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ARCHITEKTONICKO-S..." sheetId="2" r:id="rId2"/>
    <sheet name="D.1.4.a - ZAŘÍZENÍ PRO VY..." sheetId="3" r:id="rId3"/>
    <sheet name="D.1.4.b - ZAŘÍZENÍ ZDRAVO..." sheetId="4" r:id="rId4"/>
    <sheet name="D.1.4.c - ZAŘÍZENÍ VZDUCH..." sheetId="5" r:id="rId5"/>
    <sheet name="D.1.4.d.1 - ZAŘÍZENÍ ELEK..." sheetId="6" r:id="rId6"/>
    <sheet name="D.1.4.d.2 - ZAŘÍZENÍ ELEK..." sheetId="7" r:id="rId7"/>
    <sheet name="D.1.4.f -  PLYNOVÁ ZAŘÍZENÍ" sheetId="8" r:id="rId8"/>
    <sheet name="D.2 - ZPEVNĚNÉ PLOCHY" sheetId="9" r:id="rId9"/>
    <sheet name="VON - VEDLEJŠÍ A OSTATNÍ ..." sheetId="10" r:id="rId10"/>
    <sheet name="Seznam figur" sheetId="11" r:id="rId11"/>
    <sheet name="Pokyny pro vyplnění" sheetId="12" r:id="rId12"/>
  </sheets>
  <definedNames>
    <definedName name="_xlnm.Print_Area" localSheetId="0">'Rekapitulace stavby'!$D$4:$AO$36,'Rekapitulace stavby'!$C$42:$AQ$66</definedName>
    <definedName name="_xlnm._FilterDatabase" localSheetId="1" hidden="1">'D.1.1 - ARCHITEKTONICKO-S...'!$C$115:$K$961</definedName>
    <definedName name="_xlnm.Print_Area" localSheetId="1">'D.1.1 - ARCHITEKTONICKO-S...'!$C$4:$J$39,'D.1.1 - ARCHITEKTONICKO-S...'!$C$45:$J$97,'D.1.1 - ARCHITEKTONICKO-S...'!$C$103:$K$961</definedName>
    <definedName name="_xlnm._FilterDatabase" localSheetId="2" hidden="1">'D.1.4.a - ZAŘÍZENÍ PRO VY...'!$C$88:$K$225</definedName>
    <definedName name="_xlnm.Print_Area" localSheetId="2">'D.1.4.a - ZAŘÍZENÍ PRO VY...'!$C$4:$J$41,'D.1.4.a - ZAŘÍZENÍ PRO VY...'!$C$47:$J$68,'D.1.4.a - ZAŘÍZENÍ PRO VY...'!$C$74:$K$225</definedName>
    <definedName name="_xlnm._FilterDatabase" localSheetId="3" hidden="1">'D.1.4.b - ZAŘÍZENÍ ZDRAVO...'!$C$91:$K$266</definedName>
    <definedName name="_xlnm.Print_Area" localSheetId="3">'D.1.4.b - ZAŘÍZENÍ ZDRAVO...'!$C$4:$J$41,'D.1.4.b - ZAŘÍZENÍ ZDRAVO...'!$C$47:$J$71,'D.1.4.b - ZAŘÍZENÍ ZDRAVO...'!$C$77:$K$266</definedName>
    <definedName name="_xlnm._FilterDatabase" localSheetId="4" hidden="1">'D.1.4.c - ZAŘÍZENÍ VZDUCH...'!$C$86:$K$166</definedName>
    <definedName name="_xlnm.Print_Area" localSheetId="4">'D.1.4.c - ZAŘÍZENÍ VZDUCH...'!$C$4:$J$41,'D.1.4.c - ZAŘÍZENÍ VZDUCH...'!$C$47:$J$66,'D.1.4.c - ZAŘÍZENÍ VZDUCH...'!$C$72:$K$166</definedName>
    <definedName name="_xlnm._FilterDatabase" localSheetId="5" hidden="1">'D.1.4.d.1 - ZAŘÍZENÍ ELEK...'!$C$105:$K$325</definedName>
    <definedName name="_xlnm.Print_Area" localSheetId="5">'D.1.4.d.1 - ZAŘÍZENÍ ELEK...'!$C$4:$J$43,'D.1.4.d.1 - ZAŘÍZENÍ ELEK...'!$C$49:$J$83,'D.1.4.d.1 - ZAŘÍZENÍ ELEK...'!$C$89:$K$325</definedName>
    <definedName name="_xlnm._FilterDatabase" localSheetId="6" hidden="1">'D.1.4.d.2 - ZAŘÍZENÍ ELEK...'!$C$105:$K$301</definedName>
    <definedName name="_xlnm.Print_Area" localSheetId="6">'D.1.4.d.2 - ZAŘÍZENÍ ELEK...'!$C$4:$J$43,'D.1.4.d.2 - ZAŘÍZENÍ ELEK...'!$C$49:$J$83,'D.1.4.d.2 - ZAŘÍZENÍ ELEK...'!$C$89:$K$301</definedName>
    <definedName name="_xlnm._FilterDatabase" localSheetId="7" hidden="1">'D.1.4.f -  PLYNOVÁ ZAŘÍZENÍ'!$C$87:$K$149</definedName>
    <definedName name="_xlnm.Print_Area" localSheetId="7">'D.1.4.f -  PLYNOVÁ ZAŘÍZENÍ'!$C$4:$J$41,'D.1.4.f -  PLYNOVÁ ZAŘÍZENÍ'!$C$47:$J$67,'D.1.4.f -  PLYNOVÁ ZAŘÍZENÍ'!$C$73:$K$149</definedName>
    <definedName name="_xlnm._FilterDatabase" localSheetId="8" hidden="1">'D.2 - ZPEVNĚNÉ PLOCHY'!$C$92:$K$273</definedName>
    <definedName name="_xlnm.Print_Area" localSheetId="8">'D.2 - ZPEVNĚNÉ PLOCHY'!$C$4:$J$39,'D.2 - ZPEVNĚNÉ PLOCHY'!$C$45:$J$74,'D.2 - ZPEVNĚNÉ PLOCHY'!$C$80:$K$273</definedName>
    <definedName name="_xlnm._FilterDatabase" localSheetId="9" hidden="1">'VON - VEDLEJŠÍ A OSTATNÍ ...'!$C$82:$K$101</definedName>
    <definedName name="_xlnm.Print_Area" localSheetId="9">'VON - VEDLEJŠÍ A OSTATNÍ ...'!$C$4:$J$39,'VON - VEDLEJŠÍ A OSTATNÍ ...'!$C$45:$J$64,'VON - VEDLEJŠÍ A OSTATNÍ ...'!$C$70:$K$101</definedName>
    <definedName name="_xlnm.Print_Area" localSheetId="10">'Seznam figur'!$C$4:$G$46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'D.1.1 - ARCHITEKTONICKO-S...'!$115:$115</definedName>
    <definedName name="_xlnm.Print_Titles" localSheetId="2">'D.1.4.a - ZAŘÍZENÍ PRO VY...'!$88:$88</definedName>
    <definedName name="_xlnm.Print_Titles" localSheetId="3">'D.1.4.b - ZAŘÍZENÍ ZDRAVO...'!$91:$91</definedName>
    <definedName name="_xlnm.Print_Titles" localSheetId="4">'D.1.4.c - ZAŘÍZENÍ VZDUCH...'!$86:$86</definedName>
    <definedName name="_xlnm.Print_Titles" localSheetId="5">'D.1.4.d.1 - ZAŘÍZENÍ ELEK...'!$105:$105</definedName>
    <definedName name="_xlnm.Print_Titles" localSheetId="6">'D.1.4.d.2 - ZAŘÍZENÍ ELEK...'!$105:$105</definedName>
    <definedName name="_xlnm.Print_Titles" localSheetId="7">'D.1.4.f -  PLYNOVÁ ZAŘÍZENÍ'!$87:$87</definedName>
    <definedName name="_xlnm.Print_Titles" localSheetId="8">'D.2 - ZPEVNĚNÉ PLOCHY'!$92:$92</definedName>
    <definedName name="_xlnm.Print_Titles" localSheetId="9">'VON - VEDLEJŠÍ A OSTATNÍ ...'!$82:$82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<sst xmlns="http://schemas.openxmlformats.org/spreadsheetml/2006/main" count="19072" uniqueCount="2938">
  <si>
    <t>Export Komplet</t>
  </si>
  <si>
    <t>VZ</t>
  </si>
  <si>
    <t>2.0</t>
  </si>
  <si>
    <t>ZAMOK</t>
  </si>
  <si>
    <t>False</t>
  </si>
  <si>
    <t>{85c35d72-6963-4074-b662-0a5d89ab18bd}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</si>
  <si>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</si>
  <si>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</si>
  <si>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</si>
  <si>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</si>
  <si>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</si>
  <si>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</si>
  <si>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</si>
  <si>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</si>
  <si>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2021-63-P8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</si>
  <si>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</si>
  <si>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</si>
  <si>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DVOU TŘÍD MŠ LAZARETNÍ</t>
  </si>
  <si>
    <t>KSO:</t>
  </si>
  <si>
    <t/>
  </si>
  <si>
    <t>CC-CZ:</t>
  </si>
  <si>
    <t>Místo:</t>
  </si>
  <si>
    <t>Lazaretní 25, 312 00 Plzeň</t>
  </si>
  <si>
    <t>Datum:</t>
  </si>
  <si>
    <t>15. 6. 2021</t>
  </si>
  <si>
    <t>Zadavatel:</t>
  </si>
  <si>
    <t>IČ:</t>
  </si>
  <si>
    <t xml:space="preserve">ZŠ a MŠ Lazaretní 25, Plzeň </t>
  </si>
  <si>
    <t>DIČ:</t>
  </si>
  <si>
    <t>Uchazeč:</t>
  </si>
  <si>
    <t>Vyplň údaj</t>
  </si>
  <si>
    <t>Projektant:</t>
  </si>
  <si>
    <t>projectstudio8 s.r.o.</t>
  </si>
  <si>
    <t>True</t>
  </si>
  <si>
    <t>Zpracovatel:</t>
  </si>
  <si>
    <t xml:space="preserve">Michal Jirka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</si>
  <si>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</si>
  <si>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</si>
  <si>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</si>
  <si>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</si>
  <si>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</si>
  <si>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</si>
  <si>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</si>
  <si>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</si>
  <si>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</si>
  <si>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</si>
  <si>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</si>
  <si>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</si>
  <si>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</si>
  <si>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</si>
  <si>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</si>
  <si>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</si>
  <si>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</si>
  <si>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</si>
  <si>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</si>
  <si>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</si>
  <si>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</si>
  <si>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</si>
  <si>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</si>
  <si>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</si>
  <si>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</si>
  <si>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</si>
  <si>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</si>
  <si>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</si>
  <si>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</si>
  <si>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</si>
  <si>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</si>
  <si>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</si>
  <si>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</si>
  <si>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</si>
  <si>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</si>
  <si>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</si>
  <si>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</si>
  <si>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</si>
  <si>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</si>
  <si>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</si>
  <si>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</si>
  <si>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</si>
  <si>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 xml:space="preserve">ARCHITEKTONICKO-STAVEBNÍ ŘEŠENÍ </t>
  </si>
  <si>
    <t>STA</t>
  </si>
  <si>
    <t>1</t>
  </si>
  <si>
    <t>{e0182ad5-ad98-4cc2-bc05-43860cba8cc9}</t>
  </si>
  <si>
    <t>2</t>
  </si>
  <si>
    <t>D.1.4.</t>
  </si>
  <si>
    <t>TECHNIKA PROSTŘEDÍ STAVEB</t>
  </si>
  <si>
    <t>{099212f1-28af-41df-9063-9a074935fbad}</t>
  </si>
  <si>
    <t>D.1.4.a</t>
  </si>
  <si>
    <t xml:space="preserve">ZAŘÍZENÍ PRO VYTÁPĚNÍ STAVEB </t>
  </si>
  <si>
    <t>Soupis</t>
  </si>
  <si>
    <t>{e0f6dbec-f846-4f80-b9b2-19362861e219}</t>
  </si>
  <si>
    <t>D.1.4.b</t>
  </si>
  <si>
    <t xml:space="preserve">ZAŘÍZENÍ ZDRAVOTNĚ-TECHNICKÝCH INSTALACÍ </t>
  </si>
  <si>
    <t>{170da428-0b9c-403b-86e1-83065ed886e1}</t>
  </si>
  <si>
    <t>D.1.4.c</t>
  </si>
  <si>
    <t>ZAŘÍZENÍ VZDUCHOTECHNIKY</t>
  </si>
  <si>
    <t>{f12756fe-86fe-4dd8-b1c5-a6a1e20c0769}</t>
  </si>
  <si>
    <t>D.1.4.d</t>
  </si>
  <si>
    <t>ZAŘÍZENÍ ELEKTROINSTALACE</t>
  </si>
  <si>
    <t>{4dcbe334-20da-4974-b387-b4778a06decf}</t>
  </si>
  <si>
    <t>D.1.4.d.1</t>
  </si>
  <si>
    <t>ZAŘÍZENÍ ELEKTROINSTALACE - materiál</t>
  </si>
  <si>
    <t>3</t>
  </si>
  <si>
    <t>{456331ae-de8f-437c-8937-e261551cbfaa}</t>
  </si>
  <si>
    <t>D.1.4.d.2</t>
  </si>
  <si>
    <t>ZAŘÍZENÍ ELEKTROINSTALACE - montáž</t>
  </si>
  <si>
    <t>{160e97ba-76e5-4cd4-9111-460170c2a3c6}</t>
  </si>
  <si>
    <t>D.1.4.f</t>
  </si>
  <si>
    <t xml:space="preserve"> PLYNOVÁ ZAŘÍZENÍ</t>
  </si>
  <si>
    <t>{77f3e49e-48a6-479f-a72d-d5074ecaac3b}</t>
  </si>
  <si>
    <t>D.2</t>
  </si>
  <si>
    <t>ZPEVNĚNÉ PLOCHY</t>
  </si>
  <si>
    <t>{53e86965-d8f2-4dc7-8c53-314da35c1ec5}</t>
  </si>
  <si>
    <t>VON</t>
  </si>
  <si>
    <t xml:space="preserve">VEDLEJŠÍ A OSTATNÍ ROZPOČTOVÉ NÁKLADY </t>
  </si>
  <si>
    <t>{abf14179-e769-41c2-9096-dc6ab59b99d6}</t>
  </si>
  <si>
    <t>S2x</t>
  </si>
  <si>
    <t>1,5</t>
  </si>
  <si>
    <t>S2</t>
  </si>
  <si>
    <t>220,58</t>
  </si>
  <si>
    <t>KRYCÍ LIST SOUPISU PRACÍ</t>
  </si>
  <si>
    <t>Objekt:</t>
  </si>
  <si>
    <t xml:space="preserve">D.1.1 - ARCHITEKTONICKO-STAVEBNÍ ŘEŠENÍ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</si>
  <si>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</si>
  <si>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</si>
  <si>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</si>
  <si>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</si>
  <si>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</si>
  <si>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</si>
  <si>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</si>
  <si>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</si>
  <si>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  38 - Různé kompletní konstrukce</t>
  </si>
  <si>
    <t xml:space="preserve">        D1 - Ocelová konstrukce </t>
  </si>
  <si>
    <t xml:space="preserve">        D2 - Skladby</t>
  </si>
  <si>
    <t xml:space="preserve">        D3 - Fasáda</t>
  </si>
  <si>
    <t xml:space="preserve">        D4 - Střecha</t>
  </si>
  <si>
    <t xml:space="preserve">        D5 - Montáže</t>
  </si>
  <si>
    <t xml:space="preserve">        D6 - Propojení modulů na stavbě</t>
  </si>
  <si>
    <t xml:space="preserve">        D7 - Doprava modulů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</si>
  <si>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</si>
  <si>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</si>
  <si>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</si>
  <si>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</si>
  <si>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</si>
  <si>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</si>
  <si>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</si>
  <si>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</si>
  <si>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99 - Přesun hmot a manipulace se sutí</t>
  </si>
  <si>
    <t xml:space="preserve">        997 - Přesun sutě</t>
  </si>
  <si>
    <t xml:space="preserve">    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</si>
  <si>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</si>
  <si>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</si>
  <si>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</si>
  <si>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</si>
  <si>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</si>
  <si>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</si>
  <si>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</si>
  <si>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</si>
  <si>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</si>
  <si>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</si>
  <si>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</si>
  <si>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</si>
  <si>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</si>
  <si>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</si>
  <si>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</si>
  <si>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</si>
  <si>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</si>
  <si>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</si>
  <si>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</si>
  <si>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</si>
  <si>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</si>
  <si>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</si>
  <si>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</si>
  <si>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</si>
  <si>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</si>
  <si>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</si>
  <si>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</si>
  <si>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</si>
  <si>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</si>
  <si>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</si>
  <si>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</si>
  <si>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</si>
  <si>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</si>
  <si>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</si>
  <si>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</si>
  <si>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CS ÚRS 2021 01</t>
  </si>
  <si>
    <t>4</t>
  </si>
  <si>
    <t>-797333855</t>
  </si>
  <si>
    <t>PP</t>
  </si>
  <si>
    <t>Odstranění křovin a stromů s odstraněním kořenů strojně průměru kmene do 100 mm v rovině nebo ve svahu sklonu terénu do 1:5, při celkové ploše přes 100 do 500 m2</t>
  </si>
  <si>
    <t>VV</t>
  </si>
  <si>
    <t>207,38"viz. situace C.3</t>
  </si>
  <si>
    <t>112155315</t>
  </si>
  <si>
    <t>Štěpkování s naložením na dopravní prostředek a odvozem do 20 km keřového porostu hustého</t>
  </si>
  <si>
    <t>112988335</t>
  </si>
  <si>
    <t>Pol59</t>
  </si>
  <si>
    <t>Sondy kopané, zkouška pevnosti podloží dynamická</t>
  </si>
  <si>
    <t>kus</t>
  </si>
  <si>
    <t>vlastní položka</t>
  </si>
  <si>
    <t>8</t>
  </si>
  <si>
    <t>Pol60</t>
  </si>
  <si>
    <t>Vytyčení tras pro inženýrské sítě</t>
  </si>
  <si>
    <t>10</t>
  </si>
  <si>
    <t>5</t>
  </si>
  <si>
    <t>112151312</t>
  </si>
  <si>
    <t>Kácení stromu bez postupného spouštění koruny a kmene D do 0,3 m</t>
  </si>
  <si>
    <t>452363807</t>
  </si>
  <si>
    <t>Pokácení stromu postupné bez spouštění částí kmene a koruny o průměru na řezné ploše pařezu přes 200 do 300 mm</t>
  </si>
  <si>
    <t>6</t>
  </si>
  <si>
    <t>112251101</t>
  </si>
  <si>
    <t>Odstranění pařezů D do 300 mm</t>
  </si>
  <si>
    <t>-1858743355</t>
  </si>
  <si>
    <t>Odstranění pařezů strojně s jejich vykopáním, vytrháním nebo odstřelením průměru přes 100 do 300 mm</t>
  </si>
  <si>
    <t>7</t>
  </si>
  <si>
    <t>Pol62</t>
  </si>
  <si>
    <t>Odvoz dřeva a větví na skládku nebo jinému využití (auto, kontejner)</t>
  </si>
  <si>
    <t>14</t>
  </si>
  <si>
    <t>121151113</t>
  </si>
  <si>
    <t>Sejmutí ornice plochy do 500 m2 tl vrstvy do 200 mm strojně</t>
  </si>
  <si>
    <t>16</t>
  </si>
  <si>
    <t>Sejmutí ornice strojně při souvislé ploše přes 100 do 500 m2, tl. vrstvy do 200 mm</t>
  </si>
  <si>
    <t>9</t>
  </si>
  <si>
    <t>131251104</t>
  </si>
  <si>
    <t>Hloubení jam nezapažených v hornině třídy těžitelnosti I, skupiny 3 objem do 500 m3 strojně</t>
  </si>
  <si>
    <t>m3</t>
  </si>
  <si>
    <t>18</t>
  </si>
  <si>
    <t>Hloubení nezapažených jam a zářezů strojně s urovnáním dna do předepsaného profilu a spádu v hornině třídy těžitelnosti I skupiny 3 přes 100 do 500 m3</t>
  </si>
  <si>
    <t>132251104</t>
  </si>
  <si>
    <t>Hloubení rýh nezapažených  š do 800 mm v hornině třídy těžitelnosti I, skupiny 3 objem přes 100 m3 strojně</t>
  </si>
  <si>
    <t>20</t>
  </si>
  <si>
    <t>Hloubení nezapažených rýh šířky do 800 mm strojně s urovnáním dna do předepsaného profilu a spádu v hornině třídy těžitelnosti I skupiny 3 přes 100 m3</t>
  </si>
  <si>
    <t>11</t>
  </si>
  <si>
    <t>174151101</t>
  </si>
  <si>
    <t>Zásyp jam, šachet rýh nebo kolem objektů sypaninou se zhutněním</t>
  </si>
  <si>
    <t>22</t>
  </si>
  <si>
    <t>Zásyp sypaninou z jakékoliv horniny strojně s uložením výkopku ve vrstvách se zhutněním jam, šachet, rýh nebo kolem objektů v těchto vykopávkách</t>
  </si>
  <si>
    <t>12</t>
  </si>
  <si>
    <t>171151103</t>
  </si>
  <si>
    <t>Uložení sypaniny z hornin soudržných do násypů zhutněných strojně</t>
  </si>
  <si>
    <t>24</t>
  </si>
  <si>
    <t>Uložení sypanin do násypů strojně s rozprostřením sypaniny ve vrstvách a s hrubým urovnáním zhutněných z hornin soudržných jakékoliv třídy těžitelnosti</t>
  </si>
  <si>
    <t>P</t>
  </si>
  <si>
    <t>Poznámka k položce:
poznámka: pokud původní hornina bude využitelná</t>
  </si>
  <si>
    <t>13</t>
  </si>
  <si>
    <t>162751117</t>
  </si>
  <si>
    <t>Vodorovné přemístění do 10000 m výkopku/sypaniny z horniny třídy těžitelnosti I, skupiny 1 až 3</t>
  </si>
  <si>
    <t>26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</si>
  <si>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</si>
  <si>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162751119</t>
  </si>
  <si>
    <t>Příplatek k vodorovnému přemístění výkopku/sypaniny z horniny třídy těžitelnosti I, skupiny 1 až 3 ZKD 1000 m přes 10000 m</t>
  </si>
  <si>
    <t>-61657498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</si>
  <si>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</si>
  <si>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42,05*5 'Přepočtené koeficientem množství</t>
  </si>
  <si>
    <t>171201231</t>
  </si>
  <si>
    <t>Poplatek za uložení zeminy a kamení na recyklační skládce (skládkovné) kód odpadu 17 05 04</t>
  </si>
  <si>
    <t>t</t>
  </si>
  <si>
    <t>-324922827</t>
  </si>
  <si>
    <t>Poplatek za uložení stavebního odpadu na recyklační skládce (skládkovné) zeminy a kamení zatříděného do Katalogu odpadů pod kódem 17 05 04</t>
  </si>
  <si>
    <t>42,05*1,8 'Přepočtené koeficientem množství</t>
  </si>
  <si>
    <t>Zakládání</t>
  </si>
  <si>
    <t>213311113</t>
  </si>
  <si>
    <t>Polštáře zhutněné pod základy z kameniva drceného frakce 16 až 63 mm</t>
  </si>
  <si>
    <t>590780528</t>
  </si>
  <si>
    <t>Polštáře zhutněné pod základy z kameniva hrubého drceného, frakce 16 - 63 mm</t>
  </si>
  <si>
    <t xml:space="preserve">štěrk pod základy </t>
  </si>
  <si>
    <t>1,59</t>
  </si>
  <si>
    <t>Součet</t>
  </si>
  <si>
    <t>17</t>
  </si>
  <si>
    <t>279113134</t>
  </si>
  <si>
    <t>Základová zeď tl do 300 mm z tvárnic ztraceného bednění včetně výplně z betonu tř. C 16/20</t>
  </si>
  <si>
    <t>-211454612</t>
  </si>
  <si>
    <t>Základové zdi z tvárnic ztraceného bednění včetně výplně z betonu bez zvláštních nároků na vliv prostředí třídy C 16/20, tloušťky zdiva přes 250 do 300 mm</t>
  </si>
  <si>
    <t>4,725/0,3"základové patky do ztraceného bednění</t>
  </si>
  <si>
    <t>275321311</t>
  </si>
  <si>
    <t>Základové patky ze ŽB bez zvýšených nároků na prostředí tř. C 16/20</t>
  </si>
  <si>
    <t>-1660649454</t>
  </si>
  <si>
    <t>Základy z betonu železového (bez výztuže) patky z betonu bez zvláštních nároků na prostředí tř. C 16/20</t>
  </si>
  <si>
    <t>19</t>
  </si>
  <si>
    <t>275351121</t>
  </si>
  <si>
    <t>Zřízení bednění základových patek</t>
  </si>
  <si>
    <t>-889068489</t>
  </si>
  <si>
    <t>Bednění základů patek zřízení</t>
  </si>
  <si>
    <t>0,4*(26*(0,8*4)+2*(1,2+0,8)+2*2*(1,4+0,5))</t>
  </si>
  <si>
    <t>275351122</t>
  </si>
  <si>
    <t>Odstranění bednění základových patek</t>
  </si>
  <si>
    <t>-1759135924</t>
  </si>
  <si>
    <t>Bednění základů patek odstranění</t>
  </si>
  <si>
    <t>275361821</t>
  </si>
  <si>
    <t>Výztuž základových patek betonářskou ocelí 10 505 (R)</t>
  </si>
  <si>
    <t>1320341102</t>
  </si>
  <si>
    <t>Výztuž základů patek z betonářské oceli 10 505 (R)</t>
  </si>
  <si>
    <t>7,95*50/1000*1,1</t>
  </si>
  <si>
    <t>15,75*15/1000*1,1</t>
  </si>
  <si>
    <t>27-R1</t>
  </si>
  <si>
    <t>Osazení 11 betonových bednících dílců 500x300x250mm (d. x š. x v.) jako šachet pro prostup kanalizace do země (viz. pdf P.09 Připojení sítí) - dodávka a montáž</t>
  </si>
  <si>
    <t>-471999114</t>
  </si>
  <si>
    <t>Svislé a kompletní konstrukce</t>
  </si>
  <si>
    <t>23</t>
  </si>
  <si>
    <t>310278842</t>
  </si>
  <si>
    <t>Zazdívka otvorů pl do 1 m2 ve zdivu nadzákladovém z nepálených tvárnic tl do 300 mm</t>
  </si>
  <si>
    <t>-450987089</t>
  </si>
  <si>
    <t>Zazdívka otvorů ve zdivu nadzákladovém nepálenými tvárnicemi plochy přes 0,25 m2 do 1 m2 , ve zdi tl. do 300 mm</t>
  </si>
  <si>
    <t>0,16*0,88*1,1</t>
  </si>
  <si>
    <t>317234410</t>
  </si>
  <si>
    <t>Vyzdívka mezi nosníky z cihel pálených na MC</t>
  </si>
  <si>
    <t>-1455436219</t>
  </si>
  <si>
    <t>Vyzdívka mezi nosníky cihlami pálenými na maltu cementovou</t>
  </si>
  <si>
    <t>0,065*0,08*1,5</t>
  </si>
  <si>
    <t>25</t>
  </si>
  <si>
    <t>317944321</t>
  </si>
  <si>
    <t>Válcované nosníky do č.12 dodatečně osazované do připravených otvorů</t>
  </si>
  <si>
    <t>1054413046</t>
  </si>
  <si>
    <t>Válcované nosníky dodatečně osazované do připravených otvorů bez zazdění hlav do č. 12</t>
  </si>
  <si>
    <t>2x IPE 80 - 1500</t>
  </si>
  <si>
    <t>2*1,5*6,0/1000*1,1</t>
  </si>
  <si>
    <t>346244381</t>
  </si>
  <si>
    <t>Plentování jednostranné v do 200 mm válcovaných nosníků cihlami</t>
  </si>
  <si>
    <t>1056072982</t>
  </si>
  <si>
    <t>Plentování ocelových válcovaných nosníků jednostranné cihlami na maltu, výška stojiny do 200 mm</t>
  </si>
  <si>
    <t>0,08*1,5*2</t>
  </si>
  <si>
    <t>38</t>
  </si>
  <si>
    <t>Různé kompletní konstrukce</t>
  </si>
  <si>
    <t>D1</t>
  </si>
  <si>
    <t xml:space="preserve">Ocelová konstrukce </t>
  </si>
  <si>
    <t>27</t>
  </si>
  <si>
    <t>Pol83</t>
  </si>
  <si>
    <t>OK Rám 3000 x 6000 x 3350</t>
  </si>
  <si>
    <t>56</t>
  </si>
  <si>
    <t>Poznámka k položce:
Ceny /kg pro Rám 3000 x 6000 x V (počítáno 1220 kg)</t>
  </si>
  <si>
    <t>28</t>
  </si>
  <si>
    <t>Pol84</t>
  </si>
  <si>
    <t>OK Rám lomený 5_úhelník 500/3600 x 6000 x 3350</t>
  </si>
  <si>
    <t>58</t>
  </si>
  <si>
    <t>Poznámka k položce:
Ceny /kg pro Rám 3000 x 6000 x V (počítáno 1300 kg)</t>
  </si>
  <si>
    <t>29</t>
  </si>
  <si>
    <t>Pol85</t>
  </si>
  <si>
    <t>OK krček malý (provést na stavbě)</t>
  </si>
  <si>
    <t>60</t>
  </si>
  <si>
    <t>Poznámka k položce:
Ceny /kg pro OK (počítáno 400 kg) +práce atyp</t>
  </si>
  <si>
    <t>30</t>
  </si>
  <si>
    <t>Pol86</t>
  </si>
  <si>
    <t>OK střechy 3_úhelník</t>
  </si>
  <si>
    <t>62</t>
  </si>
  <si>
    <t>Poznámka k položce:
Ceny /kg pro OK (počítáno 350 kg) +práce atyp</t>
  </si>
  <si>
    <t>31</t>
  </si>
  <si>
    <t>Pol87</t>
  </si>
  <si>
    <t>OK nosná pro atiky 60cm</t>
  </si>
  <si>
    <t>m</t>
  </si>
  <si>
    <t>64</t>
  </si>
  <si>
    <t>Poznámka k položce:
práce +mat 8 kg/bm … upřesnit konstrukci</t>
  </si>
  <si>
    <t>32</t>
  </si>
  <si>
    <t>Pol88</t>
  </si>
  <si>
    <t>OK nosná pro atiky 40cm</t>
  </si>
  <si>
    <t>66</t>
  </si>
  <si>
    <t>Poznámka k položce:
práce +mat 6 kg/bm … upřesnit konstrukci</t>
  </si>
  <si>
    <t>33</t>
  </si>
  <si>
    <t>Pol89</t>
  </si>
  <si>
    <t>OK mezisloupek mezi 2 velká okna</t>
  </si>
  <si>
    <t>68</t>
  </si>
  <si>
    <t>Poznámka k položce:
práce +mat 45 kg</t>
  </si>
  <si>
    <t>34</t>
  </si>
  <si>
    <t>Pol90</t>
  </si>
  <si>
    <t>Strop výztuha kolem světlíku (OK)</t>
  </si>
  <si>
    <t>70</t>
  </si>
  <si>
    <t>Poznámka k položce:
práce +mat 10 kg/bm</t>
  </si>
  <si>
    <t>35</t>
  </si>
  <si>
    <t>Pol92</t>
  </si>
  <si>
    <t>Výztuha podlahy pro kotel ÚT+ zásobník TUV</t>
  </si>
  <si>
    <t>74</t>
  </si>
  <si>
    <t>Poznámka k položce:
práce +mat 40 kg (upřesní projekt)</t>
  </si>
  <si>
    <t>36</t>
  </si>
  <si>
    <t>Pol93</t>
  </si>
  <si>
    <t>Nátěr OK rámů,konstrukcí (cena/kg OK)</t>
  </si>
  <si>
    <t>kg</t>
  </si>
  <si>
    <t>76</t>
  </si>
  <si>
    <t>Poznámka k položce:
Rámy 3000 x 6000 x 3350 + OK atypy</t>
  </si>
  <si>
    <t>37</t>
  </si>
  <si>
    <t>Pol94</t>
  </si>
  <si>
    <t>Broušení OK rámů typových</t>
  </si>
  <si>
    <t>78</t>
  </si>
  <si>
    <t>Pol95</t>
  </si>
  <si>
    <t>Broušení OK atypy na stavbě</t>
  </si>
  <si>
    <t>hod</t>
  </si>
  <si>
    <t>80</t>
  </si>
  <si>
    <t>39</t>
  </si>
  <si>
    <t>Pol96</t>
  </si>
  <si>
    <t>Manipulace s modulem ve výrobě, příprava</t>
  </si>
  <si>
    <t>82</t>
  </si>
  <si>
    <t>40</t>
  </si>
  <si>
    <t>Pol97</t>
  </si>
  <si>
    <t>Manipulace s modulem atyp 5_úhelník, příprava</t>
  </si>
  <si>
    <t>84</t>
  </si>
  <si>
    <t>D2</t>
  </si>
  <si>
    <t>Skladby</t>
  </si>
  <si>
    <t>41</t>
  </si>
  <si>
    <t>Pol98</t>
  </si>
  <si>
    <t>Obvodová stěna O-100, vložená nosná konstrukce z pozinkovaných profilů, vložená min.vlna 100mm -0,038 W/mK</t>
  </si>
  <si>
    <t>86</t>
  </si>
  <si>
    <t>Poznámka k položce:
krček</t>
  </si>
  <si>
    <t>42</t>
  </si>
  <si>
    <t>Pol99</t>
  </si>
  <si>
    <t>Obvodová stěna O-200, vložená nosná konstrukce z pozinkoaných profilů, vložená min.vlna 200mm -0,038 W/mK</t>
  </si>
  <si>
    <t>88</t>
  </si>
  <si>
    <t>Obvodová stěna O-200, vložená nosná konstrukce z pozinkovaných profilů, vložená min.vlna 200mm -0,038 W/mK</t>
  </si>
  <si>
    <t>Poznámka k položce:
pohledová plocha vnější</t>
  </si>
  <si>
    <t>43</t>
  </si>
  <si>
    <t>Pol100</t>
  </si>
  <si>
    <t>Vnitřní předstěna V 075, min.vlna 80mm -0,038 W/mK</t>
  </si>
  <si>
    <t>90</t>
  </si>
  <si>
    <t>Poznámka k položce:
obvodové stěny</t>
  </si>
  <si>
    <t>44</t>
  </si>
  <si>
    <t>Pol101</t>
  </si>
  <si>
    <t>Vnitřní stěna V 075,  min.vlna 80mm -0,038 W/mK</t>
  </si>
  <si>
    <t>92</t>
  </si>
  <si>
    <t>Vnitřní stěna V 075, min.vlna 80mm -0,038 W/mK</t>
  </si>
  <si>
    <t>Poznámka k položce:
příčky</t>
  </si>
  <si>
    <t>45</t>
  </si>
  <si>
    <t>Pol102</t>
  </si>
  <si>
    <t>Instalační předstěny I 150</t>
  </si>
  <si>
    <t>94</t>
  </si>
  <si>
    <t>Poznámka k položce:
pro kombifixy, umyvadla, sprchy</t>
  </si>
  <si>
    <t>46</t>
  </si>
  <si>
    <t>Pol103</t>
  </si>
  <si>
    <t>Výztuha stěny OSB 25 mm - (zařiz.předměty, kuchyně)</t>
  </si>
  <si>
    <t>96</t>
  </si>
  <si>
    <t>Poznámka k položce:
pro kombifixy, umyvadla, sprchy, výdej jídel</t>
  </si>
  <si>
    <t>47</t>
  </si>
  <si>
    <t>Pol104</t>
  </si>
  <si>
    <t>Strop S 200, vložená min. izolace 100mm -0,038 W/mK</t>
  </si>
  <si>
    <t>98</t>
  </si>
  <si>
    <t>Poznámka k položce:
včetně atypu 5_úhelník, včetně krčku</t>
  </si>
  <si>
    <t>48</t>
  </si>
  <si>
    <t>Pol105</t>
  </si>
  <si>
    <t>Podlaha konstrukční P 150, plech, min.vlna 100mm, EPS 50mm,  deska cementotřísková 22 mm -0,033 W/mK</t>
  </si>
  <si>
    <t>100</t>
  </si>
  <si>
    <t>Podlaha konstrukční P 150, plech, min.vlna 100mm, EPS 50mm, deska cementotřísková 22 mm -0,033 W/mK</t>
  </si>
  <si>
    <t>Poznámka k položce:
výměra =moduly skladebně</t>
  </si>
  <si>
    <t>49</t>
  </si>
  <si>
    <t>Pol106</t>
  </si>
  <si>
    <t>Podlaha sádrovláknitá deska lepená 2x12,5mm, systemová deska podl. topení</t>
  </si>
  <si>
    <t>102</t>
  </si>
  <si>
    <t>Poznámka k položce:
vrchní konst. (výměra bez obvod. stěn, ale včetně chodeb)</t>
  </si>
  <si>
    <t>D3</t>
  </si>
  <si>
    <t>Fasáda</t>
  </si>
  <si>
    <t>50</t>
  </si>
  <si>
    <t>767491011</t>
  </si>
  <si>
    <t>Montáž konzol roštu fasád do zdiva nebo lehčeného betonu tvaru "L" pro uchycení svislého profilu roštu</t>
  </si>
  <si>
    <t>-2131491436</t>
  </si>
  <si>
    <t>Montáž nosného roštu fasád a stěn konzol kovových tvaru "L" pro uchycení svislého profilu roštu, kotvených do zdiva nebo lehčeného betonu</t>
  </si>
  <si>
    <t>260,84/0,625</t>
  </si>
  <si>
    <t>Mezisoučet</t>
  </si>
  <si>
    <t>420</t>
  </si>
  <si>
    <t>51</t>
  </si>
  <si>
    <t>M</t>
  </si>
  <si>
    <t>15441064</t>
  </si>
  <si>
    <t>konzola nosného roštu L100 pozink</t>
  </si>
  <si>
    <t>-1711050048</t>
  </si>
  <si>
    <t>52</t>
  </si>
  <si>
    <t>767492001</t>
  </si>
  <si>
    <t>Montáž vodorovného profilu roštu fasád připevněného na konzolu tvaru "A"</t>
  </si>
  <si>
    <t>-948771304</t>
  </si>
  <si>
    <t>Montáž nosného roštu fasád a stěn profilu kovového, připevněného na konzolu tvaru "A" vodorovně</t>
  </si>
  <si>
    <t>53</t>
  </si>
  <si>
    <t>15441031</t>
  </si>
  <si>
    <t>profil nosného roštu Z50 dl3,05 m pozink</t>
  </si>
  <si>
    <t>-556117047</t>
  </si>
  <si>
    <t>420*1,02 'Přepočtené koeficientem množství</t>
  </si>
  <si>
    <t>54</t>
  </si>
  <si>
    <t>767492002</t>
  </si>
  <si>
    <t>Montáž svislého profilu roštu fasád připevněného na konzolu tvaru "L"</t>
  </si>
  <si>
    <t>-1727656667</t>
  </si>
  <si>
    <t>Montáž nosného roštu fasád a stěn profilu kovového, připevněného na konzolu tvaru "L" svisle</t>
  </si>
  <si>
    <t>55</t>
  </si>
  <si>
    <t>15441033</t>
  </si>
  <si>
    <t>profil nosného roštu J50 dl 3,05 m pozink</t>
  </si>
  <si>
    <t>165481395</t>
  </si>
  <si>
    <t>713291222</t>
  </si>
  <si>
    <t>Montáž izolace tepelné parotěsné zábrany stěn a sloupů fólií</t>
  </si>
  <si>
    <t>-1455251993</t>
  </si>
  <si>
    <t>Montáž tepelné izolace chlazených a temperovaných místností - doplňky a konstrukční součásti parotěsné zábrany stěn a sloupů fólií</t>
  </si>
  <si>
    <t>pohledová plocha fasády -moduly</t>
  </si>
  <si>
    <t>266,01</t>
  </si>
  <si>
    <t>pohledová plocha -sokly</t>
  </si>
  <si>
    <t>23,85</t>
  </si>
  <si>
    <t>pohledová plocha -atiky</t>
  </si>
  <si>
    <t>37,28</t>
  </si>
  <si>
    <t xml:space="preserve">odpočet za velká okna/dveře </t>
  </si>
  <si>
    <t>-66,30</t>
  </si>
  <si>
    <t>57</t>
  </si>
  <si>
    <t>28329038</t>
  </si>
  <si>
    <t>fólie kontaktní difuzně propustná pro doplňkovou hydroizolační vrstvu skládaných větraných fasád s otevřenými spárami (spára max 20 mm, max.20% plochy)</t>
  </si>
  <si>
    <t>1272026919</t>
  </si>
  <si>
    <t>260,84*1,221 'Přepočtené koeficientem množství</t>
  </si>
  <si>
    <t>767415112</t>
  </si>
  <si>
    <t>Montáž vnějšího obkladu skládaného pláště tvarovaným plechem budov v do 6 m šroubováním</t>
  </si>
  <si>
    <t>-84239129</t>
  </si>
  <si>
    <t>Montáž vnějšího obkladu skládaného pláště plechem tvarovaným výšky budovy do 6 m, uchyceným šroubováním</t>
  </si>
  <si>
    <t>59</t>
  </si>
  <si>
    <t>1548518R</t>
  </si>
  <si>
    <t>profil trapézový 8/88 PE 50µm plech tl 0,5mm</t>
  </si>
  <si>
    <t>-1505400487</t>
  </si>
  <si>
    <t>260,84*1,1 'Přepočtené koeficientem množství</t>
  </si>
  <si>
    <t>713131151</t>
  </si>
  <si>
    <t>Montáž izolace tepelné stěn a základů volně vloženými rohožemi, pásy, dílci, deskami 1 vrstva</t>
  </si>
  <si>
    <t>-1864550282</t>
  </si>
  <si>
    <t>Montáž tepelné izolace stěn rohožemi, pásy, deskami, dílci, bloky (izolační materiál ve specifikaci) vložením jednovrstvě</t>
  </si>
  <si>
    <t>61</t>
  </si>
  <si>
    <t>63148210</t>
  </si>
  <si>
    <t>deska tepelně izolační minerální provětrávaných fasád λ=0,030-0,32  tl 100mm</t>
  </si>
  <si>
    <t>511305123</t>
  </si>
  <si>
    <t>260,84*1,05 'Přepočtené koeficientem množství</t>
  </si>
  <si>
    <t>767421141</t>
  </si>
  <si>
    <t>Montáž fasádních kovových obkladů oplechování horní</t>
  </si>
  <si>
    <t>1745917599</t>
  </si>
  <si>
    <t xml:space="preserve">nadpraží </t>
  </si>
  <si>
    <t>31,63</t>
  </si>
  <si>
    <t>63</t>
  </si>
  <si>
    <t>767421142</t>
  </si>
  <si>
    <t>Montáž fasádních kovových obkladů oplechování rohové</t>
  </si>
  <si>
    <t>-1905598107</t>
  </si>
  <si>
    <t xml:space="preserve">ostění </t>
  </si>
  <si>
    <t>69,50</t>
  </si>
  <si>
    <t>767423122</t>
  </si>
  <si>
    <t>Montáž fasádních kovových obkladů oplechování rohu</t>
  </si>
  <si>
    <t>-2017789219</t>
  </si>
  <si>
    <t>Montáž fasádních kovových obkladů kovová fasáda montáž doplňků oplechování rohu</t>
  </si>
  <si>
    <t>Oplechování rohů fasády -roh vnější</t>
  </si>
  <si>
    <t>26,40</t>
  </si>
  <si>
    <t>Oplechování koutů fasády -u dvou vstupů</t>
  </si>
  <si>
    <t>9,90</t>
  </si>
  <si>
    <t>Oplechování koutů fasády -u krčku a dvou vstupů</t>
  </si>
  <si>
    <t>24,80</t>
  </si>
  <si>
    <t>65</t>
  </si>
  <si>
    <t>Pol117</t>
  </si>
  <si>
    <t>dodávka lemování ostění, nadpraží - klempířská úprava fasády</t>
  </si>
  <si>
    <t>165817440</t>
  </si>
  <si>
    <t>Pol118</t>
  </si>
  <si>
    <t>dodávka prvky pro rohy, kouty - klempířská úprava fasády</t>
  </si>
  <si>
    <t>-2059482948</t>
  </si>
  <si>
    <t>D4</t>
  </si>
  <si>
    <t>Střecha</t>
  </si>
  <si>
    <t>67</t>
  </si>
  <si>
    <t>444171111</t>
  </si>
  <si>
    <t>Montáž krytiny ocelových střech z tvarovaných ocelových plechů šroubovaných budov v do 6 m</t>
  </si>
  <si>
    <t>128</t>
  </si>
  <si>
    <t>Montáž krytiny střech ocelových konstrukcí z tvarovaných ocelových plechů šroubovaných, výšky budovy do 6 m</t>
  </si>
  <si>
    <t>střecha plech KOB nad moduly</t>
  </si>
  <si>
    <t>211,60</t>
  </si>
  <si>
    <t>střecha plech KOB -2 atypy 3_úhelník</t>
  </si>
  <si>
    <t>8,98</t>
  </si>
  <si>
    <t>15485002</t>
  </si>
  <si>
    <t>plech trapézový 35/207/1035 AlZn antikondenzační úprava tl 0,5mm</t>
  </si>
  <si>
    <t>1157681651</t>
  </si>
  <si>
    <t>220,58*1,02 'Přepočtené koeficientem množství</t>
  </si>
  <si>
    <t>69</t>
  </si>
  <si>
    <t>762341044</t>
  </si>
  <si>
    <t>Bednění střech rovných z desek OSB tl 18 mm na pero a drážku šroubovaných na rošt</t>
  </si>
  <si>
    <t>130</t>
  </si>
  <si>
    <t>Bednění a laťování bednění střech rovných sklonu do 60° s vyřezáním otvorů z dřevoštěpkových desek OSB šroubovaných na rošt na pero a drážku, tloušťky desky 18 mm</t>
  </si>
  <si>
    <t>krček</t>
  </si>
  <si>
    <t>712331111</t>
  </si>
  <si>
    <t>Provedení povlakové krytiny střech do 10° podkladní vrstvy pásy na sucho samolepící</t>
  </si>
  <si>
    <t>132</t>
  </si>
  <si>
    <t>Provedení povlakové krytiny střech plochých do 10° pásy na sucho podkladní samolepící asfaltový pás</t>
  </si>
  <si>
    <t>Poznámka k položce:
včetně přelepení spojů lepící páskou</t>
  </si>
  <si>
    <t>S2+S2x</t>
  </si>
  <si>
    <t>71</t>
  </si>
  <si>
    <t>62856005</t>
  </si>
  <si>
    <t>pás asfaltový samolepicí modifikovaný SBS tl 1,2mm s vložkou z hliníkové fólie, hliníkové fólie s textilií s  spalitelnou fólií nebo jemnozrnným minerálním posypem nebo textilií na horním povrchu</t>
  </si>
  <si>
    <t>266922454</t>
  </si>
  <si>
    <t>217,725490196078*1,1 'Přepočtené koeficientem množství</t>
  </si>
  <si>
    <t>72</t>
  </si>
  <si>
    <t>721242106</t>
  </si>
  <si>
    <t>Lapač střešních splavenin z PP se zápachovou klapkou a lapacím košem DN 125</t>
  </si>
  <si>
    <t>142</t>
  </si>
  <si>
    <t>Lapače střešních splavenin polypropylenové (PP) se svislým odtokem DN 125</t>
  </si>
  <si>
    <t>73</t>
  </si>
  <si>
    <t>Pol127</t>
  </si>
  <si>
    <t>Atika (výška 600mm) OSB, oplechování, napojení folie</t>
  </si>
  <si>
    <t>144</t>
  </si>
  <si>
    <t>Pol128</t>
  </si>
  <si>
    <t>Atika (výška 400mm) OSB, oplechování, napojení folie</t>
  </si>
  <si>
    <t>146</t>
  </si>
  <si>
    <t>75</t>
  </si>
  <si>
    <t>Pol129</t>
  </si>
  <si>
    <t>Střecha- provedení prostupů odvětrání kanal, utěsnění</t>
  </si>
  <si>
    <t>148</t>
  </si>
  <si>
    <t>Poznámka k položce:
kanalizace 2 ks</t>
  </si>
  <si>
    <t>Pol130</t>
  </si>
  <si>
    <t>Střecha- provedení prostupů VZD, utěsnění</t>
  </si>
  <si>
    <t>150</t>
  </si>
  <si>
    <t>Poznámka k položce:
prostup pro VZD 6 ks</t>
  </si>
  <si>
    <t>77</t>
  </si>
  <si>
    <t>Pol131</t>
  </si>
  <si>
    <t>Střecha- provedení prostupu odkouření, utěsnění</t>
  </si>
  <si>
    <t>152</t>
  </si>
  <si>
    <t>Poznámka k položce:
prostup pro odkouření kotle ÚT</t>
  </si>
  <si>
    <t>712391172</t>
  </si>
  <si>
    <t>Provedení povlakové krytiny střech do 10° ochranné textilní vrstvy</t>
  </si>
  <si>
    <t>-1883886956</t>
  </si>
  <si>
    <t>Provedení povlakové krytiny střech plochých do 10° -ostatní práce provedení vrstvy textilní ochranné</t>
  </si>
  <si>
    <t>79</t>
  </si>
  <si>
    <t>69311068</t>
  </si>
  <si>
    <t>geotextilie netkaná separační, ochranná, filtrační, drenážní PP 300g/m2</t>
  </si>
  <si>
    <t>-1468515105</t>
  </si>
  <si>
    <t>222,08*1,15 'Přepočtené koeficientem množství</t>
  </si>
  <si>
    <t>713141131</t>
  </si>
  <si>
    <t>Montáž izolace tepelné střech plochých lepené za studena plně 1 vrstva rohoží, pásů, dílců, desek</t>
  </si>
  <si>
    <t>1163975271</t>
  </si>
  <si>
    <t>Montáž tepelné izolace střech plochých rohožemi, pásy, deskami, dílci, bloky (izolační materiál ve specifikaci) přilepenými za studena zplna, jednovrstvá</t>
  </si>
  <si>
    <t>81</t>
  </si>
  <si>
    <t>28372317</t>
  </si>
  <si>
    <t>deska EPS 100 do plochých střech a podlah λ=0,037 tl 150mm</t>
  </si>
  <si>
    <t>-919410898</t>
  </si>
  <si>
    <t>28372308</t>
  </si>
  <si>
    <t>deska EPS 100 do plochých střech a podlah λ=0,037 tl 80mm</t>
  </si>
  <si>
    <t>-1228843245</t>
  </si>
  <si>
    <t>1,5*1,02 'Přepočtené koeficientem množství</t>
  </si>
  <si>
    <t>83</t>
  </si>
  <si>
    <t>713141331</t>
  </si>
  <si>
    <t>Montáž izolace tepelné střech plochých lepené za studena zplna, spádová vrstva</t>
  </si>
  <si>
    <t>-1067528184</t>
  </si>
  <si>
    <t>Montáž tepelné izolace střech plochých spádovými klíny v ploše přilepenými za studena zplna</t>
  </si>
  <si>
    <t>28376141</t>
  </si>
  <si>
    <t>klín izolační z pěnového polystyrenu EPS 100 spádový</t>
  </si>
  <si>
    <t>1936846260</t>
  </si>
  <si>
    <t>85</t>
  </si>
  <si>
    <t>712363412</t>
  </si>
  <si>
    <t>Provedení povlak krytiny mechanicky kotvenou do trapézu TI tl do 100 mm krajní pole, budova v do 18 m</t>
  </si>
  <si>
    <t>879562215</t>
  </si>
  <si>
    <t>Provedení povlakové krytiny střech plochých do 10° s mechanicky kotvenou izolací včetně položení fólie a horkovzdušného svaření tl. tepelné izolace do 100 mm budovy výšky do 18 m, kotvené do trapézového plechu nebo do dřeva krajní pole</t>
  </si>
  <si>
    <t>28322064</t>
  </si>
  <si>
    <t>fólie hydroizolační střešní mPVC mechanicky kotvená tl 1,5mm se zvýšenou požární odolností</t>
  </si>
  <si>
    <t>-776824595</t>
  </si>
  <si>
    <t>87</t>
  </si>
  <si>
    <t>712363001</t>
  </si>
  <si>
    <t>Provedení povlakové krytiny střech do 10° termoplastickou fólií PVC rozvinutím a natažením v ploše</t>
  </si>
  <si>
    <t>-1005133640</t>
  </si>
  <si>
    <t>Provedení povlakové krytiny střech plochých do 10° fólií termoplastickou mPVC (měkčené PVC) rozvinutí a natažení fólie v ploše</t>
  </si>
  <si>
    <t>28343012</t>
  </si>
  <si>
    <t>fólie hydroizolační střešní mPVC určená ke stabilizaci přitížením a do vegetačních střech tl 1,5mm</t>
  </si>
  <si>
    <t>-467998838</t>
  </si>
  <si>
    <t>220,58*1,1655 'Přepočtené koeficientem množství</t>
  </si>
  <si>
    <t>89</t>
  </si>
  <si>
    <t>712771101</t>
  </si>
  <si>
    <t>Provedení ochranné vrstvy z textilií nebo rohoží volně s přesahem vegetační střechy sklon do 5°</t>
  </si>
  <si>
    <t>158</t>
  </si>
  <si>
    <t>Provedení ochranné vrstvy vegetační střechy proti prorůstání kořenů, proti mechanickému poškození hydroizolace z textilií nebo rohoží volně kladených s přesahem, sklon střechy do 5°</t>
  </si>
  <si>
    <t>Poznámka k položce:
případně jiná folie podle projektu, vhodná pro přitížení</t>
  </si>
  <si>
    <t>69311082</t>
  </si>
  <si>
    <t>geotextilie netkaná separační, ochranná, filtrační, drenážní PP 500g/m2</t>
  </si>
  <si>
    <t>-1831344603</t>
  </si>
  <si>
    <t>222,08*1,1 'Přepočtené koeficientem množství</t>
  </si>
  <si>
    <t>91</t>
  </si>
  <si>
    <t>712771201</t>
  </si>
  <si>
    <t>Provedení drenážní vrstvy vegetační střechy z kameniva tloušťky do 100 mm sklon do 5°</t>
  </si>
  <si>
    <t>164</t>
  </si>
  <si>
    <t>Provedení drenážní vrstvy vegetační střechy z kameniva, tloušťky násypu do 100 mm, sklon střechy do 5°</t>
  </si>
  <si>
    <t>58337403</t>
  </si>
  <si>
    <t>kamenivo dekorační (kačírek) frakce 16/32</t>
  </si>
  <si>
    <t>1705111598</t>
  </si>
  <si>
    <t>220,58*0,06</t>
  </si>
  <si>
    <t>D5</t>
  </si>
  <si>
    <t>Montáže</t>
  </si>
  <si>
    <t>93</t>
  </si>
  <si>
    <t>Pol226</t>
  </si>
  <si>
    <t>Osazení modulu (osazení, spojení, zapěnění, zagumování)</t>
  </si>
  <si>
    <t>350</t>
  </si>
  <si>
    <t>Pol227</t>
  </si>
  <si>
    <t>Práce autojeřábu -osazení modulů, HZS</t>
  </si>
  <si>
    <t>352</t>
  </si>
  <si>
    <t>Poznámka k položce:
včetně dopravy (nájezd, odjezd)</t>
  </si>
  <si>
    <t>95</t>
  </si>
  <si>
    <t>Pol228</t>
  </si>
  <si>
    <t>OK montážní práce atypové konstrukce, HZS</t>
  </si>
  <si>
    <t>354</t>
  </si>
  <si>
    <t>Poznámka k položce:
4 prac x 8 hod x 4 dny</t>
  </si>
  <si>
    <t>Pol229</t>
  </si>
  <si>
    <t>Montáž podlahového spojení</t>
  </si>
  <si>
    <t>356</t>
  </si>
  <si>
    <t>97</t>
  </si>
  <si>
    <t>Pol230</t>
  </si>
  <si>
    <t>Připojení vodovodu</t>
  </si>
  <si>
    <t>358</t>
  </si>
  <si>
    <t>Pol231</t>
  </si>
  <si>
    <t>Připojení kanalizace (odtoky kanalizace)</t>
  </si>
  <si>
    <t>360</t>
  </si>
  <si>
    <t>99</t>
  </si>
  <si>
    <t>Pol232</t>
  </si>
  <si>
    <t>Připojení plynovodu</t>
  </si>
  <si>
    <t>362</t>
  </si>
  <si>
    <t>Pol233</t>
  </si>
  <si>
    <t>Připojení elektro (propojení mezi moduly)</t>
  </si>
  <si>
    <t>364</t>
  </si>
  <si>
    <t>101</t>
  </si>
  <si>
    <t>Pol234</t>
  </si>
  <si>
    <t>Připojení elektro (na areál) silnoprod, slaboproud</t>
  </si>
  <si>
    <t>366</t>
  </si>
  <si>
    <t>Poznámka k položce:
specifikace upřesní projekt</t>
  </si>
  <si>
    <t>Pol222</t>
  </si>
  <si>
    <t>Úklid modulu</t>
  </si>
  <si>
    <t>342</t>
  </si>
  <si>
    <t>D6</t>
  </si>
  <si>
    <t>Propojení modulů na stavbě</t>
  </si>
  <si>
    <t>103</t>
  </si>
  <si>
    <t>Pol235</t>
  </si>
  <si>
    <t>Montážní práce na modulech, dokončovací montážní práce, kompletace</t>
  </si>
  <si>
    <t>368</t>
  </si>
  <si>
    <t>104</t>
  </si>
  <si>
    <t>Pol237</t>
  </si>
  <si>
    <t>Spoj modulů (kostky)</t>
  </si>
  <si>
    <t>sada</t>
  </si>
  <si>
    <t>-1295240304</t>
  </si>
  <si>
    <t>Poznámka k položce:
sloupy nahoře</t>
  </si>
  <si>
    <t>105</t>
  </si>
  <si>
    <t>Pol238</t>
  </si>
  <si>
    <t>Spoj modulů (délka rámu)</t>
  </si>
  <si>
    <t>-6884943</t>
  </si>
  <si>
    <t>Poznámka k položce:
4 strany</t>
  </si>
  <si>
    <t>106</t>
  </si>
  <si>
    <t>Pol239</t>
  </si>
  <si>
    <t>Spoj modulů venkovní gumový hříbek</t>
  </si>
  <si>
    <t>1337597048</t>
  </si>
  <si>
    <t>Poznámka k položce:
3 strany (ne podlahy)</t>
  </si>
  <si>
    <t>107</t>
  </si>
  <si>
    <t>Pol240</t>
  </si>
  <si>
    <t>Podkladní plechy vyrovnávací</t>
  </si>
  <si>
    <t>mod</t>
  </si>
  <si>
    <t>2061171167</t>
  </si>
  <si>
    <t>Poznámka k položce:
12 modulů + krček</t>
  </si>
  <si>
    <t>108</t>
  </si>
  <si>
    <t>Pol241</t>
  </si>
  <si>
    <t>Propojení modulů - elektro materiál</t>
  </si>
  <si>
    <t>869325190</t>
  </si>
  <si>
    <t>109</t>
  </si>
  <si>
    <t>Pol242</t>
  </si>
  <si>
    <t>Tepelná izolace minerální</t>
  </si>
  <si>
    <t>bal</t>
  </si>
  <si>
    <t>294055895</t>
  </si>
  <si>
    <t>110</t>
  </si>
  <si>
    <t>Pol243</t>
  </si>
  <si>
    <t>Vnitřní spoj modulů, podlah Cetris</t>
  </si>
  <si>
    <t>-2142415948</t>
  </si>
  <si>
    <t>Poznámka k položce:
spoje podlah Cetris doplnění, +velká okna okraje</t>
  </si>
  <si>
    <t>111</t>
  </si>
  <si>
    <t>Pol244</t>
  </si>
  <si>
    <t>Vnitřní spoj modulů, podlah Fermacell</t>
  </si>
  <si>
    <t>773251528</t>
  </si>
  <si>
    <t>D7</t>
  </si>
  <si>
    <t>Doprava modulů</t>
  </si>
  <si>
    <t>112</t>
  </si>
  <si>
    <t>Pol245</t>
  </si>
  <si>
    <t xml:space="preserve">Doprava modulů na stavbu Plzeň, včetně nakládky ve výrobním závodě a projednání dopravy </t>
  </si>
  <si>
    <t>388</t>
  </si>
  <si>
    <t>Doprava modulů na stavbu Plzeň</t>
  </si>
  <si>
    <t>Poznámka k položce:
moduly 12 ks + materiál pro atypy</t>
  </si>
  <si>
    <t>113</t>
  </si>
  <si>
    <t>Pol224</t>
  </si>
  <si>
    <t>Zakrytí modulů pro přepravu, smršťovací folie</t>
  </si>
  <si>
    <t>346</t>
  </si>
  <si>
    <t>Poznámka k položce:
moduly obalit pro ochranu (volné stěny)</t>
  </si>
  <si>
    <t>Úpravy povrchů, podlahy a osazování výplní</t>
  </si>
  <si>
    <t>Úprava povrchů vnitřních</t>
  </si>
  <si>
    <t>114</t>
  </si>
  <si>
    <t>612325223</t>
  </si>
  <si>
    <t>Vápenocementová štuková omítka malých ploch do 1,0 m2 na stěnách</t>
  </si>
  <si>
    <t>1408887609</t>
  </si>
  <si>
    <t>Vápenocementová omítka jednotlivých malých ploch štuková na stěnách, plochy jednotlivě přes 0,25 do 1 m2</t>
  </si>
  <si>
    <t>115</t>
  </si>
  <si>
    <t>619995001</t>
  </si>
  <si>
    <t>Začištění omítek kolem oken, dveří, podlah nebo obkladů</t>
  </si>
  <si>
    <t>-1846275956</t>
  </si>
  <si>
    <t>Začištění omítek (s dodáním hmot) kolem oken, dveří, podlah, obkladů apod.</t>
  </si>
  <si>
    <t>1,104+2,22+2,22</t>
  </si>
  <si>
    <t>Podlahy a podlahové konstrukce</t>
  </si>
  <si>
    <t>116</t>
  </si>
  <si>
    <t>635111242</t>
  </si>
  <si>
    <t>Násyp pod podlahy z hrubého kameniva 16-32 se zhutněním</t>
  </si>
  <si>
    <t>Násyp ze štěrkopísku, písku nebo kameniva pod podlahy se zhutněním z kameniva hrubého 16-32</t>
  </si>
  <si>
    <t>Ostatní konstrukce a práce, bourání</t>
  </si>
  <si>
    <t>Lešení a stavební výtahy</t>
  </si>
  <si>
    <t>117</t>
  </si>
  <si>
    <t>949121111</t>
  </si>
  <si>
    <t>Montáž lešení lehkého kozového dílcového v do 1,2 m</t>
  </si>
  <si>
    <t>2059558782</t>
  </si>
  <si>
    <t>Montáž lešení lehkého kozového dílcového o výšce lešeňové podlahy do 1,2 m</t>
  </si>
  <si>
    <t>118</t>
  </si>
  <si>
    <t>949121211</t>
  </si>
  <si>
    <t>Příplatek k lešení lehkému kozovému dílcovému v do 1,2 m za první a ZKD den použití</t>
  </si>
  <si>
    <t>-1375707254</t>
  </si>
  <si>
    <t>Montáž lešení lehkého kozového dílcového Příplatek za první a každý další den použití lešení k ceně -1111</t>
  </si>
  <si>
    <t>2*30 'Přepočtené koeficientem množství</t>
  </si>
  <si>
    <t>119</t>
  </si>
  <si>
    <t>949121811</t>
  </si>
  <si>
    <t>Demontáž lešení lehkého kozového dílcového v do 1,2 m</t>
  </si>
  <si>
    <t>1530831881</t>
  </si>
  <si>
    <t>Demontáž lešení lehkého kozového dílcového o výšce lešeňové podlahy do 1,2 m</t>
  </si>
  <si>
    <t>Různé dokončovací konstrukce a práce pozemních staveb</t>
  </si>
  <si>
    <t>120</t>
  </si>
  <si>
    <t>952901111</t>
  </si>
  <si>
    <t>Vyčištění budov bytové a občanské výstavby při výšce podlaží do 4 m</t>
  </si>
  <si>
    <t>107673363</t>
  </si>
  <si>
    <t>Vyčištění budov nebo objektů před předáním do užívání budov bytové nebo občanské výstavby, světlé výšky podlaží do 4 m</t>
  </si>
  <si>
    <t>1NP</t>
  </si>
  <si>
    <t>47,86+5,25+6,83+3,59+4,52+2,51+1,13+19,94+7,74+7,54+7,57+4,86+48,37+3,44+11,71+4,69</t>
  </si>
  <si>
    <t>121</t>
  </si>
  <si>
    <t>952902611</t>
  </si>
  <si>
    <t>Čištění budov vysátí prachu z ostatních ploch</t>
  </si>
  <si>
    <t>-285378433</t>
  </si>
  <si>
    <t>Čištění budov při provádění oprav a udržovacích prací vysátím prachu z ostatních ploch</t>
  </si>
  <si>
    <t xml:space="preserve">podhled </t>
  </si>
  <si>
    <t>91,35</t>
  </si>
  <si>
    <t>122</t>
  </si>
  <si>
    <t>953943211</t>
  </si>
  <si>
    <t>Osazování hasicího přístroje</t>
  </si>
  <si>
    <t>-1850680710</t>
  </si>
  <si>
    <t>Osazování drobných kovových předmětů kotvených do stěny hasicího přístroje</t>
  </si>
  <si>
    <t>123</t>
  </si>
  <si>
    <t>4493211R</t>
  </si>
  <si>
    <t>přístroj hasicí ruční práškový 21A</t>
  </si>
  <si>
    <t>-299230901</t>
  </si>
  <si>
    <t>Bourání konstrukcí</t>
  </si>
  <si>
    <t>124</t>
  </si>
  <si>
    <t>968082015</t>
  </si>
  <si>
    <t>Vybourání plastových rámů oken včetně křídel plochy do 1 m2</t>
  </si>
  <si>
    <t>-1213325291</t>
  </si>
  <si>
    <t>Vybourání plastových rámů oken s křídly, dveřních zárubní, vrat rámu oken s křídly, plochy do 1 m2</t>
  </si>
  <si>
    <t>0,88*1,1</t>
  </si>
  <si>
    <t>Prorážení otvorů a ostatní bourací práce</t>
  </si>
  <si>
    <t>125</t>
  </si>
  <si>
    <t>971033641</t>
  </si>
  <si>
    <t>Vybourání otvorů ve zdivu cihelném pl do 4 m2 na MVC nebo MV tl do 300 mm</t>
  </si>
  <si>
    <t>1400146662</t>
  </si>
  <si>
    <t>Vybourání otvorů ve zdivu základovém nebo nadzákladovém z cihel, tvárnic, příčkovek z cihel pálených na maltu vápennou nebo vápenocementovou plochy do 4 m2, tl. do 300 mm</t>
  </si>
  <si>
    <t>0,16*1,104*2,22</t>
  </si>
  <si>
    <t>126</t>
  </si>
  <si>
    <t>974031664</t>
  </si>
  <si>
    <t>Vysekání rýh ve zdivu cihelném pro vtahování nosníků hl do 150 mm v do 150 mm</t>
  </si>
  <si>
    <t>1477740083</t>
  </si>
  <si>
    <t>Vysekání rýh ve zdivu cihelném na maltu vápennou nebo vápenocementovou pro vtahování nosníků do zdí, před vybouráním otvoru do hl. 150 mm, při v. nosníku do 150 mm</t>
  </si>
  <si>
    <t>2*1,5</t>
  </si>
  <si>
    <t>Přesun hmot a manipulace se sutí</t>
  </si>
  <si>
    <t>997</t>
  </si>
  <si>
    <t>Přesun sutě</t>
  </si>
  <si>
    <t>127</t>
  </si>
  <si>
    <t>997013211</t>
  </si>
  <si>
    <t>Vnitrostaveništní doprava suti a vybouraných hmot pro budovy v do 6 m ručně</t>
  </si>
  <si>
    <t>1463453058</t>
  </si>
  <si>
    <t>Vnitrostaveništní doprava suti a vybouraných hmot vodorovně do 50 m svisle ručně pro budovy a haly výšky do 6 m</t>
  </si>
  <si>
    <t>997013501</t>
  </si>
  <si>
    <t>Odvoz suti a vybouraných hmot na skládku nebo meziskládku do 1 km se složením</t>
  </si>
  <si>
    <t>-978243980</t>
  </si>
  <si>
    <t>Odvoz suti a vybouraných hmot na skládku nebo meziskládku se složením, na vzdálenost do 1 km</t>
  </si>
  <si>
    <t>129</t>
  </si>
  <si>
    <t>997013509</t>
  </si>
  <si>
    <t>Příplatek k odvozu suti a vybouraných hmot na skládku ZKD 1 km přes 1 km</t>
  </si>
  <si>
    <t>68729806</t>
  </si>
  <si>
    <t>Odvoz suti a vybouraných hmot na skládku nebo meziskládku se složením, na vzdálenost Příplatek k ceně za každý další i započatý 1 km přes 1 km</t>
  </si>
  <si>
    <t>1,106*14 'Přepočtené koeficientem množství</t>
  </si>
  <si>
    <t>997013869</t>
  </si>
  <si>
    <t>Poplatek za uložení stavebního odpadu na recyklační skládce (skládkovné) ze směsí betonu, cihel a keramických výrobků kód odpadu 17 01 07</t>
  </si>
  <si>
    <t>-1629907005</t>
  </si>
  <si>
    <t>Poplatek za uložení stavebního odpadu na recyklační skládce (skládkovné) ze směsí nebo oddělených frakcí betonu, cihel a keramických výrobků zatříděného do Katalogu odpadů pod kódem 17 01 07</t>
  </si>
  <si>
    <t>998</t>
  </si>
  <si>
    <t>Přesun hmot</t>
  </si>
  <si>
    <t>131</t>
  </si>
  <si>
    <t>998012021</t>
  </si>
  <si>
    <t>Přesun hmot pro budovy monolitické v do 6 m</t>
  </si>
  <si>
    <t>615045149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</si>
  <si>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</si>
  <si>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PSV</t>
  </si>
  <si>
    <t>Práce a dodávky PSV</t>
  </si>
  <si>
    <t>712</t>
  </si>
  <si>
    <t>Povlakové krytiny</t>
  </si>
  <si>
    <t>712363354</t>
  </si>
  <si>
    <t>Povlakové krytiny střech do 10° z tvarovaných poplastovaných lišt délky 2 m stěnová lišta vyhnutá rš 70 mm</t>
  </si>
  <si>
    <t>-641606285</t>
  </si>
  <si>
    <t>Povlakové krytiny střech plochých do 10° z tvarovaných poplastovaných lišt pro mPVC stěnová lišta vyhnutá rš 71 mm</t>
  </si>
  <si>
    <t>1,8" KL13</t>
  </si>
  <si>
    <t>133</t>
  </si>
  <si>
    <t>712363356</t>
  </si>
  <si>
    <t>Povlakové krytiny střech do 10° z tvarovaných poplastovaných lišt délky 2 m okapnice široká rš 200 mm</t>
  </si>
  <si>
    <t>-1460786328</t>
  </si>
  <si>
    <t>Povlakové krytiny střech plochých do 10° z tvarovaných poplastovaných lišt pro mPVC okapnice rš 200 mm</t>
  </si>
  <si>
    <t>2*0,9" KL12</t>
  </si>
  <si>
    <t>134</t>
  </si>
  <si>
    <t>712998004</t>
  </si>
  <si>
    <t>Montáž atikového chrliče z PVC DN 110</t>
  </si>
  <si>
    <t>2106292777</t>
  </si>
  <si>
    <t>Provedení povlakové krytiny střech - ostatní práce montáž odvodňovacího prvku atikového chrliče z PVC na dešťovou vodu DN 110</t>
  </si>
  <si>
    <t>135</t>
  </si>
  <si>
    <t>56231123</t>
  </si>
  <si>
    <t>chrlič vyhřívaný s manžetou pro PVC-P hydroizolaci plochých střech DN 50/75/110/125/160</t>
  </si>
  <si>
    <t>1117439268</t>
  </si>
  <si>
    <t>136</t>
  </si>
  <si>
    <t>998712101</t>
  </si>
  <si>
    <t>Přesun hmot tonážní tonážní pro krytiny povlakové v objektech v do 6 m</t>
  </si>
  <si>
    <t>-1086677947</t>
  </si>
  <si>
    <t>Přesun hmot pro povlakové krytiny stanovený z hmotnosti přesunovaného materiálu vodorovná dopravní vzdálenost do 50 m v objektech výšky do 6 m</t>
  </si>
  <si>
    <t>721</t>
  </si>
  <si>
    <t>Zdravotechnika - vnitřní kanalizace</t>
  </si>
  <si>
    <t>137</t>
  </si>
  <si>
    <t>721173736</t>
  </si>
  <si>
    <t>Potrubí kanalizační z PE dešťové DN 100</t>
  </si>
  <si>
    <t>-505279593</t>
  </si>
  <si>
    <t>Potrubí z trub polyetylenových svařované dešťové DN 100</t>
  </si>
  <si>
    <t>přechod z chrliče na svod</t>
  </si>
  <si>
    <t>3*0,5</t>
  </si>
  <si>
    <t>138</t>
  </si>
  <si>
    <t>998721101</t>
  </si>
  <si>
    <t>Přesun hmot tonážní pro vnitřní kanalizace v objektech v do 6 m</t>
  </si>
  <si>
    <t>-1116042055</t>
  </si>
  <si>
    <t>Přesun hmot pro vnitřní kanalizace stanovený z hmotnosti přesunovaného materiálu vodorovná dopravní vzdálenost do 50 m v objektech výšky do 6 m</t>
  </si>
  <si>
    <t>725</t>
  </si>
  <si>
    <t>Zdravotechnika - zařizovací předměty</t>
  </si>
  <si>
    <t>139</t>
  </si>
  <si>
    <t>Pol211</t>
  </si>
  <si>
    <t>Sestava vybavení pro výdej jídel</t>
  </si>
  <si>
    <t>1832367372</t>
  </si>
  <si>
    <t xml:space="preserve">Sestava vybavení pro výdej jídel </t>
  </si>
  <si>
    <t>Poznámka k položce:
upřesnit (pult, dřez, myčka, mikrovlna, konvice, lednička)</t>
  </si>
  <si>
    <t>140</t>
  </si>
  <si>
    <t>Pol213</t>
  </si>
  <si>
    <t>Zásobník na papírové ručníky</t>
  </si>
  <si>
    <t>-2092962839</t>
  </si>
  <si>
    <t xml:space="preserve">Zásobník na papírové ručníky </t>
  </si>
  <si>
    <t>Poznámka k položce:
upřesnit</t>
  </si>
  <si>
    <t>141</t>
  </si>
  <si>
    <t>Pol214</t>
  </si>
  <si>
    <t>Zásobník hygienických sáčků nerez</t>
  </si>
  <si>
    <t>-1780129193</t>
  </si>
  <si>
    <t xml:space="preserve">Zásobník hygienických sáčků </t>
  </si>
  <si>
    <t>Pol216</t>
  </si>
  <si>
    <t>Háček nerezový dvojitý, lesk</t>
  </si>
  <si>
    <t>1123658604</t>
  </si>
  <si>
    <t>Poznámka k položce:
3+1+3+2(jídlo)+1(úklid)</t>
  </si>
  <si>
    <t>143</t>
  </si>
  <si>
    <t>Pol217</t>
  </si>
  <si>
    <t>Zrcadlo 60x80cm</t>
  </si>
  <si>
    <t>942645395</t>
  </si>
  <si>
    <t>Poznámka k položce:
1.05</t>
  </si>
  <si>
    <t>Pol218</t>
  </si>
  <si>
    <t>Zrcadlo 200x60cm</t>
  </si>
  <si>
    <t>-1755140061</t>
  </si>
  <si>
    <t>Poznámka k položce:
nad umyvadla pro děti ?</t>
  </si>
  <si>
    <t>145</t>
  </si>
  <si>
    <t>Pol219</t>
  </si>
  <si>
    <t xml:space="preserve">Dávkovač mýdla plastový </t>
  </si>
  <si>
    <t>175791624</t>
  </si>
  <si>
    <t>Poznámka k položce:
2+1+2+1; upřesnit</t>
  </si>
  <si>
    <t>Pol220</t>
  </si>
  <si>
    <t xml:space="preserve">WC štětka plast bílá </t>
  </si>
  <si>
    <t>342517586</t>
  </si>
  <si>
    <t>Poznámka k položce:
dtto WC; upřesnit</t>
  </si>
  <si>
    <t>147</t>
  </si>
  <si>
    <t>Pol221</t>
  </si>
  <si>
    <t>Držák na toaletní papír, bílá</t>
  </si>
  <si>
    <t>802595017</t>
  </si>
  <si>
    <t>Poznámka k položce:
dtto WC</t>
  </si>
  <si>
    <t>HZS2492</t>
  </si>
  <si>
    <t>Hodinová zúčtovací sazba pomocný dělník PSV</t>
  </si>
  <si>
    <t>-1353998490</t>
  </si>
  <si>
    <t>Hodinové zúčtovací sazby profesí PSV zednické výpomoci a pomocné práce PSV pomocný dělník PSV</t>
  </si>
  <si>
    <t>montáž prvků vybyvení viz. oddíl 725</t>
  </si>
  <si>
    <t>763</t>
  </si>
  <si>
    <t>Konstrukce suché výstavby</t>
  </si>
  <si>
    <t>149</t>
  </si>
  <si>
    <t>763431001</t>
  </si>
  <si>
    <t>Montáž minerálního podhledu s vyjímatelnými panely vel. do 0,36 m2 na zavěšený viditelný rošt</t>
  </si>
  <si>
    <t>-1768093729</t>
  </si>
  <si>
    <t>Montáž podhledu minerálního včetně zavěšeného roštu viditelného s panely vyjímatelnými, velikosti panelů do 0,36 m2</t>
  </si>
  <si>
    <t>763431801</t>
  </si>
  <si>
    <t>Demontáž minerálního podhledu zavěšeného na viditelném roštu</t>
  </si>
  <si>
    <t>1043623689</t>
  </si>
  <si>
    <t>Demontáž podhledu minerálního na zavěšeném na roštu viditelném</t>
  </si>
  <si>
    <t>151</t>
  </si>
  <si>
    <t>763181311</t>
  </si>
  <si>
    <t>Montáž jednokřídlové kovové zárubně SDK příčka</t>
  </si>
  <si>
    <t>196</t>
  </si>
  <si>
    <t>Výplně otvorů konstrukcí ze sádrokartonových desek montáž zárubně kovové s konstrukcí jednokřídlové</t>
  </si>
  <si>
    <t>Pol154</t>
  </si>
  <si>
    <t>Osazení zárubní kovových protipožárních do SDK příčky</t>
  </si>
  <si>
    <t>198</t>
  </si>
  <si>
    <t>153</t>
  </si>
  <si>
    <t>55331589</t>
  </si>
  <si>
    <t>zárubeň jednokřídlá ocelová pro sádrokartonové příčky tl stěny 75-100mm rozměru 700/1970, 2100mm</t>
  </si>
  <si>
    <t>-1550499408</t>
  </si>
  <si>
    <t>154</t>
  </si>
  <si>
    <t>55331590</t>
  </si>
  <si>
    <t>zárubeň jednokřídlá ocelová pro sádrokartonové příčky tl stěny 75-100mm rozměru 800/1970, 2100mm</t>
  </si>
  <si>
    <t>-2097008829</t>
  </si>
  <si>
    <t>155</t>
  </si>
  <si>
    <t>55331591</t>
  </si>
  <si>
    <t>zárubeň jednokřídlá ocelová pro sádrokartonové příčky tl stěny 75-100mm rozměru 900/1970, 2100mm</t>
  </si>
  <si>
    <t>491376367</t>
  </si>
  <si>
    <t>156</t>
  </si>
  <si>
    <t>553331R</t>
  </si>
  <si>
    <t>zárubeň jednokřídlá ocelová pro sádrokartonové příčky tl stěny 75-100mm rozměru 800/1970, 2100mm protipožární požadováno EW15DP1-C3</t>
  </si>
  <si>
    <t>929832431</t>
  </si>
  <si>
    <t>157</t>
  </si>
  <si>
    <t>763182313</t>
  </si>
  <si>
    <t>Ostění oken z desek v SDK konstrukci hloubky do 0,3 m</t>
  </si>
  <si>
    <t>248</t>
  </si>
  <si>
    <t>Výplně otvorů konstrukcí ze sádrokartonových desek ostění oken z desek hloubky do 0,3 m</t>
  </si>
  <si>
    <t>763121621</t>
  </si>
  <si>
    <t>Montáž desek tl 12,5 mm na nosnou kci SDK stěna předsazená</t>
  </si>
  <si>
    <t>-1907556121</t>
  </si>
  <si>
    <t>Stěna předsazená ze sádrokartonových desek montáž desek na nosnou konstrukci, tl. 12,5 mm</t>
  </si>
  <si>
    <t>obvodové stěny celkem (bez velkých otvorů)</t>
  </si>
  <si>
    <t>179,55</t>
  </si>
  <si>
    <t>5,60</t>
  </si>
  <si>
    <t>obvodové stěny sociálky, úklid, výdej jídel</t>
  </si>
  <si>
    <t>42,75</t>
  </si>
  <si>
    <t xml:space="preserve">dělící příčky běžné, vč. sociálky, sprchy, úklid, výdej jídel </t>
  </si>
  <si>
    <t>podélně všechny</t>
  </si>
  <si>
    <t>152,19</t>
  </si>
  <si>
    <t>příčně všechny</t>
  </si>
  <si>
    <t>242,82</t>
  </si>
  <si>
    <t>stěny sprchové</t>
  </si>
  <si>
    <t>11,40</t>
  </si>
  <si>
    <t>viz. skladba S3 vnější SDK impregnovaná</t>
  </si>
  <si>
    <t>260,840</t>
  </si>
  <si>
    <t>159</t>
  </si>
  <si>
    <t>59030027</t>
  </si>
  <si>
    <t>deska SDK protipožární DF tl 12,5mm</t>
  </si>
  <si>
    <t>668956944</t>
  </si>
  <si>
    <t>dělící příčky běžné</t>
  </si>
  <si>
    <t xml:space="preserve">odpočet sociálky, sprchy, úklid, výdej jídel </t>
  </si>
  <si>
    <t>-112,01</t>
  </si>
  <si>
    <t>479,55*1,05 'Přepočtené koeficientem množství</t>
  </si>
  <si>
    <t>160</t>
  </si>
  <si>
    <t>59030025</t>
  </si>
  <si>
    <t>deska SDK impregnovaná H2 tl 12,5mm</t>
  </si>
  <si>
    <t>438568605</t>
  </si>
  <si>
    <t>161</t>
  </si>
  <si>
    <t>59030034</t>
  </si>
  <si>
    <t>deska SDK protipožární impregnovaná DFH2 tl 12,5mm</t>
  </si>
  <si>
    <t>1229917202</t>
  </si>
  <si>
    <t xml:space="preserve">sociálky, sprchy, úklid, výdej jídel </t>
  </si>
  <si>
    <t>112,01</t>
  </si>
  <si>
    <t>154,76*1,05 'Přepočtené koeficientem množství</t>
  </si>
  <si>
    <t>162</t>
  </si>
  <si>
    <t>763131431</t>
  </si>
  <si>
    <t>SDK podhled deska 1xDF 12,5 bez izolace dvouvrstvá spodní kce profil CD+UD REI do 90</t>
  </si>
  <si>
    <t>Podhled ze sádrokartonových desek dvouvrstvá zavěšená spodní konstrukce z ocelových profilů CD, UD jednoduše opláštěná deskou protipožární DF, tl. 12,5 mm, bez izolace, REI do 90</t>
  </si>
  <si>
    <t>moduly-strop, krček-strop</t>
  </si>
  <si>
    <t>stropy celkem</t>
  </si>
  <si>
    <t>211,20</t>
  </si>
  <si>
    <t>stropy sociálky, úklid, výdej jídel</t>
  </si>
  <si>
    <t>-39,00</t>
  </si>
  <si>
    <t>163</t>
  </si>
  <si>
    <t>763131471</t>
  </si>
  <si>
    <t>SDK podhled deska 1xDFH2 12,5 bez izolace dvouvrstvá spodní kce profil CD+UD REI do 90</t>
  </si>
  <si>
    <t>Podhled ze sádrokartonových desek dvouvrstvá zavěšená spodní konstrukce z ocelových profilů CD, UD jednoduše opláštěná deskou impregnovanou protipožární DFH2, tl. 12,5 mm, bez izolace, REI do 90</t>
  </si>
  <si>
    <t>39+41,7</t>
  </si>
  <si>
    <t>763131751</t>
  </si>
  <si>
    <t>Montáž parotěsné zábrany do SDK podhledu</t>
  </si>
  <si>
    <t>1811536900</t>
  </si>
  <si>
    <t>Podhled ze sádrokartonových desek ostatní práce a konstrukce na podhledech ze sádrokartonových desek montáž parotěsné zábrany</t>
  </si>
  <si>
    <t>172,2+39+41,7</t>
  </si>
  <si>
    <t>165</t>
  </si>
  <si>
    <t>28329282</t>
  </si>
  <si>
    <t>fólie PE vyztužená Al vrstvou pro parotěsnou vrstvu 170g/m2</t>
  </si>
  <si>
    <t>658087945</t>
  </si>
  <si>
    <t>252,9*1,1235 'Přepočtené koeficientem množství</t>
  </si>
  <si>
    <t>166</t>
  </si>
  <si>
    <t>763131752</t>
  </si>
  <si>
    <t>Montáž jedné vrstvy tepelné izolace do SDK podhledu</t>
  </si>
  <si>
    <t>1813950029</t>
  </si>
  <si>
    <t>Podhled ze sádrokartonových desek ostatní práce a konstrukce na podhledech ze sádrokartonových desek montáž jedné vrstvy tepelné izolace</t>
  </si>
  <si>
    <t>167</t>
  </si>
  <si>
    <t>63148101</t>
  </si>
  <si>
    <t>deska tepelně izolační minerální univerzální λ=0,038-0,039 tl 50mm</t>
  </si>
  <si>
    <t>5357099</t>
  </si>
  <si>
    <t>252,9*1,02 'Přepočtené koeficientem množství</t>
  </si>
  <si>
    <t>168</t>
  </si>
  <si>
    <t>763131767</t>
  </si>
  <si>
    <t>Příplatek k SDK podhledu za výšku zavěšení přes 1,5 m</t>
  </si>
  <si>
    <t>1004111557</t>
  </si>
  <si>
    <t>Podhled ze sádrokartonových desek Příplatek k cenám za výšku zavěšení přes 1,5 m</t>
  </si>
  <si>
    <t>podhled snížený na 2500 (pro vedení instalací)</t>
  </si>
  <si>
    <t>41,70</t>
  </si>
  <si>
    <t>169</t>
  </si>
  <si>
    <t>Pol114</t>
  </si>
  <si>
    <t>Stropní podhled přisazený venkovní, spodní kontrukce CD+UD, opláštění z desek cementotřískových</t>
  </si>
  <si>
    <t>Poznámka k položce:
dva trojúhelníkové přesahy střechy</t>
  </si>
  <si>
    <t>170</t>
  </si>
  <si>
    <t>998763100</t>
  </si>
  <si>
    <t>Přesun hmot tonážní pro dřevostavby v objektech v do 6 m</t>
  </si>
  <si>
    <t>1439510502</t>
  </si>
  <si>
    <t>Přesun hmot pro dřevostavby stanovený z hmotnosti přesunovaného materiálu vodorovná dopravní vzdálenost do 50 m v objektech výšky do 6 m</t>
  </si>
  <si>
    <t>764</t>
  </si>
  <si>
    <t>Konstrukce klempířské</t>
  </si>
  <si>
    <t>171</t>
  </si>
  <si>
    <t>764002851</t>
  </si>
  <si>
    <t>Demontáž oplechování parapetů do suti</t>
  </si>
  <si>
    <t>-2138691275</t>
  </si>
  <si>
    <t>Demontáž klempířských konstrukcí oplechování parapetů do suti</t>
  </si>
  <si>
    <t>172</t>
  </si>
  <si>
    <t>764214606</t>
  </si>
  <si>
    <t>Oplechování horních ploch a atik bez rohů z Pz s povrch úpravou mechanicky kotvené rš 500 mm</t>
  </si>
  <si>
    <t>-84004864</t>
  </si>
  <si>
    <t>Oplechování horních ploch zdí a nadezdívek (atik) z pozinkovaného plechu s povrchovou úpravou mechanicky kotvené rš 500 mm</t>
  </si>
  <si>
    <t>75"KL15</t>
  </si>
  <si>
    <t>173</t>
  </si>
  <si>
    <t>76421640R</t>
  </si>
  <si>
    <t>Oplechování parapetů rovných mechanicky kotvené z Pz plechu rš 280 mm</t>
  </si>
  <si>
    <t>-1418787319</t>
  </si>
  <si>
    <t>5*2,6" KL5</t>
  </si>
  <si>
    <t>2,88" KL6</t>
  </si>
  <si>
    <t>1,6"KL7</t>
  </si>
  <si>
    <t>2*1,85" KL8</t>
  </si>
  <si>
    <t>2,05" KL9</t>
  </si>
  <si>
    <t>1,1" KL10</t>
  </si>
  <si>
    <t>1,55"KL11</t>
  </si>
  <si>
    <t>174</t>
  </si>
  <si>
    <t>764511601</t>
  </si>
  <si>
    <t>Žlab podokapní půlkruhový z Pz s povrchovou úpravou rš 250 mm</t>
  </si>
  <si>
    <t>-907512293</t>
  </si>
  <si>
    <t>Žlab podokapní z pozinkovaného plechu s povrchovou úpravou včetně háků a čel půlkruhový do rš 280 mm</t>
  </si>
  <si>
    <t>0,9" KL2</t>
  </si>
  <si>
    <t>175</t>
  </si>
  <si>
    <t>764518621</t>
  </si>
  <si>
    <t>Svody kruhové včetně objímek, kolen, odskoků z Pz s povrchovou úpravou průměru do 90 mm</t>
  </si>
  <si>
    <t>-1464664518</t>
  </si>
  <si>
    <t>Svod z pozinkovaného plechu s upraveným povrchem včetně objímek, kolen a odskoků kruhový, průměru do 90 mm</t>
  </si>
  <si>
    <t>3*3,2" KL4</t>
  </si>
  <si>
    <t>176</t>
  </si>
  <si>
    <t>764518622</t>
  </si>
  <si>
    <t>Svody kruhové včetně objímek, kolen, odskoků z Pz s povrchovou úpravou průměru 100 mm</t>
  </si>
  <si>
    <t>-1096628922</t>
  </si>
  <si>
    <t>Svod z pozinkovaného plechu s upraveným povrchem včetně objímek, kolen a odskoků kruhový, průměru 100 mm</t>
  </si>
  <si>
    <t>3*3,5" KL3</t>
  </si>
  <si>
    <t>177</t>
  </si>
  <si>
    <t>KL14</t>
  </si>
  <si>
    <t>Větrací mřížka do stávajícího kazetového podhledu, rozměr 600/150mm, D+M</t>
  </si>
  <si>
    <t>955043533</t>
  </si>
  <si>
    <t>Větrací mřížka do stávajícího kazetového podhledu, rozměr 600/150mm</t>
  </si>
  <si>
    <t>178</t>
  </si>
  <si>
    <t>998764101</t>
  </si>
  <si>
    <t>Přesun hmot tonážní pro konstrukce klempířské v objektech v do 6 m</t>
  </si>
  <si>
    <t>-2005221845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</si>
  <si>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</si>
  <si>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</si>
  <si>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</si>
  <si>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179</t>
  </si>
  <si>
    <t>766660001</t>
  </si>
  <si>
    <t>Montáž dveřních křídel otvíravých jednokřídlových š do 0,8 m do ocelové zárubně</t>
  </si>
  <si>
    <t>212</t>
  </si>
  <si>
    <t>Montáž dveřních křídel dřevěných nebo plastových otevíravých do ocelové zárubně povrchově upravených jednokřídlových, šířky do 800 mm</t>
  </si>
  <si>
    <t>180</t>
  </si>
  <si>
    <t>61162085</t>
  </si>
  <si>
    <t>dveře jednokřídlé dřevotřískové povrch laminátový plné 700x1970-2100mm</t>
  </si>
  <si>
    <t>-2130237814</t>
  </si>
  <si>
    <t>181</t>
  </si>
  <si>
    <t>61162086</t>
  </si>
  <si>
    <t>dveře jednokřídlé dřevotřískové povrch laminátový plné 800x1970-2100mm</t>
  </si>
  <si>
    <t>-57407269</t>
  </si>
  <si>
    <t>182</t>
  </si>
  <si>
    <t>766660351</t>
  </si>
  <si>
    <t>Montáž posuvných dveří jednokřídlových průchozí výšky do 2,5 m a šířky do 800 mm do pojezdu na stěnu</t>
  </si>
  <si>
    <t>214</t>
  </si>
  <si>
    <t>Montáž dveřních křídel dřevěných nebo plastových posuvných dveří do pojezdu na stěnu výšky do 2,5 m jednokřídlových, průchozí šířky do 800 mm</t>
  </si>
  <si>
    <t>183</t>
  </si>
  <si>
    <t>Pol167</t>
  </si>
  <si>
    <t>Dveře vnitřní  800/1970 CPL - posuvné po stěně, barva šedá</t>
  </si>
  <si>
    <t>-1445078399</t>
  </si>
  <si>
    <t>Poznámka k položce:
1.02, 1.16 logopedie</t>
  </si>
  <si>
    <t>184</t>
  </si>
  <si>
    <t>766660352</t>
  </si>
  <si>
    <t>Montáž posuvných dveří jednokřídlových průchozí výšky do 2,5 m a šířky do 1200 mm do pojezdu na stěnu</t>
  </si>
  <si>
    <t>630847969</t>
  </si>
  <si>
    <t>Montáž dveřních křídel dřevěných nebo plastových posuvných dveří do pojezdu na stěnu výšky do 2,5 m jednokřídlových, průchozí šířky přes 800 do 1200 mm</t>
  </si>
  <si>
    <t>185</t>
  </si>
  <si>
    <t>Pol168</t>
  </si>
  <si>
    <t>Dveře vnitřní  900/1970 CPL - posuvné po stěně, barva šedá</t>
  </si>
  <si>
    <t>-1893523033</t>
  </si>
  <si>
    <t>Poznámka k položce:
1.12 výdej jídel</t>
  </si>
  <si>
    <t>186</t>
  </si>
  <si>
    <t>766660021</t>
  </si>
  <si>
    <t>Montáž dveřních křídel otvíravých jednokřídlových š do 0,8 m požárních do ocelové zárubně</t>
  </si>
  <si>
    <t>216</t>
  </si>
  <si>
    <t>Montáž dveřních křídel dřevěných nebo plastových otevíravých do ocelové zárubně protipožárních jednokřídlových, šířky do 800 mm</t>
  </si>
  <si>
    <t>187</t>
  </si>
  <si>
    <t>61162098</t>
  </si>
  <si>
    <t>dveře jednokřídlé dřevotřískové protipožární EI (EW) 30 D3 povrch laminátový plné 800x1970-2100mm</t>
  </si>
  <si>
    <t>1005970685</t>
  </si>
  <si>
    <t>188</t>
  </si>
  <si>
    <t>Pol172</t>
  </si>
  <si>
    <t>Mřížka do dveří kovová</t>
  </si>
  <si>
    <t>234</t>
  </si>
  <si>
    <t>189</t>
  </si>
  <si>
    <t>766660717</t>
  </si>
  <si>
    <t>Montáž dveřních křídel samozavírače na ocelovou zárubeň</t>
  </si>
  <si>
    <t>236</t>
  </si>
  <si>
    <t>Montáž dveřních doplňků samozavírače na zárubeň ocelovou</t>
  </si>
  <si>
    <t>190</t>
  </si>
  <si>
    <t>5491726R</t>
  </si>
  <si>
    <t xml:space="preserve">samozavírač dveří hydraulický </t>
  </si>
  <si>
    <t>189896856</t>
  </si>
  <si>
    <t>191</t>
  </si>
  <si>
    <t>Pol174</t>
  </si>
  <si>
    <t>Skříň vestavěná do niky 1600/2845/750, s dveřmi otv. pro vestavbu vybavení pro ÚT a TUV, D+M</t>
  </si>
  <si>
    <t>238</t>
  </si>
  <si>
    <t>Poznámka k položce:
1.08 nika u haly</t>
  </si>
  <si>
    <t>192</t>
  </si>
  <si>
    <t>Pol175</t>
  </si>
  <si>
    <t>Kování zapuštěné madlo nerez mat</t>
  </si>
  <si>
    <t>240</t>
  </si>
  <si>
    <t>Poznámka k položce:
pro posuvné dveře</t>
  </si>
  <si>
    <t>193</t>
  </si>
  <si>
    <t>Pol176</t>
  </si>
  <si>
    <t>Kování rozetové nerez mat</t>
  </si>
  <si>
    <t>242</t>
  </si>
  <si>
    <t>Poznámka k položce:
dveře vnitřní 1kř.</t>
  </si>
  <si>
    <t>194</t>
  </si>
  <si>
    <t>Pol177</t>
  </si>
  <si>
    <t>Kování rozetové WC nerez mat</t>
  </si>
  <si>
    <t>244</t>
  </si>
  <si>
    <t>Poznámka k položce:
1.06 sociálka personál</t>
  </si>
  <si>
    <t>195</t>
  </si>
  <si>
    <t>766694112</t>
  </si>
  <si>
    <t>Montáž parapetních desek dřevěných nebo plastových šířky do 30 cm délky do 1,6 m</t>
  </si>
  <si>
    <t>328128578</t>
  </si>
  <si>
    <t>Montáž ostatních truhlářských konstrukcí parapetních desek dřevěných nebo plastových šířky do 300 mm, délky přes 1000 do 1600 mm</t>
  </si>
  <si>
    <t>766694113</t>
  </si>
  <si>
    <t>Montáž parapetních desek dřevěných nebo plastových šířky do 30 cm délky do 2,6 m</t>
  </si>
  <si>
    <t>-587557514</t>
  </si>
  <si>
    <t>Montáž ostatních truhlářských konstrukcí parapetních desek dřevěných nebo plastových šířky do 300 mm, délky přes 1600 do 2600 mm</t>
  </si>
  <si>
    <t>197</t>
  </si>
  <si>
    <t>60794100</t>
  </si>
  <si>
    <t>parapet dřevotřískový vnitřní povrch laminátový š 150mm</t>
  </si>
  <si>
    <t>654470758</t>
  </si>
  <si>
    <t>1,8+1,8+2+1,075+1,5</t>
  </si>
  <si>
    <t>60794121</t>
  </si>
  <si>
    <t>koncovka PVC k parapetním dřevotřískovým deskám 600mm</t>
  </si>
  <si>
    <t>-94653404</t>
  </si>
  <si>
    <t>199</t>
  </si>
  <si>
    <t>998766101</t>
  </si>
  <si>
    <t>Přesun hmot tonážní pro konstrukce truhlářské v objektech v do 6 m</t>
  </si>
  <si>
    <t>-94354369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</si>
  <si>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</si>
  <si>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</si>
  <si>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</si>
  <si>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200</t>
  </si>
  <si>
    <t>767316310</t>
  </si>
  <si>
    <t>Montáž střešního bodového světlíku do 1 m2</t>
  </si>
  <si>
    <t>1221095861</t>
  </si>
  <si>
    <t>Montáž světlíků bodových do 1 m2</t>
  </si>
  <si>
    <t>1"SS1</t>
  </si>
  <si>
    <t>201</t>
  </si>
  <si>
    <t>56245R</t>
  </si>
  <si>
    <t>Střešní světlík bodový, neotevíravý, plast 1000x1000 mm Uw max = 0,9 W/m2K celé okno včetně rámu, kompletní dodávka viz. odkaz SS1</t>
  </si>
  <si>
    <t>-1768622621</t>
  </si>
  <si>
    <t>202</t>
  </si>
  <si>
    <t>767640111</t>
  </si>
  <si>
    <t>Montáž dveří ocelových vchodových jednokřídlových bez nadsvětlíku</t>
  </si>
  <si>
    <t>218</t>
  </si>
  <si>
    <t>Montáž dveří ocelových vchodových jednokřídlových bez nadsvětlíku</t>
  </si>
  <si>
    <t>203</t>
  </si>
  <si>
    <t>Pol169</t>
  </si>
  <si>
    <t>Dveře vchodové, plné, otevíravé, hladké, 1kř, křídlo dvoustěnné plechové, výplň z minerální vlny a ocelové výztuhy, zárubeň ocelová, Uw max = 1,5 W/m2K, EW30DP1</t>
  </si>
  <si>
    <t>1616597197</t>
  </si>
  <si>
    <t>204</t>
  </si>
  <si>
    <t>Pol178</t>
  </si>
  <si>
    <t>Příprava pro osazení oken - zpevnění hranoly</t>
  </si>
  <si>
    <t>246</t>
  </si>
  <si>
    <t>205</t>
  </si>
  <si>
    <t>767620112</t>
  </si>
  <si>
    <t>Montáž oken kovových zdvojených pevných do panelů nebo ocelové konstrukce plochy do 1,5 m2</t>
  </si>
  <si>
    <t>-134236141</t>
  </si>
  <si>
    <t>Montáž oken zdvojených z hliníkových nebo ocelových profilů na polyuretanovou pěnu pevných do celostěnových panelů nebo ocelové konstrukce, plochy přes 0,6 do 1,5 m2</t>
  </si>
  <si>
    <t>O13,14</t>
  </si>
  <si>
    <t>2*0,7+1,1*0,7</t>
  </si>
  <si>
    <t>206</t>
  </si>
  <si>
    <t>O13</t>
  </si>
  <si>
    <t>Al okno trojsklo, pevné okno 2000/700, červené, Ug=1,0 EI15_viz. odkaz O13</t>
  </si>
  <si>
    <t>1025868516</t>
  </si>
  <si>
    <t>207</t>
  </si>
  <si>
    <t>O14</t>
  </si>
  <si>
    <t>Al okno trojsklo, pevné okno 1100/700, červené, Ug=1,0 EI15_viz. odkaz O14</t>
  </si>
  <si>
    <t>-882439947</t>
  </si>
  <si>
    <t>208</t>
  </si>
  <si>
    <t>767620113</t>
  </si>
  <si>
    <t>Montáž oken kovových zdvojených pevných do panelů nebo ocelové konstrukce plochy do 2,5 m2</t>
  </si>
  <si>
    <t>250</t>
  </si>
  <si>
    <t>Montáž oken zdvojených z hliníkových nebo ocelových profilů na polyuretanovou pěnu pevných do celostěnových panelů nebo ocelové konstrukce, plochy přes 1,5 do 2,5 m2</t>
  </si>
  <si>
    <t>Poznámka k položce:
O13,O14</t>
  </si>
  <si>
    <t>O15</t>
  </si>
  <si>
    <t>1,52*1,5</t>
  </si>
  <si>
    <t>209</t>
  </si>
  <si>
    <t>Al okno trojsklo, pevné okno 1520/1500, červené, Ug=1,0 EI15_viz. odkaz O15</t>
  </si>
  <si>
    <t>68309419</t>
  </si>
  <si>
    <t>210</t>
  </si>
  <si>
    <t>767620114</t>
  </si>
  <si>
    <t>Montáž oken kovových zdvojených pevných do panelů nebo ocelové konstrukce plochy přes 2,5 m2</t>
  </si>
  <si>
    <t>252</t>
  </si>
  <si>
    <t>Montáž oken zdvojených z hliníkových nebo ocelových profilů na polyuretanovou pěnu pevných do celostěnových panelů nebo ocelové konstrukce, plochy přes 2,5 m2</t>
  </si>
  <si>
    <t>Poznámka k položce:
O10,O11,O15</t>
  </si>
  <si>
    <t>O10,11</t>
  </si>
  <si>
    <t>1,8*1,845*2</t>
  </si>
  <si>
    <t>211</t>
  </si>
  <si>
    <t>O10</t>
  </si>
  <si>
    <t>Al okno trojsklo, pevné okno 1800/1845, červené, Ug=1,0 EI15_viz. odkaz O10</t>
  </si>
  <si>
    <t>soub</t>
  </si>
  <si>
    <t>1588463420</t>
  </si>
  <si>
    <t>O11</t>
  </si>
  <si>
    <t>Al okno trojsklo, pevné okno 1800/1845, červené, Ug=1,0 EI15_viz. odkaz O11</t>
  </si>
  <si>
    <t>-1002218424</t>
  </si>
  <si>
    <t>213</t>
  </si>
  <si>
    <t>767640224</t>
  </si>
  <si>
    <t>Montáž dveří kovových vchodových dvoukřídlových s pevným bočním dílem a nadsvětlíkem</t>
  </si>
  <si>
    <t>254</t>
  </si>
  <si>
    <t>Montáž dveří kovových vchodových dvoukřídlové s pevným bočním dílem a nadsvětlíkem</t>
  </si>
  <si>
    <t>O4</t>
  </si>
  <si>
    <t>Al sestava dveřní, trojsklo, 2kř_dveře +nadsvětlík, sestava 1970/2845, červené, bezp_viz. odkaz O4</t>
  </si>
  <si>
    <t>1106516481</t>
  </si>
  <si>
    <t>215</t>
  </si>
  <si>
    <t>767640222</t>
  </si>
  <si>
    <t>Montáž dveří kovových vchodových dvoukřídlových s nadsvětlíkem</t>
  </si>
  <si>
    <t>664720300</t>
  </si>
  <si>
    <t>Montáž dveří kovových vchodových dvoukřídlové s nadsvětlíkem</t>
  </si>
  <si>
    <t>O1,2,3,5,6,7,8,9</t>
  </si>
  <si>
    <t>O1</t>
  </si>
  <si>
    <t>Al sestava trojsklo, pevné okno 2 díly, červené, sestava 2570/2845, 1 díl EI15, bezp_viz. odkaz O1</t>
  </si>
  <si>
    <t>938878641</t>
  </si>
  <si>
    <t>217</t>
  </si>
  <si>
    <t>O2</t>
  </si>
  <si>
    <t>Al sestava trojsklo, pevné okno+dveře OS+nadsvětlík, červené, sestava 2570/2845, bezp_viz. odkaz O2</t>
  </si>
  <si>
    <t>-1193243010</t>
  </si>
  <si>
    <t>O3</t>
  </si>
  <si>
    <t>Al sestava trojsklo, pevné okno+dveře OS+nadsvětlík, červené, sestava 2570/2845, bezp_viz. odkaz O3</t>
  </si>
  <si>
    <t>1010557585</t>
  </si>
  <si>
    <t>219</t>
  </si>
  <si>
    <t>O5</t>
  </si>
  <si>
    <t>Al sestava trojsklo, pevné okno+dveře OS+nadsvětlík, červené, sestava 2865/2845, bezp_viz. odkaz O5</t>
  </si>
  <si>
    <t>-1983252353</t>
  </si>
  <si>
    <t>220</t>
  </si>
  <si>
    <t>O6</t>
  </si>
  <si>
    <t>Al sestava trojsklo, pevné okno+dveře OS+nadsvětlík, červené, sestava 2570/2845, bezp_viz. odkaz O6</t>
  </si>
  <si>
    <t>408470272</t>
  </si>
  <si>
    <t>221</t>
  </si>
  <si>
    <t>O7</t>
  </si>
  <si>
    <t>Al sestava trojsklo, pevné okno+dveře OS+nadsvětlík, červené, sestava 2570/2845, bezp_viz. odkaz O7</t>
  </si>
  <si>
    <t>675239448</t>
  </si>
  <si>
    <t>222</t>
  </si>
  <si>
    <t>O8</t>
  </si>
  <si>
    <t>Al sestava trojsklo, pevné okno+dveře vnější+nadsvětlík, červené, sestava 2570/2845, bezp_viz. odkaz O8</t>
  </si>
  <si>
    <t>-498688731</t>
  </si>
  <si>
    <t>223</t>
  </si>
  <si>
    <t>O9</t>
  </si>
  <si>
    <t>Al sestava trojsklo, pevné okno+dveře OS+nadsvětlík, červené, sestava 1545/2845, bezp_viz. odkaz O9</t>
  </si>
  <si>
    <t>-1704997333</t>
  </si>
  <si>
    <t>224</t>
  </si>
  <si>
    <t>Pol199</t>
  </si>
  <si>
    <t>Prahy vnější kovové k okenním a dveřním sestavám D+M</t>
  </si>
  <si>
    <t>296</t>
  </si>
  <si>
    <t>Poznámka k položce:
O1,O2,O3,O4,O5,O6,O7,O8,O9</t>
  </si>
  <si>
    <t>225</t>
  </si>
  <si>
    <t>767531111</t>
  </si>
  <si>
    <t>Montáž vstupních kovových nebo plastových rohoží čistících zón</t>
  </si>
  <si>
    <t>803216346</t>
  </si>
  <si>
    <t>Montáž vstupních čistících zón z rohoží kovových nebo plastových</t>
  </si>
  <si>
    <t>vnitřní rohož</t>
  </si>
  <si>
    <t>2*3</t>
  </si>
  <si>
    <t>vnější rohože</t>
  </si>
  <si>
    <t>2*0,6+1*0,6</t>
  </si>
  <si>
    <t>226</t>
  </si>
  <si>
    <t>767531121</t>
  </si>
  <si>
    <t>Osazení zapuštěného rámu z L profilů k čistícím rohožím</t>
  </si>
  <si>
    <t>-288588339</t>
  </si>
  <si>
    <t>Montáž vstupních čistících zón z rohoží osazení rámu mosazného nebo hliníkového zapuštěného z L profilů</t>
  </si>
  <si>
    <t>2*(2+3)</t>
  </si>
  <si>
    <t>2*(2+0,6)+2*(1+0,6)</t>
  </si>
  <si>
    <t>227</t>
  </si>
  <si>
    <t>Pol202</t>
  </si>
  <si>
    <t>Rohož vnitřní 2000/3000 (rám+technický koberec)</t>
  </si>
  <si>
    <t>-44362267</t>
  </si>
  <si>
    <t xml:space="preserve">Rohož vnitřní 2000/3000 (rám+technický koberec) </t>
  </si>
  <si>
    <t>Poznámka k položce:
Floma Fiona</t>
  </si>
  <si>
    <t>228</t>
  </si>
  <si>
    <t>Pol80</t>
  </si>
  <si>
    <t xml:space="preserve">Rohožka venkovní 2000/600 (rám L+rošt tahokov) </t>
  </si>
  <si>
    <t>730145957</t>
  </si>
  <si>
    <t>229</t>
  </si>
  <si>
    <t>Pol81</t>
  </si>
  <si>
    <t xml:space="preserve">Rohožka venkovní 1000/600 (rám L+rošt tahokov) </t>
  </si>
  <si>
    <t>-456971496</t>
  </si>
  <si>
    <t>Poznámka k položce:
Rozprostření ornice, úprava terénu pohrabáním
Osetí travním semenem parková směs
Sadové úpravy
Inženýrské sítě areálové
Inženýrské sítě -napojení na veřejnou část
Kanalizačí šachty, revizní šachty
Výústní objekty do řeky</t>
  </si>
  <si>
    <t>230</t>
  </si>
  <si>
    <t>998767101</t>
  </si>
  <si>
    <t>Přesun hmot tonážní pro zámečnické konstrukce v objektech v do 6 m</t>
  </si>
  <si>
    <t>838643090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</si>
  <si>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</si>
  <si>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</si>
  <si>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</si>
  <si>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231</t>
  </si>
  <si>
    <t>771573913</t>
  </si>
  <si>
    <t>Oprava podlah z keramických lepených do 12 ks/m2</t>
  </si>
  <si>
    <t>1534825031</t>
  </si>
  <si>
    <t>Opravy podlah z dlaždic keramických lepených při velikosti dlaždic přes 9 do 12 ks/m2</t>
  </si>
  <si>
    <t xml:space="preserve">doplnění ker dlažby v místě napojení krčku </t>
  </si>
  <si>
    <t>232</t>
  </si>
  <si>
    <t>59761003</t>
  </si>
  <si>
    <t>dlažba keramická hutná hladká do interiéru přes 9 do 12ks/m2</t>
  </si>
  <si>
    <t>-2099781494</t>
  </si>
  <si>
    <t>4*0,3*0,3</t>
  </si>
  <si>
    <t>0,36*1,1 'Přepočtené koeficientem množství</t>
  </si>
  <si>
    <t>233</t>
  </si>
  <si>
    <t>771591112</t>
  </si>
  <si>
    <t>Izolace pod dlažbu nátěrem nebo stěrkou ve dvou vrstvách</t>
  </si>
  <si>
    <t>Izolace podlahy pod dlažbu nátěrem nebo stěrkou ve dvou vrstvách</t>
  </si>
  <si>
    <t>Poznámka k položce:
sociálky, úklid, výdej jídla / podlahy, stěny sprchy</t>
  </si>
  <si>
    <t>776421312</t>
  </si>
  <si>
    <t>Montáž přechodových šroubovaných lišt</t>
  </si>
  <si>
    <t>Montáž lišt přechodových šroubovaných</t>
  </si>
  <si>
    <t>Poznámka k položce:
typ nezadán, koef. 1,1x</t>
  </si>
  <si>
    <t>235</t>
  </si>
  <si>
    <t>55343120</t>
  </si>
  <si>
    <t>profil přechodový Al vrtaný 30mm stříbro</t>
  </si>
  <si>
    <t>-364672740</t>
  </si>
  <si>
    <t>998771101</t>
  </si>
  <si>
    <t>Přesun hmot tonážní pro podlahy z dlaždic v objektech v do 6 m</t>
  </si>
  <si>
    <t>-1224419560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</si>
  <si>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</si>
  <si>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</si>
  <si>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</si>
  <si>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237</t>
  </si>
  <si>
    <t>776111311</t>
  </si>
  <si>
    <t>Vysátí podkladu povlakových podlah</t>
  </si>
  <si>
    <t>-418249433</t>
  </si>
  <si>
    <t>Příprava podkladu vysátí podlah</t>
  </si>
  <si>
    <t>776121111</t>
  </si>
  <si>
    <t>Vodou ředitelná penetrace savého podkladu povlakových podlah ředěná v poměru 1:3</t>
  </si>
  <si>
    <t>-1595844247</t>
  </si>
  <si>
    <t>Příprava podkladu penetrace vodou ředitelná na savý podklad (válečkováním) ředěná v poměru 1:3 podlah</t>
  </si>
  <si>
    <t>239</t>
  </si>
  <si>
    <t>776141111</t>
  </si>
  <si>
    <t>Vyrovnání podkladu povlakových podlah stěrkou pevnosti 20 MPa tl 3 mm</t>
  </si>
  <si>
    <t>-786911927</t>
  </si>
  <si>
    <t>Příprava podkladu vyrovnání samonivelační stěrkou podlah min.pevnosti 20 MPa, tloušťky do 3 mm</t>
  </si>
  <si>
    <t>776241111</t>
  </si>
  <si>
    <t>Lepení hladkých (bez vzoru) pásů ze sametového vinylu</t>
  </si>
  <si>
    <t>Montáž podlahovin ze sametového vinylu lepením pásů hladkých (bez vzoru)</t>
  </si>
  <si>
    <t>Poznámka k položce:
podlahy celkem (včetně sociálek)</t>
  </si>
  <si>
    <t>241</t>
  </si>
  <si>
    <t>28411013</t>
  </si>
  <si>
    <t>PVC vinyl heterogenní protiskluzná tl 2,00mm, nášlapná vrstva 0,70mm, třída zátěže 34/43, otlak do 0,05mm, R11, hořlavost Bfl S1</t>
  </si>
  <si>
    <t>1570633887</t>
  </si>
  <si>
    <t>Poznámka k položce:
koeficient 1,15x, upřesnit, vzorkovat</t>
  </si>
  <si>
    <t>776411111</t>
  </si>
  <si>
    <t>Montáž obvodových soklíků výšky do 80 mm</t>
  </si>
  <si>
    <t>-1819696482</t>
  </si>
  <si>
    <t>Montáž soklíků lepením obvodových, výšky do 80 mm</t>
  </si>
  <si>
    <t>243</t>
  </si>
  <si>
    <t>28411009</t>
  </si>
  <si>
    <t>lišta soklová PVC 18x80mm</t>
  </si>
  <si>
    <t>-4848247</t>
  </si>
  <si>
    <t>160*1,02 'Přepočtené koeficientem množství</t>
  </si>
  <si>
    <t>998776101</t>
  </si>
  <si>
    <t>Přesun hmot tonážní pro podlahy povlakové v objektech v do 6 m</t>
  </si>
  <si>
    <t>211511046</t>
  </si>
  <si>
    <t>Přesun hmot pro podlahy povlakové stanovený z hmotnosti přesunovaného materiálu vodorovná dopravní vzdálenost do 50 m v objektech výšky do 6 m</t>
  </si>
  <si>
    <t>781</t>
  </si>
  <si>
    <t>Dokončovací práce - obklady</t>
  </si>
  <si>
    <t>245</t>
  </si>
  <si>
    <t>781474115</t>
  </si>
  <si>
    <t>Montáž obkladů vnitřních keramických hladkých do 25 ks/m2 lepených flexibilním lepidlem</t>
  </si>
  <si>
    <t>Montáž obkladů vnitřních stěn z dlaždic keramických lepených flexibilním lepidlem maloformátových hladkých přes 22 do 25 ks/m2</t>
  </si>
  <si>
    <t>Poznámka k položce:
sociálky, úklid, výdej jídla, …2m, sprchy 2,5m</t>
  </si>
  <si>
    <t>59761039</t>
  </si>
  <si>
    <t>obklad keramický hladký přes 22 do 25ks/m2</t>
  </si>
  <si>
    <t>-671192606</t>
  </si>
  <si>
    <t>Poznámka k položce:
typ nezadán, např.Voloer One šedá antracit, světle šedá, koef. 1,1x</t>
  </si>
  <si>
    <t>99,22*1,1 'Přepočtené koeficientem množství</t>
  </si>
  <si>
    <t>247</t>
  </si>
  <si>
    <t>Pol151</t>
  </si>
  <si>
    <t>Lišta ukončovací k obkladu</t>
  </si>
  <si>
    <t>998781101</t>
  </si>
  <si>
    <t>Přesun hmot tonážní pro obklady keramické v objektech v do 6 m</t>
  </si>
  <si>
    <t>-1303898928</t>
  </si>
  <si>
    <t>Přesun hmot pro obklady keramické stanovený z hmotnosti přesunovaného materiálu vodorovná dopravní vzdálenost do 50 m v objektech výšky do 6 m</t>
  </si>
  <si>
    <t>783</t>
  </si>
  <si>
    <t>Dokončovací práce - nátěry</t>
  </si>
  <si>
    <t>249</t>
  </si>
  <si>
    <t>Pol152</t>
  </si>
  <si>
    <t>Nátěr podhledů venkovních akrylátový RAL…</t>
  </si>
  <si>
    <t>Poznámka k položce:
střechy u dvou vstupů</t>
  </si>
  <si>
    <t>784</t>
  </si>
  <si>
    <t>Dokončovací práce - malby a tapety</t>
  </si>
  <si>
    <t>784181121</t>
  </si>
  <si>
    <t>Hloubková jednonásobná bezbarvá penetrace podkladu v místnostech výšky do 3,80 m</t>
  </si>
  <si>
    <t>651424978</t>
  </si>
  <si>
    <t>Penetrace podkladu jednonásobná hloubková akrylátová bezbarvá v místnostech výšky do 3,80 m</t>
  </si>
  <si>
    <t>251</t>
  </si>
  <si>
    <t>784221101</t>
  </si>
  <si>
    <t>Dvojnásobné bílé malby ze směsí za sucha dobře otěruvzdorných v místnostech do 3,80 m</t>
  </si>
  <si>
    <t>Malby z malířských směsí otěruvzdorných za sucha dvojnásobné, bílé za sucha otěruvzdorné dobře v místnostech výšky do 3,80 m</t>
  </si>
  <si>
    <t>stropy</t>
  </si>
  <si>
    <t>211.2</t>
  </si>
  <si>
    <t>obvodové stěny</t>
  </si>
  <si>
    <t>227,90</t>
  </si>
  <si>
    <t>příčky</t>
  </si>
  <si>
    <t>406,41</t>
  </si>
  <si>
    <t>obklady odpočet</t>
  </si>
  <si>
    <t>-90,20</t>
  </si>
  <si>
    <t>784221153</t>
  </si>
  <si>
    <t>Příplatek k cenám 2x maleb za sucha otěruvzdorných za barevnou malbu v odstínu středně sytém</t>
  </si>
  <si>
    <t>Malby z malířských směsí otěruvzdorných za sucha Příplatek k cenám dvojnásobných maleb na tónovacích automatech, v odstínu středně sytém</t>
  </si>
  <si>
    <t>786</t>
  </si>
  <si>
    <t>Dokončovací práce - čalounické úpravy</t>
  </si>
  <si>
    <t>253</t>
  </si>
  <si>
    <t>Pol196</t>
  </si>
  <si>
    <t>Žaluzie vnější Al, elektro pohon tlačítko, D+M</t>
  </si>
  <si>
    <t>290</t>
  </si>
  <si>
    <t>Poznámka k položce:
O1,O2,O3,--,O5,O6,O7,O8</t>
  </si>
  <si>
    <t>Pol198</t>
  </si>
  <si>
    <t>Žaluzie vnitřní s ručním posuvem D+M</t>
  </si>
  <si>
    <t>294</t>
  </si>
  <si>
    <t>Žaluzie vnitřní s ručním posuvem</t>
  </si>
  <si>
    <t>Poznámka k položce:
O4,O9,O10,O11,--,O13,O14,O15</t>
  </si>
  <si>
    <t>D.1.4. - TECHNIKA PROSTŘEDÍ STAVEB</t>
  </si>
  <si>
    <t>Soupis:</t>
  </si>
  <si>
    <t xml:space="preserve">D.1.4.a - ZAŘÍZENÍ PRO VYTÁPĚNÍ STAVEB </t>
  </si>
  <si>
    <t>D1 - Zdroj tepla a TV</t>
  </si>
  <si>
    <t>D2 - Otopný systém - podlahové topení (suchý systém)</t>
  </si>
  <si>
    <t>D3 - Doplňkové elektrické vytápění</t>
  </si>
  <si>
    <t>D4 - Zkoušky, ostatní</t>
  </si>
  <si>
    <t>Zdroj tepla a TV</t>
  </si>
  <si>
    <t>731 24-9211</t>
  </si>
  <si>
    <t>Závěsný kondenzační plynový kotel Qt = 2,8–18 kW (50 / 30 °C), uzavřený plynový spotřebič (typ C), palivo zemní plyn, vstupní tlak plynu 1,5 - 2,5kPa</t>
  </si>
  <si>
    <t>ks</t>
  </si>
  <si>
    <t>Závěsný kondenzační plynový kotel Qt = 2,8–18 kW (50 / 30 °C), uzavřený plynový spotřebič (typ C), palivo zemní plyn, vstupní tlak plynu 1,5 - 2,5kPa, vestavěné oběhové čerpadlo, pojistný ventil 3bar, expanzní nádoba 15 l, trojcestný přepínací ventil pro přípravu TV v externím zás. ohřívači, el. napájení 230V, 50Hz</t>
  </si>
  <si>
    <t>Poznámka k položce:
včetně příslušenství:
sifon pro odvod kondenzátu z kotle
koaxiální plastové potrubí odkouření Ø80/125mm, L=2m
nástřešní hlavice odkouření Ø80/125mm odolná UV záření
průchodka plochou střechou
revizní kus koaxiálního odkouření Ø80/125mm
napojovací adaptér odkouření Ø80/125mm na kotel</t>
  </si>
  <si>
    <t>732 21-9112</t>
  </si>
  <si>
    <t>Stacionární nepřímotopný zásobníkový ohřívač TV pro umístění pod závěsný kotel, objem 120 l, PN10, topná vložka min 20kW (TOP_80/70°C-TV_10/60°C)</t>
  </si>
  <si>
    <t>Poznámka k položce:
vč. příslušenství:
propojovací sada zásobník - kotel</t>
  </si>
  <si>
    <t>732 11-3102</t>
  </si>
  <si>
    <t>Termohydraulický rozdělovač, průtok do 2,5m3/h, hrdla primár DN25, hrdla sekundár DN32, prefabrikovaná tepelná izolace a kotevní prvky</t>
  </si>
  <si>
    <t>732 42-1464</t>
  </si>
  <si>
    <t>Mokroběžné oběhové čerpadlo do potrubí pro cirkulaci kapalin v otopných systémech, M=1,72m3/h, H=5,5m, čerpaná kapalina voda max. 80°C, závitové provedení DN25, PN10, el. příkon 50W, 230V/50Hz</t>
  </si>
  <si>
    <t>Mokroběžné oběhové čerpadlo do potrubí pro cirkulaci kapalin v otopných systémech, M=1,72m3/h, H=5,5m, čerpaná kapalina voda max. 80°C, závitové provedení DN25, PN10, el. příkon 50W, 230V/50Hz, plynulá elektronická regulace otáček v závislosti na režimech provozu (konstantní křivka, konstantní tlak, proporcionální tlak), připojovací šroubení, tepelně-izolační pouzdro</t>
  </si>
  <si>
    <t>Poznámka k položce:
pozn: pracovní bod nutno upřesnit v dodavatelské dokumentaci v závislosti na skutečně použitých prvcích otopného systému</t>
  </si>
  <si>
    <t>734 22-0102</t>
  </si>
  <si>
    <t>Ruční regulační ventil DN25, min. PN6, pracovní látka voda 90°C, závitové provedení, s definovanou charakteristikou, možností aretace nastavené hodnoty a měřícími nástavci pro možnost připojení přístroje pro měření průtoku</t>
  </si>
  <si>
    <t>Poznámka k položce:
Uzavírací závitový kulový kohout, min. 90°C, min. PN6</t>
  </si>
  <si>
    <t>734 29-2714</t>
  </si>
  <si>
    <t>Uzavírací závitový kulový kohout, min. 90°C, min. PN6 DN20</t>
  </si>
  <si>
    <t>734 29-2715</t>
  </si>
  <si>
    <t>Uzavírací závitový kulový kohout, min. 90°C, min. PN6 DN25</t>
  </si>
  <si>
    <t>734 29-1244</t>
  </si>
  <si>
    <t>Filtr závitový DN25, min. PN6, min. 90°C</t>
  </si>
  <si>
    <t>734 29-1123</t>
  </si>
  <si>
    <t>Vypouštěcí kulový kohout DN15, min. 90°C, min. PN6</t>
  </si>
  <si>
    <t>734 41-1127</t>
  </si>
  <si>
    <t>Teploměr bimetalový D100, rozsah 0-80°C, L=60mm, ponorná jímka G1/2"</t>
  </si>
  <si>
    <t>733 22-3106</t>
  </si>
  <si>
    <t>Potrubí z trubek měděných tvrdých 35x1,5</t>
  </si>
  <si>
    <t>Poznámka k položce:
Tepelná izolace potrubí vč. tvarovek a armatur potrubními tepelně-izolačními pouzdry z minerální vlny, povrchová úprava Al folií, souč. tepelné vodivosti izolace (0°C) = max. 0,040 W/mK</t>
  </si>
  <si>
    <t>713 46-3211</t>
  </si>
  <si>
    <t>pouzdro Di = 35mm, tl. izolace 30mm</t>
  </si>
  <si>
    <t>Pol1</t>
  </si>
  <si>
    <t>Závěsy a kotevní prvky z typového montážního systému (pozinkované prvky) pro kotvení Cu potrubí 35x1,5 ke stěnám s umožněním osového pohybu potrubí</t>
  </si>
  <si>
    <t>Pol2</t>
  </si>
  <si>
    <t>Orientační štítky na potrubí</t>
  </si>
  <si>
    <t>Pol3</t>
  </si>
  <si>
    <t>Ekvitermní regulace pro řízení 1 přímého topného okruhu,  přednostní přípravy TV a cirkulace TV</t>
  </si>
  <si>
    <t>Ekvitermní regulace pro řízení 1 přímého topného okruhu, přednostní přípravy TV a cirkulace TV</t>
  </si>
  <si>
    <t>Poznámka k položce:
vč. příslušenství:
čidlo teploty do jímky
čidlo teploty příložné
čidlo venkovní teploty</t>
  </si>
  <si>
    <t>Pol4</t>
  </si>
  <si>
    <t>Silové kabelové propojení CYKY 3x1,5 ekvitermní regulace a oběhového čerpadla uložené v nosných kabelových žlabech a trubkách</t>
  </si>
  <si>
    <t>Pol5</t>
  </si>
  <si>
    <t>Komunikační kabelové propojení JYTY 2x1 ekvitermní regulace a čidel teploty uložené v nosných kabelových žlabech a trubkách</t>
  </si>
  <si>
    <t>Pol6</t>
  </si>
  <si>
    <t>Montážní a pomocný materiál</t>
  </si>
  <si>
    <t>Otopný systém - podlahové topení (suchý systém)</t>
  </si>
  <si>
    <t>734 29-2715.1</t>
  </si>
  <si>
    <t>Uzavírací závitový kulový kohout DN25, min. PN6, min. 90°C</t>
  </si>
  <si>
    <t>734 29-1312</t>
  </si>
  <si>
    <t>Automatický plovákový odvzdušňovací ventil DN15 pro montáž na potrubí, mosazné provedení, min. 90°C, min. PN6, ochrana sedla ventilu před kontaminací, speciální těsnění zamezující únik média přes odvzdušňovací ventil</t>
  </si>
  <si>
    <t>733 22-2105</t>
  </si>
  <si>
    <t>Potrubí z trubek měděných tvrdých 28x1</t>
  </si>
  <si>
    <t>Poznámka k položce:
Tepelná izolace potrubí vč. tvarovek potrubními tepelně-izolačními pouzdry z minerální vlny, povrchová úprava Al folií, souč. tepelné vodivosti izolace (0°C) = max. 0,040 W/mK</t>
  </si>
  <si>
    <t>713 46-3211.1</t>
  </si>
  <si>
    <t>pouzdro Di = 28mm, tl. izolace 20mm</t>
  </si>
  <si>
    <t>Pol7</t>
  </si>
  <si>
    <t>Závěsy a kotevní prvky z typového montážního systému (pozinkované prvky) pro kotvení Cu potrubí 28x1 ke stěnám s umožněním osového pohybu potrubí</t>
  </si>
  <si>
    <t>735 51-1127</t>
  </si>
  <si>
    <t>Skříň rozdělovače podlahového topení pro montáž na omítku, výškově a hloubkově nastavitelná, prostor ve spodní části pro vyvedení trubek, materiál ocelový plech, povrchová úprava prášková barva, uzavíratelná dvířka (čtyřhran)</t>
  </si>
  <si>
    <t>Skříň rozdělovače podlahového topení pro montáž na omítku, výškově a hloubkově nastavitelná, prostor ve spodní části pro vyvedení trubek, materiál ocelový plech, povrchová úprava prášková barva, uzavíratelná dvířka (čtyřhran), vybavená výškově nastavitelnou montážní konzolí pro uchycení rozdělovače a sběrače</t>
  </si>
  <si>
    <t>Poznámka k položce:
- šířka 8050mm, výška 730mm, hl. 150mm</t>
  </si>
  <si>
    <t>735 51-1086</t>
  </si>
  <si>
    <t>Vystrojený rozdělovač podlahového topení pro 7 topných okruhů s automatickými regulátory průtoku pro každý okruh, materiál nerezová ocel, max. průtok 5,1m3/h, dif. tlak 20-60kPa</t>
  </si>
  <si>
    <t>Vystrojený rozdělovač podlahového topení pro 7 topných okruhů s automatickými regulátory průtoku pro každý okruh, materiál nerezová ocel, max. průtok 5,1m3/h, dif. tlak 20-60kPa, obsahující:</t>
  </si>
  <si>
    <t>Poznámka k položce:
- 2ks trubky rozdělovače a sběrače DN32 pro střídavé připojení přívodního a vratného potrubí topných okruhů s připojením Eurokonus G 3/4" montované na na zvukově izolovaných konzolách 
- koncový díl rozdělovače s odvzdušňovacím a plnícím kohoutem
- 2x zvukově izol. upevňovací držák pro montáž do skříně
- přívody jednotlivých okruhů osazeny uzávěry
- zpátečky jednotlivých okruhů osazeny ventilovou vložkou s automatickým regulátorem průtoku v rozsahu 20-340 l/h a připojovacím závitem M30x1,5 pro termopohon</t>
  </si>
  <si>
    <t>735 51-1088</t>
  </si>
  <si>
    <t>Vystrojený rozdělovač podlahového topení pro 9 topných okruhů s automatickými regulátory průtoku pro každý okruh, materiál nerezová ocel, max. průtok 5,1m3/h, dif. tlak 20-60kPa</t>
  </si>
  <si>
    <t>Vystrojený rozdělovač podlahového topení pro 9 topných okruhů s automatickými regulátory průtoku pro každý okruh, materiál nerezová ocel, max. průtok 5,1m3/h, dif. tlak 20-60kPa, obsahující:</t>
  </si>
  <si>
    <t>735 51-1025</t>
  </si>
  <si>
    <t>Systémová deska podlahového topení pro suchý systém pokládky na podlahu pro rozteč pokládky R=250mm, celková výška desky 30mm, tepelný odpor 0,78/0,82 m2K/W, napětí v tlaku 70kPa (2%) / 240kPa (10%), třída hořlavosti E podle DIN EN 13501</t>
  </si>
  <si>
    <t>Systémová deska podlahového topení pro suchý systém pokládky na podlahu pro rozteč pokládky R=250mm, celková výška desky 30mm, tepelný odpor 0,78/0,82 m2K/W, napětí v tlaku 70kPa (2%) / 240kPa (10%), třída hořlavosti E podle DIN EN 13501. Desky vyrobené z expandovaného polystyrenu EPS 035 DEO dh splňující požadavky ČSN EN 13163 obsahují pokládací desky s nakašírovanými tepelně vodivými profily z hliníku k uchycení topných trubek a pro rovnoměrné rozvrstvení tepla, vratné desky pro vytvoření ohybu topných trubek, přechodové desky pro změnu roztečí pokládky a plné desky pro oblasti před rozdělovačem, výstupků, sloupů, atd. a pro vyplněni prázdných míst s nepravoúhlým půdorysem.</t>
  </si>
  <si>
    <t>735 51-1025.1</t>
  </si>
  <si>
    <t>Systémová deska podlahového topení pro suchý systém pokládky na podlahu pro rozteč pokládky R=125mm, celková výška desky 30mm, tepelný odpor 0,78/0,82 m2K/W, napětí v tlaku 70kPa (2%) / 240kPa (10%), třída hořlavosti E podle DIN EN 13501</t>
  </si>
  <si>
    <t>Systémová deska podlahového topení pro suchý systém pokládky na podlahu pro rozteč pokládky R=125mm, celková výška desky 30mm, tepelný odpor 0,78/0,82 m2K/W, napětí v tlaku 70kPa (2%) / 240kPa (10%), třída hořlavosti E podle DIN EN 13501. Desky vyrobené z expandovaného polystyrenu EPS 035 DEO dh splňující požadavky ČSN EN 13163 obsahují pokládací desky s nakašírovanými tepelně vodivými profily z hliníku k uchycení topných trubek a pro rovnoměrné rozvrstvení tepla, vratné desky pro vytvoření ohybu topných trubek, přechodové desky pro změnu roztečí pokládky a plné desky pro oblasti před rozdělovačem, výstupků, sloupů, atd. a pro vyplněni prázdných míst s nepravoúhlým půdorysem.</t>
  </si>
  <si>
    <t>735 51-1003</t>
  </si>
  <si>
    <t>Plastová trubka pro topné okruhy podlahového vytápění Ø16x1,5mm, materiál PEX (polyetylén vysokotlace zesítěný) dle DIN 16892 s ochrannou vrstvou proti difuzi kyslíku dle DIN 4726, trvalá tlaková odolnost min. 6bar za současného teplotního zatížení</t>
  </si>
  <si>
    <t>Plastová trubka pro topné okruhy podlahového vytápění Ø16x1,5mm, materiál PEX (polyetylén vysokotlace zesítěný) dle DIN 16892 s ochrannou vrstvou proti difuzi kyslíku dle DIN 4726, trvalá tlaková odolnost min. 6bar za současného teplotního zatížení min. 70°C.</t>
  </si>
  <si>
    <t>Pol8</t>
  </si>
  <si>
    <t>Vodící oblouk 90° pro trubku Ø16x1,5mm, materiál PA</t>
  </si>
  <si>
    <t>735 51-1135</t>
  </si>
  <si>
    <t>Svěrné šroubení pro připojení topné trubky Ø16x1,5mm na vývody rozdělovače, skládá se z opěrného pouzdra, upínacího kroužku a převlečné matice.Rozebíratelné spojení podle VOB (DIN 18380), spojení podle DIN 8076 část 1.</t>
  </si>
  <si>
    <t>735 51-1062</t>
  </si>
  <si>
    <t>Okrajová samolepicí dilatační páska tl. 18mm, výška 80mm z extrudované PE pěny pro upevnění ke stěně, integrované PE folie ve spodní části s nakašírovaným lepícím pruhem</t>
  </si>
  <si>
    <t>735 51-1063</t>
  </si>
  <si>
    <t>Ochranná trubka Di=19mm pro ochranu topné trubky v oblasti připojení na rozdělovače stejně jako při přechodu přes dilatační spáry, materiál polyetylén, výroba podle DIN 49019, maximální teplotní odolnost do +105°C</t>
  </si>
  <si>
    <t>735 51-1061</t>
  </si>
  <si>
    <t>PE krycí folie na přikrytí tepelných a kročejových izolací podle DIN 18560</t>
  </si>
  <si>
    <t>Pol9</t>
  </si>
  <si>
    <t>Rozvaděč pro regulaci 24V pro zapojení prostorových termostatů a termopohonů</t>
  </si>
  <si>
    <t>Pol10</t>
  </si>
  <si>
    <t>Bezpečnostní transformátor 230 V AC/24V AC dle EN 61558 pro napájení všech komponentů 24V. Výkon 50 VA, odolný proti zkratu s integrovanou tepelnou pojistkou. Vedení pro napojení do zásuvky, délka kabelu 100cm, vedení na sekundární straně ca.30cm</t>
  </si>
  <si>
    <t>Bezpečnostní transformátor 230 V AC/24V AC dle EN 61558 pro napájení všech komponentů 24V. Výkon 50 VA, odolný proti zkratu s integrovanou tepelnou pojistkou. Vedení pro napojení do zásuvky, délka kabelu 100cm, vedení na sekundární straně ca.30cm, odizolovaný, včetně montážní desky pro připevnění.</t>
  </si>
  <si>
    <t>Pol11</t>
  </si>
  <si>
    <t>Prostorový termostat 24V pro regulaci vytápění - pro instalaci na podmítkovou krabici nebo přímo na stěnu, display s přehledným ukazatelem hodnot, ovládání požadované teploty třemi tlačítky o 0,5 stupně, ukazatel aktuální teploty</t>
  </si>
  <si>
    <t>Prostorový termostat 24V pro regulaci vytápění - pro instalaci na podmítkovou krabici nebo přímo na stěnu, display s přehledným ukazatelem hodnot, ovládání požadované teploty třemi tlačítky o 0,5 stupně, ukazatel aktuální teploty, snížení teploty přes externí časový program, ochrana proti mrazu a ochrana ventilu, ovládání max. 5 termopohonů, volba různých provozních režimů - automatický, normalní, redukovaný a vypnuté (volitelně), zámek tlačítek</t>
  </si>
  <si>
    <t>Pol12</t>
  </si>
  <si>
    <t>Termický servopohon 24V pro ovládání ventilů na vratném potrubí rozdělovače, bez napětí zavřeno, ukazatel zdvihu s kontrolou úpravy na vrchní straně servopohonu, připojení závit M30x1,5, kabel 1m</t>
  </si>
  <si>
    <t>Pol13</t>
  </si>
  <si>
    <t>Komunikační kabelové propojení CYKY 5x1,5 prostorových termostatů a rozvaděčů pro regulaci uložené v ochranných vrapovaných trubkách</t>
  </si>
  <si>
    <t>Doplňkové elektrické vytápění</t>
  </si>
  <si>
    <t>735 16-4231</t>
  </si>
  <si>
    <t xml:space="preserve">Elektrické trubkové otopné těleso ("koupelnový žebřík"), topný výkon 300W, 230V, 50Hz, bílá barva, výška 900mm, šířka 500mm. Vybavené vestavěným elektronickým regulátorem prostorové teploty vzduchu s připojovacím kabelem pro připojení na pevný el. rozvod </t>
  </si>
  <si>
    <t>Elektrické trubkové otopné těleso ("koupelnový žebřík"), topný výkon 300W, 230V, 50Hz, bílá barva, výška 900mm, šířka 500mm. Vybavené vestavěným elektronickým regulátorem prostorové teploty vzduchu s připojovacím kabelem pro připojení na pevný el. rozvod do instalační krabice, odvzdušněním a upevňovacími prvky pro zavěšení na stěnu.</t>
  </si>
  <si>
    <t>Pol14</t>
  </si>
  <si>
    <t>Elektrický sálavý topný panel pro zavěšení na stěnu, topný výkon  300W, 230 V, 50Hz, tepelná pojistka, připojovací kabel 1m pro připojení do el. krabice</t>
  </si>
  <si>
    <t>Elektrický sálavý topný panel pro zavěšení na stěnu, topný výkon 300W, 230 V, 50Hz, tepelná pojistka, připojovací kabel 1m pro připojení do el. krabice</t>
  </si>
  <si>
    <t>Pol15</t>
  </si>
  <si>
    <t>Prostorový termostat pro ovládání el. topidla, týdenní program, zámek displeje, počítání provozních hodin, funkce otevřené okno, možnost kalibrace čidel. Spínací kontakt 16A; krytí IP 21; výměnná záložní baterie; spořič displeje, umístění na na KU 68.</t>
  </si>
  <si>
    <t>Pol16</t>
  </si>
  <si>
    <t>Kabelové propojení CYKY 3x2,5 prostorového termostatu a el. sálavého panelu uložené v ochranné vrapované trubce</t>
  </si>
  <si>
    <t>Pol17</t>
  </si>
  <si>
    <t>Zkoušky, ostatní</t>
  </si>
  <si>
    <t>Pol18</t>
  </si>
  <si>
    <t>Propláchnutí potrubních rozvodů</t>
  </si>
  <si>
    <t>733 19-0225</t>
  </si>
  <si>
    <t>Tlaková zkouška potrubí</t>
  </si>
  <si>
    <t>Pol19</t>
  </si>
  <si>
    <t>Napuštění otopného systému upravenou vodou dle požadavku výrobce kotle</t>
  </si>
  <si>
    <t>Pol20</t>
  </si>
  <si>
    <t>Změření a nastavení průtoků vyvažovacím přístrojem dle požadavků vyhl. 1493/2007Sb a ČSN EN 14336, nastavení na projektované hodnoty, vystavení protokolu o měření</t>
  </si>
  <si>
    <t>Pol21</t>
  </si>
  <si>
    <t>Uvedení kotle do provozu</t>
  </si>
  <si>
    <t>Pol22</t>
  </si>
  <si>
    <t>Uvedení vytápěcího zařízení do provozu, zaregulování</t>
  </si>
  <si>
    <t>Pol23</t>
  </si>
  <si>
    <t>Provozní a funkční zkouška dle ČSN EN 14336 a ČSN 060310 za účasti navazujících profesí</t>
  </si>
  <si>
    <t>580 20-1001</t>
  </si>
  <si>
    <t>Revize expanzní nádoby</t>
  </si>
  <si>
    <t>Pol24</t>
  </si>
  <si>
    <t>Revize elektroinstalace</t>
  </si>
  <si>
    <t>Pol25</t>
  </si>
  <si>
    <t>Dodavatelská dokumentace</t>
  </si>
  <si>
    <t>Pol26</t>
  </si>
  <si>
    <t>Dokumentace skutečného provedení</t>
  </si>
  <si>
    <t>Pol27</t>
  </si>
  <si>
    <t>Předávací dokumentace</t>
  </si>
  <si>
    <t>Pol28</t>
  </si>
  <si>
    <t>Zhotovení prostupu v SDK příčce (do prům. 50mm, délky do 150mm) , vč. zpětného utěsnění po osazení potrubí</t>
  </si>
  <si>
    <t>Pol29</t>
  </si>
  <si>
    <t>Požární utěsnění prostupů potrubí</t>
  </si>
  <si>
    <t>Pol30</t>
  </si>
  <si>
    <t>Doprava, přesun hmot</t>
  </si>
  <si>
    <t xml:space="preserve">D.1.4.b - ZAŘÍZENÍ ZDRAVOTNĚ-TECHNICKÝCH INSTALACÍ </t>
  </si>
  <si>
    <t>0 10 0 - Stav. díl 1 - zemní práce</t>
  </si>
  <si>
    <t>0 40 0 - Stav. díl 4 - vodorovné konstrukce</t>
  </si>
  <si>
    <t>0 80 0 - Stav. díl 8 - trubní vedení</t>
  </si>
  <si>
    <t>7 13 0 - Izolace tepelné</t>
  </si>
  <si>
    <t>7 21 0 - ZTI - Kanalizace</t>
  </si>
  <si>
    <t>7 22 0 - ZTI - Vnitřní vodovod</t>
  </si>
  <si>
    <t>7 25 0 - ZTI - Zařizovací předměty ZTI</t>
  </si>
  <si>
    <t>0 10 0</t>
  </si>
  <si>
    <t>Stav. díl 1 - zemní práce</t>
  </si>
  <si>
    <t>132254204</t>
  </si>
  <si>
    <t>Hloubení zapažených rýh š do 2000 mm v hornině třídy těžitelnosti I, skupiny 3 objem do 500 m3</t>
  </si>
  <si>
    <t>Hloubení zapažených rýh šířky přes 800 do 2 000 mm strojně s urovnáním dna do předepsaného profilu a spádu v hornině třídy těžitelnosti I skupiny 3 přes 100 do 500 m3</t>
  </si>
  <si>
    <t>1,2*9,75*0,8+1,95*11,7*1,0+1,35*20*0,8+0,9*21*0,8+1,1*39*0,8</t>
  </si>
  <si>
    <t>1,2*3*0,5*2+2*1,5*1,5*2</t>
  </si>
  <si>
    <t>174101101</t>
  </si>
  <si>
    <t>139001101</t>
  </si>
  <si>
    <t>Příplatek za ztížení vykopávky v blízkosti podzemního vedení</t>
  </si>
  <si>
    <t>Příplatek k cenám hloubených vykopávek za ztížení vykopávky v blízkosti podzemního vedení nebo výbušnin pro jakoukoliv třídu horniny</t>
  </si>
  <si>
    <t>175111101</t>
  </si>
  <si>
    <t>Obsypání potrubí ručně sypaninou bez prohození, uloženou do 3 m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</si>
  <si>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</si>
  <si>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151101101</t>
  </si>
  <si>
    <t>Zřízení příložného pažení a rozepření stěn rýh hl do 2 m</t>
  </si>
  <si>
    <t>Zřízení pažení a rozepření stěn rýh pro podzemní vedení příložné pro jakoukoliv mezerovitost, hloubky do 2 m</t>
  </si>
  <si>
    <t>20*1,95*2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</si>
  <si>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</si>
  <si>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</si>
  <si>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</si>
  <si>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58344121</t>
  </si>
  <si>
    <t>štěrkodrť frakce 0/8</t>
  </si>
  <si>
    <t>786632569</t>
  </si>
  <si>
    <t>58344197</t>
  </si>
  <si>
    <t>štěrkodrť frakce 0/63</t>
  </si>
  <si>
    <t>-749314629</t>
  </si>
  <si>
    <t>58380654</t>
  </si>
  <si>
    <t>kámen lomový neupravený třída I záhozový do 200kg</t>
  </si>
  <si>
    <t>-45037493</t>
  </si>
  <si>
    <t>43,5*5 'Přepočtené koeficientem množství</t>
  </si>
  <si>
    <t>-688219833</t>
  </si>
  <si>
    <t>43,5*1,8 'Přepočtené koeficientem množství</t>
  </si>
  <si>
    <t>0 40 0</t>
  </si>
  <si>
    <t>Stav. díl 4 - vodorovné konstrukce</t>
  </si>
  <si>
    <t>451573111</t>
  </si>
  <si>
    <t>Lože pod potrubí otevřený výkop ze štěrkopísku</t>
  </si>
  <si>
    <t>Lože pod potrubí, stoky a drobné objekty v otevřeném výkopu z písku a štěrkopísku do 63 mm</t>
  </si>
  <si>
    <t>0 80 0</t>
  </si>
  <si>
    <t>Stav. díl 8 - trubní vedení</t>
  </si>
  <si>
    <t>87127522R</t>
  </si>
  <si>
    <t>Kanalizační potrubí z tvrdého PVC-systém KG tuhost třídy SN8 DN125</t>
  </si>
  <si>
    <t>871315221</t>
  </si>
  <si>
    <t>Kanalizační potrubí z tvrdého PVC jednovrstvé tuhost třídy SN8 DN 160</t>
  </si>
  <si>
    <t>Kanalizační potrubí z tvrdého PVC v otevřeném výkopu ve sklonu do 20 %, hladkého plnostěnného jednovrstvého, tuhost třídy SN 8 DN 160</t>
  </si>
  <si>
    <t>8712652r1</t>
  </si>
  <si>
    <t>Kanalizační potrubí z tvrdého PVC-systém KG tuhost třídy SN8 DN100</t>
  </si>
  <si>
    <t>721242115</t>
  </si>
  <si>
    <t>Lapač střešních splavenin z PP s kulovým kloubem na odtoku DN 110</t>
  </si>
  <si>
    <t>Lapače střešních splavenin polypropylenové (PP) s kulovým kloubem na odtoku DN 110</t>
  </si>
  <si>
    <t>871313121</t>
  </si>
  <si>
    <t>Montáž kanalizačního potrubí z PVC těsněné gumovým kroužkem otevřený výkop sklon do 20 % DN 160</t>
  </si>
  <si>
    <t>Montáž kanalizačního potrubí z plastů z tvrdého PVC těsněných gumovým kroužkem v otevřeném výkopu ve sklonu do 20 % DN 160</t>
  </si>
  <si>
    <t>172015</t>
  </si>
  <si>
    <t>šachta revizní  prefabrikovaná DN1000 včetně poklopu a montáže</t>
  </si>
  <si>
    <t>šachta revizní prefabrikovaná DN1000 včetně poklopu a montáže</t>
  </si>
  <si>
    <t>202017</t>
  </si>
  <si>
    <t>šachta revizní usazovací,hl.kalojemu 500 mm vč.poklopu ,stupadel a montáže</t>
  </si>
  <si>
    <t>202124</t>
  </si>
  <si>
    <t>Napojení na stáv. šachtu revizní</t>
  </si>
  <si>
    <t>202016</t>
  </si>
  <si>
    <t>výust boční - s žabí klapkou , nebo mříží, potrubí výusti obetonováno</t>
  </si>
  <si>
    <t>7 13 0</t>
  </si>
  <si>
    <t>Izolace tepelné</t>
  </si>
  <si>
    <t>713471211</t>
  </si>
  <si>
    <t>Montáž tepelné izolace potrubí snímatelnými pouzdry na suchý zip</t>
  </si>
  <si>
    <t>Montáž izolace tepelné potrubí, ohybů, přírub, armatur nebo tvarovek snímatelnými pouzdry s vrstvenou izolací s upevněním na suchý zip (izolační materiál ve specifikaci) potrubí</t>
  </si>
  <si>
    <t>28377045</t>
  </si>
  <si>
    <t>pouzdro izolační potrubní z pěnového polyetylenu 22/20mm</t>
  </si>
  <si>
    <t>-519512508</t>
  </si>
  <si>
    <t>28377048</t>
  </si>
  <si>
    <t>pouzdro izolační potrubní z pěnového polyetylenu 28/20mm</t>
  </si>
  <si>
    <t>1091900785</t>
  </si>
  <si>
    <t>28377053</t>
  </si>
  <si>
    <t>pouzdro izolační potrubní z pěnového polyetylenu 32/20mm</t>
  </si>
  <si>
    <t>-1875323850</t>
  </si>
  <si>
    <t>28377063</t>
  </si>
  <si>
    <t>pouzdro izolační potrubní z pěnového polyetylenu 45/25mm</t>
  </si>
  <si>
    <t>-1165576769</t>
  </si>
  <si>
    <t>28377062</t>
  </si>
  <si>
    <t>pouzdro izolační potrubní z pěnového polyetylenu 45/20mm</t>
  </si>
  <si>
    <t>1221945612</t>
  </si>
  <si>
    <t>63154910R</t>
  </si>
  <si>
    <t>izolace pro potrubí DN 80</t>
  </si>
  <si>
    <t>1610061684</t>
  </si>
  <si>
    <t>63154920R</t>
  </si>
  <si>
    <t>izolace pro potrubí DN100</t>
  </si>
  <si>
    <t>240930420</t>
  </si>
  <si>
    <t>63154930R</t>
  </si>
  <si>
    <t>izolace pro potrubí DN125</t>
  </si>
  <si>
    <t>1602697514</t>
  </si>
  <si>
    <t>7 21 0</t>
  </si>
  <si>
    <t>ZTI - Kanalizace</t>
  </si>
  <si>
    <t>721173401</t>
  </si>
  <si>
    <t>Potrubí kanalizační z PVC SN 4 svodné DN 110</t>
  </si>
  <si>
    <t>Potrubí z trub PVC SN4 svodné (ležaté) DN 110</t>
  </si>
  <si>
    <t>721173402</t>
  </si>
  <si>
    <t>Potrubí kanalizační z PVC SN 4 svodné DN 125</t>
  </si>
  <si>
    <t>Potrubí z trub PVC SN4 svodné (ležaté) DN 125</t>
  </si>
  <si>
    <t>721273153</t>
  </si>
  <si>
    <t>Hlavice ventilační polypropylen PP DN 110</t>
  </si>
  <si>
    <t>Ventilační hlavice z polypropylenu (PP) DN 110</t>
  </si>
  <si>
    <t>721173706</t>
  </si>
  <si>
    <t>Potrubí kanalizační z PE odpadní DN 100</t>
  </si>
  <si>
    <t>Potrubí z trub polyetylenových svařované odpadní (svislé) DN 100</t>
  </si>
  <si>
    <t>721173704</t>
  </si>
  <si>
    <t>Potrubí kanalizační z PE odpadní DN 70</t>
  </si>
  <si>
    <t>Potrubí z trub polyetylenových svařované odpadní (svislé) DN 70</t>
  </si>
  <si>
    <t>721174043</t>
  </si>
  <si>
    <t>Potrubí kanalizační z PP připojovací DN 50</t>
  </si>
  <si>
    <t>Potrubí z trub polypropylenových připojovací DN 50</t>
  </si>
  <si>
    <t>722174005</t>
  </si>
  <si>
    <t>Potrubí vodovodní plastové PPR svar polyfúze PN 16 D 40x5,5 mm</t>
  </si>
  <si>
    <t>Potrubí z plastových trubek z polypropylenu PPR svařovaných polyfúzně PN 16 (SDR 7,4) D 40 x 5,5</t>
  </si>
  <si>
    <t>212018</t>
  </si>
  <si>
    <t>dvorní vpust bodová</t>
  </si>
  <si>
    <t>721290111</t>
  </si>
  <si>
    <t>Zkouška těsnosti potrubí kanalizace vodou do DN 125</t>
  </si>
  <si>
    <t>Zkouška těsnosti kanalizace v objektech vodou do DN 125</t>
  </si>
  <si>
    <t>998721103</t>
  </si>
  <si>
    <t>Přesun hmot tonážní pro vnitřní kanalizace v objektech v do 24 m</t>
  </si>
  <si>
    <t>Přesun hmot pro vnitřní kanalizace stanovený z hmotnosti přesunovaného materiálu vodorovná dopravní vzdálenost do 50 m v objektech výšky přes 12 do 24 m</t>
  </si>
  <si>
    <t>7 22 0</t>
  </si>
  <si>
    <t>ZTI - Vnitřní vodovod</t>
  </si>
  <si>
    <t>722174022</t>
  </si>
  <si>
    <t>Potrubí vodovodní plastové PPR svar polyfúze PN 20 D 20x3,4 mm</t>
  </si>
  <si>
    <t>Potrubí z plastových trubek z polypropylenu PPR svařovaných polyfúzně PN 20 (SDR 6) D 20 x 3,4</t>
  </si>
  <si>
    <t>722174023</t>
  </si>
  <si>
    <t>Potrubí vodovodní plastové PPR svar polyfúze PN 20 D 25x4,2 mm</t>
  </si>
  <si>
    <t>Potrubí z plastových trubek z polypropylenu PPR svařovaných polyfúzně PN 20 (SDR 6) D 25 x 4,2</t>
  </si>
  <si>
    <t>722174024</t>
  </si>
  <si>
    <t>Potrubí vodovodní plastové PPR svar polyfúze PN 20 D 32x5,4 mm</t>
  </si>
  <si>
    <t>Potrubí z plastových trubek z polypropylenu PPR svařovaných polyfúzně PN 20 (SDR 6) D 32 x 5,4</t>
  </si>
  <si>
    <t>722174025</t>
  </si>
  <si>
    <t>Potrubí vodovodní plastové PPR svar polyfúze PN 20 D 40x6,7 mm</t>
  </si>
  <si>
    <t>Potrubí z plastových trubek z polypropylenu PPR svařovaných polyfúzně PN 20 (SDR 6) D 40 x 6,7</t>
  </si>
  <si>
    <t>20218</t>
  </si>
  <si>
    <t>závěsy ke stropu po 2 m</t>
  </si>
  <si>
    <t>722290234</t>
  </si>
  <si>
    <t>Proplach a dezinfekce vodovodního potrubí do DN 80</t>
  </si>
  <si>
    <t>Zkoušky, proplach a desinfekce vodovodního potrubí proplach a desinfekce vodovodního potrubí do DN 80</t>
  </si>
  <si>
    <t>722230101</t>
  </si>
  <si>
    <t>Ventil přímý G 1/2" se dvěma závity</t>
  </si>
  <si>
    <t>Armatury se dvěma závity ventily přímé G 1/2"</t>
  </si>
  <si>
    <t>722230102</t>
  </si>
  <si>
    <t>Ventil přímý G 3/4" se dvěma závity</t>
  </si>
  <si>
    <t>Armatury se dvěma závity ventily přímé G 3/4"</t>
  </si>
  <si>
    <t>722230104</t>
  </si>
  <si>
    <t>Ventil přímý G 5/4" se dvěma závity</t>
  </si>
  <si>
    <t>Armatury se dvěma závity ventily přímé G 5/4"</t>
  </si>
  <si>
    <t>725813112</t>
  </si>
  <si>
    <t>Ventil rohový pračkový G 3/4"</t>
  </si>
  <si>
    <t>Ventily rohové bez připojovací trubičky nebo flexi hadičky pračkové G 3/4"</t>
  </si>
  <si>
    <t>2021078</t>
  </si>
  <si>
    <t>směšovací ventil  35-70 DN25 vč. zp.klapky a montáže</t>
  </si>
  <si>
    <t>směšovací ventil 35-70 DN25 vč. zp.klapky a montáže</t>
  </si>
  <si>
    <t>725819402</t>
  </si>
  <si>
    <t>Montáž ventilů rohových G 1/2" bez připojovací trubičky</t>
  </si>
  <si>
    <t>Ventily montáž ventilů ostatních typů rohových bez připojovací trubičky G 1/2"</t>
  </si>
  <si>
    <t>7 25 0</t>
  </si>
  <si>
    <t>ZTI - Zařizovací předměty ZTI</t>
  </si>
  <si>
    <t>725532101</t>
  </si>
  <si>
    <t>Elektrický ohřívač zásobníkový akumulační závěsný svislý 10 l / 2 kW</t>
  </si>
  <si>
    <t>1237665501</t>
  </si>
  <si>
    <t>Elektrické ohřívače zásobníkové beztlakové přepadové akumulační s pojistným ventilem závěsné svislé objem nádrže (příkon) 10 l (2,0 kW)</t>
  </si>
  <si>
    <t>725539201</t>
  </si>
  <si>
    <t>Montáž ohřívačů zásobníkových závěsných tlakových do 15 litrů</t>
  </si>
  <si>
    <t>Elektrické ohřívače zásobníkové montáž tlakových ohřívačů závěsných (svislých nebo vodorovných) do 15 l</t>
  </si>
  <si>
    <t>725112021</t>
  </si>
  <si>
    <t>Klozet keramický závěsný s hlubokým splachováním odpad vodorovný-včetně sedátka</t>
  </si>
  <si>
    <t>1496028810</t>
  </si>
  <si>
    <t>18052012</t>
  </si>
  <si>
    <t>WC dětské  závěsné, mělké splachování,včetně včetně sedátka</t>
  </si>
  <si>
    <t>-1959681075</t>
  </si>
  <si>
    <t>WC dětské závěsné, mělké splachování,včetně včetně sedátka</t>
  </si>
  <si>
    <t>725113123</t>
  </si>
  <si>
    <t>Montáž klozetových mís závěsných</t>
  </si>
  <si>
    <t>5528170700</t>
  </si>
  <si>
    <t>montážní prvek pro závěsné WC ovládání zepředu</t>
  </si>
  <si>
    <t>725211612</t>
  </si>
  <si>
    <t>Umyvadlo keramické připevněné na stěnu šrouby barevné bez krytu na sifon 550 mm vč.sifonu</t>
  </si>
  <si>
    <t>12052012</t>
  </si>
  <si>
    <t>umyvadlo dětské diturvitové bílé,včetně montáže a sifonu</t>
  </si>
  <si>
    <t>725869204</t>
  </si>
  <si>
    <t>Montáž zápachových uzávěrek džezových jednodílných DN 50</t>
  </si>
  <si>
    <t>Zápachové uzávěrky zařizovacích předmětů montáž zápachových uzávěrek dřezových jednodílných DN 50</t>
  </si>
  <si>
    <t>725219102</t>
  </si>
  <si>
    <t>Montáž umyvadla připevněného na šrouby do zdiva</t>
  </si>
  <si>
    <t>soubor</t>
  </si>
  <si>
    <t>Umyvadla montáž umyvadel ostatních typů na šrouby</t>
  </si>
  <si>
    <t>725331111</t>
  </si>
  <si>
    <t>Výlevka bez výtokových armatur keramická se sklopnou plastovou mřížkou 500 mm</t>
  </si>
  <si>
    <t>Výlevky bez výtokových armatur a splachovací nádrže keramické se sklopnou plastovou mřížkou 425 mm</t>
  </si>
  <si>
    <t>3266</t>
  </si>
  <si>
    <t>sifon se suchou klapkou - napojení kondenzátu</t>
  </si>
  <si>
    <t>725822612</t>
  </si>
  <si>
    <t>Baterie umyvadlová stojánková páková s výpustí</t>
  </si>
  <si>
    <t>Baterie umyvadlové stojánkové pákové s výpustí</t>
  </si>
  <si>
    <t>725822633</t>
  </si>
  <si>
    <t>Baterie umyvadlová stojánková klasická s výpusti</t>
  </si>
  <si>
    <t>Baterie umyvadlové stojánkové klasické s výpustí</t>
  </si>
  <si>
    <t>725821325</t>
  </si>
  <si>
    <t>Baterie dřezová stojánková páková s otáčivým kulatým ústím a délkou ramínka 220 mm</t>
  </si>
  <si>
    <t>Baterie dřezové stojánkové pákové s otáčivým ústím a délkou ramínka 220 mm</t>
  </si>
  <si>
    <t>725821316</t>
  </si>
  <si>
    <t>Baterie dřezová nástěnná páková s otáčivým plochým ústím a délkou ramínka 300 mm</t>
  </si>
  <si>
    <t>Baterie dřezové nástěnné pákové s otáčivým plochým ústím a délkou ramínka 300 mm</t>
  </si>
  <si>
    <t>725841352</t>
  </si>
  <si>
    <t>Baterie sprchová automatická pro tepelně upravovanou vodu</t>
  </si>
  <si>
    <t>Baterie sprchové automatické pro tepelně upravovanou vodu</t>
  </si>
  <si>
    <t>725241142</t>
  </si>
  <si>
    <t>Vanička sprchová akrylátová čtvrtkruhová 900x900 mm</t>
  </si>
  <si>
    <t>Sprchové vaničky akrylátové čtvrtkruhové 900x900 mm</t>
  </si>
  <si>
    <t>725241111</t>
  </si>
  <si>
    <t>Vanička sprchová akrylátová čtvercová 800x800 mm</t>
  </si>
  <si>
    <t>Sprchové vaničky akrylátové čtvercové 800x800 mm</t>
  </si>
  <si>
    <t>725241901</t>
  </si>
  <si>
    <t>Montáž vaničky sprchové</t>
  </si>
  <si>
    <t>Sprchové vaničky montáž sprchových vaniček</t>
  </si>
  <si>
    <t>725244907</t>
  </si>
  <si>
    <t>Montáž zástěny sprchové rohové (sprchový kout)</t>
  </si>
  <si>
    <t>-566093708</t>
  </si>
  <si>
    <t>Sprchové dveře a zástěny montáž sprchové zástěny rohové (kout)</t>
  </si>
  <si>
    <t>725841351</t>
  </si>
  <si>
    <t>Baterie sprchová automatická s termostatickým ventilem</t>
  </si>
  <si>
    <t>Baterie sprchové automatické s termostatickým ventilem</t>
  </si>
  <si>
    <t>725245155</t>
  </si>
  <si>
    <t>Zástěna sprchová zásuvná dvoudílná s jedním posuvným dílem do výšky 2000 mm šířky 900 mm-čtvrtkruh</t>
  </si>
  <si>
    <t>725829111</t>
  </si>
  <si>
    <t>Montáž baterie stojánkové dřezové G 1/2"</t>
  </si>
  <si>
    <t>Baterie dřezové montáž ostatních typů stojánkových G 1/2"</t>
  </si>
  <si>
    <t>201813</t>
  </si>
  <si>
    <t>vpust podlahová seklapkou proti pronikání zápachu  včetně montáže</t>
  </si>
  <si>
    <t>vpust podlahová seklapkou proti pronikání zápachu včetně montáže</t>
  </si>
  <si>
    <t>472015</t>
  </si>
  <si>
    <t>revizní dvířka na odpadech včetně rámu a osazení,plastová 300/300</t>
  </si>
  <si>
    <t>1611</t>
  </si>
  <si>
    <t>Cirkulační čerpadlo včetně uzávěrů a montáže</t>
  </si>
  <si>
    <t>D.1.4.c - ZAŘÍZENÍ VZDUCHOTECHNIKY</t>
  </si>
  <si>
    <t>D1 - Zařízení č. 1 - Větrání tříd a sociálního zázemí MŠ</t>
  </si>
  <si>
    <t>D2 - Ostatní</t>
  </si>
  <si>
    <t>Zařízení č. 1 - Větrání tříd a sociálního zázemí MŠ</t>
  </si>
  <si>
    <t>75113-30D</t>
  </si>
  <si>
    <t>Diagonální ventilátor do kruhového potrubí</t>
  </si>
  <si>
    <t>Poznámka k položce:
s nastavitelnou dobou sepnutí 1 až 30 minut
vzduchové množství 390 m3h-1
externí tlak 140 Pa
včetně:
zpětné klapky - 1 ks
spojovací manžety - 2 ks</t>
  </si>
  <si>
    <t>Poznámka k položce:
s nastavitelnou dobou sepnutí 1 až 30 minut
vzduchové množství 270 m3h-1
externí tlak 170 Pa
včetně:
zpětné klapky - 1 ks
spojovací manžety - 2 ks</t>
  </si>
  <si>
    <t>Poznámka k položce:
s nastavitelnou dobou sepnutí 1 až 30 minut
vzduchové množství 100 m3h-1
externí tlak 80 Pa
včetně:
zpětné klapky - 1 ks
spojovací manžety - 2 ks</t>
  </si>
  <si>
    <t>Poznámka k položce:
s nastavitelnou dobou sepnutí 1 až 30 minut
vzduchové množství 50 m3h-1
externí tlak 120 Pa
včetně:
zpětné klapky - 1 ks
spojovací manžety - 2 ks</t>
  </si>
  <si>
    <t>32-2011</t>
  </si>
  <si>
    <t>Talířový ventil  pro odvod vzduchu (Ø100mm)</t>
  </si>
  <si>
    <t>Talířový ventil pro odvod vzduchu (Ø100mm)</t>
  </si>
  <si>
    <t>Poznámka k položce:
vzduchové množství 50 m3h-1</t>
  </si>
  <si>
    <t>32-2012</t>
  </si>
  <si>
    <t>Talířový ventil  pro odvod vzduchu (Ø125mm)</t>
  </si>
  <si>
    <t>Talířový ventil pro odvod vzduchu (Ø125mm)</t>
  </si>
  <si>
    <t>Poznámka k položce:
vzduchové množství 120 m3h-1</t>
  </si>
  <si>
    <t>32-2012.1</t>
  </si>
  <si>
    <t>Talířový ventil  pro odvod vzduchu (Ø150mm)</t>
  </si>
  <si>
    <t>Talířový ventil pro odvod vzduchu (Ø150mm)</t>
  </si>
  <si>
    <t>Poznámka k položce:
vzduchové množství 150 m3h-1</t>
  </si>
  <si>
    <t>32-2012.2</t>
  </si>
  <si>
    <t>Talířový ventil  pro odvod vzduchu (Ø200mm)</t>
  </si>
  <si>
    <t>Talířový ventil pro odvod vzduchu (Ø200mm)</t>
  </si>
  <si>
    <t>Poznámka k položce:
vzduchové množství 195 m3h-1</t>
  </si>
  <si>
    <t>53-7111</t>
  </si>
  <si>
    <t>Ohebná hadice s útlumem hluku - Ø100mm</t>
  </si>
  <si>
    <t>53-7112</t>
  </si>
  <si>
    <t>Ohebná hadice s útlumem hluku - Ø125mm</t>
  </si>
  <si>
    <t>53-7112.1</t>
  </si>
  <si>
    <t>Ohebná hadice s útlumem hluku - Ø150mm</t>
  </si>
  <si>
    <t>53-7112.2</t>
  </si>
  <si>
    <t>Ohebná hadice s útlumem hluku - Ø200mm</t>
  </si>
  <si>
    <t>51-4776</t>
  </si>
  <si>
    <t>Výfukový díl s ochranným sítem proti vletu ptactva</t>
  </si>
  <si>
    <t>Poznámka k položce:
vzduchové množství 390 m3h-1
rychlost ve výfukovém otvoru - max 3 m/s</t>
  </si>
  <si>
    <t>Poznámka k položce:
vzduchové množství 270 m3h-1
rychlost ve výfukovém otvoru - max 3 m/s</t>
  </si>
  <si>
    <t>51-4775</t>
  </si>
  <si>
    <t>Poznámka k položce:
vzduchové množství 50 m3h-1
rychlost ve výfukovém otvoru - max 3 m/s</t>
  </si>
  <si>
    <t>Poznámka k položce:
vzduchové množství 100 m3h-1
rychlost ve výfukovém otvoru - max 3 m/s
Potrubí sk. I. - SPIRO</t>
  </si>
  <si>
    <t>51-0042</t>
  </si>
  <si>
    <t>Potrubí sk. I. - spirálně vinutá trouba do Ø 200 mm, 40 % tvarovek</t>
  </si>
  <si>
    <t>Ostatní</t>
  </si>
  <si>
    <t>-.3</t>
  </si>
  <si>
    <t>Doprava veškerého zařízení a materiálu na stavbu</t>
  </si>
  <si>
    <t>-.4</t>
  </si>
  <si>
    <t>Vyzkoušení, uvedení do provozu, zaškolení obsluhy</t>
  </si>
  <si>
    <t>-.5</t>
  </si>
  <si>
    <t>Zdvihací technika, lešení</t>
  </si>
  <si>
    <t>Pol48</t>
  </si>
  <si>
    <t>Úpravy na montáži</t>
  </si>
  <si>
    <t>Pol49</t>
  </si>
  <si>
    <t>Montážní a kotevní materiál</t>
  </si>
  <si>
    <t>Poznámka k položce:
(závěsy skrz požární sádrokarton dodávka stavby)</t>
  </si>
  <si>
    <t>Pol50</t>
  </si>
  <si>
    <t>Těsnící a spojovací materiál</t>
  </si>
  <si>
    <t>Pol51</t>
  </si>
  <si>
    <t>Štítky na popis vzduchotechnického zařízení</t>
  </si>
  <si>
    <t>paušál</t>
  </si>
  <si>
    <t>Pol52</t>
  </si>
  <si>
    <t>- hlavní montér</t>
  </si>
  <si>
    <t>Pol53</t>
  </si>
  <si>
    <t>- samostatný montér</t>
  </si>
  <si>
    <t>Pol54</t>
  </si>
  <si>
    <t>- montér</t>
  </si>
  <si>
    <t>Pol55</t>
  </si>
  <si>
    <t>- pomocný montér</t>
  </si>
  <si>
    <t>-.7</t>
  </si>
  <si>
    <t>D.1.4.d - ZAŘÍZENÍ ELEKTROINSTALACE</t>
  </si>
  <si>
    <t>Úroveň 3:</t>
  </si>
  <si>
    <t>D.1.4.d.1 - ZAŘÍZENÍ ELEKTROINSTALACE - materiál</t>
  </si>
  <si>
    <t>D1 - rozvaděče</t>
  </si>
  <si>
    <t>D2 - kabely a vodiče</t>
  </si>
  <si>
    <t>D3 - ukončení celoplastových kabelů</t>
  </si>
  <si>
    <t>D4 - spínače</t>
  </si>
  <si>
    <t>D5 - zásuvky</t>
  </si>
  <si>
    <t>D6 - svítidla a jejich příslušenství</t>
  </si>
  <si>
    <t>D7 - úložný materiál</t>
  </si>
  <si>
    <t>D8 - hromosvod a uzemnění</t>
  </si>
  <si>
    <t>D9 - dodávky</t>
  </si>
  <si>
    <t>D10 - slaboproud</t>
  </si>
  <si>
    <t xml:space="preserve">    D11 - počítačová síť </t>
  </si>
  <si>
    <t xml:space="preserve">    D12 - domácí telefon video</t>
  </si>
  <si>
    <t xml:space="preserve">    D13 - PZTS</t>
  </si>
  <si>
    <t xml:space="preserve">    D14 - montážní materiál pro přívody</t>
  </si>
  <si>
    <t xml:space="preserve">    D15 - ostatní</t>
  </si>
  <si>
    <t>rozvaděče</t>
  </si>
  <si>
    <t>354128000</t>
  </si>
  <si>
    <t>Oceloplechová rozvodnice 72 modulů pod omítku , rozměr 588x620x136,IP30,400V,50Hz, TN-S, přístrojová náplň dle výkresové dokumentace projektu -č.2.01</t>
  </si>
  <si>
    <t>344136205</t>
  </si>
  <si>
    <t>Jistič 32/3/B doplnění hlavního rozvaděč ve vedlejší budově</t>
  </si>
  <si>
    <t>344120003</t>
  </si>
  <si>
    <t>MEB svorkovnice</t>
  </si>
  <si>
    <t>kabely a vodiče</t>
  </si>
  <si>
    <t>341581063</t>
  </si>
  <si>
    <t>Kabel silový Cu, PVC izolace 450V/2,5kV, -40ºC - +70ºC, CYKY J-5x10 mm2 odolnost proti šíření plamene dle ČSN EN 60332-1 - přívod</t>
  </si>
  <si>
    <t>341581058</t>
  </si>
  <si>
    <t>Kabel silový Cu, PVC izolace 450V/2,5kV, -40ºC - +70ºC, CYKY J-5x1,5 mm2 odolnost proti šíření plamene dle ČSN EN 60332-1</t>
  </si>
  <si>
    <t>341581059</t>
  </si>
  <si>
    <t>Kabel silový Cu, PVC izolace 600V/1kV, -40ºC - +70ºC, 1-CYKY J  3x2,5mm2 odolnost proti šíření plamene dle ČSN EN 60332-1</t>
  </si>
  <si>
    <t>341581057</t>
  </si>
  <si>
    <t>Kabel silový Cu, PVC izolace 600V/1kV, -40ºC - +70ºC, 1-CYKY J  3x1,5mm2 odolnost proti šíření plamene dle ČSN EN 60332-1</t>
  </si>
  <si>
    <t>341581043</t>
  </si>
  <si>
    <t>Kabel silový Cu, PVC izolace 600V/1kV, -40ºC - +70ºC, 1-CYKY 2Ox1,5mm2 odolnost proti šíření plamene dle ČSN EN 60332-1</t>
  </si>
  <si>
    <t>341122102</t>
  </si>
  <si>
    <t>Vodič 10 zž - PVC izolovaný jednožilový vodič pro vnitřní vedení</t>
  </si>
  <si>
    <t>341581059.1</t>
  </si>
  <si>
    <t>Šňůra CYSY 3x2,5 mm2</t>
  </si>
  <si>
    <t>341580126</t>
  </si>
  <si>
    <t>Samoregulční kabel na vodovodní potrubí se studeným koncem 5 m</t>
  </si>
  <si>
    <t>ukončení celoplastových kabelů</t>
  </si>
  <si>
    <t>342118009</t>
  </si>
  <si>
    <t>kabelové oko Cu do 2,5</t>
  </si>
  <si>
    <t>342118017</t>
  </si>
  <si>
    <t>kabelové oko Cu 10</t>
  </si>
  <si>
    <t>spínače</t>
  </si>
  <si>
    <t>345355146</t>
  </si>
  <si>
    <t>Spínač jednopólový pod omítku,  10A/250V, řazení 1</t>
  </si>
  <si>
    <t>345355211</t>
  </si>
  <si>
    <t>Kryt spínače bílý</t>
  </si>
  <si>
    <t>345355104</t>
  </si>
  <si>
    <t>Rámeček jednonásobný bílý</t>
  </si>
  <si>
    <t>345355158</t>
  </si>
  <si>
    <t>Spínač jednopólový pod omítku, 10A/250V, řazení 1/0</t>
  </si>
  <si>
    <t>345355151</t>
  </si>
  <si>
    <t>Přepínač sériový pod omítku,  10A/250V, řazení 5</t>
  </si>
  <si>
    <t>345355216</t>
  </si>
  <si>
    <t>345355165</t>
  </si>
  <si>
    <t>Přepínač střídavý pod omítku,  10A/250V, řazení 6</t>
  </si>
  <si>
    <t>345355169</t>
  </si>
  <si>
    <t>Přepínač křížový pod omítku,  10A/250V, řaz. 7</t>
  </si>
  <si>
    <t>345355301</t>
  </si>
  <si>
    <t>Pohybové čidlo stropní/nástěnné</t>
  </si>
  <si>
    <t>345355499</t>
  </si>
  <si>
    <t>Tlačítkový ovladač hlavního vypínače s omezeným přístupem  1x spínací a1s rozpínací kontakt, CENTRAL STOP</t>
  </si>
  <si>
    <t>345355214</t>
  </si>
  <si>
    <t>Spínač jednopólový pod omítku,  10A/250V, řaz. 1  IP44  bílý</t>
  </si>
  <si>
    <t>345355217</t>
  </si>
  <si>
    <t>Přepínač střídavý pod omítku 10A/230V ř.6 IP44  bílý</t>
  </si>
  <si>
    <t>345355198</t>
  </si>
  <si>
    <t>Žaluziový spínač-místní ovládání - s blokováním</t>
  </si>
  <si>
    <t>345355021</t>
  </si>
  <si>
    <t>Prostorový termostat</t>
  </si>
  <si>
    <t>345333201</t>
  </si>
  <si>
    <t>Časové relé do krabice</t>
  </si>
  <si>
    <t>zásuvky</t>
  </si>
  <si>
    <t>358111232</t>
  </si>
  <si>
    <t>Zásuvka 16A/230V  jednonásobná IP20 pod omítku bílá s clonkami</t>
  </si>
  <si>
    <t>358111231</t>
  </si>
  <si>
    <t>Zásuvka dvojnásobná s natočenou dutinkou, pod omítku s clonkami 230V/10-16A bílá</t>
  </si>
  <si>
    <t>358111238</t>
  </si>
  <si>
    <t>Zásuvka dvojnásobná s natočenou dutinkou, pod omítku s clonkami 230V/10-16A bílá s přepěťovou ochranou typ SPD3</t>
  </si>
  <si>
    <t>345355136</t>
  </si>
  <si>
    <t>Zásuvka 16A/230V IP 44 s víčkem s clonkami</t>
  </si>
  <si>
    <t>345711313</t>
  </si>
  <si>
    <t>Podlahová krabice  12  modulů</t>
  </si>
  <si>
    <t xml:space="preserve">Podlahová krabice  12  modulů obsahuje: 1xzásuvka 16A/230V, 1x zásuvka pro PC 16A/230V se zabudovanou jemnou ochranou proti přepětí SPD3 a 1x datová zásuvka cat 5e 1RJ45 a 1xdatová zásuvka cat 5e 2RJ45
</t>
  </si>
  <si>
    <t>svítidla a jejich příslušenství</t>
  </si>
  <si>
    <t>348531500</t>
  </si>
  <si>
    <t>A  LED svítidlo stropní přisazené, IP40, osazeno LED zdrojem 27W, teplota chromatičnosti 4000K, světelný tok 2900lm, korpus: ocelový plech bíle lakovaný, světelný kryt: mléčný opálový PMMA kruhový, rozměry: průměr 375mm, výška 105mm</t>
  </si>
  <si>
    <t>348531501</t>
  </si>
  <si>
    <t>B  LED svítidlo panel stropní přisazené, IP40, osazeno LED zdrojem 24W, teplota chromatičnosti 4000K, světelný tok 3100lm, korpus: bíle lakovaný hliníkový rámeček, světelný kryt: mikroprizmatický kryt: délka 595mm, šířka 595mm, výška 15mm.</t>
  </si>
  <si>
    <t>348531502</t>
  </si>
  <si>
    <t>C  LED svítidlo nouzové stropní (nástěnné) přisazené, IP65, osazeno LED zdrojem 1W, svítící při výpadku dobíjení, doba provozu na 1 hod., korpus: polykarbonát, světelný kryt: polykarbonát, rozměry: průměr 375mm, výška 105mm.</t>
  </si>
  <si>
    <t>348531503</t>
  </si>
  <si>
    <t>F  žárovkové svítidlo nástěnné, IP44, E27, osazeno LED žárovkou 10W, korpus: šedý plast, rozměry: délka 250mm, šířka 120mm, výška 132mm.</t>
  </si>
  <si>
    <t>zákon č. 7/2005</t>
  </si>
  <si>
    <t>Recyklační poplatek - za svítidla a světelné zdroje</t>
  </si>
  <si>
    <t>úložný materiál</t>
  </si>
  <si>
    <t>345711238</t>
  </si>
  <si>
    <t>Krabice přístrojová hluboká po om.</t>
  </si>
  <si>
    <t>345711232</t>
  </si>
  <si>
    <t>Krabice odbočná pod om.</t>
  </si>
  <si>
    <t>345711241</t>
  </si>
  <si>
    <t>Krabice rozvodná pod om.</t>
  </si>
  <si>
    <t>345711241.1</t>
  </si>
  <si>
    <t>Krabice KT250</t>
  </si>
  <si>
    <t>354411624</t>
  </si>
  <si>
    <t>Bernard svorka</t>
  </si>
  <si>
    <t>354411698</t>
  </si>
  <si>
    <t>Cu pásek</t>
  </si>
  <si>
    <t>721218223</t>
  </si>
  <si>
    <t>Tmel pro utěsnění prostupů komplet</t>
  </si>
  <si>
    <t>345218936</t>
  </si>
  <si>
    <t>Elektroinstlační trubka ohebná PVC 2323</t>
  </si>
  <si>
    <t>211126000</t>
  </si>
  <si>
    <t>Ocelová nosná konstrukce všeobecně kg</t>
  </si>
  <si>
    <t>354411618</t>
  </si>
  <si>
    <t>Svorka pro vyrovnání potenciálu EPS 1</t>
  </si>
  <si>
    <t>358113001</t>
  </si>
  <si>
    <t>Podlahový kanál 250x48mm dvoukomorový</t>
  </si>
  <si>
    <t>D8</t>
  </si>
  <si>
    <t>hromosvod a uzemnění</t>
  </si>
  <si>
    <t>354411100</t>
  </si>
  <si>
    <t>Vodič AlMgSi o 8 jímací</t>
  </si>
  <si>
    <t>354411101</t>
  </si>
  <si>
    <t>Vodič FeZn o 10</t>
  </si>
  <si>
    <t>354321291</t>
  </si>
  <si>
    <t>Podpěra vedení</t>
  </si>
  <si>
    <t>354411300</t>
  </si>
  <si>
    <t>Svorka hromosvodová</t>
  </si>
  <si>
    <t>354411096</t>
  </si>
  <si>
    <t>Kompletní jímač v=2,5m  FeZn včetně typového podstavce</t>
  </si>
  <si>
    <t>354411312</t>
  </si>
  <si>
    <t>Svorka zkušební Sz</t>
  </si>
  <si>
    <t>354411342</t>
  </si>
  <si>
    <t>Ochranný úhelník OU  FeZn</t>
  </si>
  <si>
    <t>354411349</t>
  </si>
  <si>
    <t>Držák ochranného úhelníku</t>
  </si>
  <si>
    <t>354411398</t>
  </si>
  <si>
    <t>Označení svodu - štítek</t>
  </si>
  <si>
    <t>348444171</t>
  </si>
  <si>
    <t>Gumoasfaltový nátěr</t>
  </si>
  <si>
    <t>D9</t>
  </si>
  <si>
    <t>dodávky</t>
  </si>
  <si>
    <t>344126104</t>
  </si>
  <si>
    <t>Osoušeč rukou nerez antivandal  2,5kW</t>
  </si>
  <si>
    <t>D10</t>
  </si>
  <si>
    <t>slaboproud</t>
  </si>
  <si>
    <t>D11</t>
  </si>
  <si>
    <t xml:space="preserve">počítačová síť </t>
  </si>
  <si>
    <t>354128202</t>
  </si>
  <si>
    <t xml:space="preserve">RACK -  datový rozvaděč bez aktivních prvků - datový rozvaděč 1x 24xRJ45 cat 5e,přepěťová ochrana, vestavná zásuvka </t>
  </si>
  <si>
    <t>342112181</t>
  </si>
  <si>
    <t>Protahovací vodič do trubek AY 2,5</t>
  </si>
  <si>
    <t>345355107</t>
  </si>
  <si>
    <t>Zásuvka  2xRJ 45 pod om. Cat 5e IP20</t>
  </si>
  <si>
    <t>345355109</t>
  </si>
  <si>
    <t>Zásuvka  1xRJ 45 pod om. Cat 5e P20</t>
  </si>
  <si>
    <t>341118214</t>
  </si>
  <si>
    <t>Kabel UTP cat.5e rozvod + přívod</t>
  </si>
  <si>
    <t>341118238</t>
  </si>
  <si>
    <t>Optický kabel pro vnitřní i venkovní rozvody rozvody 4 vl</t>
  </si>
  <si>
    <t>D12</t>
  </si>
  <si>
    <t>domácí telefon video</t>
  </si>
  <si>
    <t>314128222</t>
  </si>
  <si>
    <t>Domácí  videovrátny - telefon pro 5 účastníků, video - montáž na povrch ,5xdomácí video telefony,2xdomovní tablo pro povrchovou montáž pro 5účastníků,1xtransformátor-zdroj v hlavním  rozvaděči R1, hovorová jednotka.</t>
  </si>
  <si>
    <t>Domácí  videovrátny - telefon pro 5 účastníků, video - montáž na povrch ,5xdomácí video telefony,2xdomovní tablo pro povrchovou montáž pro 5účastníků,1xtransformátor-zdroj v hlavním  rozvaděči R1, hovorová jednotka. Předpokládaná cena, typ zařízení určí investor</t>
  </si>
  <si>
    <t>716414221</t>
  </si>
  <si>
    <t>Elektrický zámek</t>
  </si>
  <si>
    <t>345215128</t>
  </si>
  <si>
    <t>Kabel UTP cat.5e</t>
  </si>
  <si>
    <t>345218936.1</t>
  </si>
  <si>
    <t>Elektroinstalační trubka ohebná PVC 2323</t>
  </si>
  <si>
    <t>D13</t>
  </si>
  <si>
    <t>PZTS</t>
  </si>
  <si>
    <t>736208212</t>
  </si>
  <si>
    <t>Kompletní ústředna PZTS včetně záložního  zdoje</t>
  </si>
  <si>
    <t>736208524</t>
  </si>
  <si>
    <t>GSM - přenos - komplet</t>
  </si>
  <si>
    <t>736208222</t>
  </si>
  <si>
    <t>Pohybové čidlo</t>
  </si>
  <si>
    <t>736208241</t>
  </si>
  <si>
    <t>Klávesnice</t>
  </si>
  <si>
    <t>736208239</t>
  </si>
  <si>
    <t>Venkovní siréna zálohovaná</t>
  </si>
  <si>
    <t>736208233</t>
  </si>
  <si>
    <t>Vnitřní siréna</t>
  </si>
  <si>
    <t>736208416</t>
  </si>
  <si>
    <t>Magnetický kontakt dveřní</t>
  </si>
  <si>
    <t>341118898</t>
  </si>
  <si>
    <t>Kabely pro EZS  FI-H06</t>
  </si>
  <si>
    <t>736001214</t>
  </si>
  <si>
    <t>Hlásič požáru zapojený do systému EZS</t>
  </si>
  <si>
    <t>D14</t>
  </si>
  <si>
    <t>montážní materiál pro přívody</t>
  </si>
  <si>
    <t>202851125</t>
  </si>
  <si>
    <t>Drátěný kabelový žlab  FeZn 100/50</t>
  </si>
  <si>
    <t>202851180</t>
  </si>
  <si>
    <t>Nosník kabelového žlabu 100</t>
  </si>
  <si>
    <t>202851202</t>
  </si>
  <si>
    <t>Stínící přepážka žlabu</t>
  </si>
  <si>
    <t>345218814</t>
  </si>
  <si>
    <t>Elektroinstalační trubka HDPE 40</t>
  </si>
  <si>
    <t>314324118</t>
  </si>
  <si>
    <t>Upevňovací bod hmoždinkou PVC</t>
  </si>
  <si>
    <t>D15</t>
  </si>
  <si>
    <t>ostatní</t>
  </si>
  <si>
    <t>341000000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</si>
  <si>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</si>
  <si>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5% z nosného materiálu</t>
  </si>
  <si>
    <t>D.1.4.d.2 - ZAŘÍZENÍ ELEKTROINSTALACE - montáž</t>
  </si>
  <si>
    <t xml:space="preserve">    D14 - montáž materiálu pro přívody</t>
  </si>
  <si>
    <t xml:space="preserve">    D15 - ostatní montážní práce pro rozvody nn a slaboproudu</t>
  </si>
  <si>
    <t>741210001</t>
  </si>
  <si>
    <t>Montáž rozvodnice oceloplechová nebo plastová běžná do 20 kg</t>
  </si>
  <si>
    <t>Montáž rozvodnic oceloplechových nebo plastových bez zapojení vodičů běžných, hmotnosti do 20 kg</t>
  </si>
  <si>
    <t>741320173</t>
  </si>
  <si>
    <t>Montáž jističů třípólových nn do 63 A s krytem</t>
  </si>
  <si>
    <t>Montáž jističů se zapojením vodičů třípólových nn do 63 A s krytem</t>
  </si>
  <si>
    <t>HZS</t>
  </si>
  <si>
    <t>Montáž MEB svorkovnice</t>
  </si>
  <si>
    <t>741122643</t>
  </si>
  <si>
    <t>Montáž kabel Cu plný kulatý žíla 5x10 mm2 uložený pevně (např. CYKY)</t>
  </si>
  <si>
    <t>Montáž kabelů měděných bez ukončení uložených pevně plných kulatých nebo bezhalogenových (např. CYKY) počtu a průřezu žil 5x10 mm2</t>
  </si>
  <si>
    <t>741122641</t>
  </si>
  <si>
    <t>Montáž kabel Cu plný kulatý žíla 5x1,5 až 2,5 mm2 uložený pevně (např. CYKY)</t>
  </si>
  <si>
    <t>Montáž kabelů měděných bez ukončení uložených pevně plných kulatých nebo bezhalogenových (např. CYKY) počtu a průřezu žil 5x1,5 až 2,5 mm2</t>
  </si>
  <si>
    <t>741122611</t>
  </si>
  <si>
    <t>Montáž kabel Cu plný kulatý žíla 3x1,5 až 6 mm2 uložený pevně (např. CYKY)</t>
  </si>
  <si>
    <t>Montáž kabelů měděných bez ukončení uložených pevně plných kulatých nebo bezhalogenových (např. CYKY) počtu a průřezu žil 3x1,5 až 6 mm2</t>
  </si>
  <si>
    <t>741122601</t>
  </si>
  <si>
    <t>Montáž kabel Cu plný kulatý žíla 2x1,5 až 6 mm2 uložený pevně (např. CYKY)</t>
  </si>
  <si>
    <t>Montáž kabelů měděných bez ukončení uložených pevně plných kulatých nebo bezhalogenových (např. CYKY) počtu a průřezu žil 2x1,5 až 6 mm2</t>
  </si>
  <si>
    <t>741120301</t>
  </si>
  <si>
    <t>Montáž vodič Cu izolovaný plný a laněný s PVC pláštěm žíla 0,55-16 mm2 pevně (např. CY, CHAH-V)</t>
  </si>
  <si>
    <t>Montáž vodičů izolovaných měděných bez ukončení uložených pevně plných a laněných s PVC pláštěm, bezhalogenových, ohniodolných (např. CY, CHAH-V) průřezu žíly 0,55 až 16 mm2</t>
  </si>
  <si>
    <t>HZS.1</t>
  </si>
  <si>
    <t>Montáž samoregulčního kabelu  5 m</t>
  </si>
  <si>
    <t>Montáž samoregulčního kabelu 5 m</t>
  </si>
  <si>
    <t>741132147</t>
  </si>
  <si>
    <t>Ukončení kabelů 5x10 mm2 smršťovací záklopkou nebo páskem bez letování</t>
  </si>
  <si>
    <t>Ukončení kabelů smršťovací záklopkou nebo páskou se zapojením bez letování, počtu a průřezu žil 5x10 mm2</t>
  </si>
  <si>
    <t>741132145</t>
  </si>
  <si>
    <t>Ukončení kabelů 5x1,5 až 4 mm2 smršťovací záklopkou nebo páskem bez letování</t>
  </si>
  <si>
    <t>Ukončení kabelů smršťovací záklopkou nebo páskou se zapojením bez letování, počtu a průřezu žil 5x1,5 až 4 mm2</t>
  </si>
  <si>
    <t>741132103</t>
  </si>
  <si>
    <t>Ukončení kabelů 3x1,5 až 4 mm2 smršťovací záklopkou nebo páskem bez letování</t>
  </si>
  <si>
    <t>Ukončení kabelů smršťovací záklopkou nebo páskou se zapojením bez letování, počtu a průřezu žil 3x1,5 až 4 mm2</t>
  </si>
  <si>
    <t>741132101</t>
  </si>
  <si>
    <t>Ukončení kabelů 2x1,5 až 4 mm2 smršťovací záklopkou nebo páskem bez letování</t>
  </si>
  <si>
    <t>Ukončení kabelů smršťovací záklopkou nebo páskou se zapojením bez letování, počtu a průřezu žil 2x1,5 až 4 mm2</t>
  </si>
  <si>
    <t>741310201</t>
  </si>
  <si>
    <t>Montáž vypínač (polo)zapuštěný šroubové připojení 1-jednopólový</t>
  </si>
  <si>
    <t>Montáž spínačů jedno nebo dvoupólových polozapuštěných nebo zapuštěných se zapojením vodičů šroubové připojení, pro prostředí normální vypínačů, řazení 1-jednopólových</t>
  </si>
  <si>
    <t>741310212</t>
  </si>
  <si>
    <t>Montáž ovladač (polo)zapuštěný šroubové připojení 1/0-tlačítkový zapínací</t>
  </si>
  <si>
    <t>Montáž spínačů jedno nebo dvoupólových polozapuštěných nebo zapuštěných se zapojením vodičů šroubové připojení, pro prostředí normální ovladačů, řazení 1/0-tlačítkových zapínacích</t>
  </si>
  <si>
    <t>741310231</t>
  </si>
  <si>
    <t>Montáž přepínač (polo)zapuštěný šroubové připojení 5-seriový</t>
  </si>
  <si>
    <t>Montáž spínačů jedno nebo dvoupólových polozapuštěných nebo zapuštěných se zapojením vodičů šroubové připojení, pro prostředí normální přepínačů, řazení 5-sériových</t>
  </si>
  <si>
    <t>741310233</t>
  </si>
  <si>
    <t>Montáž přepínač (polo)zapuštěný šroubové připojení 6-střídavý</t>
  </si>
  <si>
    <t>Montáž spínačů jedno nebo dvoupólových polozapuštěných nebo zapuštěných se zapojením vodičů šroubové připojení, pro prostředí normální přepínačů, řazení 6-střídavých</t>
  </si>
  <si>
    <t>741310239</t>
  </si>
  <si>
    <t>Montáž přepínač (polo)zapuštěný šroubové připojení 7-křížový</t>
  </si>
  <si>
    <t>Montáž spínačů jedno nebo dvoupólových polozapuštěných nebo zapuštěných se zapojením vodičů šroubové připojení, pro prostředí normální přepínačů, řazení 7-křížových</t>
  </si>
  <si>
    <t>741311004</t>
  </si>
  <si>
    <t>Montáž čidlo pohybu nástěnné se zapojením vodičů</t>
  </si>
  <si>
    <t>Montáž spínačů speciálních se zapojením vodičů čidla pohybu nástěnného</t>
  </si>
  <si>
    <t>HZS.2</t>
  </si>
  <si>
    <t>Montáž tlačítkového ovladače s omezeným přístupem  1 ks</t>
  </si>
  <si>
    <t>Montáž tlačítkového ovladače s omezeným přístupem 1 ks</t>
  </si>
  <si>
    <t>741310251</t>
  </si>
  <si>
    <t>Montáž vypínač (polo)zapuštěný šroubové připojení 1-jednopólových prostředí venkovní/mokré</t>
  </si>
  <si>
    <t>Montáž spínačů jedno nebo dvoupólových polozapuštěných nebo zapuštěných se zapojením vodičů šroubové připojení, pro prostředí venkovní nebo mokré vypínačů, řazení 1-jednopólových</t>
  </si>
  <si>
    <t>741310263</t>
  </si>
  <si>
    <t>Montáž přepínač (polo)zapuštěný šroubové připojení 6-střídavých prostředí venkovní/mokré</t>
  </si>
  <si>
    <t>Montáž spínačů jedno nebo dvoupólových polozapuštěných nebo zapuštěných se zapojením vodičů šroubové připojení, pro prostředí venkovní nebo mokré přepínačů, řazení 6-střídavých</t>
  </si>
  <si>
    <t>HZS.3</t>
  </si>
  <si>
    <t>Montáž kompletních žaluziových spínačú  -  5 ks</t>
  </si>
  <si>
    <t>Montáž kompletních žaluziových spínačú - 5 ks</t>
  </si>
  <si>
    <t>HZS.4</t>
  </si>
  <si>
    <t>Montáž prostorového termostatu  1 ks</t>
  </si>
  <si>
    <t>Montáž prostorového termostatu 1 ks</t>
  </si>
  <si>
    <t>HZS.5</t>
  </si>
  <si>
    <t>Montáž časového relé do krabice 3 ks</t>
  </si>
  <si>
    <t>741313042</t>
  </si>
  <si>
    <t>Montáž zásuvka (polo)zapuštěná šroubové připojení 2P+PE dvojí zapojení - průběžná</t>
  </si>
  <si>
    <t>Montáž zásuvek domovních se zapojením vodičů šroubové připojení polozapuštěných nebo zapuštěných 10/16 A, provedení 2P + PE dvojí zapojení pro průběžnou montáž</t>
  </si>
  <si>
    <t>741313043</t>
  </si>
  <si>
    <t>Montáž zásuvka (polo)zapuštěná šroubové připojení 2x(2P + PE) dvojnásobná</t>
  </si>
  <si>
    <t>Montáž zásuvek domovních se zapojením vodičů šroubové připojení polozapuštěných nebo zapuštěných 10/16 A, provedení 2x (2P + PE) dvojnásobná</t>
  </si>
  <si>
    <t>741313082</t>
  </si>
  <si>
    <t>Montáž zásuvka chráněná v krabici šroubové připojení 2P+PE prostředí venkovní, mokré</t>
  </si>
  <si>
    <t>Montáž zásuvek domovních se zapojením vodičů šroubové připojení venkovní nebo mokré, provedení 2P + PE</t>
  </si>
  <si>
    <t>HZS.6</t>
  </si>
  <si>
    <t>Montáž osazené podlahové krabice se zapojením vodičů 2 ks</t>
  </si>
  <si>
    <t>741372061</t>
  </si>
  <si>
    <t>Montáž svítidlo LED bytové přisazené stropní panelové do 0,09 m2</t>
  </si>
  <si>
    <t>Montáž svítidel LED se zapojením vodičů bytových nebo společenských místností přisazených stropních panelových, obsahu do 0,09 m2</t>
  </si>
  <si>
    <t>741372062</t>
  </si>
  <si>
    <t>Montáž svítidlo LED bytové přisazené stropní panelové do 0,36 m2</t>
  </si>
  <si>
    <t>Montáž svítidel LED se zapojením vodičů bytových nebo společenských místností přisazených stropních panelových, obsahu přes 0,09 do 0,36 m2</t>
  </si>
  <si>
    <t>741112061</t>
  </si>
  <si>
    <t>Montáž krabice přístrojová zapuštěná plastová kruhová</t>
  </si>
  <si>
    <t>Montáž krabic elektroinstalačních bez napojení na trubky a lišty, demontáže a montáže víčka a přístroje přístrojových zapuštěných plastových kruhových</t>
  </si>
  <si>
    <t>741112001</t>
  </si>
  <si>
    <t>Montáž krabice zapuštěná plastová kruhová</t>
  </si>
  <si>
    <t>Montáž krabic elektroinstalačních bez napojení na trubky a lišty, demontáže a montáže víčka a přístroje protahovacích nebo odbočných zapuštěných plastových kruhových</t>
  </si>
  <si>
    <t>741112101</t>
  </si>
  <si>
    <t>Montáž rozvodka zapuštěná plastová kruhová</t>
  </si>
  <si>
    <t>Montáž krabic elektroinstalačních bez napojení na trubky a lišty, demontáže a montáže víčka a přístroje rozvodek se zapojením vodičů na svorkovnici zapuštěných plastových kruhových</t>
  </si>
  <si>
    <t>741112023</t>
  </si>
  <si>
    <t>Montáž krabice nástěnná plastová čtyřhranná do 250x250 mm</t>
  </si>
  <si>
    <t>Montáž krabic elektroinstalačních bez napojení na trubky a lišty, demontáže a montáže víčka a přístroje protahovacích nebo odbočných nástěnných plastových čtyřhranných, vel. do 250x250 mm</t>
  </si>
  <si>
    <t>HZS.7</t>
  </si>
  <si>
    <t>Montáž svorek Bernard včetně Cu pásku  4 ks</t>
  </si>
  <si>
    <t>Montáž svorek Bernard včetně Cu pásku 4 ks</t>
  </si>
  <si>
    <t>HZS.8</t>
  </si>
  <si>
    <t>Utěsnění prostupů komplet</t>
  </si>
  <si>
    <t>741110041</t>
  </si>
  <si>
    <t>Montáž trubka plastová ohebná D přes 11 do 23 mm uložená pevně</t>
  </si>
  <si>
    <t>Montáž trubek elektroinstalačních s nasunutím nebo našroubováním do krabic plastových ohebných, uložených pevně, vnější Ø přes 11 do 23 mm</t>
  </si>
  <si>
    <t>741910502</t>
  </si>
  <si>
    <t>Montáž se zhotovením konstrukce pro rozvodny z profilů tenkostěnných</t>
  </si>
  <si>
    <t>Montáž kovových nosných a doplňkových konstrukcí se zhotovením pro rozvodny z profilů ocelových tenkostěnných</t>
  </si>
  <si>
    <t>HZS.9</t>
  </si>
  <si>
    <t>Montáž svorky pro vyrovnání potenciálu EPS 1  4 ks</t>
  </si>
  <si>
    <t>Montáž svorky pro vyrovnání potenciálu EPS 1 4 ks</t>
  </si>
  <si>
    <t>HZS.10</t>
  </si>
  <si>
    <t>Montáž podlahového kanálu   12m</t>
  </si>
  <si>
    <t>Montáž podlahového kanálu 12m</t>
  </si>
  <si>
    <t>741420001</t>
  </si>
  <si>
    <t>Montáž drát nebo lano hromosvodné svodové D do 10 mm s podpěrou</t>
  </si>
  <si>
    <t>Montáž hromosvodného vedení svodových drátů nebo lan s podpěrami, Ø do 10 mm</t>
  </si>
  <si>
    <t>741420011</t>
  </si>
  <si>
    <t>Montáž drát nebo lano hromosvodné svodové D do 10 mm bez podpěry</t>
  </si>
  <si>
    <t>Montáž hromosvodného vedení svodových drátů nebo lan bez podpěr, Ø do 10 mm</t>
  </si>
  <si>
    <t>741430003</t>
  </si>
  <si>
    <t>Montáž tyč jímací délky do 3 m na konstrukci ocelovou</t>
  </si>
  <si>
    <t>Montáž jímacích tyčí délky do 3 m, na konstrukci ocelovou</t>
  </si>
  <si>
    <t>741420022</t>
  </si>
  <si>
    <t>Montáž svorka hromosvodná se 3 a více šrouby</t>
  </si>
  <si>
    <t>Montáž hromosvodného vedení svorek se 3 a více šrouby</t>
  </si>
  <si>
    <t>741420052</t>
  </si>
  <si>
    <t>Montáž vedení hromosvodné-úhelník nebo trubka s držáky do dřeva</t>
  </si>
  <si>
    <t>Montáž hromosvodného vedení ochranných prvků úhelníků nebo trubek s držáky do dřeva</t>
  </si>
  <si>
    <t>741420083</t>
  </si>
  <si>
    <t>Montáž vedení hromosvodné-štítek k označení svodu</t>
  </si>
  <si>
    <t>Montáž hromosvodného vedení doplňků štítků k označení svodů</t>
  </si>
  <si>
    <t>741420082</t>
  </si>
  <si>
    <t>Montáž vedení hromosvodné-napínací šroub s okem</t>
  </si>
  <si>
    <t>Montáž hromosvodného vedení doplňků napínacích šroubů s okem s vypnutím svodového vodiče</t>
  </si>
  <si>
    <t>HZS.11</t>
  </si>
  <si>
    <t>Ochrana zemní svorky asfaltovým nátěrem</t>
  </si>
  <si>
    <t>HZS.12</t>
  </si>
  <si>
    <t>Připojení k armování v patce, vodivé spojení s kovovou konstrukcí kontejnerů</t>
  </si>
  <si>
    <t>HZS.13</t>
  </si>
  <si>
    <t>Montáž osoušeče rukou nerez antivandal  2,5kW  se zapojením vodičů 3ks</t>
  </si>
  <si>
    <t>Montáž osoušeče rukou nerez antivandal 2,5kW se zapojením vodičů 3ks</t>
  </si>
  <si>
    <t>742330001</t>
  </si>
  <si>
    <t>Montáž rozvaděče nástěnného</t>
  </si>
  <si>
    <t>Montáž strukturované kabeláže rozvaděče nástěnného</t>
  </si>
  <si>
    <t>741121101</t>
  </si>
  <si>
    <t>Montáž vodič Al izolovaný plný a laněný žíla 16 až 35 mm2 zatažený v trubkách nebo lištách (např. AY,AYY)</t>
  </si>
  <si>
    <t>Montáž izolovaných vodičů hliníkových bez ukončení uložených v trubkách nebo lištách zatažených plných a laněných (např. AY, AYY) průřezu žíly 16 až 35 mm2</t>
  </si>
  <si>
    <t>742330042</t>
  </si>
  <si>
    <t>Montáž datové dvouzásuvky</t>
  </si>
  <si>
    <t>Montáž strukturované kabeláže zásuvek datových pod omítku, do nábytku, do parapetního žlabu nebo podlahové krabice dvouzásuvky</t>
  </si>
  <si>
    <t>742330041</t>
  </si>
  <si>
    <t>Montáž datové jednozásuvky</t>
  </si>
  <si>
    <t>Montáž strukturované kabeláže zásuvek datových pod omítku, do nábytku, do parapetního žlabu nebo podlahové krabice jednozásuvky</t>
  </si>
  <si>
    <t>742121001</t>
  </si>
  <si>
    <t>Montáž kabelů sdělovacích pro vnitřní rozvody do 15 žil</t>
  </si>
  <si>
    <t>Montáž kabelů sdělovacích pro vnitřní rozvody počtu žil do 15</t>
  </si>
  <si>
    <t>HZS.14</t>
  </si>
  <si>
    <t>Montáž optického kabelu do trubky 90m</t>
  </si>
  <si>
    <t>241112023</t>
  </si>
  <si>
    <t>Montáž krabic elektroinstalačních bez napojení na trubky a lišty, demontáže a montáže víčka a přístroje nástěnných čtyřhranných vel. Do 250x250 mm</t>
  </si>
  <si>
    <t>742310002</t>
  </si>
  <si>
    <t>Montáž komunikačního tabla k domácímu telefonu</t>
  </si>
  <si>
    <t>Montáž domovního telefonu komunikačního tabla</t>
  </si>
  <si>
    <t>742310006</t>
  </si>
  <si>
    <t>Montáž domácího nástěnného audio/video telefonu</t>
  </si>
  <si>
    <t>Montáž domovního telefonu nástěnného audio/video telefonu</t>
  </si>
  <si>
    <t>742320012</t>
  </si>
  <si>
    <t>Montáž elektromechanického zámku včetně trasy dveřmi a přechodové krabice</t>
  </si>
  <si>
    <t>Montáž elektricky ovládaných zámků elektromechanických včetně trasy dveřmi a přechodové krabice</t>
  </si>
  <si>
    <t>742220001</t>
  </si>
  <si>
    <t>Montáž ústředny PZTS do 16 ti zón a 4 podsystémů s komunikátorem na PCO a zdrojem</t>
  </si>
  <si>
    <t>Montáž ústředny PZTS s komunikátorem na PCO a zdrojem do 16 ti zón a 4 podsystémů</t>
  </si>
  <si>
    <t>742220172</t>
  </si>
  <si>
    <t>Montáž komunikátoru GSM do ústředny</t>
  </si>
  <si>
    <t>Montáž komunikátoru do ústředny GSM</t>
  </si>
  <si>
    <t>742220232</t>
  </si>
  <si>
    <t>Montáž detektoru na stěnu nebo na strop</t>
  </si>
  <si>
    <t>Montáž příslušenství pro PZTS detektor na stěnu nebo na strop</t>
  </si>
  <si>
    <t>742220141</t>
  </si>
  <si>
    <t>Montáž ovládací klávesnice pro dodanou ústřednu</t>
  </si>
  <si>
    <t>Montáž klávesnice pro dodanou ústřednu</t>
  </si>
  <si>
    <t>742220256</t>
  </si>
  <si>
    <t>Montáž zálohové sirény s majákem a s akumulátorem 1,2 Ah</t>
  </si>
  <si>
    <t>Montáž příslušenství pro PZTS siréna zálohovaná s majákem a s akumulátorem 1,2 Ah</t>
  </si>
  <si>
    <t>742220236</t>
  </si>
  <si>
    <t>Montáž magnetického kontaktu závrtného čtyřdrátového</t>
  </si>
  <si>
    <t>Montáž příslušenství pro PZTS magnetický kontakt závrtný čtyřdrátový</t>
  </si>
  <si>
    <t>montáž materiálu pro přívody</t>
  </si>
  <si>
    <t>741910412</t>
  </si>
  <si>
    <t>Montáž žlab kovový šířky do 100 mm bez víka</t>
  </si>
  <si>
    <t>Montáž žlabů bez stojiny a výložníků kovových s podpěrkami a příslušenstvím bez víka, šířky do 100 mm</t>
  </si>
  <si>
    <t>HZS.15</t>
  </si>
  <si>
    <t>Montáž stínící přepážky do žlabu  80m</t>
  </si>
  <si>
    <t>Montáž stínící přepážky do žlabu 80m</t>
  </si>
  <si>
    <t>HZS.16</t>
  </si>
  <si>
    <t>Montáž elektroinstalační trubky HDPE 40 pevně 160m</t>
  </si>
  <si>
    <t>460932111</t>
  </si>
  <si>
    <t>Osazení hmoždinek pro elektroinstalace včetně vyvrtání otvoru ve stěnách cihelných průměru do 8 mm</t>
  </si>
  <si>
    <t>Osazení kotevních prvků hmoždinek včetně vyvrtání otvorů, pro upevnění elektroinstalací ve stěnách cihelných, vnějšího průměru do 8 mm</t>
  </si>
  <si>
    <t>ostatní montážní práce pro rozvody nn a slaboproudu</t>
  </si>
  <si>
    <t>HZS.17</t>
  </si>
  <si>
    <t>Práce nezahrnuté v cenících 21M.46M, zapsané do montážního deníku a potvrzené investorem</t>
  </si>
  <si>
    <t>HZS.18</t>
  </si>
  <si>
    <t>Zakreslení skutečného stavu</t>
  </si>
  <si>
    <t>HZS.19</t>
  </si>
  <si>
    <t>Podíl prací jiných profesí než elektro</t>
  </si>
  <si>
    <t>HZS.20</t>
  </si>
  <si>
    <t>Koordinace profesí</t>
  </si>
  <si>
    <t>741810002</t>
  </si>
  <si>
    <t>Celková prohlídka elektrického rozvodu a zařízení do 500 000,- Kč</t>
  </si>
  <si>
    <t>Zkoušky a prohlídky elektrických rozvodů a zařízení celková prohlídka a vyhotovení revizní zprávy pro objem montážních prací přes 100 do 500 tis. Kč</t>
  </si>
  <si>
    <t>HZS.21</t>
  </si>
  <si>
    <t>Měření zemních odporů zemniče</t>
  </si>
  <si>
    <t>741820102</t>
  </si>
  <si>
    <t>Měření intenzity osvětlení</t>
  </si>
  <si>
    <t>Měření osvětlovacího zařízení intenzity osvětlení na pracovišti do 50 svítidel</t>
  </si>
  <si>
    <t>HZS.22</t>
  </si>
  <si>
    <t>Ukončení slaboproudých kabelů včetně jejich proměření, zhotovení protokolu o měření, uvedení zařízení do provozu a zaškolení obsluhy</t>
  </si>
  <si>
    <t>D.1.4.f -  PLYNOVÁ ZAŘÍZENÍ</t>
  </si>
  <si>
    <t>D1 - Demontáže</t>
  </si>
  <si>
    <t>D2 - Vnitřní rozvody zemního plynu</t>
  </si>
  <si>
    <t>D3 - Zkoušky, ostatní</t>
  </si>
  <si>
    <t>Demontáže</t>
  </si>
  <si>
    <t>Pol31</t>
  </si>
  <si>
    <t>Odstavení NTL plynovodu kuchyně, odplynění</t>
  </si>
  <si>
    <t>723260801</t>
  </si>
  <si>
    <t>Demontáž plynoměrů G 2 nebo G 4 nebo G 10 max. průtok do 16 m3/hod.</t>
  </si>
  <si>
    <t>Demontáž plynoměrů maximální průtok Q (m3/hod) do 16 m3/h</t>
  </si>
  <si>
    <t>Pol32</t>
  </si>
  <si>
    <t>Demontáž potrubí z měděných trubek, lisované spoje</t>
  </si>
  <si>
    <t>Vnitřní rozvody zemního plynu</t>
  </si>
  <si>
    <t>723 16-0219</t>
  </si>
  <si>
    <t>Přípojka k plynoměru spojované na závit s ochozem G 3"</t>
  </si>
  <si>
    <t>Přípojky k plynoměrům spojované na závit s ochozem G 3"</t>
  </si>
  <si>
    <t>723 23-1162</t>
  </si>
  <si>
    <t>Kohout kulový přímý G 1/2" PN 42 do 185°C plnoprůtokový vnitřní závit těžká řada</t>
  </si>
  <si>
    <t>Armatury se dvěma závity kohouty kulové PN 42 do 185°C plnoprůtokové vnitřní závit těžká řada G 1/2"</t>
  </si>
  <si>
    <t>723 22-1302</t>
  </si>
  <si>
    <t>Ventil vzorkovací rohový G 1/2" PN 5 s vnějším závitem</t>
  </si>
  <si>
    <t>Armatury s jedním závitem ventily vzorkovací rohové PN 5 vnější závit G 1/2"</t>
  </si>
  <si>
    <t>723 23-1164</t>
  </si>
  <si>
    <t>Kohout kulový přímý G 1" PN 42 do 185°C plnoprůtokový vnitřní závit těžká řada</t>
  </si>
  <si>
    <t>Armatury se dvěma závity kohouty kulové PN 42 do 185°C plnoprůtokové vnitřní závit těžká řada G 1"</t>
  </si>
  <si>
    <t>Pol33</t>
  </si>
  <si>
    <t>Tlakoměr D100, rozsah 0-4kPa, s atestem pro zemní plyn a trojcestným manometrovým kohoutem</t>
  </si>
  <si>
    <t>723 23-0153</t>
  </si>
  <si>
    <t>Flexibilní hadice na plyn PN 1 délky 500 mm pro bajonetové uzávěry</t>
  </si>
  <si>
    <t>Armatury se dvěma závity flexibilní nerezová hadice pro bajonetové uzávěry na plyn PN 1, délky 500 mm</t>
  </si>
  <si>
    <t>723 18-1022</t>
  </si>
  <si>
    <t>Potrubí měděné tvrdé spojované lisováním D 18x1 mm</t>
  </si>
  <si>
    <t>Potrubí z měděných trubek tvrdých, spojovaných lisováním Ø 18/1</t>
  </si>
  <si>
    <t>723 18-1024</t>
  </si>
  <si>
    <t>Potrubí měděné tvrdé spojované lisováním D 28x1,5 mm</t>
  </si>
  <si>
    <t>Potrubí z měděných trubek tvrdých, spojovaných lisováním Ø 28/1,5</t>
  </si>
  <si>
    <t>723 18-1025</t>
  </si>
  <si>
    <t>Potrubí měděné tvrdé spojované lisováním D 35x1,5 mm</t>
  </si>
  <si>
    <t>Potrubí z měděných trubek tvrdých, spojovaných lisováním Ø 35/1,5</t>
  </si>
  <si>
    <t>Pol34</t>
  </si>
  <si>
    <t>Ocelová chránička DN25, L=0,5m</t>
  </si>
  <si>
    <t>Pol35</t>
  </si>
  <si>
    <t>Ocelová chránička DN40, L=0,2m</t>
  </si>
  <si>
    <t>Pol36</t>
  </si>
  <si>
    <t>Ocelová chránička DN40, L=0,5m</t>
  </si>
  <si>
    <t>Pol37</t>
  </si>
  <si>
    <t>Závěsy a kotevní prvky z typového montážního systému (pozinkované prvky) pro kotvení Cu potrubí Ø28 s umožněním osového pohybu potrubí</t>
  </si>
  <si>
    <t>Pol38</t>
  </si>
  <si>
    <t>Nátěry - označení potrubí žlutými pruhy dle ČSN 130072</t>
  </si>
  <si>
    <t>Pol39</t>
  </si>
  <si>
    <t>Příprava pro zkoušku těsnosti</t>
  </si>
  <si>
    <t>Pol40</t>
  </si>
  <si>
    <t>Zkouška pevnosti a těsnosti</t>
  </si>
  <si>
    <t>Pol41</t>
  </si>
  <si>
    <t>Revize plynového zařízení</t>
  </si>
  <si>
    <t>580 50-6035</t>
  </si>
  <si>
    <t>Odvzdušnění domovních plynovodů DN do 50 dl do 20 m</t>
  </si>
  <si>
    <t>Domovní plynovody odvzdušnění plynovodu DN do 50 délky do 20 m</t>
  </si>
  <si>
    <t>Pol42</t>
  </si>
  <si>
    <t>Uvedení do provozu</t>
  </si>
  <si>
    <t>Pol43</t>
  </si>
  <si>
    <t>Pol45</t>
  </si>
  <si>
    <t>Pol46</t>
  </si>
  <si>
    <t>Zhotovení prostupu v SDK příčce (do prům. 80mm, délky do 0,2m) , vč. zpětného utěsnění po osazení potrubí</t>
  </si>
  <si>
    <t>Pol47</t>
  </si>
  <si>
    <t>Zhotovení prostupu ve zděné stěně (do prům. 80mm, délky do 0,5mm) , vč. zpětného utěsnění po osazení potrubí</t>
  </si>
  <si>
    <t>ASFALT</t>
  </si>
  <si>
    <t>50,94</t>
  </si>
  <si>
    <t>D.2 - ZPEVNĚNÉ PLOCHY</t>
  </si>
  <si>
    <t xml:space="preserve">      18 - Zemní práce - povrchové úpravy terénu</t>
  </si>
  <si>
    <t xml:space="preserve">    4 - Vodorovné konstrukce</t>
  </si>
  <si>
    <t xml:space="preserve">    5 - Komunikace pozemní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</si>
  <si>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</si>
  <si>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</si>
  <si>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98 - Demolice a sanace</t>
  </si>
  <si>
    <t>113106121</t>
  </si>
  <si>
    <t>Rozebrání dlažeb z betonových nebo kamenných dlaždic komunikací pro pěší ručně</t>
  </si>
  <si>
    <t>1087729989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</si>
  <si>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</si>
  <si>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1,63"betonová dlažba</t>
  </si>
  <si>
    <t>113106132</t>
  </si>
  <si>
    <t>Rozebrání dlažeb z betonových nebo kamenných dlaždic komunikací pro pěší strojně pl do 50 m2</t>
  </si>
  <si>
    <t>1642854434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</si>
  <si>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</si>
  <si>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0,65*(16,41-12,5)" betonový odtokový žlab šířka 650mm</t>
  </si>
  <si>
    <t>113107162</t>
  </si>
  <si>
    <t>Odstranění podkladu z kameniva drceného tl 200 mm strojně pl přes 50 do 200 m2</t>
  </si>
  <si>
    <t>1555771380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</si>
  <si>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</si>
  <si>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1,63+10,667+63,40</t>
  </si>
  <si>
    <t>113107182</t>
  </si>
  <si>
    <t>Odstranění podkladu živičného tl 100 mm strojně pl přes 50 do 200 m2</t>
  </si>
  <si>
    <t>-128054125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</si>
  <si>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</si>
  <si>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63,4" odstranění asf. ploch</t>
  </si>
  <si>
    <t>113201112</t>
  </si>
  <si>
    <t>Vytrhání obrub silničních ležatých</t>
  </si>
  <si>
    <t>-890199133</t>
  </si>
  <si>
    <t>Vytrhání obrub s vybouráním lože, s přemístěním hmot na skládku na vzdálenost do 3 m nebo s naložením na dopravní prostředek silničních ležatých</t>
  </si>
  <si>
    <t>47,84" vytrhání obrub - betonové</t>
  </si>
  <si>
    <t>113203111</t>
  </si>
  <si>
    <t>Vytrhání obrub z dlažebních kostek</t>
  </si>
  <si>
    <t>-1947319434</t>
  </si>
  <si>
    <t>Vytrhání obrub s vybouráním lože, s přemístěním hmot na skládku na vzdálenost do 3 m nebo s naložením na dopravní prostředek z dlažebních kostek</t>
  </si>
  <si>
    <t>13,27" vytrhání obrub- žula</t>
  </si>
  <si>
    <t>122251101</t>
  </si>
  <si>
    <t>Odkopávky a prokopávky nezapažené v hornině třídy těžitelnosti I, skupiny 3 objem do 20 m3 strojně</t>
  </si>
  <si>
    <t>378593603</t>
  </si>
  <si>
    <t>Odkopávky a prokopávky nezapažené strojně v hornině třídy těžitelnosti I skupiny 3 do 20 m3</t>
  </si>
  <si>
    <t>0,25*(1,62+2,15+3,52+1)</t>
  </si>
  <si>
    <t>1956760594</t>
  </si>
  <si>
    <t>97824724</t>
  </si>
  <si>
    <t>2,073*5 'Přepočtené koeficientem množství</t>
  </si>
  <si>
    <t>1926243276</t>
  </si>
  <si>
    <t>2,073*1,75 'Přepočtené koeficientem množství</t>
  </si>
  <si>
    <t>181311103</t>
  </si>
  <si>
    <t>Rozprostření ornice tl vrstvy do 200 mm v rovině nebo ve svahu do 1:5 ručně</t>
  </si>
  <si>
    <t>-1868964202</t>
  </si>
  <si>
    <t>Rozprostření a urovnání ornice v rovině nebo ve svahu sklonu do 1:5 ručně při souvislé ploše, tl. vrstvy do 200 mm</t>
  </si>
  <si>
    <t>10364101</t>
  </si>
  <si>
    <t>zemina pro terénní úpravy -  ornice</t>
  </si>
  <si>
    <t>702789606</t>
  </si>
  <si>
    <t>24*0,2*1,5</t>
  </si>
  <si>
    <t>181951112</t>
  </si>
  <si>
    <t>Úprava pláně v hornině třídy těžitelnosti I, skupiny 1 až 3 se zhutněním strojně</t>
  </si>
  <si>
    <t>-608384795</t>
  </si>
  <si>
    <t>Úprava pláně vyrovnáním výškových rozdílů strojně v hornině třídy těžitelnosti I, skupiny 1 až 3 se zhutněním</t>
  </si>
  <si>
    <t>274313611</t>
  </si>
  <si>
    <t>Základové pásy z betonu tř. C 16/20</t>
  </si>
  <si>
    <t>666399823</t>
  </si>
  <si>
    <t>Základy z betonu prostého pasy betonu kamenem neprokládaného tř. C 16/20</t>
  </si>
  <si>
    <t xml:space="preserve">Prostor před vstupem do míst. 1.15 - uložení do betonu </t>
  </si>
  <si>
    <t>0,252</t>
  </si>
  <si>
    <t xml:space="preserve">Prostor před vstupem do míst. 1.08 - uložení do betonu </t>
  </si>
  <si>
    <t>0,269</t>
  </si>
  <si>
    <t>Zemní práce - povrchové úpravy terénu</t>
  </si>
  <si>
    <t>181411131</t>
  </si>
  <si>
    <t>Založení parkového trávníku výsevem plochy do 1000 m2 v rovině a ve svahu do 1:5</t>
  </si>
  <si>
    <t>264111624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</si>
  <si>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</si>
  <si>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</si>
  <si>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</si>
  <si>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2065560773</t>
  </si>
  <si>
    <t>182303111</t>
  </si>
  <si>
    <t>Doplnění zeminy nebo substrátu na travnatých plochách tl 50 mm rovina v rovinně a svahu do 1:5</t>
  </si>
  <si>
    <t>-1925844275</t>
  </si>
  <si>
    <t>Doplnění zeminy nebo substrátu na travnatých plochách tloušťky do 50 mm v rovině nebo na svahu do 1:5</t>
  </si>
  <si>
    <t>10371500</t>
  </si>
  <si>
    <t>substrát pro trávníky VL</t>
  </si>
  <si>
    <t>-1602323027</t>
  </si>
  <si>
    <t>0,05*113</t>
  </si>
  <si>
    <t>311113131</t>
  </si>
  <si>
    <t>Nosná zeď tl 150 mm z hladkých tvárnic ztraceného bednění včetně výplně z betonu tř. C 16/20</t>
  </si>
  <si>
    <t>-1294365828</t>
  </si>
  <si>
    <t>Nadzákladové zdi z tvárnic ztraceného bednění hladkých, včetně výplně z betonu třídy C 16/20, tloušťky zdiva 150 mm</t>
  </si>
  <si>
    <t>Prostor před vstupem do míst. 1.15</t>
  </si>
  <si>
    <t>2*0,25*6,0</t>
  </si>
  <si>
    <t>Prostor před vstupem do míst. 1.08</t>
  </si>
  <si>
    <t>2*0,25*6,4</t>
  </si>
  <si>
    <t>311361821</t>
  </si>
  <si>
    <t>Výztuž nosných zdí betonářskou ocelí 10 505</t>
  </si>
  <si>
    <t>-919220507</t>
  </si>
  <si>
    <t>Výztuž nadzákladových zdí nosných svislých nebo odkloněných od svislice, rovných nebo oblých z betonářské oceli 10 505 (R) nebo BSt 500</t>
  </si>
  <si>
    <t>2*0,25*6,0*15/1000*1,1</t>
  </si>
  <si>
    <t>2*0,25*6,4*15/1000*1,1</t>
  </si>
  <si>
    <t>339921131</t>
  </si>
  <si>
    <t>Osazování betonových palisád do betonového základu v řadě výšky prvku do 0,5 m</t>
  </si>
  <si>
    <t>-1169521244</t>
  </si>
  <si>
    <t>Osazování palisád betonových v řadě se zabetonováním výšky palisády do 500 mm</t>
  </si>
  <si>
    <t>18,4+1,85</t>
  </si>
  <si>
    <t>59228407</t>
  </si>
  <si>
    <t>palisáda betonová tyčová hranatá přírodní 110x110x400mm</t>
  </si>
  <si>
    <t>-953876151</t>
  </si>
  <si>
    <t>339921132</t>
  </si>
  <si>
    <t>Osazování betonových palisád do betonového základu v řadě výšky prvku přes 0,5 do 1 m</t>
  </si>
  <si>
    <t>-955915153</t>
  </si>
  <si>
    <t>Osazování palisád betonových v řadě se zabetonováním výšky palisády přes 500 do 1000 mm</t>
  </si>
  <si>
    <t>9,72+1,75</t>
  </si>
  <si>
    <t>59228408</t>
  </si>
  <si>
    <t>palisáda betonová tyčová hranatá přírodní 110x110x600mm</t>
  </si>
  <si>
    <t>131319509</t>
  </si>
  <si>
    <t>Vodorovné konstrukce</t>
  </si>
  <si>
    <t>451577777</t>
  </si>
  <si>
    <t>Podklad nebo lože pod dlažbu vodorovný nebo do sklonu 1:5 z kameniva těženého tl do 100 mm</t>
  </si>
  <si>
    <t>-374816355</t>
  </si>
  <si>
    <t>Podklad nebo lože pod dlažbu (přídlažbu) v ploše vodorovné nebo ve sklonu do 1:5, tloušťky od 30 do 100 mm z kameniva těženého</t>
  </si>
  <si>
    <t>3,58</t>
  </si>
  <si>
    <t>3,51</t>
  </si>
  <si>
    <t>Komunikace pozemní</t>
  </si>
  <si>
    <t>564760111</t>
  </si>
  <si>
    <t>Podklad z kameniva hrubého drceného vel. 16-32 mm tl 200 mm</t>
  </si>
  <si>
    <t>1403194435</t>
  </si>
  <si>
    <t>Podklad nebo kryt z kameniva hrubého drceného vel. 16-32 mm s rozprostřením a zhutněním, po zhutnění tl. 200 mm</t>
  </si>
  <si>
    <t>564851111</t>
  </si>
  <si>
    <t>Podklad ze štěrkodrtě ŠD tl 150 mm</t>
  </si>
  <si>
    <t>1671913844</t>
  </si>
  <si>
    <t>Podklad ze štěrkodrti ŠD s rozprostřením a zhutněním, po zhutnění tl. 150 mm</t>
  </si>
  <si>
    <t>565145111</t>
  </si>
  <si>
    <t>Asfaltový beton vrstva podkladní ACP 16 (obalované kamenivo OKS) tl 60 mm š do 3 m</t>
  </si>
  <si>
    <t>430683771</t>
  </si>
  <si>
    <t>Asfaltový beton vrstva podkladní ACP 16 (obalované kamenivo střednězrnné - OKS) s rozprostřením a zhutněním v pruhu šířky přes 1,5 do 3 m, po zhutnění tl. 60 mm</t>
  </si>
  <si>
    <t>573211107</t>
  </si>
  <si>
    <t>Postřik živičný spojovací z asfaltu v množství 0,30 kg/m2</t>
  </si>
  <si>
    <t>733197031</t>
  </si>
  <si>
    <t>Postřik spojovací PS bez posypu kamenivem z asfaltu silničního, v množství 0,30 kg/m2</t>
  </si>
  <si>
    <t>577133111</t>
  </si>
  <si>
    <t>Asfaltový beton vrstva obrusná ACO 8 (ABJ) tl 40 mm š do 3 m z nemodifikovaného asfaltu</t>
  </si>
  <si>
    <t>-1719275965</t>
  </si>
  <si>
    <t>Asfaltový beton vrstva obrusná ACO 8 (ABJ) s rozprostřením a se zhutněním z nemodifikovaného asfaltu v pruhu šířky do 3 m, po zhutnění tl. 40 mm</t>
  </si>
  <si>
    <t xml:space="preserve">46,07+2,87+2" nový asfalt </t>
  </si>
  <si>
    <t>581124115</t>
  </si>
  <si>
    <t>Kryt z betonu komunikace pro pěší tl. 150 mm</t>
  </si>
  <si>
    <t>1634527826</t>
  </si>
  <si>
    <t>Kryt z prostého betonu komunikací pro pěší tl. 150 mm</t>
  </si>
  <si>
    <t>596811220</t>
  </si>
  <si>
    <t>Kladení betonové dlažby komunikací pro pěší do lože z kameniva vel do 0,25 m2 plochy do 50 m2</t>
  </si>
  <si>
    <t>541918085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</si>
  <si>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</si>
  <si>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2,374" betonová dlažba - šířka 400mm</t>
  </si>
  <si>
    <t>59245320</t>
  </si>
  <si>
    <t>dlažba plošná betonová 400x400x45mm přírodní</t>
  </si>
  <si>
    <t>-1468565610</t>
  </si>
  <si>
    <t>2,374*1,03 'Přepočtené koeficientem množství</t>
  </si>
  <si>
    <t>Doplňující konstrukce a práce pozemních komunikací, letišť a ploch</t>
  </si>
  <si>
    <t>916231213</t>
  </si>
  <si>
    <t>Osazení chodníkového obrubníku betonového stojatého s boční opěrou do lože z betonu prostého</t>
  </si>
  <si>
    <t>-1382581159</t>
  </si>
  <si>
    <t>Osazení chodníkového obrubníku betonového se zřízením lože, s vyplněním a zatřením spár cementovou maltou stojatého s boční opěrou z betonu prostého, do lože z betonu prostého</t>
  </si>
  <si>
    <t>40,99-10,33" betonová chodníková obruba</t>
  </si>
  <si>
    <t>59217016</t>
  </si>
  <si>
    <t>obrubník betonový chodníkový 1000x80x250mm</t>
  </si>
  <si>
    <t>-1854764532</t>
  </si>
  <si>
    <t>30,66*1,02 'Přepočtené koeficientem množství</t>
  </si>
  <si>
    <t>919716111</t>
  </si>
  <si>
    <t>Výztuž cementobetonového krytu ze svařovaných sítí hmotnosti do 7,5 kg/m2</t>
  </si>
  <si>
    <t>610384342</t>
  </si>
  <si>
    <t>Ocelová výztuž cementobetonového krytu ze svařovaných sítí hmotnosti do 7,5 kg/m2</t>
  </si>
  <si>
    <t>3,58*4,44/1000*1,1</t>
  </si>
  <si>
    <t>3,51*4,44/1000*1,1</t>
  </si>
  <si>
    <t>Různé dokončovací konstrukce a práce inženýrských staveb</t>
  </si>
  <si>
    <t>935112211</t>
  </si>
  <si>
    <t>Osazení příkopového žlabu do betonu tl 100 mm z betonových tvárnic š 800 mm</t>
  </si>
  <si>
    <t>1386775866</t>
  </si>
  <si>
    <t>Osazení betonového příkopového žlabu s vyplněním a zatřením spár cementovou maltou s ložem tl. 100 mm z betonu prostého z betonových příkopových tvárnic šířky přes 500 do 800 mm</t>
  </si>
  <si>
    <t>16,41-12,5" betonový odtokový žlab šířka 650mm</t>
  </si>
  <si>
    <t>59227051</t>
  </si>
  <si>
    <t>žlabovka příkopová betonová 300x800x170mm</t>
  </si>
  <si>
    <t>-1197509397</t>
  </si>
  <si>
    <t>Demolice a sanace</t>
  </si>
  <si>
    <t>981513114</t>
  </si>
  <si>
    <t>Demolice konstrukcí objektů z betonu železového těžkou mechanizací</t>
  </si>
  <si>
    <t>-1767087340</t>
  </si>
  <si>
    <t>Demolice konstrukcí objektů těžkými mechanizačními prostředky konstrukcí ze železobetonu</t>
  </si>
  <si>
    <t>1,1556"demolice vnějšího schodiště</t>
  </si>
  <si>
    <t>0,65824" betonová zídka šířka 340mm</t>
  </si>
  <si>
    <t>997221551</t>
  </si>
  <si>
    <t>Vodorovná doprava suti ze sypkých materiálů do 1 km</t>
  </si>
  <si>
    <t>-980626412</t>
  </si>
  <si>
    <t>Vodorovná doprava suti bez naložení, ale se složením a s hrubým urovnáním ze sypkých materiálů, na vzdálenost do 1 km</t>
  </si>
  <si>
    <t>21,952+1,526</t>
  </si>
  <si>
    <t>997221559</t>
  </si>
  <si>
    <t>Příplatek ZKD 1 km u vodorovné dopravy suti ze sypkých materiálů</t>
  </si>
  <si>
    <t>43318483</t>
  </si>
  <si>
    <t>Vodorovná doprava suti bez naložení, ale se složením a s hrubým urovnáním Příplatek k ceně za každý další i započatý 1 km přes 1 km</t>
  </si>
  <si>
    <t>23,478*14 'Přepočtené koeficientem množství</t>
  </si>
  <si>
    <t>997221561</t>
  </si>
  <si>
    <t>Vodorovná doprava suti z kusových materiálů do 1 km</t>
  </si>
  <si>
    <t>1280498414</t>
  </si>
  <si>
    <t>Vodorovná doprava suti bez naložení, ale se složením a s hrubým urovnáním z kusových materiálů, na vzdálenost do 1 km</t>
  </si>
  <si>
    <t>0,416+2,72+13,874+4,372+13,948</t>
  </si>
  <si>
    <t>997221569</t>
  </si>
  <si>
    <t>Příplatek ZKD 1 km u vodorovné dopravy suti z kusových materiálů</t>
  </si>
  <si>
    <t>-1951445297</t>
  </si>
  <si>
    <t>1,47208333333333*14 'Přepočtené koeficientem množství</t>
  </si>
  <si>
    <t>997221861</t>
  </si>
  <si>
    <t>Poplatek za uložení stavebního odpadu na recyklační skládce (skládkovné) z prostého betonu pod kódem 17 01 01</t>
  </si>
  <si>
    <t>-282868620</t>
  </si>
  <si>
    <t>Poplatek za uložení stavebního odpadu na recyklační skládce (skládkovné) z prostého betonu zatříděného do Katalogu odpadů pod kódem 17 01 01</t>
  </si>
  <si>
    <t>0,416+2,72+13,874+4,372</t>
  </si>
  <si>
    <t>997221873</t>
  </si>
  <si>
    <t>1602937144</t>
  </si>
  <si>
    <t>997221875</t>
  </si>
  <si>
    <t>Poplatek za uložení stavebního odpadu na recyklační skládce (skládkovné) asfaltového bez obsahu dehtu zatříděného do Katalogu odpadů pod kódem 17 03 02</t>
  </si>
  <si>
    <t>-955147539</t>
  </si>
  <si>
    <t>998225111</t>
  </si>
  <si>
    <t>Přesun hmot pro pozemní komunikace s krytem z kamene, monolitickým betonovým nebo živičným</t>
  </si>
  <si>
    <t>-2106057852</t>
  </si>
  <si>
    <t>Přesun hmot pro komunikace s krytem z kameniva, monolitickým betonovým nebo živičným dopravní vzdálenost do 200 m jakékoliv délky objektu</t>
  </si>
  <si>
    <t xml:space="preserve">VON - VEDLEJŠÍ A OSTATNÍ ROZPOČTOVÉ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</si>
  <si>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</si>
  <si>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</si>
  <si>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</si>
  <si>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</si>
  <si>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</si>
  <si>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</si>
  <si>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</si>
  <si>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</si>
  <si>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</si>
  <si>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</si>
  <si>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</si>
  <si>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1024</t>
  </si>
  <si>
    <t>20935959</t>
  </si>
  <si>
    <t>013254000</t>
  </si>
  <si>
    <t>Dokumentace skutečného provedení stavby</t>
  </si>
  <si>
    <t>1936705932</t>
  </si>
  <si>
    <t>01329400R</t>
  </si>
  <si>
    <t>Ostatní dokumentace</t>
  </si>
  <si>
    <t>-1920638360</t>
  </si>
  <si>
    <t xml:space="preserve">Dílenská /dodavatelská dokumentace </t>
  </si>
  <si>
    <t>VRN3</t>
  </si>
  <si>
    <t>Zařízení staveniště</t>
  </si>
  <si>
    <t>030001000</t>
  </si>
  <si>
    <t>1000291216</t>
  </si>
  <si>
    <t>VRN4</t>
  </si>
  <si>
    <t>Inženýrská činnost</t>
  </si>
  <si>
    <t>043002000</t>
  </si>
  <si>
    <t>Zkoušky a ostatní měření</t>
  </si>
  <si>
    <t>-2141959868</t>
  </si>
  <si>
    <t>044002000</t>
  </si>
  <si>
    <t>Revize</t>
  </si>
  <si>
    <t>-1817393239</t>
  </si>
  <si>
    <t>045002000</t>
  </si>
  <si>
    <t>Kompletační a koordinační činnost</t>
  </si>
  <si>
    <t>1926684613</t>
  </si>
  <si>
    <t>SEZNAM FIGUR</t>
  </si>
  <si>
    <t>Výměra</t>
  </si>
  <si>
    <t xml:space="preserve"> D.1.1</t>
  </si>
  <si>
    <t>Použití figury:</t>
  </si>
  <si>
    <t xml:space="preserve"> D.2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</si>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</sst>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A7DC68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7" fillId="0" borderId="12" xfId="0" applyNumberFormat="1" applyFont="1" applyBorder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5" fillId="5" borderId="22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42" fillId="5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2021-63-P8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PŘÍSTAVBA DVOU TŘÍD MŠ LAZARETNÍ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Lazaretní 25, 312 00 Plzeň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15. 6. 2021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ZŠ a MŠ Lazaretní 25, Plzeň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projectstudio8 s.r.o.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 xml:space="preserve">Michal Jirka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ROUND(AG55+AG56+AG64+AG65,2)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ROUND(AS55+AS56+AS64+AS65,2)</f>
        <v>0</v>
      </c>
      <c r="AT54" s="109">
        <f>ROUND(SUM(AV54:AW54),2)</f>
        <v>0</v>
      </c>
      <c r="AU54" s="110">
        <f>ROUND(AU55+AU56+AU64+AU65,5)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ROUND(AZ55+AZ56+AZ64+AZ65,2)</f>
        <v>0</v>
      </c>
      <c r="BA54" s="109">
        <f>ROUND(BA55+BA56+BA64+BA65,2)</f>
        <v>0</v>
      </c>
      <c r="BB54" s="109">
        <f>ROUND(BB55+BB56+BB64+BB65,2)</f>
        <v>0</v>
      </c>
      <c r="BC54" s="109">
        <f>ROUND(BC55+BC56+BC64+BC65,2)</f>
        <v>0</v>
      </c>
      <c r="BD54" s="111">
        <f>ROUND(BD55+BD56+BD64+BD65,2)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pans="1:91" s="7" customFormat="1" ht="16.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'D.1.1 - ARCHITEKTONICKO-S...'!J30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'D.1.1 - ARCHITEKTONICKO-S...'!P116</f>
        <v>0</v>
      </c>
      <c r="AV55" s="123">
        <f>'D.1.1 - ARCHITEKTONICKO-S...'!J33</f>
        <v>0</v>
      </c>
      <c r="AW55" s="123">
        <f>'D.1.1 - ARCHITEKTONICKO-S...'!J34</f>
        <v>0</v>
      </c>
      <c r="AX55" s="123">
        <f>'D.1.1 - ARCHITEKTONICKO-S...'!J35</f>
        <v>0</v>
      </c>
      <c r="AY55" s="123">
        <f>'D.1.1 - ARCHITEKTONICKO-S...'!J36</f>
        <v>0</v>
      </c>
      <c r="AZ55" s="123">
        <f>'D.1.1 - ARCHITEKTONICKO-S...'!F33</f>
        <v>0</v>
      </c>
      <c r="BA55" s="123">
        <f>'D.1.1 - ARCHITEKTONICKO-S...'!F34</f>
        <v>0</v>
      </c>
      <c r="BB55" s="123">
        <f>'D.1.1 - ARCHITEKTONICKO-S...'!F35</f>
        <v>0</v>
      </c>
      <c r="BC55" s="123">
        <f>'D.1.1 - ARCHITEKTONICKO-S...'!F36</f>
        <v>0</v>
      </c>
      <c r="BD55" s="125">
        <f>'D.1.1 - ARCHITEKTONICKO-S...'!F37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pans="1:91" s="7" customFormat="1" ht="16.5" customHeight="1">
      <c r="A56" s="7"/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27">
        <f>ROUND(AG57+SUM(AG58:AG60)+AG63,2)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f>ROUND(AS57+SUM(AS58:AS60)+AS63,2)</f>
        <v>0</v>
      </c>
      <c r="AT56" s="123">
        <f>ROUND(SUM(AV56:AW56),2)</f>
        <v>0</v>
      </c>
      <c r="AU56" s="124">
        <f>ROUND(AU57+SUM(AU58:AU60)+AU63,5)</f>
        <v>0</v>
      </c>
      <c r="AV56" s="123">
        <f>ROUND(AZ56*L29,2)</f>
        <v>0</v>
      </c>
      <c r="AW56" s="123">
        <f>ROUND(BA56*L30,2)</f>
        <v>0</v>
      </c>
      <c r="AX56" s="123">
        <f>ROUND(BB56*L29,2)</f>
        <v>0</v>
      </c>
      <c r="AY56" s="123">
        <f>ROUND(BC56*L30,2)</f>
        <v>0</v>
      </c>
      <c r="AZ56" s="123">
        <f>ROUND(AZ57+SUM(AZ58:AZ60)+AZ63,2)</f>
        <v>0</v>
      </c>
      <c r="BA56" s="123">
        <f>ROUND(BA57+SUM(BA58:BA60)+BA63,2)</f>
        <v>0</v>
      </c>
      <c r="BB56" s="123">
        <f>ROUND(BB57+SUM(BB58:BB60)+BB63,2)</f>
        <v>0</v>
      </c>
      <c r="BC56" s="123">
        <f>ROUND(BC57+SUM(BC58:BC60)+BC63,2)</f>
        <v>0</v>
      </c>
      <c r="BD56" s="125">
        <f>ROUND(BD57+SUM(BD58:BD60)+BD63,2)</f>
        <v>0</v>
      </c>
      <c r="BE56" s="7"/>
      <c r="BS56" s="126" t="s">
        <v>71</v>
      </c>
      <c r="BT56" s="126" t="s">
        <v>80</v>
      </c>
      <c r="BU56" s="126" t="s">
        <v>73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pans="1:90" s="4" customFormat="1" ht="16.5" customHeight="1">
      <c r="A57" s="114" t="s">
        <v>76</v>
      </c>
      <c r="B57" s="66"/>
      <c r="C57" s="128"/>
      <c r="D57" s="128"/>
      <c r="E57" s="129" t="s">
        <v>86</v>
      </c>
      <c r="F57" s="129"/>
      <c r="G57" s="129"/>
      <c r="H57" s="129"/>
      <c r="I57" s="129"/>
      <c r="J57" s="128"/>
      <c r="K57" s="129" t="s">
        <v>87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>
        <f>'D.1.4.a - ZAŘÍZENÍ PRO VY...'!J32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88</v>
      </c>
      <c r="AR57" s="68"/>
      <c r="AS57" s="132">
        <v>0</v>
      </c>
      <c r="AT57" s="133">
        <f>ROUND(SUM(AV57:AW57),2)</f>
        <v>0</v>
      </c>
      <c r="AU57" s="134">
        <f>'D.1.4.a - ZAŘÍZENÍ PRO VY...'!P89</f>
        <v>0</v>
      </c>
      <c r="AV57" s="133">
        <f>'D.1.4.a - ZAŘÍZENÍ PRO VY...'!J35</f>
        <v>0</v>
      </c>
      <c r="AW57" s="133">
        <f>'D.1.4.a - ZAŘÍZENÍ PRO VY...'!J36</f>
        <v>0</v>
      </c>
      <c r="AX57" s="133">
        <f>'D.1.4.a - ZAŘÍZENÍ PRO VY...'!J37</f>
        <v>0</v>
      </c>
      <c r="AY57" s="133">
        <f>'D.1.4.a - ZAŘÍZENÍ PRO VY...'!J38</f>
        <v>0</v>
      </c>
      <c r="AZ57" s="133">
        <f>'D.1.4.a - ZAŘÍZENÍ PRO VY...'!F35</f>
        <v>0</v>
      </c>
      <c r="BA57" s="133">
        <f>'D.1.4.a - ZAŘÍZENÍ PRO VY...'!F36</f>
        <v>0</v>
      </c>
      <c r="BB57" s="133">
        <f>'D.1.4.a - ZAŘÍZENÍ PRO VY...'!F37</f>
        <v>0</v>
      </c>
      <c r="BC57" s="133">
        <f>'D.1.4.a - ZAŘÍZENÍ PRO VY...'!F38</f>
        <v>0</v>
      </c>
      <c r="BD57" s="135">
        <f>'D.1.4.a - ZAŘÍZENÍ PRO VY...'!F39</f>
        <v>0</v>
      </c>
      <c r="BE57" s="4"/>
      <c r="BT57" s="136" t="s">
        <v>82</v>
      </c>
      <c r="BV57" s="136" t="s">
        <v>74</v>
      </c>
      <c r="BW57" s="136" t="s">
        <v>89</v>
      </c>
      <c r="BX57" s="136" t="s">
        <v>85</v>
      </c>
      <c r="CL57" s="136" t="s">
        <v>19</v>
      </c>
    </row>
    <row r="58" spans="1:90" s="4" customFormat="1" ht="23.25" customHeight="1">
      <c r="A58" s="114" t="s">
        <v>76</v>
      </c>
      <c r="B58" s="66"/>
      <c r="C58" s="128"/>
      <c r="D58" s="128"/>
      <c r="E58" s="129" t="s">
        <v>90</v>
      </c>
      <c r="F58" s="129"/>
      <c r="G58" s="129"/>
      <c r="H58" s="129"/>
      <c r="I58" s="129"/>
      <c r="J58" s="128"/>
      <c r="K58" s="129" t="s">
        <v>91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'D.1.4.b - ZAŘÍZENÍ ZDRAVO...'!J32</f>
        <v>0</v>
      </c>
      <c r="AH58" s="128"/>
      <c r="AI58" s="128"/>
      <c r="AJ58" s="128"/>
      <c r="AK58" s="128"/>
      <c r="AL58" s="128"/>
      <c r="AM58" s="128"/>
      <c r="AN58" s="130">
        <f>SUM(AG58,AT58)</f>
        <v>0</v>
      </c>
      <c r="AO58" s="128"/>
      <c r="AP58" s="128"/>
      <c r="AQ58" s="131" t="s">
        <v>88</v>
      </c>
      <c r="AR58" s="68"/>
      <c r="AS58" s="132">
        <v>0</v>
      </c>
      <c r="AT58" s="133">
        <f>ROUND(SUM(AV58:AW58),2)</f>
        <v>0</v>
      </c>
      <c r="AU58" s="134">
        <f>'D.1.4.b - ZAŘÍZENÍ ZDRAVO...'!P92</f>
        <v>0</v>
      </c>
      <c r="AV58" s="133">
        <f>'D.1.4.b - ZAŘÍZENÍ ZDRAVO...'!J35</f>
        <v>0</v>
      </c>
      <c r="AW58" s="133">
        <f>'D.1.4.b - ZAŘÍZENÍ ZDRAVO...'!J36</f>
        <v>0</v>
      </c>
      <c r="AX58" s="133">
        <f>'D.1.4.b - ZAŘÍZENÍ ZDRAVO...'!J37</f>
        <v>0</v>
      </c>
      <c r="AY58" s="133">
        <f>'D.1.4.b - ZAŘÍZENÍ ZDRAVO...'!J38</f>
        <v>0</v>
      </c>
      <c r="AZ58" s="133">
        <f>'D.1.4.b - ZAŘÍZENÍ ZDRAVO...'!F35</f>
        <v>0</v>
      </c>
      <c r="BA58" s="133">
        <f>'D.1.4.b - ZAŘÍZENÍ ZDRAVO...'!F36</f>
        <v>0</v>
      </c>
      <c r="BB58" s="133">
        <f>'D.1.4.b - ZAŘÍZENÍ ZDRAVO...'!F37</f>
        <v>0</v>
      </c>
      <c r="BC58" s="133">
        <f>'D.1.4.b - ZAŘÍZENÍ ZDRAVO...'!F38</f>
        <v>0</v>
      </c>
      <c r="BD58" s="135">
        <f>'D.1.4.b - ZAŘÍZENÍ ZDRAVO...'!F39</f>
        <v>0</v>
      </c>
      <c r="BE58" s="4"/>
      <c r="BT58" s="136" t="s">
        <v>82</v>
      </c>
      <c r="BV58" s="136" t="s">
        <v>74</v>
      </c>
      <c r="BW58" s="136" t="s">
        <v>92</v>
      </c>
      <c r="BX58" s="136" t="s">
        <v>85</v>
      </c>
      <c r="CL58" s="136" t="s">
        <v>19</v>
      </c>
    </row>
    <row r="59" spans="1:90" s="4" customFormat="1" ht="16.5" customHeight="1">
      <c r="A59" s="114" t="s">
        <v>76</v>
      </c>
      <c r="B59" s="66"/>
      <c r="C59" s="128"/>
      <c r="D59" s="128"/>
      <c r="E59" s="129" t="s">
        <v>93</v>
      </c>
      <c r="F59" s="129"/>
      <c r="G59" s="129"/>
      <c r="H59" s="129"/>
      <c r="I59" s="129"/>
      <c r="J59" s="128"/>
      <c r="K59" s="129" t="s">
        <v>94</v>
      </c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0">
        <f>'D.1.4.c - ZAŘÍZENÍ VZDUCH...'!J32</f>
        <v>0</v>
      </c>
      <c r="AH59" s="128"/>
      <c r="AI59" s="128"/>
      <c r="AJ59" s="128"/>
      <c r="AK59" s="128"/>
      <c r="AL59" s="128"/>
      <c r="AM59" s="128"/>
      <c r="AN59" s="130">
        <f>SUM(AG59,AT59)</f>
        <v>0</v>
      </c>
      <c r="AO59" s="128"/>
      <c r="AP59" s="128"/>
      <c r="AQ59" s="131" t="s">
        <v>88</v>
      </c>
      <c r="AR59" s="68"/>
      <c r="AS59" s="132">
        <v>0</v>
      </c>
      <c r="AT59" s="133">
        <f>ROUND(SUM(AV59:AW59),2)</f>
        <v>0</v>
      </c>
      <c r="AU59" s="134">
        <f>'D.1.4.c - ZAŘÍZENÍ VZDUCH...'!P87</f>
        <v>0</v>
      </c>
      <c r="AV59" s="133">
        <f>'D.1.4.c - ZAŘÍZENÍ VZDUCH...'!J35</f>
        <v>0</v>
      </c>
      <c r="AW59" s="133">
        <f>'D.1.4.c - ZAŘÍZENÍ VZDUCH...'!J36</f>
        <v>0</v>
      </c>
      <c r="AX59" s="133">
        <f>'D.1.4.c - ZAŘÍZENÍ VZDUCH...'!J37</f>
        <v>0</v>
      </c>
      <c r="AY59" s="133">
        <f>'D.1.4.c - ZAŘÍZENÍ VZDUCH...'!J38</f>
        <v>0</v>
      </c>
      <c r="AZ59" s="133">
        <f>'D.1.4.c - ZAŘÍZENÍ VZDUCH...'!F35</f>
        <v>0</v>
      </c>
      <c r="BA59" s="133">
        <f>'D.1.4.c - ZAŘÍZENÍ VZDUCH...'!F36</f>
        <v>0</v>
      </c>
      <c r="BB59" s="133">
        <f>'D.1.4.c - ZAŘÍZENÍ VZDUCH...'!F37</f>
        <v>0</v>
      </c>
      <c r="BC59" s="133">
        <f>'D.1.4.c - ZAŘÍZENÍ VZDUCH...'!F38</f>
        <v>0</v>
      </c>
      <c r="BD59" s="135">
        <f>'D.1.4.c - ZAŘÍZENÍ VZDUCH...'!F39</f>
        <v>0</v>
      </c>
      <c r="BE59" s="4"/>
      <c r="BT59" s="136" t="s">
        <v>82</v>
      </c>
      <c r="BV59" s="136" t="s">
        <v>74</v>
      </c>
      <c r="BW59" s="136" t="s">
        <v>95</v>
      </c>
      <c r="BX59" s="136" t="s">
        <v>85</v>
      </c>
      <c r="CL59" s="136" t="s">
        <v>19</v>
      </c>
    </row>
    <row r="60" spans="1:90" s="4" customFormat="1" ht="16.5" customHeight="1">
      <c r="A60" s="4"/>
      <c r="B60" s="66"/>
      <c r="C60" s="128"/>
      <c r="D60" s="128"/>
      <c r="E60" s="129" t="s">
        <v>96</v>
      </c>
      <c r="F60" s="129"/>
      <c r="G60" s="129"/>
      <c r="H60" s="129"/>
      <c r="I60" s="129"/>
      <c r="J60" s="128"/>
      <c r="K60" s="129" t="s">
        <v>97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7">
        <f>ROUND(SUM(AG61:AG62),2)</f>
        <v>0</v>
      </c>
      <c r="AH60" s="128"/>
      <c r="AI60" s="128"/>
      <c r="AJ60" s="128"/>
      <c r="AK60" s="128"/>
      <c r="AL60" s="128"/>
      <c r="AM60" s="128"/>
      <c r="AN60" s="130">
        <f>SUM(AG60,AT60)</f>
        <v>0</v>
      </c>
      <c r="AO60" s="128"/>
      <c r="AP60" s="128"/>
      <c r="AQ60" s="131" t="s">
        <v>88</v>
      </c>
      <c r="AR60" s="68"/>
      <c r="AS60" s="132">
        <f>ROUND(SUM(AS61:AS62),2)</f>
        <v>0</v>
      </c>
      <c r="AT60" s="133">
        <f>ROUND(SUM(AV60:AW60),2)</f>
        <v>0</v>
      </c>
      <c r="AU60" s="134">
        <f>ROUND(SUM(AU61:AU62),5)</f>
        <v>0</v>
      </c>
      <c r="AV60" s="133">
        <f>ROUND(AZ60*L29,2)</f>
        <v>0</v>
      </c>
      <c r="AW60" s="133">
        <f>ROUND(BA60*L30,2)</f>
        <v>0</v>
      </c>
      <c r="AX60" s="133">
        <f>ROUND(BB60*L29,2)</f>
        <v>0</v>
      </c>
      <c r="AY60" s="133">
        <f>ROUND(BC60*L30,2)</f>
        <v>0</v>
      </c>
      <c r="AZ60" s="133">
        <f>ROUND(SUM(AZ61:AZ62),2)</f>
        <v>0</v>
      </c>
      <c r="BA60" s="133">
        <f>ROUND(SUM(BA61:BA62),2)</f>
        <v>0</v>
      </c>
      <c r="BB60" s="133">
        <f>ROUND(SUM(BB61:BB62),2)</f>
        <v>0</v>
      </c>
      <c r="BC60" s="133">
        <f>ROUND(SUM(BC61:BC62),2)</f>
        <v>0</v>
      </c>
      <c r="BD60" s="135">
        <f>ROUND(SUM(BD61:BD62),2)</f>
        <v>0</v>
      </c>
      <c r="BE60" s="4"/>
      <c r="BS60" s="136" t="s">
        <v>71</v>
      </c>
      <c r="BT60" s="136" t="s">
        <v>82</v>
      </c>
      <c r="BU60" s="136" t="s">
        <v>73</v>
      </c>
      <c r="BV60" s="136" t="s">
        <v>74</v>
      </c>
      <c r="BW60" s="136" t="s">
        <v>98</v>
      </c>
      <c r="BX60" s="136" t="s">
        <v>85</v>
      </c>
      <c r="CL60" s="136" t="s">
        <v>19</v>
      </c>
    </row>
    <row r="61" spans="1:90" s="4" customFormat="1" ht="23.25" customHeight="1">
      <c r="A61" s="114" t="s">
        <v>76</v>
      </c>
      <c r="B61" s="66"/>
      <c r="C61" s="128"/>
      <c r="D61" s="128"/>
      <c r="E61" s="128"/>
      <c r="F61" s="129" t="s">
        <v>99</v>
      </c>
      <c r="G61" s="129"/>
      <c r="H61" s="129"/>
      <c r="I61" s="129"/>
      <c r="J61" s="129"/>
      <c r="K61" s="128"/>
      <c r="L61" s="129" t="s">
        <v>100</v>
      </c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0">
        <f>'D.1.4.d.1 - ZAŘÍZENÍ ELEK...'!J34</f>
        <v>0</v>
      </c>
      <c r="AH61" s="128"/>
      <c r="AI61" s="128"/>
      <c r="AJ61" s="128"/>
      <c r="AK61" s="128"/>
      <c r="AL61" s="128"/>
      <c r="AM61" s="128"/>
      <c r="AN61" s="130">
        <f>SUM(AG61,AT61)</f>
        <v>0</v>
      </c>
      <c r="AO61" s="128"/>
      <c r="AP61" s="128"/>
      <c r="AQ61" s="131" t="s">
        <v>88</v>
      </c>
      <c r="AR61" s="68"/>
      <c r="AS61" s="132">
        <v>0</v>
      </c>
      <c r="AT61" s="133">
        <f>ROUND(SUM(AV61:AW61),2)</f>
        <v>0</v>
      </c>
      <c r="AU61" s="134">
        <f>'D.1.4.d.1 - ZAŘÍZENÍ ELEK...'!P106</f>
        <v>0</v>
      </c>
      <c r="AV61" s="133">
        <f>'D.1.4.d.1 - ZAŘÍZENÍ ELEK...'!J37</f>
        <v>0</v>
      </c>
      <c r="AW61" s="133">
        <f>'D.1.4.d.1 - ZAŘÍZENÍ ELEK...'!J38</f>
        <v>0</v>
      </c>
      <c r="AX61" s="133">
        <f>'D.1.4.d.1 - ZAŘÍZENÍ ELEK...'!J39</f>
        <v>0</v>
      </c>
      <c r="AY61" s="133">
        <f>'D.1.4.d.1 - ZAŘÍZENÍ ELEK...'!J40</f>
        <v>0</v>
      </c>
      <c r="AZ61" s="133">
        <f>'D.1.4.d.1 - ZAŘÍZENÍ ELEK...'!F37</f>
        <v>0</v>
      </c>
      <c r="BA61" s="133">
        <f>'D.1.4.d.1 - ZAŘÍZENÍ ELEK...'!F38</f>
        <v>0</v>
      </c>
      <c r="BB61" s="133">
        <f>'D.1.4.d.1 - ZAŘÍZENÍ ELEK...'!F39</f>
        <v>0</v>
      </c>
      <c r="BC61" s="133">
        <f>'D.1.4.d.1 - ZAŘÍZENÍ ELEK...'!F40</f>
        <v>0</v>
      </c>
      <c r="BD61" s="135">
        <f>'D.1.4.d.1 - ZAŘÍZENÍ ELEK...'!F41</f>
        <v>0</v>
      </c>
      <c r="BE61" s="4"/>
      <c r="BT61" s="136" t="s">
        <v>101</v>
      </c>
      <c r="BV61" s="136" t="s">
        <v>74</v>
      </c>
      <c r="BW61" s="136" t="s">
        <v>102</v>
      </c>
      <c r="BX61" s="136" t="s">
        <v>98</v>
      </c>
      <c r="CL61" s="136" t="s">
        <v>19</v>
      </c>
    </row>
    <row r="62" spans="1:90" s="4" customFormat="1" ht="23.25" customHeight="1">
      <c r="A62" s="114" t="s">
        <v>76</v>
      </c>
      <c r="B62" s="66"/>
      <c r="C62" s="128"/>
      <c r="D62" s="128"/>
      <c r="E62" s="128"/>
      <c r="F62" s="129" t="s">
        <v>103</v>
      </c>
      <c r="G62" s="129"/>
      <c r="H62" s="129"/>
      <c r="I62" s="129"/>
      <c r="J62" s="129"/>
      <c r="K62" s="128"/>
      <c r="L62" s="129" t="s">
        <v>104</v>
      </c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'D.1.4.d.2 - ZAŘÍZENÍ ELEK...'!J34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88</v>
      </c>
      <c r="AR62" s="68"/>
      <c r="AS62" s="132">
        <v>0</v>
      </c>
      <c r="AT62" s="133">
        <f>ROUND(SUM(AV62:AW62),2)</f>
        <v>0</v>
      </c>
      <c r="AU62" s="134">
        <f>'D.1.4.d.2 - ZAŘÍZENÍ ELEK...'!P106</f>
        <v>0</v>
      </c>
      <c r="AV62" s="133">
        <f>'D.1.4.d.2 - ZAŘÍZENÍ ELEK...'!J37</f>
        <v>0</v>
      </c>
      <c r="AW62" s="133">
        <f>'D.1.4.d.2 - ZAŘÍZENÍ ELEK...'!J38</f>
        <v>0</v>
      </c>
      <c r="AX62" s="133">
        <f>'D.1.4.d.2 - ZAŘÍZENÍ ELEK...'!J39</f>
        <v>0</v>
      </c>
      <c r="AY62" s="133">
        <f>'D.1.4.d.2 - ZAŘÍZENÍ ELEK...'!J40</f>
        <v>0</v>
      </c>
      <c r="AZ62" s="133">
        <f>'D.1.4.d.2 - ZAŘÍZENÍ ELEK...'!F37</f>
        <v>0</v>
      </c>
      <c r="BA62" s="133">
        <f>'D.1.4.d.2 - ZAŘÍZENÍ ELEK...'!F38</f>
        <v>0</v>
      </c>
      <c r="BB62" s="133">
        <f>'D.1.4.d.2 - ZAŘÍZENÍ ELEK...'!F39</f>
        <v>0</v>
      </c>
      <c r="BC62" s="133">
        <f>'D.1.4.d.2 - ZAŘÍZENÍ ELEK...'!F40</f>
        <v>0</v>
      </c>
      <c r="BD62" s="135">
        <f>'D.1.4.d.2 - ZAŘÍZENÍ ELEK...'!F41</f>
        <v>0</v>
      </c>
      <c r="BE62" s="4"/>
      <c r="BT62" s="136" t="s">
        <v>101</v>
      </c>
      <c r="BV62" s="136" t="s">
        <v>74</v>
      </c>
      <c r="BW62" s="136" t="s">
        <v>105</v>
      </c>
      <c r="BX62" s="136" t="s">
        <v>98</v>
      </c>
      <c r="CL62" s="136" t="s">
        <v>19</v>
      </c>
    </row>
    <row r="63" spans="1:90" s="4" customFormat="1" ht="16.5" customHeight="1">
      <c r="A63" s="114" t="s">
        <v>76</v>
      </c>
      <c r="B63" s="66"/>
      <c r="C63" s="128"/>
      <c r="D63" s="128"/>
      <c r="E63" s="129" t="s">
        <v>106</v>
      </c>
      <c r="F63" s="129"/>
      <c r="G63" s="129"/>
      <c r="H63" s="129"/>
      <c r="I63" s="129"/>
      <c r="J63" s="128"/>
      <c r="K63" s="129" t="s">
        <v>107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'D.1.4.f -  PLYNOVÁ ZAŘÍZENÍ'!J32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88</v>
      </c>
      <c r="AR63" s="68"/>
      <c r="AS63" s="132">
        <v>0</v>
      </c>
      <c r="AT63" s="133">
        <f>ROUND(SUM(AV63:AW63),2)</f>
        <v>0</v>
      </c>
      <c r="AU63" s="134">
        <f>'D.1.4.f -  PLYNOVÁ ZAŘÍZENÍ'!P88</f>
        <v>0</v>
      </c>
      <c r="AV63" s="133">
        <f>'D.1.4.f -  PLYNOVÁ ZAŘÍZENÍ'!J35</f>
        <v>0</v>
      </c>
      <c r="AW63" s="133">
        <f>'D.1.4.f -  PLYNOVÁ ZAŘÍZENÍ'!J36</f>
        <v>0</v>
      </c>
      <c r="AX63" s="133">
        <f>'D.1.4.f -  PLYNOVÁ ZAŘÍZENÍ'!J37</f>
        <v>0</v>
      </c>
      <c r="AY63" s="133">
        <f>'D.1.4.f -  PLYNOVÁ ZAŘÍZENÍ'!J38</f>
        <v>0</v>
      </c>
      <c r="AZ63" s="133">
        <f>'D.1.4.f -  PLYNOVÁ ZAŘÍZENÍ'!F35</f>
        <v>0</v>
      </c>
      <c r="BA63" s="133">
        <f>'D.1.4.f -  PLYNOVÁ ZAŘÍZENÍ'!F36</f>
        <v>0</v>
      </c>
      <c r="BB63" s="133">
        <f>'D.1.4.f -  PLYNOVÁ ZAŘÍZENÍ'!F37</f>
        <v>0</v>
      </c>
      <c r="BC63" s="133">
        <f>'D.1.4.f -  PLYNOVÁ ZAŘÍZENÍ'!F38</f>
        <v>0</v>
      </c>
      <c r="BD63" s="135">
        <f>'D.1.4.f -  PLYNOVÁ ZAŘÍZENÍ'!F39</f>
        <v>0</v>
      </c>
      <c r="BE63" s="4"/>
      <c r="BT63" s="136" t="s">
        <v>82</v>
      </c>
      <c r="BV63" s="136" t="s">
        <v>74</v>
      </c>
      <c r="BW63" s="136" t="s">
        <v>108</v>
      </c>
      <c r="BX63" s="136" t="s">
        <v>85</v>
      </c>
      <c r="CL63" s="136" t="s">
        <v>19</v>
      </c>
    </row>
    <row r="64" spans="1:91" s="7" customFormat="1" ht="16.5" customHeight="1">
      <c r="A64" s="114" t="s">
        <v>76</v>
      </c>
      <c r="B64" s="115"/>
      <c r="C64" s="116"/>
      <c r="D64" s="117" t="s">
        <v>109</v>
      </c>
      <c r="E64" s="117"/>
      <c r="F64" s="117"/>
      <c r="G64" s="117"/>
      <c r="H64" s="117"/>
      <c r="I64" s="118"/>
      <c r="J64" s="117" t="s">
        <v>110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'D.2 - ZPEVNĚNÉ PLOCHY'!J30</f>
        <v>0</v>
      </c>
      <c r="AH64" s="118"/>
      <c r="AI64" s="118"/>
      <c r="AJ64" s="118"/>
      <c r="AK64" s="118"/>
      <c r="AL64" s="118"/>
      <c r="AM64" s="118"/>
      <c r="AN64" s="119">
        <f>SUM(AG64,AT64)</f>
        <v>0</v>
      </c>
      <c r="AO64" s="118"/>
      <c r="AP64" s="118"/>
      <c r="AQ64" s="120" t="s">
        <v>79</v>
      </c>
      <c r="AR64" s="121"/>
      <c r="AS64" s="122">
        <v>0</v>
      </c>
      <c r="AT64" s="123">
        <f>ROUND(SUM(AV64:AW64),2)</f>
        <v>0</v>
      </c>
      <c r="AU64" s="124">
        <f>'D.2 - ZPEVNĚNÉ PLOCHY'!P93</f>
        <v>0</v>
      </c>
      <c r="AV64" s="123">
        <f>'D.2 - ZPEVNĚNÉ PLOCHY'!J33</f>
        <v>0</v>
      </c>
      <c r="AW64" s="123">
        <f>'D.2 - ZPEVNĚNÉ PLOCHY'!J34</f>
        <v>0</v>
      </c>
      <c r="AX64" s="123">
        <f>'D.2 - ZPEVNĚNÉ PLOCHY'!J35</f>
        <v>0</v>
      </c>
      <c r="AY64" s="123">
        <f>'D.2 - ZPEVNĚNÉ PLOCHY'!J36</f>
        <v>0</v>
      </c>
      <c r="AZ64" s="123">
        <f>'D.2 - ZPEVNĚNÉ PLOCHY'!F33</f>
        <v>0</v>
      </c>
      <c r="BA64" s="123">
        <f>'D.2 - ZPEVNĚNÉ PLOCHY'!F34</f>
        <v>0</v>
      </c>
      <c r="BB64" s="123">
        <f>'D.2 - ZPEVNĚNÉ PLOCHY'!F35</f>
        <v>0</v>
      </c>
      <c r="BC64" s="123">
        <f>'D.2 - ZPEVNĚNÉ PLOCHY'!F36</f>
        <v>0</v>
      </c>
      <c r="BD64" s="125">
        <f>'D.2 - ZPEVNĚNÉ PLOCHY'!F37</f>
        <v>0</v>
      </c>
      <c r="BE64" s="7"/>
      <c r="BT64" s="126" t="s">
        <v>80</v>
      </c>
      <c r="BV64" s="126" t="s">
        <v>74</v>
      </c>
      <c r="BW64" s="126" t="s">
        <v>111</v>
      </c>
      <c r="BX64" s="126" t="s">
        <v>5</v>
      </c>
      <c r="CL64" s="126" t="s">
        <v>19</v>
      </c>
      <c r="CM64" s="126" t="s">
        <v>82</v>
      </c>
    </row>
    <row r="65" spans="1:91" s="7" customFormat="1" ht="24.75" customHeight="1">
      <c r="A65" s="114" t="s">
        <v>76</v>
      </c>
      <c r="B65" s="115"/>
      <c r="C65" s="116"/>
      <c r="D65" s="117" t="s">
        <v>112</v>
      </c>
      <c r="E65" s="117"/>
      <c r="F65" s="117"/>
      <c r="G65" s="117"/>
      <c r="H65" s="117"/>
      <c r="I65" s="118"/>
      <c r="J65" s="117" t="s">
        <v>113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'VON - VEDLEJŠÍ A OSTATNÍ ...'!J30</f>
        <v>0</v>
      </c>
      <c r="AH65" s="118"/>
      <c r="AI65" s="118"/>
      <c r="AJ65" s="118"/>
      <c r="AK65" s="118"/>
      <c r="AL65" s="118"/>
      <c r="AM65" s="118"/>
      <c r="AN65" s="119">
        <f>SUM(AG65,AT65)</f>
        <v>0</v>
      </c>
      <c r="AO65" s="118"/>
      <c r="AP65" s="118"/>
      <c r="AQ65" s="120" t="s">
        <v>112</v>
      </c>
      <c r="AR65" s="121"/>
      <c r="AS65" s="138">
        <v>0</v>
      </c>
      <c r="AT65" s="139">
        <f>ROUND(SUM(AV65:AW65),2)</f>
        <v>0</v>
      </c>
      <c r="AU65" s="140">
        <f>'VON - VEDLEJŠÍ A OSTATNÍ ...'!P83</f>
        <v>0</v>
      </c>
      <c r="AV65" s="139">
        <f>'VON - VEDLEJŠÍ A OSTATNÍ ...'!J33</f>
        <v>0</v>
      </c>
      <c r="AW65" s="139">
        <f>'VON - VEDLEJŠÍ A OSTATNÍ ...'!J34</f>
        <v>0</v>
      </c>
      <c r="AX65" s="139">
        <f>'VON - VEDLEJŠÍ A OSTATNÍ ...'!J35</f>
        <v>0</v>
      </c>
      <c r="AY65" s="139">
        <f>'VON - VEDLEJŠÍ A OSTATNÍ ...'!J36</f>
        <v>0</v>
      </c>
      <c r="AZ65" s="139">
        <f>'VON - VEDLEJŠÍ A OSTATNÍ ...'!F33</f>
        <v>0</v>
      </c>
      <c r="BA65" s="139">
        <f>'VON - VEDLEJŠÍ A OSTATNÍ ...'!F34</f>
        <v>0</v>
      </c>
      <c r="BB65" s="139">
        <f>'VON - VEDLEJŠÍ A OSTATNÍ ...'!F35</f>
        <v>0</v>
      </c>
      <c r="BC65" s="139">
        <f>'VON - VEDLEJŠÍ A OSTATNÍ ...'!F36</f>
        <v>0</v>
      </c>
      <c r="BD65" s="141">
        <f>'VON - VEDLEJŠÍ A OSTATNÍ ...'!F37</f>
        <v>0</v>
      </c>
      <c r="BE65" s="7"/>
      <c r="BT65" s="126" t="s">
        <v>80</v>
      </c>
      <c r="BV65" s="126" t="s">
        <v>74</v>
      </c>
      <c r="BW65" s="126" t="s">
        <v>114</v>
      </c>
      <c r="BX65" s="126" t="s">
        <v>5</v>
      </c>
      <c r="CL65" s="126" t="s">
        <v>19</v>
      </c>
      <c r="CM65" s="126" t="s">
        <v>82</v>
      </c>
    </row>
    <row r="66" spans="1:57" s="2" customFormat="1" ht="30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7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47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</sheetData>
  <sheetProtection password="CC35" sheet="1" objects="1" scenarios="1" formatColumns="0" formatRows="0"/>
  <mergeCells count="82">
    <mergeCell ref="C52:G52"/>
    <mergeCell ref="D64:H64"/>
    <mergeCell ref="D55:H55"/>
    <mergeCell ref="D56:H56"/>
    <mergeCell ref="E63:I63"/>
    <mergeCell ref="E57:I57"/>
    <mergeCell ref="E60:I60"/>
    <mergeCell ref="E59:I59"/>
    <mergeCell ref="E58:I58"/>
    <mergeCell ref="F61:J61"/>
    <mergeCell ref="F62:J62"/>
    <mergeCell ref="I52:AF52"/>
    <mergeCell ref="J55:AF55"/>
    <mergeCell ref="J64:AF64"/>
    <mergeCell ref="J56:AF56"/>
    <mergeCell ref="K59:AF59"/>
    <mergeCell ref="K58:AF58"/>
    <mergeCell ref="K60:AF60"/>
    <mergeCell ref="K57:AF57"/>
    <mergeCell ref="K63:AF63"/>
    <mergeCell ref="L62:AF62"/>
    <mergeCell ref="L61:AF61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3:AM63"/>
    <mergeCell ref="AG57:AM57"/>
    <mergeCell ref="AG58:AM58"/>
    <mergeCell ref="AG52:AM52"/>
    <mergeCell ref="AG56:AM56"/>
    <mergeCell ref="AG62:AM62"/>
    <mergeCell ref="AG64:AM64"/>
    <mergeCell ref="AG60:AM60"/>
    <mergeCell ref="AG61:AM61"/>
    <mergeCell ref="AG55:AM55"/>
    <mergeCell ref="AG59:AM59"/>
    <mergeCell ref="AM50:AP50"/>
    <mergeCell ref="AM49:AP49"/>
    <mergeCell ref="AM47:AN47"/>
    <mergeCell ref="AN63:AP63"/>
    <mergeCell ref="AN58:AP58"/>
    <mergeCell ref="AN61:AP61"/>
    <mergeCell ref="AN60:AP60"/>
    <mergeCell ref="AN59:AP59"/>
    <mergeCell ref="AN57:AP57"/>
    <mergeCell ref="AN56:AP56"/>
    <mergeCell ref="AN55:AP55"/>
    <mergeCell ref="AN52:AP52"/>
    <mergeCell ref="AN62:AP62"/>
    <mergeCell ref="AN64:AP64"/>
    <mergeCell ref="AS49:AT51"/>
    <mergeCell ref="AN65:AP65"/>
    <mergeCell ref="AG65:AM65"/>
    <mergeCell ref="AN54:AP54"/>
  </mergeCells>
  <hyperlinks>
    <hyperlink ref="A55" location="'D.1.1 - ARCHITEKTONICKO-S...'!C2" display="/"/>
    <hyperlink ref="A57" location="'D.1.4.a - ZAŘÍZENÍ PRO VY...'!C2" display="/"/>
    <hyperlink ref="A58" location="'D.1.4.b - ZAŘÍZENÍ ZDRAVO...'!C2" display="/"/>
    <hyperlink ref="A59" location="'D.1.4.c - ZAŘÍZENÍ VZDUCH...'!C2" display="/"/>
    <hyperlink ref="A61" location="'D.1.4.d.1 - ZAŘÍZENÍ ELEK...'!C2" display="/"/>
    <hyperlink ref="A62" location="'D.1.4.d.2 - ZAŘÍZENÍ ELEK...'!C2" display="/"/>
    <hyperlink ref="A63" location="'D.1.4.f -  PLYNOVÁ ZAŘÍZENÍ'!C2" display="/"/>
    <hyperlink ref="A64" location="'D.2 - ZPEVNĚNÉ PLOCHY'!C2" display="/"/>
    <hyperlink ref="A6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119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PŘÍSTAVBA DVOU TŘÍD MŠ LAZARETNÍ</v>
      </c>
      <c r="F7" s="147"/>
      <c r="G7" s="147"/>
      <c r="H7" s="147"/>
      <c r="L7" s="23"/>
    </row>
    <row r="8" spans="1:31" s="2" customFormat="1" ht="12" customHeight="1">
      <c r="A8" s="41"/>
      <c r="B8" s="47"/>
      <c r="C8" s="41"/>
      <c r="D8" s="147" t="s">
        <v>120</v>
      </c>
      <c r="E8" s="41"/>
      <c r="F8" s="41"/>
      <c r="G8" s="41"/>
      <c r="H8" s="41"/>
      <c r="I8" s="41"/>
      <c r="J8" s="41"/>
      <c r="K8" s="41"/>
      <c r="L8" s="14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50" t="s">
        <v>2714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7" t="s">
        <v>18</v>
      </c>
      <c r="E11" s="41"/>
      <c r="F11" s="136" t="s">
        <v>19</v>
      </c>
      <c r="G11" s="41"/>
      <c r="H11" s="41"/>
      <c r="I11" s="147" t="s">
        <v>20</v>
      </c>
      <c r="J11" s="136" t="s">
        <v>19</v>
      </c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</v>
      </c>
      <c r="E12" s="41"/>
      <c r="F12" s="136" t="s">
        <v>22</v>
      </c>
      <c r="G12" s="41"/>
      <c r="H12" s="41"/>
      <c r="I12" s="147" t="s">
        <v>23</v>
      </c>
      <c r="J12" s="151" t="str">
        <f>'Rekapitulace stavby'!AN8</f>
        <v>15. 6. 2021</v>
      </c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25</v>
      </c>
      <c r="E14" s="41"/>
      <c r="F14" s="41"/>
      <c r="G14" s="41"/>
      <c r="H14" s="41"/>
      <c r="I14" s="147" t="s">
        <v>26</v>
      </c>
      <c r="J14" s="136" t="s">
        <v>19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27</v>
      </c>
      <c r="F15" s="41"/>
      <c r="G15" s="41"/>
      <c r="H15" s="41"/>
      <c r="I15" s="147" t="s">
        <v>28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7" t="s">
        <v>29</v>
      </c>
      <c r="E17" s="41"/>
      <c r="F17" s="41"/>
      <c r="G17" s="41"/>
      <c r="H17" s="41"/>
      <c r="I17" s="147" t="s">
        <v>26</v>
      </c>
      <c r="J17" s="36" t="str">
        <f>'Rekapitulace stavby'!AN13</f>
        <v>Vyplň údaj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7" t="s">
        <v>28</v>
      </c>
      <c r="J18" s="36" t="str">
        <f>'Rekapitulace stavby'!AN14</f>
        <v>Vyplň údaj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7" t="s">
        <v>31</v>
      </c>
      <c r="E20" s="41"/>
      <c r="F20" s="41"/>
      <c r="G20" s="41"/>
      <c r="H20" s="41"/>
      <c r="I20" s="147" t="s">
        <v>26</v>
      </c>
      <c r="J20" s="136" t="s">
        <v>19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32</v>
      </c>
      <c r="F21" s="41"/>
      <c r="G21" s="41"/>
      <c r="H21" s="41"/>
      <c r="I21" s="147" t="s">
        <v>28</v>
      </c>
      <c r="J21" s="136" t="s">
        <v>19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7" t="s">
        <v>34</v>
      </c>
      <c r="E23" s="41"/>
      <c r="F23" s="41"/>
      <c r="G23" s="41"/>
      <c r="H23" s="41"/>
      <c r="I23" s="147" t="s">
        <v>26</v>
      </c>
      <c r="J23" s="136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35</v>
      </c>
      <c r="F24" s="41"/>
      <c r="G24" s="41"/>
      <c r="H24" s="41"/>
      <c r="I24" s="147" t="s">
        <v>28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7" t="s">
        <v>36</v>
      </c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7" t="s">
        <v>38</v>
      </c>
      <c r="E30" s="41"/>
      <c r="F30" s="41"/>
      <c r="G30" s="41"/>
      <c r="H30" s="41"/>
      <c r="I30" s="41"/>
      <c r="J30" s="158">
        <f>ROUND(J83,2)</f>
        <v>0</v>
      </c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9" t="s">
        <v>40</v>
      </c>
      <c r="G32" s="41"/>
      <c r="H32" s="41"/>
      <c r="I32" s="159" t="s">
        <v>39</v>
      </c>
      <c r="J32" s="159" t="s">
        <v>41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60" t="s">
        <v>42</v>
      </c>
      <c r="E33" s="147" t="s">
        <v>43</v>
      </c>
      <c r="F33" s="161">
        <f>ROUND((SUM(BE83:BE101)),2)</f>
        <v>0</v>
      </c>
      <c r="G33" s="41"/>
      <c r="H33" s="41"/>
      <c r="I33" s="162">
        <v>0.21</v>
      </c>
      <c r="J33" s="161">
        <f>ROUND(((SUM(BE83:BE101))*I33),2)</f>
        <v>0</v>
      </c>
      <c r="K33" s="41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7" t="s">
        <v>44</v>
      </c>
      <c r="F34" s="161">
        <f>ROUND((SUM(BF83:BF101)),2)</f>
        <v>0</v>
      </c>
      <c r="G34" s="41"/>
      <c r="H34" s="41"/>
      <c r="I34" s="162">
        <v>0.15</v>
      </c>
      <c r="J34" s="161">
        <f>ROUND(((SUM(BF83:BF101))*I34),2)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7" t="s">
        <v>45</v>
      </c>
      <c r="F35" s="161">
        <f>ROUND((SUM(BG83:BG101)),2)</f>
        <v>0</v>
      </c>
      <c r="G35" s="41"/>
      <c r="H35" s="41"/>
      <c r="I35" s="162">
        <v>0.21</v>
      </c>
      <c r="J35" s="161">
        <f>0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7" t="s">
        <v>46</v>
      </c>
      <c r="F36" s="161">
        <f>ROUND((SUM(BH83:BH101)),2)</f>
        <v>0</v>
      </c>
      <c r="G36" s="41"/>
      <c r="H36" s="41"/>
      <c r="I36" s="162">
        <v>0.15</v>
      </c>
      <c r="J36" s="161">
        <f>0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1">
        <f>ROUND((SUM(BI83:BI101)),2)</f>
        <v>0</v>
      </c>
      <c r="G37" s="41"/>
      <c r="H37" s="41"/>
      <c r="I37" s="162">
        <v>0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122</v>
      </c>
      <c r="D45" s="43"/>
      <c r="E45" s="43"/>
      <c r="F45" s="43"/>
      <c r="G45" s="43"/>
      <c r="H45" s="43"/>
      <c r="I45" s="43"/>
      <c r="J45" s="43"/>
      <c r="K45" s="43"/>
      <c r="L45" s="149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4" t="str">
        <f>E7</f>
        <v>PŘÍSTAVBA DVOU TŘÍD MŠ LAZARETNÍ</v>
      </c>
      <c r="F48" s="35"/>
      <c r="G48" s="35"/>
      <c r="H48" s="35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120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VON - VEDLEJŠÍ A OSTATNÍ ROZPOČTOVÉ NÁKLADY </v>
      </c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Lazaretní 25, 312 00 Plzeň</v>
      </c>
      <c r="G52" s="43"/>
      <c r="H52" s="43"/>
      <c r="I52" s="35" t="s">
        <v>23</v>
      </c>
      <c r="J52" s="75" t="str">
        <f>IF(J12="","",J12)</f>
        <v>15. 6. 2021</v>
      </c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ZŠ a MŠ Lazaretní 25, Plzeň </v>
      </c>
      <c r="G54" s="43"/>
      <c r="H54" s="43"/>
      <c r="I54" s="35" t="s">
        <v>31</v>
      </c>
      <c r="J54" s="39" t="str">
        <f>E21</f>
        <v>projectstudio8 s.r.o.</v>
      </c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 xml:space="preserve">Michal Jirka </v>
      </c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5" t="s">
        <v>123</v>
      </c>
      <c r="D57" s="176"/>
      <c r="E57" s="176"/>
      <c r="F57" s="176"/>
      <c r="G57" s="176"/>
      <c r="H57" s="176"/>
      <c r="I57" s="176"/>
      <c r="J57" s="177" t="s">
        <v>124</v>
      </c>
      <c r="K57" s="176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8" t="s">
        <v>70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125</v>
      </c>
    </row>
    <row r="60" spans="1:31" s="9" customFormat="1" ht="24.95" customHeight="1">
      <c r="A60" s="9"/>
      <c r="B60" s="179"/>
      <c r="C60" s="180"/>
      <c r="D60" s="181" t="s">
        <v>2715</v>
      </c>
      <c r="E60" s="182"/>
      <c r="F60" s="182"/>
      <c r="G60" s="182"/>
      <c r="H60" s="182"/>
      <c r="I60" s="182"/>
      <c r="J60" s="183">
        <f>J84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8"/>
      <c r="D61" s="186" t="s">
        <v>2716</v>
      </c>
      <c r="E61" s="187"/>
      <c r="F61" s="187"/>
      <c r="G61" s="187"/>
      <c r="H61" s="187"/>
      <c r="I61" s="187"/>
      <c r="J61" s="188">
        <f>J85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8"/>
      <c r="D62" s="186" t="s">
        <v>2717</v>
      </c>
      <c r="E62" s="187"/>
      <c r="F62" s="187"/>
      <c r="G62" s="187"/>
      <c r="H62" s="187"/>
      <c r="I62" s="187"/>
      <c r="J62" s="188">
        <f>J92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28"/>
      <c r="D63" s="186" t="s">
        <v>2718</v>
      </c>
      <c r="E63" s="187"/>
      <c r="F63" s="187"/>
      <c r="G63" s="187"/>
      <c r="H63" s="187"/>
      <c r="I63" s="187"/>
      <c r="J63" s="188">
        <f>J95</f>
        <v>0</v>
      </c>
      <c r="K63" s="128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4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163</v>
      </c>
      <c r="D70" s="43"/>
      <c r="E70" s="43"/>
      <c r="F70" s="43"/>
      <c r="G70" s="43"/>
      <c r="H70" s="43"/>
      <c r="I70" s="43"/>
      <c r="J70" s="43"/>
      <c r="K70" s="43"/>
      <c r="L70" s="14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74" t="str">
        <f>E7</f>
        <v>PŘÍSTAVBA DVOU TŘÍD MŠ LAZARETNÍ</v>
      </c>
      <c r="F73" s="35"/>
      <c r="G73" s="35"/>
      <c r="H73" s="35"/>
      <c r="I73" s="43"/>
      <c r="J73" s="43"/>
      <c r="K73" s="4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120</v>
      </c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 xml:space="preserve">VON - VEDLEJŠÍ A OSTATNÍ ROZPOČTOVÉ NÁKLADY </v>
      </c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21</v>
      </c>
      <c r="D77" s="43"/>
      <c r="E77" s="43"/>
      <c r="F77" s="30" t="str">
        <f>F12</f>
        <v>Lazaretní 25, 312 00 Plzeň</v>
      </c>
      <c r="G77" s="43"/>
      <c r="H77" s="43"/>
      <c r="I77" s="35" t="s">
        <v>23</v>
      </c>
      <c r="J77" s="75" t="str">
        <f>IF(J12="","",J12)</f>
        <v>15. 6. 2021</v>
      </c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25</v>
      </c>
      <c r="D79" s="43"/>
      <c r="E79" s="43"/>
      <c r="F79" s="30" t="str">
        <f>E15</f>
        <v xml:space="preserve">ZŠ a MŠ Lazaretní 25, Plzeň </v>
      </c>
      <c r="G79" s="43"/>
      <c r="H79" s="43"/>
      <c r="I79" s="35" t="s">
        <v>31</v>
      </c>
      <c r="J79" s="39" t="str">
        <f>E21</f>
        <v>projectstudio8 s.r.o.</v>
      </c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29</v>
      </c>
      <c r="D80" s="43"/>
      <c r="E80" s="43"/>
      <c r="F80" s="30" t="str">
        <f>IF(E18="","",E18)</f>
        <v>Vyplň údaj</v>
      </c>
      <c r="G80" s="43"/>
      <c r="H80" s="43"/>
      <c r="I80" s="35" t="s">
        <v>34</v>
      </c>
      <c r="J80" s="39" t="str">
        <f>E24</f>
        <v xml:space="preserve">Michal Jirka </v>
      </c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90"/>
      <c r="B82" s="191"/>
      <c r="C82" s="192" t="s">
        <v>164</v>
      </c>
      <c r="D82" s="193" t="s">
        <v>57</v>
      </c>
      <c r="E82" s="193" t="s">
        <v>53</v>
      </c>
      <c r="F82" s="193" t="s">
        <v>54</v>
      </c>
      <c r="G82" s="193" t="s">
        <v>165</v>
      </c>
      <c r="H82" s="193" t="s">
        <v>166</v>
      </c>
      <c r="I82" s="193" t="s">
        <v>167</v>
      </c>
      <c r="J82" s="193" t="s">
        <v>124</v>
      </c>
      <c r="K82" s="194" t="s">
        <v>168</v>
      </c>
      <c r="L82" s="195"/>
      <c r="M82" s="95" t="s">
        <v>19</v>
      </c>
      <c r="N82" s="96" t="s">
        <v>42</v>
      </c>
      <c r="O82" s="96" t="s">
        <v>169</v>
      </c>
      <c r="P82" s="96" t="s">
        <v>170</v>
      </c>
      <c r="Q82" s="96" t="s">
        <v>171</v>
      </c>
      <c r="R82" s="96" t="s">
        <v>172</v>
      </c>
      <c r="S82" s="96" t="s">
        <v>173</v>
      </c>
      <c r="T82" s="97" t="s">
        <v>174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41"/>
      <c r="B83" s="42"/>
      <c r="C83" s="102" t="s">
        <v>175</v>
      </c>
      <c r="D83" s="43"/>
      <c r="E83" s="43"/>
      <c r="F83" s="43"/>
      <c r="G83" s="43"/>
      <c r="H83" s="43"/>
      <c r="I83" s="43"/>
      <c r="J83" s="196">
        <f>BK83</f>
        <v>0</v>
      </c>
      <c r="K83" s="43"/>
      <c r="L83" s="47"/>
      <c r="M83" s="98"/>
      <c r="N83" s="197"/>
      <c r="O83" s="99"/>
      <c r="P83" s="198">
        <f>P84</f>
        <v>0</v>
      </c>
      <c r="Q83" s="99"/>
      <c r="R83" s="198">
        <f>R84</f>
        <v>0</v>
      </c>
      <c r="S83" s="99"/>
      <c r="T83" s="199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71</v>
      </c>
      <c r="AU83" s="20" t="s">
        <v>125</v>
      </c>
      <c r="BK83" s="200">
        <f>BK84</f>
        <v>0</v>
      </c>
    </row>
    <row r="84" spans="1:63" s="12" customFormat="1" ht="25.9" customHeight="1">
      <c r="A84" s="12"/>
      <c r="B84" s="201"/>
      <c r="C84" s="202"/>
      <c r="D84" s="203" t="s">
        <v>71</v>
      </c>
      <c r="E84" s="204" t="s">
        <v>2719</v>
      </c>
      <c r="F84" s="204" t="s">
        <v>2720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P85+P92+P95</f>
        <v>0</v>
      </c>
      <c r="Q84" s="209"/>
      <c r="R84" s="210">
        <f>R85+R92+R95</f>
        <v>0</v>
      </c>
      <c r="S84" s="209"/>
      <c r="T84" s="211">
        <f>T85+T92+T95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2" t="s">
        <v>202</v>
      </c>
      <c r="AT84" s="213" t="s">
        <v>71</v>
      </c>
      <c r="AU84" s="213" t="s">
        <v>72</v>
      </c>
      <c r="AY84" s="212" t="s">
        <v>178</v>
      </c>
      <c r="BK84" s="214">
        <f>BK85+BK92+BK95</f>
        <v>0</v>
      </c>
    </row>
    <row r="85" spans="1:63" s="12" customFormat="1" ht="22.8" customHeight="1">
      <c r="A85" s="12"/>
      <c r="B85" s="201"/>
      <c r="C85" s="202"/>
      <c r="D85" s="203" t="s">
        <v>71</v>
      </c>
      <c r="E85" s="215" t="s">
        <v>2721</v>
      </c>
      <c r="F85" s="215" t="s">
        <v>2722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SUM(P86:P91)</f>
        <v>0</v>
      </c>
      <c r="Q85" s="209"/>
      <c r="R85" s="210">
        <f>SUM(R86:R91)</f>
        <v>0</v>
      </c>
      <c r="S85" s="209"/>
      <c r="T85" s="211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2" t="s">
        <v>202</v>
      </c>
      <c r="AT85" s="213" t="s">
        <v>71</v>
      </c>
      <c r="AU85" s="213" t="s">
        <v>80</v>
      </c>
      <c r="AY85" s="212" t="s">
        <v>178</v>
      </c>
      <c r="BK85" s="214">
        <f>SUM(BK86:BK91)</f>
        <v>0</v>
      </c>
    </row>
    <row r="86" spans="1:65" s="2" customFormat="1" ht="16.5" customHeight="1">
      <c r="A86" s="41"/>
      <c r="B86" s="42"/>
      <c r="C86" s="217" t="s">
        <v>80</v>
      </c>
      <c r="D86" s="217" t="s">
        <v>180</v>
      </c>
      <c r="E86" s="218" t="s">
        <v>2723</v>
      </c>
      <c r="F86" s="219" t="s">
        <v>2724</v>
      </c>
      <c r="G86" s="220" t="s">
        <v>2725</v>
      </c>
      <c r="H86" s="221">
        <v>1</v>
      </c>
      <c r="I86" s="222"/>
      <c r="J86" s="223">
        <f>ROUND(I86*H86,2)</f>
        <v>0</v>
      </c>
      <c r="K86" s="219" t="s">
        <v>184</v>
      </c>
      <c r="L86" s="47"/>
      <c r="M86" s="224" t="s">
        <v>19</v>
      </c>
      <c r="N86" s="225" t="s">
        <v>43</v>
      </c>
      <c r="O86" s="87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8" t="s">
        <v>2726</v>
      </c>
      <c r="AT86" s="228" t="s">
        <v>180</v>
      </c>
      <c r="AU86" s="228" t="s">
        <v>82</v>
      </c>
      <c r="AY86" s="20" t="s">
        <v>178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0" t="s">
        <v>80</v>
      </c>
      <c r="BK86" s="229">
        <f>ROUND(I86*H86,2)</f>
        <v>0</v>
      </c>
      <c r="BL86" s="20" t="s">
        <v>2726</v>
      </c>
      <c r="BM86" s="228" t="s">
        <v>2727</v>
      </c>
    </row>
    <row r="87" spans="1:47" s="2" customFormat="1" ht="12">
      <c r="A87" s="41"/>
      <c r="B87" s="42"/>
      <c r="C87" s="43"/>
      <c r="D87" s="230" t="s">
        <v>187</v>
      </c>
      <c r="E87" s="43"/>
      <c r="F87" s="231" t="s">
        <v>2724</v>
      </c>
      <c r="G87" s="43"/>
      <c r="H87" s="43"/>
      <c r="I87" s="232"/>
      <c r="J87" s="43"/>
      <c r="K87" s="43"/>
      <c r="L87" s="47"/>
      <c r="M87" s="233"/>
      <c r="N87" s="234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187</v>
      </c>
      <c r="AU87" s="20" t="s">
        <v>82</v>
      </c>
    </row>
    <row r="88" spans="1:65" s="2" customFormat="1" ht="16.5" customHeight="1">
      <c r="A88" s="41"/>
      <c r="B88" s="42"/>
      <c r="C88" s="217" t="s">
        <v>82</v>
      </c>
      <c r="D88" s="217" t="s">
        <v>180</v>
      </c>
      <c r="E88" s="218" t="s">
        <v>2728</v>
      </c>
      <c r="F88" s="219" t="s">
        <v>2729</v>
      </c>
      <c r="G88" s="220" t="s">
        <v>2725</v>
      </c>
      <c r="H88" s="221">
        <v>1</v>
      </c>
      <c r="I88" s="222"/>
      <c r="J88" s="223">
        <f>ROUND(I88*H88,2)</f>
        <v>0</v>
      </c>
      <c r="K88" s="219" t="s">
        <v>184</v>
      </c>
      <c r="L88" s="47"/>
      <c r="M88" s="224" t="s">
        <v>19</v>
      </c>
      <c r="N88" s="225" t="s">
        <v>43</v>
      </c>
      <c r="O88" s="87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8" t="s">
        <v>2726</v>
      </c>
      <c r="AT88" s="228" t="s">
        <v>180</v>
      </c>
      <c r="AU88" s="228" t="s">
        <v>82</v>
      </c>
      <c r="AY88" s="20" t="s">
        <v>178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0" t="s">
        <v>80</v>
      </c>
      <c r="BK88" s="229">
        <f>ROUND(I88*H88,2)</f>
        <v>0</v>
      </c>
      <c r="BL88" s="20" t="s">
        <v>2726</v>
      </c>
      <c r="BM88" s="228" t="s">
        <v>2730</v>
      </c>
    </row>
    <row r="89" spans="1:47" s="2" customFormat="1" ht="12">
      <c r="A89" s="41"/>
      <c r="B89" s="42"/>
      <c r="C89" s="43"/>
      <c r="D89" s="230" t="s">
        <v>187</v>
      </c>
      <c r="E89" s="43"/>
      <c r="F89" s="231" t="s">
        <v>2729</v>
      </c>
      <c r="G89" s="43"/>
      <c r="H89" s="43"/>
      <c r="I89" s="232"/>
      <c r="J89" s="43"/>
      <c r="K89" s="43"/>
      <c r="L89" s="47"/>
      <c r="M89" s="233"/>
      <c r="N89" s="23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187</v>
      </c>
      <c r="AU89" s="20" t="s">
        <v>82</v>
      </c>
    </row>
    <row r="90" spans="1:65" s="2" customFormat="1" ht="16.5" customHeight="1">
      <c r="A90" s="41"/>
      <c r="B90" s="42"/>
      <c r="C90" s="217" t="s">
        <v>101</v>
      </c>
      <c r="D90" s="217" t="s">
        <v>180</v>
      </c>
      <c r="E90" s="218" t="s">
        <v>2731</v>
      </c>
      <c r="F90" s="219" t="s">
        <v>2732</v>
      </c>
      <c r="G90" s="220" t="s">
        <v>2725</v>
      </c>
      <c r="H90" s="221">
        <v>1</v>
      </c>
      <c r="I90" s="222"/>
      <c r="J90" s="223">
        <f>ROUND(I90*H90,2)</f>
        <v>0</v>
      </c>
      <c r="K90" s="219" t="s">
        <v>197</v>
      </c>
      <c r="L90" s="47"/>
      <c r="M90" s="224" t="s">
        <v>19</v>
      </c>
      <c r="N90" s="225" t="s">
        <v>43</v>
      </c>
      <c r="O90" s="87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8" t="s">
        <v>2726</v>
      </c>
      <c r="AT90" s="228" t="s">
        <v>180</v>
      </c>
      <c r="AU90" s="228" t="s">
        <v>82</v>
      </c>
      <c r="AY90" s="20" t="s">
        <v>178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0" t="s">
        <v>80</v>
      </c>
      <c r="BK90" s="229">
        <f>ROUND(I90*H90,2)</f>
        <v>0</v>
      </c>
      <c r="BL90" s="20" t="s">
        <v>2726</v>
      </c>
      <c r="BM90" s="228" t="s">
        <v>2733</v>
      </c>
    </row>
    <row r="91" spans="1:47" s="2" customFormat="1" ht="12">
      <c r="A91" s="41"/>
      <c r="B91" s="42"/>
      <c r="C91" s="43"/>
      <c r="D91" s="230" t="s">
        <v>187</v>
      </c>
      <c r="E91" s="43"/>
      <c r="F91" s="231" t="s">
        <v>2734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187</v>
      </c>
      <c r="AU91" s="20" t="s">
        <v>82</v>
      </c>
    </row>
    <row r="92" spans="1:63" s="12" customFormat="1" ht="22.8" customHeight="1">
      <c r="A92" s="12"/>
      <c r="B92" s="201"/>
      <c r="C92" s="202"/>
      <c r="D92" s="203" t="s">
        <v>71</v>
      </c>
      <c r="E92" s="215" t="s">
        <v>2735</v>
      </c>
      <c r="F92" s="215" t="s">
        <v>2736</v>
      </c>
      <c r="G92" s="202"/>
      <c r="H92" s="202"/>
      <c r="I92" s="205"/>
      <c r="J92" s="216">
        <f>BK92</f>
        <v>0</v>
      </c>
      <c r="K92" s="202"/>
      <c r="L92" s="207"/>
      <c r="M92" s="208"/>
      <c r="N92" s="209"/>
      <c r="O92" s="209"/>
      <c r="P92" s="210">
        <f>SUM(P93:P94)</f>
        <v>0</v>
      </c>
      <c r="Q92" s="209"/>
      <c r="R92" s="210">
        <f>SUM(R93:R94)</f>
        <v>0</v>
      </c>
      <c r="S92" s="209"/>
      <c r="T92" s="211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2" t="s">
        <v>202</v>
      </c>
      <c r="AT92" s="213" t="s">
        <v>71</v>
      </c>
      <c r="AU92" s="213" t="s">
        <v>80</v>
      </c>
      <c r="AY92" s="212" t="s">
        <v>178</v>
      </c>
      <c r="BK92" s="214">
        <f>SUM(BK93:BK94)</f>
        <v>0</v>
      </c>
    </row>
    <row r="93" spans="1:65" s="2" customFormat="1" ht="16.5" customHeight="1">
      <c r="A93" s="41"/>
      <c r="B93" s="42"/>
      <c r="C93" s="217" t="s">
        <v>185</v>
      </c>
      <c r="D93" s="217" t="s">
        <v>180</v>
      </c>
      <c r="E93" s="218" t="s">
        <v>2737</v>
      </c>
      <c r="F93" s="219" t="s">
        <v>2736</v>
      </c>
      <c r="G93" s="220" t="s">
        <v>2725</v>
      </c>
      <c r="H93" s="221">
        <v>1</v>
      </c>
      <c r="I93" s="222"/>
      <c r="J93" s="223">
        <f>ROUND(I93*H93,2)</f>
        <v>0</v>
      </c>
      <c r="K93" s="219" t="s">
        <v>184</v>
      </c>
      <c r="L93" s="47"/>
      <c r="M93" s="224" t="s">
        <v>19</v>
      </c>
      <c r="N93" s="225" t="s">
        <v>43</v>
      </c>
      <c r="O93" s="87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8" t="s">
        <v>2726</v>
      </c>
      <c r="AT93" s="228" t="s">
        <v>180</v>
      </c>
      <c r="AU93" s="228" t="s">
        <v>82</v>
      </c>
      <c r="AY93" s="20" t="s">
        <v>178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0" t="s">
        <v>80</v>
      </c>
      <c r="BK93" s="229">
        <f>ROUND(I93*H93,2)</f>
        <v>0</v>
      </c>
      <c r="BL93" s="20" t="s">
        <v>2726</v>
      </c>
      <c r="BM93" s="228" t="s">
        <v>2738</v>
      </c>
    </row>
    <row r="94" spans="1:47" s="2" customFormat="1" ht="12">
      <c r="A94" s="41"/>
      <c r="B94" s="42"/>
      <c r="C94" s="43"/>
      <c r="D94" s="230" t="s">
        <v>187</v>
      </c>
      <c r="E94" s="43"/>
      <c r="F94" s="231" t="s">
        <v>2736</v>
      </c>
      <c r="G94" s="43"/>
      <c r="H94" s="43"/>
      <c r="I94" s="232"/>
      <c r="J94" s="43"/>
      <c r="K94" s="43"/>
      <c r="L94" s="47"/>
      <c r="M94" s="233"/>
      <c r="N94" s="23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187</v>
      </c>
      <c r="AU94" s="20" t="s">
        <v>82</v>
      </c>
    </row>
    <row r="95" spans="1:63" s="12" customFormat="1" ht="22.8" customHeight="1">
      <c r="A95" s="12"/>
      <c r="B95" s="201"/>
      <c r="C95" s="202"/>
      <c r="D95" s="203" t="s">
        <v>71</v>
      </c>
      <c r="E95" s="215" t="s">
        <v>2739</v>
      </c>
      <c r="F95" s="215" t="s">
        <v>2740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SUM(P96:P101)</f>
        <v>0</v>
      </c>
      <c r="Q95" s="209"/>
      <c r="R95" s="210">
        <f>SUM(R96:R101)</f>
        <v>0</v>
      </c>
      <c r="S95" s="209"/>
      <c r="T95" s="211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2" t="s">
        <v>202</v>
      </c>
      <c r="AT95" s="213" t="s">
        <v>71</v>
      </c>
      <c r="AU95" s="213" t="s">
        <v>80</v>
      </c>
      <c r="AY95" s="212" t="s">
        <v>178</v>
      </c>
      <c r="BK95" s="214">
        <f>SUM(BK96:BK101)</f>
        <v>0</v>
      </c>
    </row>
    <row r="96" spans="1:65" s="2" customFormat="1" ht="16.5" customHeight="1">
      <c r="A96" s="41"/>
      <c r="B96" s="42"/>
      <c r="C96" s="217" t="s">
        <v>202</v>
      </c>
      <c r="D96" s="217" t="s">
        <v>180</v>
      </c>
      <c r="E96" s="218" t="s">
        <v>2741</v>
      </c>
      <c r="F96" s="219" t="s">
        <v>2742</v>
      </c>
      <c r="G96" s="220" t="s">
        <v>2725</v>
      </c>
      <c r="H96" s="221">
        <v>1</v>
      </c>
      <c r="I96" s="222"/>
      <c r="J96" s="223">
        <f>ROUND(I96*H96,2)</f>
        <v>0</v>
      </c>
      <c r="K96" s="219" t="s">
        <v>184</v>
      </c>
      <c r="L96" s="47"/>
      <c r="M96" s="224" t="s">
        <v>19</v>
      </c>
      <c r="N96" s="225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2726</v>
      </c>
      <c r="AT96" s="228" t="s">
        <v>180</v>
      </c>
      <c r="AU96" s="228" t="s">
        <v>82</v>
      </c>
      <c r="AY96" s="20" t="s">
        <v>178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80</v>
      </c>
      <c r="BK96" s="229">
        <f>ROUND(I96*H96,2)</f>
        <v>0</v>
      </c>
      <c r="BL96" s="20" t="s">
        <v>2726</v>
      </c>
      <c r="BM96" s="228" t="s">
        <v>2743</v>
      </c>
    </row>
    <row r="97" spans="1:47" s="2" customFormat="1" ht="12">
      <c r="A97" s="41"/>
      <c r="B97" s="42"/>
      <c r="C97" s="43"/>
      <c r="D97" s="230" t="s">
        <v>187</v>
      </c>
      <c r="E97" s="43"/>
      <c r="F97" s="231" t="s">
        <v>2742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187</v>
      </c>
      <c r="AU97" s="20" t="s">
        <v>82</v>
      </c>
    </row>
    <row r="98" spans="1:65" s="2" customFormat="1" ht="16.5" customHeight="1">
      <c r="A98" s="41"/>
      <c r="B98" s="42"/>
      <c r="C98" s="217" t="s">
        <v>207</v>
      </c>
      <c r="D98" s="217" t="s">
        <v>180</v>
      </c>
      <c r="E98" s="218" t="s">
        <v>2744</v>
      </c>
      <c r="F98" s="219" t="s">
        <v>2745</v>
      </c>
      <c r="G98" s="220" t="s">
        <v>2725</v>
      </c>
      <c r="H98" s="221">
        <v>1</v>
      </c>
      <c r="I98" s="222"/>
      <c r="J98" s="223">
        <f>ROUND(I98*H98,2)</f>
        <v>0</v>
      </c>
      <c r="K98" s="219" t="s">
        <v>184</v>
      </c>
      <c r="L98" s="47"/>
      <c r="M98" s="224" t="s">
        <v>19</v>
      </c>
      <c r="N98" s="225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2726</v>
      </c>
      <c r="AT98" s="228" t="s">
        <v>180</v>
      </c>
      <c r="AU98" s="228" t="s">
        <v>82</v>
      </c>
      <c r="AY98" s="20" t="s">
        <v>178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80</v>
      </c>
      <c r="BK98" s="229">
        <f>ROUND(I98*H98,2)</f>
        <v>0</v>
      </c>
      <c r="BL98" s="20" t="s">
        <v>2726</v>
      </c>
      <c r="BM98" s="228" t="s">
        <v>2746</v>
      </c>
    </row>
    <row r="99" spans="1:47" s="2" customFormat="1" ht="12">
      <c r="A99" s="41"/>
      <c r="B99" s="42"/>
      <c r="C99" s="43"/>
      <c r="D99" s="230" t="s">
        <v>187</v>
      </c>
      <c r="E99" s="43"/>
      <c r="F99" s="231" t="s">
        <v>2745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187</v>
      </c>
      <c r="AU99" s="20" t="s">
        <v>82</v>
      </c>
    </row>
    <row r="100" spans="1:65" s="2" customFormat="1" ht="16.5" customHeight="1">
      <c r="A100" s="41"/>
      <c r="B100" s="42"/>
      <c r="C100" s="217" t="s">
        <v>212</v>
      </c>
      <c r="D100" s="217" t="s">
        <v>180</v>
      </c>
      <c r="E100" s="218" t="s">
        <v>2747</v>
      </c>
      <c r="F100" s="219" t="s">
        <v>2748</v>
      </c>
      <c r="G100" s="220" t="s">
        <v>2725</v>
      </c>
      <c r="H100" s="221">
        <v>1</v>
      </c>
      <c r="I100" s="222"/>
      <c r="J100" s="223">
        <f>ROUND(I100*H100,2)</f>
        <v>0</v>
      </c>
      <c r="K100" s="219" t="s">
        <v>184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2726</v>
      </c>
      <c r="AT100" s="228" t="s">
        <v>180</v>
      </c>
      <c r="AU100" s="228" t="s">
        <v>82</v>
      </c>
      <c r="AY100" s="20" t="s">
        <v>178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2726</v>
      </c>
      <c r="BM100" s="228" t="s">
        <v>2749</v>
      </c>
    </row>
    <row r="101" spans="1:47" s="2" customFormat="1" ht="12">
      <c r="A101" s="41"/>
      <c r="B101" s="42"/>
      <c r="C101" s="43"/>
      <c r="D101" s="230" t="s">
        <v>187</v>
      </c>
      <c r="E101" s="43"/>
      <c r="F101" s="231" t="s">
        <v>2748</v>
      </c>
      <c r="G101" s="43"/>
      <c r="H101" s="43"/>
      <c r="I101" s="232"/>
      <c r="J101" s="43"/>
      <c r="K101" s="43"/>
      <c r="L101" s="47"/>
      <c r="M101" s="304"/>
      <c r="N101" s="305"/>
      <c r="O101" s="306"/>
      <c r="P101" s="306"/>
      <c r="Q101" s="306"/>
      <c r="R101" s="306"/>
      <c r="S101" s="306"/>
      <c r="T101" s="307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187</v>
      </c>
      <c r="AU101" s="20" t="s">
        <v>82</v>
      </c>
    </row>
    <row r="102" spans="1:31" s="2" customFormat="1" ht="6.95" customHeight="1">
      <c r="A102" s="41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47"/>
      <c r="M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</sheetData>
  <sheetProtection password="CC35" sheet="1" objects="1" scenarios="1" formatColumns="0" formatRows="0" autoFilter="0"/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3"/>
      <c r="C3" s="144"/>
      <c r="D3" s="144"/>
      <c r="E3" s="144"/>
      <c r="F3" s="144"/>
      <c r="G3" s="144"/>
      <c r="H3" s="23"/>
    </row>
    <row r="4" spans="2:8" s="1" customFormat="1" ht="24.95" customHeight="1">
      <c r="B4" s="23"/>
      <c r="C4" s="145" t="s">
        <v>2750</v>
      </c>
      <c r="H4" s="23"/>
    </row>
    <row r="5" spans="2:8" s="1" customFormat="1" ht="12" customHeight="1">
      <c r="B5" s="23"/>
      <c r="C5" s="309" t="s">
        <v>13</v>
      </c>
      <c r="D5" s="154" t="s">
        <v>14</v>
      </c>
      <c r="E5" s="1"/>
      <c r="F5" s="1"/>
      <c r="H5" s="23"/>
    </row>
    <row r="6" spans="2:8" s="1" customFormat="1" ht="36.95" customHeight="1">
      <c r="B6" s="23"/>
      <c r="C6" s="310" t="s">
        <v>16</v>
      </c>
      <c r="D6" s="311" t="s">
        <v>17</v>
      </c>
      <c r="E6" s="1"/>
      <c r="F6" s="1"/>
      <c r="H6" s="23"/>
    </row>
    <row r="7" spans="2:8" s="1" customFormat="1" ht="16.5" customHeight="1">
      <c r="B7" s="23"/>
      <c r="C7" s="147" t="s">
        <v>23</v>
      </c>
      <c r="D7" s="151" t="str">
        <f>'Rekapitulace stavby'!AN8</f>
        <v>15. 6. 2021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90"/>
      <c r="B9" s="312"/>
      <c r="C9" s="313" t="s">
        <v>53</v>
      </c>
      <c r="D9" s="314" t="s">
        <v>54</v>
      </c>
      <c r="E9" s="314" t="s">
        <v>165</v>
      </c>
      <c r="F9" s="315" t="s">
        <v>2751</v>
      </c>
      <c r="G9" s="190"/>
      <c r="H9" s="312"/>
    </row>
    <row r="10" spans="1:8" s="2" customFormat="1" ht="26.4" customHeight="1">
      <c r="A10" s="41"/>
      <c r="B10" s="47"/>
      <c r="C10" s="316" t="s">
        <v>2752</v>
      </c>
      <c r="D10" s="316" t="s">
        <v>78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17" t="s">
        <v>117</v>
      </c>
      <c r="D11" s="318" t="s">
        <v>19</v>
      </c>
      <c r="E11" s="319" t="s">
        <v>19</v>
      </c>
      <c r="F11" s="320">
        <v>220.58</v>
      </c>
      <c r="G11" s="41"/>
      <c r="H11" s="47"/>
    </row>
    <row r="12" spans="1:8" s="2" customFormat="1" ht="16.8" customHeight="1">
      <c r="A12" s="41"/>
      <c r="B12" s="47"/>
      <c r="C12" s="321" t="s">
        <v>19</v>
      </c>
      <c r="D12" s="321" t="s">
        <v>545</v>
      </c>
      <c r="E12" s="20" t="s">
        <v>19</v>
      </c>
      <c r="F12" s="322">
        <v>0</v>
      </c>
      <c r="G12" s="41"/>
      <c r="H12" s="47"/>
    </row>
    <row r="13" spans="1:8" s="2" customFormat="1" ht="16.8" customHeight="1">
      <c r="A13" s="41"/>
      <c r="B13" s="47"/>
      <c r="C13" s="321" t="s">
        <v>19</v>
      </c>
      <c r="D13" s="321" t="s">
        <v>546</v>
      </c>
      <c r="E13" s="20" t="s">
        <v>19</v>
      </c>
      <c r="F13" s="322">
        <v>211.6</v>
      </c>
      <c r="G13" s="41"/>
      <c r="H13" s="47"/>
    </row>
    <row r="14" spans="1:8" s="2" customFormat="1" ht="16.8" customHeight="1">
      <c r="A14" s="41"/>
      <c r="B14" s="47"/>
      <c r="C14" s="321" t="s">
        <v>19</v>
      </c>
      <c r="D14" s="321" t="s">
        <v>547</v>
      </c>
      <c r="E14" s="20" t="s">
        <v>19</v>
      </c>
      <c r="F14" s="322">
        <v>0</v>
      </c>
      <c r="G14" s="41"/>
      <c r="H14" s="47"/>
    </row>
    <row r="15" spans="1:8" s="2" customFormat="1" ht="16.8" customHeight="1">
      <c r="A15" s="41"/>
      <c r="B15" s="47"/>
      <c r="C15" s="321" t="s">
        <v>19</v>
      </c>
      <c r="D15" s="321" t="s">
        <v>548</v>
      </c>
      <c r="E15" s="20" t="s">
        <v>19</v>
      </c>
      <c r="F15" s="322">
        <v>8.98</v>
      </c>
      <c r="G15" s="41"/>
      <c r="H15" s="47"/>
    </row>
    <row r="16" spans="1:8" s="2" customFormat="1" ht="16.8" customHeight="1">
      <c r="A16" s="41"/>
      <c r="B16" s="47"/>
      <c r="C16" s="321" t="s">
        <v>117</v>
      </c>
      <c r="D16" s="321" t="s">
        <v>449</v>
      </c>
      <c r="E16" s="20" t="s">
        <v>19</v>
      </c>
      <c r="F16" s="322">
        <v>220.58</v>
      </c>
      <c r="G16" s="41"/>
      <c r="H16" s="47"/>
    </row>
    <row r="17" spans="1:8" s="2" customFormat="1" ht="16.8" customHeight="1">
      <c r="A17" s="41"/>
      <c r="B17" s="47"/>
      <c r="C17" s="323" t="s">
        <v>2753</v>
      </c>
      <c r="D17" s="41"/>
      <c r="E17" s="41"/>
      <c r="F17" s="41"/>
      <c r="G17" s="41"/>
      <c r="H17" s="47"/>
    </row>
    <row r="18" spans="1:8" s="2" customFormat="1" ht="16.8" customHeight="1">
      <c r="A18" s="41"/>
      <c r="B18" s="47"/>
      <c r="C18" s="321" t="s">
        <v>554</v>
      </c>
      <c r="D18" s="321" t="s">
        <v>555</v>
      </c>
      <c r="E18" s="20" t="s">
        <v>183</v>
      </c>
      <c r="F18" s="322">
        <v>222.08</v>
      </c>
      <c r="G18" s="41"/>
      <c r="H18" s="47"/>
    </row>
    <row r="19" spans="1:8" s="2" customFormat="1" ht="16.8" customHeight="1">
      <c r="A19" s="41"/>
      <c r="B19" s="47"/>
      <c r="C19" s="321" t="s">
        <v>559</v>
      </c>
      <c r="D19" s="321" t="s">
        <v>560</v>
      </c>
      <c r="E19" s="20" t="s">
        <v>183</v>
      </c>
      <c r="F19" s="322">
        <v>222.08</v>
      </c>
      <c r="G19" s="41"/>
      <c r="H19" s="47"/>
    </row>
    <row r="20" spans="1:8" s="2" customFormat="1" ht="16.8" customHeight="1">
      <c r="A20" s="41"/>
      <c r="B20" s="47"/>
      <c r="C20" s="321" t="s">
        <v>634</v>
      </c>
      <c r="D20" s="321" t="s">
        <v>635</v>
      </c>
      <c r="E20" s="20" t="s">
        <v>183</v>
      </c>
      <c r="F20" s="322">
        <v>220.58</v>
      </c>
      <c r="G20" s="41"/>
      <c r="H20" s="47"/>
    </row>
    <row r="21" spans="1:8" s="2" customFormat="1" ht="16.8" customHeight="1">
      <c r="A21" s="41"/>
      <c r="B21" s="47"/>
      <c r="C21" s="321" t="s">
        <v>596</v>
      </c>
      <c r="D21" s="321" t="s">
        <v>597</v>
      </c>
      <c r="E21" s="20" t="s">
        <v>183</v>
      </c>
      <c r="F21" s="322">
        <v>222.08</v>
      </c>
      <c r="G21" s="41"/>
      <c r="H21" s="47"/>
    </row>
    <row r="22" spans="1:8" s="2" customFormat="1" ht="16.8" customHeight="1">
      <c r="A22" s="41"/>
      <c r="B22" s="47"/>
      <c r="C22" s="321" t="s">
        <v>643</v>
      </c>
      <c r="D22" s="321" t="s">
        <v>644</v>
      </c>
      <c r="E22" s="20" t="s">
        <v>183</v>
      </c>
      <c r="F22" s="322">
        <v>222.08</v>
      </c>
      <c r="G22" s="41"/>
      <c r="H22" s="47"/>
    </row>
    <row r="23" spans="1:8" s="2" customFormat="1" ht="16.8" customHeight="1">
      <c r="A23" s="41"/>
      <c r="B23" s="47"/>
      <c r="C23" s="321" t="s">
        <v>605</v>
      </c>
      <c r="D23" s="321" t="s">
        <v>606</v>
      </c>
      <c r="E23" s="20" t="s">
        <v>183</v>
      </c>
      <c r="F23" s="322">
        <v>222.08</v>
      </c>
      <c r="G23" s="41"/>
      <c r="H23" s="47"/>
    </row>
    <row r="24" spans="1:8" s="2" customFormat="1" ht="16.8" customHeight="1">
      <c r="A24" s="41"/>
      <c r="B24" s="47"/>
      <c r="C24" s="321" t="s">
        <v>610</v>
      </c>
      <c r="D24" s="321" t="s">
        <v>611</v>
      </c>
      <c r="E24" s="20" t="s">
        <v>183</v>
      </c>
      <c r="F24" s="322">
        <v>224.992</v>
      </c>
      <c r="G24" s="41"/>
      <c r="H24" s="47"/>
    </row>
    <row r="25" spans="1:8" s="2" customFormat="1" ht="16.8" customHeight="1">
      <c r="A25" s="41"/>
      <c r="B25" s="47"/>
      <c r="C25" s="317" t="s">
        <v>115</v>
      </c>
      <c r="D25" s="318" t="s">
        <v>19</v>
      </c>
      <c r="E25" s="319" t="s">
        <v>19</v>
      </c>
      <c r="F25" s="320">
        <v>1.5</v>
      </c>
      <c r="G25" s="41"/>
      <c r="H25" s="47"/>
    </row>
    <row r="26" spans="1:8" s="2" customFormat="1" ht="16.8" customHeight="1">
      <c r="A26" s="41"/>
      <c r="B26" s="47"/>
      <c r="C26" s="321" t="s">
        <v>19</v>
      </c>
      <c r="D26" s="321" t="s">
        <v>558</v>
      </c>
      <c r="E26" s="20" t="s">
        <v>19</v>
      </c>
      <c r="F26" s="322">
        <v>0</v>
      </c>
      <c r="G26" s="41"/>
      <c r="H26" s="47"/>
    </row>
    <row r="27" spans="1:8" s="2" customFormat="1" ht="16.8" customHeight="1">
      <c r="A27" s="41"/>
      <c r="B27" s="47"/>
      <c r="C27" s="321" t="s">
        <v>115</v>
      </c>
      <c r="D27" s="321" t="s">
        <v>116</v>
      </c>
      <c r="E27" s="20" t="s">
        <v>19</v>
      </c>
      <c r="F27" s="322">
        <v>1.5</v>
      </c>
      <c r="G27" s="41"/>
      <c r="H27" s="47"/>
    </row>
    <row r="28" spans="1:8" s="2" customFormat="1" ht="16.8" customHeight="1">
      <c r="A28" s="41"/>
      <c r="B28" s="47"/>
      <c r="C28" s="323" t="s">
        <v>2753</v>
      </c>
      <c r="D28" s="41"/>
      <c r="E28" s="41"/>
      <c r="F28" s="41"/>
      <c r="G28" s="41"/>
      <c r="H28" s="47"/>
    </row>
    <row r="29" spans="1:8" s="2" customFormat="1" ht="16.8" customHeight="1">
      <c r="A29" s="41"/>
      <c r="B29" s="47"/>
      <c r="C29" s="321" t="s">
        <v>554</v>
      </c>
      <c r="D29" s="321" t="s">
        <v>555</v>
      </c>
      <c r="E29" s="20" t="s">
        <v>183</v>
      </c>
      <c r="F29" s="322">
        <v>222.08</v>
      </c>
      <c r="G29" s="41"/>
      <c r="H29" s="47"/>
    </row>
    <row r="30" spans="1:8" s="2" customFormat="1" ht="16.8" customHeight="1">
      <c r="A30" s="41"/>
      <c r="B30" s="47"/>
      <c r="C30" s="321" t="s">
        <v>559</v>
      </c>
      <c r="D30" s="321" t="s">
        <v>560</v>
      </c>
      <c r="E30" s="20" t="s">
        <v>183</v>
      </c>
      <c r="F30" s="322">
        <v>222.08</v>
      </c>
      <c r="G30" s="41"/>
      <c r="H30" s="47"/>
    </row>
    <row r="31" spans="1:8" s="2" customFormat="1" ht="16.8" customHeight="1">
      <c r="A31" s="41"/>
      <c r="B31" s="47"/>
      <c r="C31" s="321" t="s">
        <v>626</v>
      </c>
      <c r="D31" s="321" t="s">
        <v>627</v>
      </c>
      <c r="E31" s="20" t="s">
        <v>183</v>
      </c>
      <c r="F31" s="322">
        <v>1.5</v>
      </c>
      <c r="G31" s="41"/>
      <c r="H31" s="47"/>
    </row>
    <row r="32" spans="1:8" s="2" customFormat="1" ht="16.8" customHeight="1">
      <c r="A32" s="41"/>
      <c r="B32" s="47"/>
      <c r="C32" s="321" t="s">
        <v>596</v>
      </c>
      <c r="D32" s="321" t="s">
        <v>597</v>
      </c>
      <c r="E32" s="20" t="s">
        <v>183</v>
      </c>
      <c r="F32" s="322">
        <v>222.08</v>
      </c>
      <c r="G32" s="41"/>
      <c r="H32" s="47"/>
    </row>
    <row r="33" spans="1:8" s="2" customFormat="1" ht="16.8" customHeight="1">
      <c r="A33" s="41"/>
      <c r="B33" s="47"/>
      <c r="C33" s="321" t="s">
        <v>643</v>
      </c>
      <c r="D33" s="321" t="s">
        <v>644</v>
      </c>
      <c r="E33" s="20" t="s">
        <v>183</v>
      </c>
      <c r="F33" s="322">
        <v>222.08</v>
      </c>
      <c r="G33" s="41"/>
      <c r="H33" s="47"/>
    </row>
    <row r="34" spans="1:8" s="2" customFormat="1" ht="16.8" customHeight="1">
      <c r="A34" s="41"/>
      <c r="B34" s="47"/>
      <c r="C34" s="321" t="s">
        <v>605</v>
      </c>
      <c r="D34" s="321" t="s">
        <v>606</v>
      </c>
      <c r="E34" s="20" t="s">
        <v>183</v>
      </c>
      <c r="F34" s="322">
        <v>222.08</v>
      </c>
      <c r="G34" s="41"/>
      <c r="H34" s="47"/>
    </row>
    <row r="35" spans="1:8" s="2" customFormat="1" ht="16.8" customHeight="1">
      <c r="A35" s="41"/>
      <c r="B35" s="47"/>
      <c r="C35" s="321" t="s">
        <v>630</v>
      </c>
      <c r="D35" s="321" t="s">
        <v>631</v>
      </c>
      <c r="E35" s="20" t="s">
        <v>183</v>
      </c>
      <c r="F35" s="322">
        <v>1.5</v>
      </c>
      <c r="G35" s="41"/>
      <c r="H35" s="47"/>
    </row>
    <row r="36" spans="1:8" s="2" customFormat="1" ht="16.8" customHeight="1">
      <c r="A36" s="41"/>
      <c r="B36" s="47"/>
      <c r="C36" s="321" t="s">
        <v>613</v>
      </c>
      <c r="D36" s="321" t="s">
        <v>614</v>
      </c>
      <c r="E36" s="20" t="s">
        <v>183</v>
      </c>
      <c r="F36" s="322">
        <v>1.53</v>
      </c>
      <c r="G36" s="41"/>
      <c r="H36" s="47"/>
    </row>
    <row r="37" spans="1:8" s="2" customFormat="1" ht="26.4" customHeight="1">
      <c r="A37" s="41"/>
      <c r="B37" s="47"/>
      <c r="C37" s="316" t="s">
        <v>2754</v>
      </c>
      <c r="D37" s="316" t="s">
        <v>110</v>
      </c>
      <c r="E37" s="41"/>
      <c r="F37" s="41"/>
      <c r="G37" s="41"/>
      <c r="H37" s="47"/>
    </row>
    <row r="38" spans="1:8" s="2" customFormat="1" ht="16.8" customHeight="1">
      <c r="A38" s="41"/>
      <c r="B38" s="47"/>
      <c r="C38" s="317" t="s">
        <v>2492</v>
      </c>
      <c r="D38" s="318" t="s">
        <v>19</v>
      </c>
      <c r="E38" s="319" t="s">
        <v>19</v>
      </c>
      <c r="F38" s="320">
        <v>50.94</v>
      </c>
      <c r="G38" s="41"/>
      <c r="H38" s="47"/>
    </row>
    <row r="39" spans="1:8" s="2" customFormat="1" ht="16.8" customHeight="1">
      <c r="A39" s="41"/>
      <c r="B39" s="47"/>
      <c r="C39" s="321" t="s">
        <v>19</v>
      </c>
      <c r="D39" s="321" t="s">
        <v>2635</v>
      </c>
      <c r="E39" s="20" t="s">
        <v>19</v>
      </c>
      <c r="F39" s="322">
        <v>50.94</v>
      </c>
      <c r="G39" s="41"/>
      <c r="H39" s="47"/>
    </row>
    <row r="40" spans="1:8" s="2" customFormat="1" ht="16.8" customHeight="1">
      <c r="A40" s="41"/>
      <c r="B40" s="47"/>
      <c r="C40" s="321" t="s">
        <v>2492</v>
      </c>
      <c r="D40" s="321" t="s">
        <v>265</v>
      </c>
      <c r="E40" s="20" t="s">
        <v>19</v>
      </c>
      <c r="F40" s="322">
        <v>50.94</v>
      </c>
      <c r="G40" s="41"/>
      <c r="H40" s="47"/>
    </row>
    <row r="41" spans="1:8" s="2" customFormat="1" ht="16.8" customHeight="1">
      <c r="A41" s="41"/>
      <c r="B41" s="47"/>
      <c r="C41" s="323" t="s">
        <v>2753</v>
      </c>
      <c r="D41" s="41"/>
      <c r="E41" s="41"/>
      <c r="F41" s="41"/>
      <c r="G41" s="41"/>
      <c r="H41" s="47"/>
    </row>
    <row r="42" spans="1:8" s="2" customFormat="1" ht="16.8" customHeight="1">
      <c r="A42" s="41"/>
      <c r="B42" s="47"/>
      <c r="C42" s="321" t="s">
        <v>2631</v>
      </c>
      <c r="D42" s="321" t="s">
        <v>2632</v>
      </c>
      <c r="E42" s="20" t="s">
        <v>183</v>
      </c>
      <c r="F42" s="322">
        <v>50.94</v>
      </c>
      <c r="G42" s="41"/>
      <c r="H42" s="47"/>
    </row>
    <row r="43" spans="1:8" s="2" customFormat="1" ht="16.8" customHeight="1">
      <c r="A43" s="41"/>
      <c r="B43" s="47"/>
      <c r="C43" s="321" t="s">
        <v>2549</v>
      </c>
      <c r="D43" s="321" t="s">
        <v>2550</v>
      </c>
      <c r="E43" s="20" t="s">
        <v>183</v>
      </c>
      <c r="F43" s="322">
        <v>50.94</v>
      </c>
      <c r="G43" s="41"/>
      <c r="H43" s="47"/>
    </row>
    <row r="44" spans="1:8" s="2" customFormat="1" ht="16.8" customHeight="1">
      <c r="A44" s="41"/>
      <c r="B44" s="47"/>
      <c r="C44" s="321" t="s">
        <v>2619</v>
      </c>
      <c r="D44" s="321" t="s">
        <v>2620</v>
      </c>
      <c r="E44" s="20" t="s">
        <v>183</v>
      </c>
      <c r="F44" s="322">
        <v>50.94</v>
      </c>
      <c r="G44" s="41"/>
      <c r="H44" s="47"/>
    </row>
    <row r="45" spans="1:8" s="2" customFormat="1" ht="16.8" customHeight="1">
      <c r="A45" s="41"/>
      <c r="B45" s="47"/>
      <c r="C45" s="321" t="s">
        <v>2623</v>
      </c>
      <c r="D45" s="321" t="s">
        <v>2624</v>
      </c>
      <c r="E45" s="20" t="s">
        <v>183</v>
      </c>
      <c r="F45" s="322">
        <v>50.94</v>
      </c>
      <c r="G45" s="41"/>
      <c r="H45" s="47"/>
    </row>
    <row r="46" spans="1:8" s="2" customFormat="1" ht="16.8" customHeight="1">
      <c r="A46" s="41"/>
      <c r="B46" s="47"/>
      <c r="C46" s="321" t="s">
        <v>2627</v>
      </c>
      <c r="D46" s="321" t="s">
        <v>2628</v>
      </c>
      <c r="E46" s="20" t="s">
        <v>183</v>
      </c>
      <c r="F46" s="322">
        <v>50.94</v>
      </c>
      <c r="G46" s="41"/>
      <c r="H46" s="47"/>
    </row>
    <row r="47" spans="1:8" s="2" customFormat="1" ht="7.4" customHeight="1">
      <c r="A47" s="41"/>
      <c r="B47" s="170"/>
      <c r="C47" s="171"/>
      <c r="D47" s="171"/>
      <c r="E47" s="171"/>
      <c r="F47" s="171"/>
      <c r="G47" s="171"/>
      <c r="H47" s="47"/>
    </row>
    <row r="48" spans="1:8" s="2" customFormat="1" ht="12">
      <c r="A48" s="41"/>
      <c r="B48" s="41"/>
      <c r="C48" s="41"/>
      <c r="D48" s="41"/>
      <c r="E48" s="41"/>
      <c r="F48" s="41"/>
      <c r="G48" s="41"/>
      <c r="H48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24" customWidth="1"/>
    <col min="2" max="2" width="1.7109375" style="324" customWidth="1"/>
    <col min="3" max="4" width="5.00390625" style="324" customWidth="1"/>
    <col min="5" max="5" width="11.7109375" style="324" customWidth="1"/>
    <col min="6" max="6" width="9.140625" style="324" customWidth="1"/>
    <col min="7" max="7" width="5.00390625" style="324" customWidth="1"/>
    <col min="8" max="8" width="77.8515625" style="324" customWidth="1"/>
    <col min="9" max="10" width="20.00390625" style="324" customWidth="1"/>
    <col min="11" max="11" width="1.7109375" style="324" customWidth="1"/>
  </cols>
  <sheetData>
    <row r="1" s="1" customFormat="1" ht="37.5" customHeight="1"/>
    <row r="2" spans="2:11" s="1" customFormat="1" ht="7.5" customHeight="1">
      <c r="B2" s="325"/>
      <c r="C2" s="326"/>
      <c r="D2" s="326"/>
      <c r="E2" s="326"/>
      <c r="F2" s="326"/>
      <c r="G2" s="326"/>
      <c r="H2" s="326"/>
      <c r="I2" s="326"/>
      <c r="J2" s="326"/>
      <c r="K2" s="327"/>
    </row>
    <row r="3" spans="2:11" s="18" customFormat="1" ht="45" customHeight="1">
      <c r="B3" s="328"/>
      <c r="C3" s="329" t="s">
        <v>2755</v>
      </c>
      <c r="D3" s="329"/>
      <c r="E3" s="329"/>
      <c r="F3" s="329"/>
      <c r="G3" s="329"/>
      <c r="H3" s="329"/>
      <c r="I3" s="329"/>
      <c r="J3" s="329"/>
      <c r="K3" s="330"/>
    </row>
    <row r="4" spans="2:11" s="1" customFormat="1" ht="25.5" customHeight="1">
      <c r="B4" s="331"/>
      <c r="C4" s="332" t="s">
        <v>2756</v>
      </c>
      <c r="D4" s="332"/>
      <c r="E4" s="332"/>
      <c r="F4" s="332"/>
      <c r="G4" s="332"/>
      <c r="H4" s="332"/>
      <c r="I4" s="332"/>
      <c r="J4" s="332"/>
      <c r="K4" s="333"/>
    </row>
    <row r="5" spans="2:11" s="1" customFormat="1" ht="5.25" customHeight="1">
      <c r="B5" s="331"/>
      <c r="C5" s="334"/>
      <c r="D5" s="334"/>
      <c r="E5" s="334"/>
      <c r="F5" s="334"/>
      <c r="G5" s="334"/>
      <c r="H5" s="334"/>
      <c r="I5" s="334"/>
      <c r="J5" s="334"/>
      <c r="K5" s="333"/>
    </row>
    <row r="6" spans="2:11" s="1" customFormat="1" ht="15" customHeight="1">
      <c r="B6" s="331"/>
      <c r="C6" s="335" t="s">
        <v>2757</v>
      </c>
      <c r="D6" s="335"/>
      <c r="E6" s="335"/>
      <c r="F6" s="335"/>
      <c r="G6" s="335"/>
      <c r="H6" s="335"/>
      <c r="I6" s="335"/>
      <c r="J6" s="335"/>
      <c r="K6" s="333"/>
    </row>
    <row r="7" spans="2:11" s="1" customFormat="1" ht="15" customHeight="1">
      <c r="B7" s="336"/>
      <c r="C7" s="335" t="s">
        <v>2758</v>
      </c>
      <c r="D7" s="335"/>
      <c r="E7" s="335"/>
      <c r="F7" s="335"/>
      <c r="G7" s="335"/>
      <c r="H7" s="335"/>
      <c r="I7" s="335"/>
      <c r="J7" s="335"/>
      <c r="K7" s="333"/>
    </row>
    <row r="8" spans="2:11" s="1" customFormat="1" ht="12.75" customHeight="1">
      <c r="B8" s="336"/>
      <c r="C8" s="335"/>
      <c r="D8" s="335"/>
      <c r="E8" s="335"/>
      <c r="F8" s="335"/>
      <c r="G8" s="335"/>
      <c r="H8" s="335"/>
      <c r="I8" s="335"/>
      <c r="J8" s="335"/>
      <c r="K8" s="333"/>
    </row>
    <row r="9" spans="2:11" s="1" customFormat="1" ht="15" customHeight="1">
      <c r="B9" s="336"/>
      <c r="C9" s="335" t="s">
        <v>2759</v>
      </c>
      <c r="D9" s="335"/>
      <c r="E9" s="335"/>
      <c r="F9" s="335"/>
      <c r="G9" s="335"/>
      <c r="H9" s="335"/>
      <c r="I9" s="335"/>
      <c r="J9" s="335"/>
      <c r="K9" s="333"/>
    </row>
    <row r="10" spans="2:11" s="1" customFormat="1" ht="15" customHeight="1">
      <c r="B10" s="336"/>
      <c r="C10" s="335"/>
      <c r="D10" s="335" t="s">
        <v>2760</v>
      </c>
      <c r="E10" s="335"/>
      <c r="F10" s="335"/>
      <c r="G10" s="335"/>
      <c r="H10" s="335"/>
      <c r="I10" s="335"/>
      <c r="J10" s="335"/>
      <c r="K10" s="333"/>
    </row>
    <row r="11" spans="2:11" s="1" customFormat="1" ht="15" customHeight="1">
      <c r="B11" s="336"/>
      <c r="C11" s="337"/>
      <c r="D11" s="335" t="s">
        <v>2761</v>
      </c>
      <c r="E11" s="335"/>
      <c r="F11" s="335"/>
      <c r="G11" s="335"/>
      <c r="H11" s="335"/>
      <c r="I11" s="335"/>
      <c r="J11" s="335"/>
      <c r="K11" s="333"/>
    </row>
    <row r="12" spans="2:11" s="1" customFormat="1" ht="15" customHeight="1">
      <c r="B12" s="336"/>
      <c r="C12" s="337"/>
      <c r="D12" s="335"/>
      <c r="E12" s="335"/>
      <c r="F12" s="335"/>
      <c r="G12" s="335"/>
      <c r="H12" s="335"/>
      <c r="I12" s="335"/>
      <c r="J12" s="335"/>
      <c r="K12" s="333"/>
    </row>
    <row r="13" spans="2:11" s="1" customFormat="1" ht="15" customHeight="1">
      <c r="B13" s="336"/>
      <c r="C13" s="337"/>
      <c r="D13" s="338" t="s">
        <v>2762</v>
      </c>
      <c r="E13" s="335"/>
      <c r="F13" s="335"/>
      <c r="G13" s="335"/>
      <c r="H13" s="335"/>
      <c r="I13" s="335"/>
      <c r="J13" s="335"/>
      <c r="K13" s="333"/>
    </row>
    <row r="14" spans="2:11" s="1" customFormat="1" ht="12.75" customHeight="1">
      <c r="B14" s="336"/>
      <c r="C14" s="337"/>
      <c r="D14" s="337"/>
      <c r="E14" s="337"/>
      <c r="F14" s="337"/>
      <c r="G14" s="337"/>
      <c r="H14" s="337"/>
      <c r="I14" s="337"/>
      <c r="J14" s="337"/>
      <c r="K14" s="333"/>
    </row>
    <row r="15" spans="2:11" s="1" customFormat="1" ht="15" customHeight="1">
      <c r="B15" s="336"/>
      <c r="C15" s="337"/>
      <c r="D15" s="335" t="s">
        <v>2763</v>
      </c>
      <c r="E15" s="335"/>
      <c r="F15" s="335"/>
      <c r="G15" s="335"/>
      <c r="H15" s="335"/>
      <c r="I15" s="335"/>
      <c r="J15" s="335"/>
      <c r="K15" s="333"/>
    </row>
    <row r="16" spans="2:11" s="1" customFormat="1" ht="15" customHeight="1">
      <c r="B16" s="336"/>
      <c r="C16" s="337"/>
      <c r="D16" s="335" t="s">
        <v>2764</v>
      </c>
      <c r="E16" s="335"/>
      <c r="F16" s="335"/>
      <c r="G16" s="335"/>
      <c r="H16" s="335"/>
      <c r="I16" s="335"/>
      <c r="J16" s="335"/>
      <c r="K16" s="333"/>
    </row>
    <row r="17" spans="2:11" s="1" customFormat="1" ht="15" customHeight="1">
      <c r="B17" s="336"/>
      <c r="C17" s="337"/>
      <c r="D17" s="335" t="s">
        <v>2765</v>
      </c>
      <c r="E17" s="335"/>
      <c r="F17" s="335"/>
      <c r="G17" s="335"/>
      <c r="H17" s="335"/>
      <c r="I17" s="335"/>
      <c r="J17" s="335"/>
      <c r="K17" s="333"/>
    </row>
    <row r="18" spans="2:11" s="1" customFormat="1" ht="15" customHeight="1">
      <c r="B18" s="336"/>
      <c r="C18" s="337"/>
      <c r="D18" s="337"/>
      <c r="E18" s="339" t="s">
        <v>79</v>
      </c>
      <c r="F18" s="335" t="s">
        <v>2766</v>
      </c>
      <c r="G18" s="335"/>
      <c r="H18" s="335"/>
      <c r="I18" s="335"/>
      <c r="J18" s="335"/>
      <c r="K18" s="333"/>
    </row>
    <row r="19" spans="2:11" s="1" customFormat="1" ht="15" customHeight="1">
      <c r="B19" s="336"/>
      <c r="C19" s="337"/>
      <c r="D19" s="337"/>
      <c r="E19" s="339" t="s">
        <v>2767</v>
      </c>
      <c r="F19" s="335" t="s">
        <v>2768</v>
      </c>
      <c r="G19" s="335"/>
      <c r="H19" s="335"/>
      <c r="I19" s="335"/>
      <c r="J19" s="335"/>
      <c r="K19" s="333"/>
    </row>
    <row r="20" spans="2:11" s="1" customFormat="1" ht="15" customHeight="1">
      <c r="B20" s="336"/>
      <c r="C20" s="337"/>
      <c r="D20" s="337"/>
      <c r="E20" s="339" t="s">
        <v>2769</v>
      </c>
      <c r="F20" s="335" t="s">
        <v>2770</v>
      </c>
      <c r="G20" s="335"/>
      <c r="H20" s="335"/>
      <c r="I20" s="335"/>
      <c r="J20" s="335"/>
      <c r="K20" s="333"/>
    </row>
    <row r="21" spans="2:11" s="1" customFormat="1" ht="15" customHeight="1">
      <c r="B21" s="336"/>
      <c r="C21" s="337"/>
      <c r="D21" s="337"/>
      <c r="E21" s="339" t="s">
        <v>112</v>
      </c>
      <c r="F21" s="335" t="s">
        <v>2771</v>
      </c>
      <c r="G21" s="335"/>
      <c r="H21" s="335"/>
      <c r="I21" s="335"/>
      <c r="J21" s="335"/>
      <c r="K21" s="333"/>
    </row>
    <row r="22" spans="2:11" s="1" customFormat="1" ht="15" customHeight="1">
      <c r="B22" s="336"/>
      <c r="C22" s="337"/>
      <c r="D22" s="337"/>
      <c r="E22" s="339" t="s">
        <v>2772</v>
      </c>
      <c r="F22" s="335" t="s">
        <v>1960</v>
      </c>
      <c r="G22" s="335"/>
      <c r="H22" s="335"/>
      <c r="I22" s="335"/>
      <c r="J22" s="335"/>
      <c r="K22" s="333"/>
    </row>
    <row r="23" spans="2:11" s="1" customFormat="1" ht="15" customHeight="1">
      <c r="B23" s="336"/>
      <c r="C23" s="337"/>
      <c r="D23" s="337"/>
      <c r="E23" s="339" t="s">
        <v>88</v>
      </c>
      <c r="F23" s="335" t="s">
        <v>2773</v>
      </c>
      <c r="G23" s="335"/>
      <c r="H23" s="335"/>
      <c r="I23" s="335"/>
      <c r="J23" s="335"/>
      <c r="K23" s="333"/>
    </row>
    <row r="24" spans="2:11" s="1" customFormat="1" ht="12.75" customHeight="1">
      <c r="B24" s="336"/>
      <c r="C24" s="337"/>
      <c r="D24" s="337"/>
      <c r="E24" s="337"/>
      <c r="F24" s="337"/>
      <c r="G24" s="337"/>
      <c r="H24" s="337"/>
      <c r="I24" s="337"/>
      <c r="J24" s="337"/>
      <c r="K24" s="333"/>
    </row>
    <row r="25" spans="2:11" s="1" customFormat="1" ht="15" customHeight="1">
      <c r="B25" s="336"/>
      <c r="C25" s="335" t="s">
        <v>2774</v>
      </c>
      <c r="D25" s="335"/>
      <c r="E25" s="335"/>
      <c r="F25" s="335"/>
      <c r="G25" s="335"/>
      <c r="H25" s="335"/>
      <c r="I25" s="335"/>
      <c r="J25" s="335"/>
      <c r="K25" s="333"/>
    </row>
    <row r="26" spans="2:11" s="1" customFormat="1" ht="15" customHeight="1">
      <c r="B26" s="336"/>
      <c r="C26" s="335" t="s">
        <v>2775</v>
      </c>
      <c r="D26" s="335"/>
      <c r="E26" s="335"/>
      <c r="F26" s="335"/>
      <c r="G26" s="335"/>
      <c r="H26" s="335"/>
      <c r="I26" s="335"/>
      <c r="J26" s="335"/>
      <c r="K26" s="333"/>
    </row>
    <row r="27" spans="2:11" s="1" customFormat="1" ht="15" customHeight="1">
      <c r="B27" s="336"/>
      <c r="C27" s="335"/>
      <c r="D27" s="335" t="s">
        <v>2776</v>
      </c>
      <c r="E27" s="335"/>
      <c r="F27" s="335"/>
      <c r="G27" s="335"/>
      <c r="H27" s="335"/>
      <c r="I27" s="335"/>
      <c r="J27" s="335"/>
      <c r="K27" s="333"/>
    </row>
    <row r="28" spans="2:11" s="1" customFormat="1" ht="15" customHeight="1">
      <c r="B28" s="336"/>
      <c r="C28" s="337"/>
      <c r="D28" s="335" t="s">
        <v>2777</v>
      </c>
      <c r="E28" s="335"/>
      <c r="F28" s="335"/>
      <c r="G28" s="335"/>
      <c r="H28" s="335"/>
      <c r="I28" s="335"/>
      <c r="J28" s="335"/>
      <c r="K28" s="333"/>
    </row>
    <row r="29" spans="2:11" s="1" customFormat="1" ht="12.75" customHeight="1">
      <c r="B29" s="336"/>
      <c r="C29" s="337"/>
      <c r="D29" s="337"/>
      <c r="E29" s="337"/>
      <c r="F29" s="337"/>
      <c r="G29" s="337"/>
      <c r="H29" s="337"/>
      <c r="I29" s="337"/>
      <c r="J29" s="337"/>
      <c r="K29" s="333"/>
    </row>
    <row r="30" spans="2:11" s="1" customFormat="1" ht="15" customHeight="1">
      <c r="B30" s="336"/>
      <c r="C30" s="337"/>
      <c r="D30" s="335" t="s">
        <v>2778</v>
      </c>
      <c r="E30" s="335"/>
      <c r="F30" s="335"/>
      <c r="G30" s="335"/>
      <c r="H30" s="335"/>
      <c r="I30" s="335"/>
      <c r="J30" s="335"/>
      <c r="K30" s="333"/>
    </row>
    <row r="31" spans="2:11" s="1" customFormat="1" ht="15" customHeight="1">
      <c r="B31" s="336"/>
      <c r="C31" s="337"/>
      <c r="D31" s="335" t="s">
        <v>2779</v>
      </c>
      <c r="E31" s="335"/>
      <c r="F31" s="335"/>
      <c r="G31" s="335"/>
      <c r="H31" s="335"/>
      <c r="I31" s="335"/>
      <c r="J31" s="335"/>
      <c r="K31" s="333"/>
    </row>
    <row r="32" spans="2:11" s="1" customFormat="1" ht="12.75" customHeight="1">
      <c r="B32" s="336"/>
      <c r="C32" s="337"/>
      <c r="D32" s="337"/>
      <c r="E32" s="337"/>
      <c r="F32" s="337"/>
      <c r="G32" s="337"/>
      <c r="H32" s="337"/>
      <c r="I32" s="337"/>
      <c r="J32" s="337"/>
      <c r="K32" s="333"/>
    </row>
    <row r="33" spans="2:11" s="1" customFormat="1" ht="15" customHeight="1">
      <c r="B33" s="336"/>
      <c r="C33" s="337"/>
      <c r="D33" s="335" t="s">
        <v>2780</v>
      </c>
      <c r="E33" s="335"/>
      <c r="F33" s="335"/>
      <c r="G33" s="335"/>
      <c r="H33" s="335"/>
      <c r="I33" s="335"/>
      <c r="J33" s="335"/>
      <c r="K33" s="333"/>
    </row>
    <row r="34" spans="2:11" s="1" customFormat="1" ht="15" customHeight="1">
      <c r="B34" s="336"/>
      <c r="C34" s="337"/>
      <c r="D34" s="335" t="s">
        <v>2781</v>
      </c>
      <c r="E34" s="335"/>
      <c r="F34" s="335"/>
      <c r="G34" s="335"/>
      <c r="H34" s="335"/>
      <c r="I34" s="335"/>
      <c r="J34" s="335"/>
      <c r="K34" s="333"/>
    </row>
    <row r="35" spans="2:11" s="1" customFormat="1" ht="15" customHeight="1">
      <c r="B35" s="336"/>
      <c r="C35" s="337"/>
      <c r="D35" s="335" t="s">
        <v>2782</v>
      </c>
      <c r="E35" s="335"/>
      <c r="F35" s="335"/>
      <c r="G35" s="335"/>
      <c r="H35" s="335"/>
      <c r="I35" s="335"/>
      <c r="J35" s="335"/>
      <c r="K35" s="333"/>
    </row>
    <row r="36" spans="2:11" s="1" customFormat="1" ht="15" customHeight="1">
      <c r="B36" s="336"/>
      <c r="C36" s="337"/>
      <c r="D36" s="335"/>
      <c r="E36" s="338" t="s">
        <v>164</v>
      </c>
      <c r="F36" s="335"/>
      <c r="G36" s="335" t="s">
        <v>2783</v>
      </c>
      <c r="H36" s="335"/>
      <c r="I36" s="335"/>
      <c r="J36" s="335"/>
      <c r="K36" s="333"/>
    </row>
    <row r="37" spans="2:11" s="1" customFormat="1" ht="30.75" customHeight="1">
      <c r="B37" s="336"/>
      <c r="C37" s="337"/>
      <c r="D37" s="335"/>
      <c r="E37" s="338" t="s">
        <v>2784</v>
      </c>
      <c r="F37" s="335"/>
      <c r="G37" s="335" t="s">
        <v>2785</v>
      </c>
      <c r="H37" s="335"/>
      <c r="I37" s="335"/>
      <c r="J37" s="335"/>
      <c r="K37" s="333"/>
    </row>
    <row r="38" spans="2:11" s="1" customFormat="1" ht="15" customHeight="1">
      <c r="B38" s="336"/>
      <c r="C38" s="337"/>
      <c r="D38" s="335"/>
      <c r="E38" s="338" t="s">
        <v>53</v>
      </c>
      <c r="F38" s="335"/>
      <c r="G38" s="335" t="s">
        <v>2786</v>
      </c>
      <c r="H38" s="335"/>
      <c r="I38" s="335"/>
      <c r="J38" s="335"/>
      <c r="K38" s="333"/>
    </row>
    <row r="39" spans="2:11" s="1" customFormat="1" ht="15" customHeight="1">
      <c r="B39" s="336"/>
      <c r="C39" s="337"/>
      <c r="D39" s="335"/>
      <c r="E39" s="338" t="s">
        <v>54</v>
      </c>
      <c r="F39" s="335"/>
      <c r="G39" s="335" t="s">
        <v>2787</v>
      </c>
      <c r="H39" s="335"/>
      <c r="I39" s="335"/>
      <c r="J39" s="335"/>
      <c r="K39" s="333"/>
    </row>
    <row r="40" spans="2:11" s="1" customFormat="1" ht="15" customHeight="1">
      <c r="B40" s="336"/>
      <c r="C40" s="337"/>
      <c r="D40" s="335"/>
      <c r="E40" s="338" t="s">
        <v>165</v>
      </c>
      <c r="F40" s="335"/>
      <c r="G40" s="335" t="s">
        <v>2788</v>
      </c>
      <c r="H40" s="335"/>
      <c r="I40" s="335"/>
      <c r="J40" s="335"/>
      <c r="K40" s="333"/>
    </row>
    <row r="41" spans="2:11" s="1" customFormat="1" ht="15" customHeight="1">
      <c r="B41" s="336"/>
      <c r="C41" s="337"/>
      <c r="D41" s="335"/>
      <c r="E41" s="338" t="s">
        <v>166</v>
      </c>
      <c r="F41" s="335"/>
      <c r="G41" s="335" t="s">
        <v>2789</v>
      </c>
      <c r="H41" s="335"/>
      <c r="I41" s="335"/>
      <c r="J41" s="335"/>
      <c r="K41" s="333"/>
    </row>
    <row r="42" spans="2:11" s="1" customFormat="1" ht="15" customHeight="1">
      <c r="B42" s="336"/>
      <c r="C42" s="337"/>
      <c r="D42" s="335"/>
      <c r="E42" s="338" t="s">
        <v>2790</v>
      </c>
      <c r="F42" s="335"/>
      <c r="G42" s="335" t="s">
        <v>2791</v>
      </c>
      <c r="H42" s="335"/>
      <c r="I42" s="335"/>
      <c r="J42" s="335"/>
      <c r="K42" s="333"/>
    </row>
    <row r="43" spans="2:11" s="1" customFormat="1" ht="15" customHeight="1">
      <c r="B43" s="336"/>
      <c r="C43" s="337"/>
      <c r="D43" s="335"/>
      <c r="E43" s="338"/>
      <c r="F43" s="335"/>
      <c r="G43" s="335" t="s">
        <v>2792</v>
      </c>
      <c r="H43" s="335"/>
      <c r="I43" s="335"/>
      <c r="J43" s="335"/>
      <c r="K43" s="333"/>
    </row>
    <row r="44" spans="2:11" s="1" customFormat="1" ht="15" customHeight="1">
      <c r="B44" s="336"/>
      <c r="C44" s="337"/>
      <c r="D44" s="335"/>
      <c r="E44" s="338" t="s">
        <v>2793</v>
      </c>
      <c r="F44" s="335"/>
      <c r="G44" s="335" t="s">
        <v>2794</v>
      </c>
      <c r="H44" s="335"/>
      <c r="I44" s="335"/>
      <c r="J44" s="335"/>
      <c r="K44" s="333"/>
    </row>
    <row r="45" spans="2:11" s="1" customFormat="1" ht="15" customHeight="1">
      <c r="B45" s="336"/>
      <c r="C45" s="337"/>
      <c r="D45" s="335"/>
      <c r="E45" s="338" t="s">
        <v>168</v>
      </c>
      <c r="F45" s="335"/>
      <c r="G45" s="335" t="s">
        <v>2795</v>
      </c>
      <c r="H45" s="335"/>
      <c r="I45" s="335"/>
      <c r="J45" s="335"/>
      <c r="K45" s="333"/>
    </row>
    <row r="46" spans="2:11" s="1" customFormat="1" ht="12.75" customHeight="1">
      <c r="B46" s="336"/>
      <c r="C46" s="337"/>
      <c r="D46" s="335"/>
      <c r="E46" s="335"/>
      <c r="F46" s="335"/>
      <c r="G46" s="335"/>
      <c r="H46" s="335"/>
      <c r="I46" s="335"/>
      <c r="J46" s="335"/>
      <c r="K46" s="333"/>
    </row>
    <row r="47" spans="2:11" s="1" customFormat="1" ht="15" customHeight="1">
      <c r="B47" s="336"/>
      <c r="C47" s="337"/>
      <c r="D47" s="335" t="s">
        <v>2796</v>
      </c>
      <c r="E47" s="335"/>
      <c r="F47" s="335"/>
      <c r="G47" s="335"/>
      <c r="H47" s="335"/>
      <c r="I47" s="335"/>
      <c r="J47" s="335"/>
      <c r="K47" s="333"/>
    </row>
    <row r="48" spans="2:11" s="1" customFormat="1" ht="15" customHeight="1">
      <c r="B48" s="336"/>
      <c r="C48" s="337"/>
      <c r="D48" s="337"/>
      <c r="E48" s="335" t="s">
        <v>2797</v>
      </c>
      <c r="F48" s="335"/>
      <c r="G48" s="335"/>
      <c r="H48" s="335"/>
      <c r="I48" s="335"/>
      <c r="J48" s="335"/>
      <c r="K48" s="333"/>
    </row>
    <row r="49" spans="2:11" s="1" customFormat="1" ht="15" customHeight="1">
      <c r="B49" s="336"/>
      <c r="C49" s="337"/>
      <c r="D49" s="337"/>
      <c r="E49" s="335" t="s">
        <v>2798</v>
      </c>
      <c r="F49" s="335"/>
      <c r="G49" s="335"/>
      <c r="H49" s="335"/>
      <c r="I49" s="335"/>
      <c r="J49" s="335"/>
      <c r="K49" s="333"/>
    </row>
    <row r="50" spans="2:11" s="1" customFormat="1" ht="15" customHeight="1">
      <c r="B50" s="336"/>
      <c r="C50" s="337"/>
      <c r="D50" s="337"/>
      <c r="E50" s="335" t="s">
        <v>2799</v>
      </c>
      <c r="F50" s="335"/>
      <c r="G50" s="335"/>
      <c r="H50" s="335"/>
      <c r="I50" s="335"/>
      <c r="J50" s="335"/>
      <c r="K50" s="333"/>
    </row>
    <row r="51" spans="2:11" s="1" customFormat="1" ht="15" customHeight="1">
      <c r="B51" s="336"/>
      <c r="C51" s="337"/>
      <c r="D51" s="335" t="s">
        <v>2800</v>
      </c>
      <c r="E51" s="335"/>
      <c r="F51" s="335"/>
      <c r="G51" s="335"/>
      <c r="H51" s="335"/>
      <c r="I51" s="335"/>
      <c r="J51" s="335"/>
      <c r="K51" s="333"/>
    </row>
    <row r="52" spans="2:11" s="1" customFormat="1" ht="25.5" customHeight="1">
      <c r="B52" s="331"/>
      <c r="C52" s="332" t="s">
        <v>2801</v>
      </c>
      <c r="D52" s="332"/>
      <c r="E52" s="332"/>
      <c r="F52" s="332"/>
      <c r="G52" s="332"/>
      <c r="H52" s="332"/>
      <c r="I52" s="332"/>
      <c r="J52" s="332"/>
      <c r="K52" s="333"/>
    </row>
    <row r="53" spans="2:11" s="1" customFormat="1" ht="5.25" customHeight="1">
      <c r="B53" s="331"/>
      <c r="C53" s="334"/>
      <c r="D53" s="334"/>
      <c r="E53" s="334"/>
      <c r="F53" s="334"/>
      <c r="G53" s="334"/>
      <c r="H53" s="334"/>
      <c r="I53" s="334"/>
      <c r="J53" s="334"/>
      <c r="K53" s="333"/>
    </row>
    <row r="54" spans="2:11" s="1" customFormat="1" ht="15" customHeight="1">
      <c r="B54" s="331"/>
      <c r="C54" s="335" t="s">
        <v>2802</v>
      </c>
      <c r="D54" s="335"/>
      <c r="E54" s="335"/>
      <c r="F54" s="335"/>
      <c r="G54" s="335"/>
      <c r="H54" s="335"/>
      <c r="I54" s="335"/>
      <c r="J54" s="335"/>
      <c r="K54" s="333"/>
    </row>
    <row r="55" spans="2:11" s="1" customFormat="1" ht="15" customHeight="1">
      <c r="B55" s="331"/>
      <c r="C55" s="335" t="s">
        <v>2803</v>
      </c>
      <c r="D55" s="335"/>
      <c r="E55" s="335"/>
      <c r="F55" s="335"/>
      <c r="G55" s="335"/>
      <c r="H55" s="335"/>
      <c r="I55" s="335"/>
      <c r="J55" s="335"/>
      <c r="K55" s="333"/>
    </row>
    <row r="56" spans="2:11" s="1" customFormat="1" ht="12.75" customHeight="1">
      <c r="B56" s="331"/>
      <c r="C56" s="335"/>
      <c r="D56" s="335"/>
      <c r="E56" s="335"/>
      <c r="F56" s="335"/>
      <c r="G56" s="335"/>
      <c r="H56" s="335"/>
      <c r="I56" s="335"/>
      <c r="J56" s="335"/>
      <c r="K56" s="333"/>
    </row>
    <row r="57" spans="2:11" s="1" customFormat="1" ht="15" customHeight="1">
      <c r="B57" s="331"/>
      <c r="C57" s="335" t="s">
        <v>2804</v>
      </c>
      <c r="D57" s="335"/>
      <c r="E57" s="335"/>
      <c r="F57" s="335"/>
      <c r="G57" s="335"/>
      <c r="H57" s="335"/>
      <c r="I57" s="335"/>
      <c r="J57" s="335"/>
      <c r="K57" s="333"/>
    </row>
    <row r="58" spans="2:11" s="1" customFormat="1" ht="15" customHeight="1">
      <c r="B58" s="331"/>
      <c r="C58" s="337"/>
      <c r="D58" s="335" t="s">
        <v>2805</v>
      </c>
      <c r="E58" s="335"/>
      <c r="F58" s="335"/>
      <c r="G58" s="335"/>
      <c r="H58" s="335"/>
      <c r="I58" s="335"/>
      <c r="J58" s="335"/>
      <c r="K58" s="333"/>
    </row>
    <row r="59" spans="2:11" s="1" customFormat="1" ht="15" customHeight="1">
      <c r="B59" s="331"/>
      <c r="C59" s="337"/>
      <c r="D59" s="335" t="s">
        <v>2806</v>
      </c>
      <c r="E59" s="335"/>
      <c r="F59" s="335"/>
      <c r="G59" s="335"/>
      <c r="H59" s="335"/>
      <c r="I59" s="335"/>
      <c r="J59" s="335"/>
      <c r="K59" s="333"/>
    </row>
    <row r="60" spans="2:11" s="1" customFormat="1" ht="15" customHeight="1">
      <c r="B60" s="331"/>
      <c r="C60" s="337"/>
      <c r="D60" s="335" t="s">
        <v>2807</v>
      </c>
      <c r="E60" s="335"/>
      <c r="F60" s="335"/>
      <c r="G60" s="335"/>
      <c r="H60" s="335"/>
      <c r="I60" s="335"/>
      <c r="J60" s="335"/>
      <c r="K60" s="333"/>
    </row>
    <row r="61" spans="2:11" s="1" customFormat="1" ht="15" customHeight="1">
      <c r="B61" s="331"/>
      <c r="C61" s="337"/>
      <c r="D61" s="335" t="s">
        <v>2808</v>
      </c>
      <c r="E61" s="335"/>
      <c r="F61" s="335"/>
      <c r="G61" s="335"/>
      <c r="H61" s="335"/>
      <c r="I61" s="335"/>
      <c r="J61" s="335"/>
      <c r="K61" s="333"/>
    </row>
    <row r="62" spans="2:11" s="1" customFormat="1" ht="15" customHeight="1">
      <c r="B62" s="331"/>
      <c r="C62" s="337"/>
      <c r="D62" s="340" t="s">
        <v>2809</v>
      </c>
      <c r="E62" s="340"/>
      <c r="F62" s="340"/>
      <c r="G62" s="340"/>
      <c r="H62" s="340"/>
      <c r="I62" s="340"/>
      <c r="J62" s="340"/>
      <c r="K62" s="333"/>
    </row>
    <row r="63" spans="2:11" s="1" customFormat="1" ht="15" customHeight="1">
      <c r="B63" s="331"/>
      <c r="C63" s="337"/>
      <c r="D63" s="335" t="s">
        <v>2810</v>
      </c>
      <c r="E63" s="335"/>
      <c r="F63" s="335"/>
      <c r="G63" s="335"/>
      <c r="H63" s="335"/>
      <c r="I63" s="335"/>
      <c r="J63" s="335"/>
      <c r="K63" s="333"/>
    </row>
    <row r="64" spans="2:11" s="1" customFormat="1" ht="12.75" customHeight="1">
      <c r="B64" s="331"/>
      <c r="C64" s="337"/>
      <c r="D64" s="337"/>
      <c r="E64" s="341"/>
      <c r="F64" s="337"/>
      <c r="G64" s="337"/>
      <c r="H64" s="337"/>
      <c r="I64" s="337"/>
      <c r="J64" s="337"/>
      <c r="K64" s="333"/>
    </row>
    <row r="65" spans="2:11" s="1" customFormat="1" ht="15" customHeight="1">
      <c r="B65" s="331"/>
      <c r="C65" s="337"/>
      <c r="D65" s="335" t="s">
        <v>2811</v>
      </c>
      <c r="E65" s="335"/>
      <c r="F65" s="335"/>
      <c r="G65" s="335"/>
      <c r="H65" s="335"/>
      <c r="I65" s="335"/>
      <c r="J65" s="335"/>
      <c r="K65" s="333"/>
    </row>
    <row r="66" spans="2:11" s="1" customFormat="1" ht="15" customHeight="1">
      <c r="B66" s="331"/>
      <c r="C66" s="337"/>
      <c r="D66" s="340" t="s">
        <v>2812</v>
      </c>
      <c r="E66" s="340"/>
      <c r="F66" s="340"/>
      <c r="G66" s="340"/>
      <c r="H66" s="340"/>
      <c r="I66" s="340"/>
      <c r="J66" s="340"/>
      <c r="K66" s="333"/>
    </row>
    <row r="67" spans="2:11" s="1" customFormat="1" ht="15" customHeight="1">
      <c r="B67" s="331"/>
      <c r="C67" s="337"/>
      <c r="D67" s="335" t="s">
        <v>2813</v>
      </c>
      <c r="E67" s="335"/>
      <c r="F67" s="335"/>
      <c r="G67" s="335"/>
      <c r="H67" s="335"/>
      <c r="I67" s="335"/>
      <c r="J67" s="335"/>
      <c r="K67" s="333"/>
    </row>
    <row r="68" spans="2:11" s="1" customFormat="1" ht="15" customHeight="1">
      <c r="B68" s="331"/>
      <c r="C68" s="337"/>
      <c r="D68" s="335" t="s">
        <v>2814</v>
      </c>
      <c r="E68" s="335"/>
      <c r="F68" s="335"/>
      <c r="G68" s="335"/>
      <c r="H68" s="335"/>
      <c r="I68" s="335"/>
      <c r="J68" s="335"/>
      <c r="K68" s="333"/>
    </row>
    <row r="69" spans="2:11" s="1" customFormat="1" ht="15" customHeight="1">
      <c r="B69" s="331"/>
      <c r="C69" s="337"/>
      <c r="D69" s="335" t="s">
        <v>2815</v>
      </c>
      <c r="E69" s="335"/>
      <c r="F69" s="335"/>
      <c r="G69" s="335"/>
      <c r="H69" s="335"/>
      <c r="I69" s="335"/>
      <c r="J69" s="335"/>
      <c r="K69" s="333"/>
    </row>
    <row r="70" spans="2:11" s="1" customFormat="1" ht="15" customHeight="1">
      <c r="B70" s="331"/>
      <c r="C70" s="337"/>
      <c r="D70" s="335" t="s">
        <v>2816</v>
      </c>
      <c r="E70" s="335"/>
      <c r="F70" s="335"/>
      <c r="G70" s="335"/>
      <c r="H70" s="335"/>
      <c r="I70" s="335"/>
      <c r="J70" s="335"/>
      <c r="K70" s="333"/>
    </row>
    <row r="71" spans="2:11" s="1" customFormat="1" ht="12.75" customHeight="1">
      <c r="B71" s="342"/>
      <c r="C71" s="343"/>
      <c r="D71" s="343"/>
      <c r="E71" s="343"/>
      <c r="F71" s="343"/>
      <c r="G71" s="343"/>
      <c r="H71" s="343"/>
      <c r="I71" s="343"/>
      <c r="J71" s="343"/>
      <c r="K71" s="344"/>
    </row>
    <row r="72" spans="2:11" s="1" customFormat="1" ht="18.75" customHeight="1">
      <c r="B72" s="345"/>
      <c r="C72" s="345"/>
      <c r="D72" s="345"/>
      <c r="E72" s="345"/>
      <c r="F72" s="345"/>
      <c r="G72" s="345"/>
      <c r="H72" s="345"/>
      <c r="I72" s="345"/>
      <c r="J72" s="345"/>
      <c r="K72" s="346"/>
    </row>
    <row r="73" spans="2:11" s="1" customFormat="1" ht="18.75" customHeight="1">
      <c r="B73" s="346"/>
      <c r="C73" s="346"/>
      <c r="D73" s="346"/>
      <c r="E73" s="346"/>
      <c r="F73" s="346"/>
      <c r="G73" s="346"/>
      <c r="H73" s="346"/>
      <c r="I73" s="346"/>
      <c r="J73" s="346"/>
      <c r="K73" s="346"/>
    </row>
    <row r="74" spans="2:11" s="1" customFormat="1" ht="7.5" customHeight="1">
      <c r="B74" s="347"/>
      <c r="C74" s="348"/>
      <c r="D74" s="348"/>
      <c r="E74" s="348"/>
      <c r="F74" s="348"/>
      <c r="G74" s="348"/>
      <c r="H74" s="348"/>
      <c r="I74" s="348"/>
      <c r="J74" s="348"/>
      <c r="K74" s="349"/>
    </row>
    <row r="75" spans="2:11" s="1" customFormat="1" ht="45" customHeight="1">
      <c r="B75" s="350"/>
      <c r="C75" s="351" t="s">
        <v>2817</v>
      </c>
      <c r="D75" s="351"/>
      <c r="E75" s="351"/>
      <c r="F75" s="351"/>
      <c r="G75" s="351"/>
      <c r="H75" s="351"/>
      <c r="I75" s="351"/>
      <c r="J75" s="351"/>
      <c r="K75" s="352"/>
    </row>
    <row r="76" spans="2:11" s="1" customFormat="1" ht="17.25" customHeight="1">
      <c r="B76" s="350"/>
      <c r="C76" s="353" t="s">
        <v>2818</v>
      </c>
      <c r="D76" s="353"/>
      <c r="E76" s="353"/>
      <c r="F76" s="353" t="s">
        <v>2819</v>
      </c>
      <c r="G76" s="354"/>
      <c r="H76" s="353" t="s">
        <v>54</v>
      </c>
      <c r="I76" s="353" t="s">
        <v>57</v>
      </c>
      <c r="J76" s="353" t="s">
        <v>2820</v>
      </c>
      <c r="K76" s="352"/>
    </row>
    <row r="77" spans="2:11" s="1" customFormat="1" ht="17.25" customHeight="1">
      <c r="B77" s="350"/>
      <c r="C77" s="355" t="s">
        <v>2821</v>
      </c>
      <c r="D77" s="355"/>
      <c r="E77" s="355"/>
      <c r="F77" s="356" t="s">
        <v>2822</v>
      </c>
      <c r="G77" s="357"/>
      <c r="H77" s="355"/>
      <c r="I77" s="355"/>
      <c r="J77" s="355" t="s">
        <v>2823</v>
      </c>
      <c r="K77" s="352"/>
    </row>
    <row r="78" spans="2:11" s="1" customFormat="1" ht="5.25" customHeight="1">
      <c r="B78" s="350"/>
      <c r="C78" s="358"/>
      <c r="D78" s="358"/>
      <c r="E78" s="358"/>
      <c r="F78" s="358"/>
      <c r="G78" s="359"/>
      <c r="H78" s="358"/>
      <c r="I78" s="358"/>
      <c r="J78" s="358"/>
      <c r="K78" s="352"/>
    </row>
    <row r="79" spans="2:11" s="1" customFormat="1" ht="15" customHeight="1">
      <c r="B79" s="350"/>
      <c r="C79" s="338" t="s">
        <v>53</v>
      </c>
      <c r="D79" s="360"/>
      <c r="E79" s="360"/>
      <c r="F79" s="361" t="s">
        <v>2824</v>
      </c>
      <c r="G79" s="362"/>
      <c r="H79" s="338" t="s">
        <v>2825</v>
      </c>
      <c r="I79" s="338" t="s">
        <v>2826</v>
      </c>
      <c r="J79" s="338">
        <v>20</v>
      </c>
      <c r="K79" s="352"/>
    </row>
    <row r="80" spans="2:11" s="1" customFormat="1" ht="15" customHeight="1">
      <c r="B80" s="350"/>
      <c r="C80" s="338" t="s">
        <v>2827</v>
      </c>
      <c r="D80" s="338"/>
      <c r="E80" s="338"/>
      <c r="F80" s="361" t="s">
        <v>2824</v>
      </c>
      <c r="G80" s="362"/>
      <c r="H80" s="338" t="s">
        <v>2828</v>
      </c>
      <c r="I80" s="338" t="s">
        <v>2826</v>
      </c>
      <c r="J80" s="338">
        <v>120</v>
      </c>
      <c r="K80" s="352"/>
    </row>
    <row r="81" spans="2:11" s="1" customFormat="1" ht="15" customHeight="1">
      <c r="B81" s="363"/>
      <c r="C81" s="338" t="s">
        <v>2829</v>
      </c>
      <c r="D81" s="338"/>
      <c r="E81" s="338"/>
      <c r="F81" s="361" t="s">
        <v>2830</v>
      </c>
      <c r="G81" s="362"/>
      <c r="H81" s="338" t="s">
        <v>2831</v>
      </c>
      <c r="I81" s="338" t="s">
        <v>2826</v>
      </c>
      <c r="J81" s="338">
        <v>50</v>
      </c>
      <c r="K81" s="352"/>
    </row>
    <row r="82" spans="2:11" s="1" customFormat="1" ht="15" customHeight="1">
      <c r="B82" s="363"/>
      <c r="C82" s="338" t="s">
        <v>2832</v>
      </c>
      <c r="D82" s="338"/>
      <c r="E82" s="338"/>
      <c r="F82" s="361" t="s">
        <v>2824</v>
      </c>
      <c r="G82" s="362"/>
      <c r="H82" s="338" t="s">
        <v>2833</v>
      </c>
      <c r="I82" s="338" t="s">
        <v>2834</v>
      </c>
      <c r="J82" s="338"/>
      <c r="K82" s="352"/>
    </row>
    <row r="83" spans="2:11" s="1" customFormat="1" ht="15" customHeight="1">
      <c r="B83" s="363"/>
      <c r="C83" s="364" t="s">
        <v>2835</v>
      </c>
      <c r="D83" s="364"/>
      <c r="E83" s="364"/>
      <c r="F83" s="365" t="s">
        <v>2830</v>
      </c>
      <c r="G83" s="364"/>
      <c r="H83" s="364" t="s">
        <v>2836</v>
      </c>
      <c r="I83" s="364" t="s">
        <v>2826</v>
      </c>
      <c r="J83" s="364">
        <v>15</v>
      </c>
      <c r="K83" s="352"/>
    </row>
    <row r="84" spans="2:11" s="1" customFormat="1" ht="15" customHeight="1">
      <c r="B84" s="363"/>
      <c r="C84" s="364" t="s">
        <v>2837</v>
      </c>
      <c r="D84" s="364"/>
      <c r="E84" s="364"/>
      <c r="F84" s="365" t="s">
        <v>2830</v>
      </c>
      <c r="G84" s="364"/>
      <c r="H84" s="364" t="s">
        <v>2838</v>
      </c>
      <c r="I84" s="364" t="s">
        <v>2826</v>
      </c>
      <c r="J84" s="364">
        <v>15</v>
      </c>
      <c r="K84" s="352"/>
    </row>
    <row r="85" spans="2:11" s="1" customFormat="1" ht="15" customHeight="1">
      <c r="B85" s="363"/>
      <c r="C85" s="364" t="s">
        <v>2839</v>
      </c>
      <c r="D85" s="364"/>
      <c r="E85" s="364"/>
      <c r="F85" s="365" t="s">
        <v>2830</v>
      </c>
      <c r="G85" s="364"/>
      <c r="H85" s="364" t="s">
        <v>2840</v>
      </c>
      <c r="I85" s="364" t="s">
        <v>2826</v>
      </c>
      <c r="J85" s="364">
        <v>20</v>
      </c>
      <c r="K85" s="352"/>
    </row>
    <row r="86" spans="2:11" s="1" customFormat="1" ht="15" customHeight="1">
      <c r="B86" s="363"/>
      <c r="C86" s="364" t="s">
        <v>2841</v>
      </c>
      <c r="D86" s="364"/>
      <c r="E86" s="364"/>
      <c r="F86" s="365" t="s">
        <v>2830</v>
      </c>
      <c r="G86" s="364"/>
      <c r="H86" s="364" t="s">
        <v>2842</v>
      </c>
      <c r="I86" s="364" t="s">
        <v>2826</v>
      </c>
      <c r="J86" s="364">
        <v>20</v>
      </c>
      <c r="K86" s="352"/>
    </row>
    <row r="87" spans="2:11" s="1" customFormat="1" ht="15" customHeight="1">
      <c r="B87" s="363"/>
      <c r="C87" s="338" t="s">
        <v>2843</v>
      </c>
      <c r="D87" s="338"/>
      <c r="E87" s="338"/>
      <c r="F87" s="361" t="s">
        <v>2830</v>
      </c>
      <c r="G87" s="362"/>
      <c r="H87" s="338" t="s">
        <v>2844</v>
      </c>
      <c r="I87" s="338" t="s">
        <v>2826</v>
      </c>
      <c r="J87" s="338">
        <v>50</v>
      </c>
      <c r="K87" s="352"/>
    </row>
    <row r="88" spans="2:11" s="1" customFormat="1" ht="15" customHeight="1">
      <c r="B88" s="363"/>
      <c r="C88" s="338" t="s">
        <v>2845</v>
      </c>
      <c r="D88" s="338"/>
      <c r="E88" s="338"/>
      <c r="F88" s="361" t="s">
        <v>2830</v>
      </c>
      <c r="G88" s="362"/>
      <c r="H88" s="338" t="s">
        <v>2846</v>
      </c>
      <c r="I88" s="338" t="s">
        <v>2826</v>
      </c>
      <c r="J88" s="338">
        <v>20</v>
      </c>
      <c r="K88" s="352"/>
    </row>
    <row r="89" spans="2:11" s="1" customFormat="1" ht="15" customHeight="1">
      <c r="B89" s="363"/>
      <c r="C89" s="338" t="s">
        <v>2847</v>
      </c>
      <c r="D89" s="338"/>
      <c r="E89" s="338"/>
      <c r="F89" s="361" t="s">
        <v>2830</v>
      </c>
      <c r="G89" s="362"/>
      <c r="H89" s="338" t="s">
        <v>2848</v>
      </c>
      <c r="I89" s="338" t="s">
        <v>2826</v>
      </c>
      <c r="J89" s="338">
        <v>20</v>
      </c>
      <c r="K89" s="352"/>
    </row>
    <row r="90" spans="2:11" s="1" customFormat="1" ht="15" customHeight="1">
      <c r="B90" s="363"/>
      <c r="C90" s="338" t="s">
        <v>2849</v>
      </c>
      <c r="D90" s="338"/>
      <c r="E90" s="338"/>
      <c r="F90" s="361" t="s">
        <v>2830</v>
      </c>
      <c r="G90" s="362"/>
      <c r="H90" s="338" t="s">
        <v>2850</v>
      </c>
      <c r="I90" s="338" t="s">
        <v>2826</v>
      </c>
      <c r="J90" s="338">
        <v>50</v>
      </c>
      <c r="K90" s="352"/>
    </row>
    <row r="91" spans="2:11" s="1" customFormat="1" ht="15" customHeight="1">
      <c r="B91" s="363"/>
      <c r="C91" s="338" t="s">
        <v>2851</v>
      </c>
      <c r="D91" s="338"/>
      <c r="E91" s="338"/>
      <c r="F91" s="361" t="s">
        <v>2830</v>
      </c>
      <c r="G91" s="362"/>
      <c r="H91" s="338" t="s">
        <v>2851</v>
      </c>
      <c r="I91" s="338" t="s">
        <v>2826</v>
      </c>
      <c r="J91" s="338">
        <v>50</v>
      </c>
      <c r="K91" s="352"/>
    </row>
    <row r="92" spans="2:11" s="1" customFormat="1" ht="15" customHeight="1">
      <c r="B92" s="363"/>
      <c r="C92" s="338" t="s">
        <v>2852</v>
      </c>
      <c r="D92" s="338"/>
      <c r="E92" s="338"/>
      <c r="F92" s="361" t="s">
        <v>2830</v>
      </c>
      <c r="G92" s="362"/>
      <c r="H92" s="338" t="s">
        <v>2853</v>
      </c>
      <c r="I92" s="338" t="s">
        <v>2826</v>
      </c>
      <c r="J92" s="338">
        <v>255</v>
      </c>
      <c r="K92" s="352"/>
    </row>
    <row r="93" spans="2:11" s="1" customFormat="1" ht="15" customHeight="1">
      <c r="B93" s="363"/>
      <c r="C93" s="338" t="s">
        <v>2854</v>
      </c>
      <c r="D93" s="338"/>
      <c r="E93" s="338"/>
      <c r="F93" s="361" t="s">
        <v>2824</v>
      </c>
      <c r="G93" s="362"/>
      <c r="H93" s="338" t="s">
        <v>2855</v>
      </c>
      <c r="I93" s="338" t="s">
        <v>2856</v>
      </c>
      <c r="J93" s="338"/>
      <c r="K93" s="352"/>
    </row>
    <row r="94" spans="2:11" s="1" customFormat="1" ht="15" customHeight="1">
      <c r="B94" s="363"/>
      <c r="C94" s="338" t="s">
        <v>2857</v>
      </c>
      <c r="D94" s="338"/>
      <c r="E94" s="338"/>
      <c r="F94" s="361" t="s">
        <v>2824</v>
      </c>
      <c r="G94" s="362"/>
      <c r="H94" s="338" t="s">
        <v>2858</v>
      </c>
      <c r="I94" s="338" t="s">
        <v>2859</v>
      </c>
      <c r="J94" s="338"/>
      <c r="K94" s="352"/>
    </row>
    <row r="95" spans="2:11" s="1" customFormat="1" ht="15" customHeight="1">
      <c r="B95" s="363"/>
      <c r="C95" s="338" t="s">
        <v>2860</v>
      </c>
      <c r="D95" s="338"/>
      <c r="E95" s="338"/>
      <c r="F95" s="361" t="s">
        <v>2824</v>
      </c>
      <c r="G95" s="362"/>
      <c r="H95" s="338" t="s">
        <v>2860</v>
      </c>
      <c r="I95" s="338" t="s">
        <v>2859</v>
      </c>
      <c r="J95" s="338"/>
      <c r="K95" s="352"/>
    </row>
    <row r="96" spans="2:11" s="1" customFormat="1" ht="15" customHeight="1">
      <c r="B96" s="363"/>
      <c r="C96" s="338" t="s">
        <v>38</v>
      </c>
      <c r="D96" s="338"/>
      <c r="E96" s="338"/>
      <c r="F96" s="361" t="s">
        <v>2824</v>
      </c>
      <c r="G96" s="362"/>
      <c r="H96" s="338" t="s">
        <v>2861</v>
      </c>
      <c r="I96" s="338" t="s">
        <v>2859</v>
      </c>
      <c r="J96" s="338"/>
      <c r="K96" s="352"/>
    </row>
    <row r="97" spans="2:11" s="1" customFormat="1" ht="15" customHeight="1">
      <c r="B97" s="363"/>
      <c r="C97" s="338" t="s">
        <v>48</v>
      </c>
      <c r="D97" s="338"/>
      <c r="E97" s="338"/>
      <c r="F97" s="361" t="s">
        <v>2824</v>
      </c>
      <c r="G97" s="362"/>
      <c r="H97" s="338" t="s">
        <v>2862</v>
      </c>
      <c r="I97" s="338" t="s">
        <v>2859</v>
      </c>
      <c r="J97" s="338"/>
      <c r="K97" s="352"/>
    </row>
    <row r="98" spans="2:11" s="1" customFormat="1" ht="15" customHeight="1">
      <c r="B98" s="366"/>
      <c r="C98" s="367"/>
      <c r="D98" s="367"/>
      <c r="E98" s="367"/>
      <c r="F98" s="367"/>
      <c r="G98" s="367"/>
      <c r="H98" s="367"/>
      <c r="I98" s="367"/>
      <c r="J98" s="367"/>
      <c r="K98" s="368"/>
    </row>
    <row r="99" spans="2:11" s="1" customFormat="1" ht="18.75" customHeight="1">
      <c r="B99" s="369"/>
      <c r="C99" s="370"/>
      <c r="D99" s="370"/>
      <c r="E99" s="370"/>
      <c r="F99" s="370"/>
      <c r="G99" s="370"/>
      <c r="H99" s="370"/>
      <c r="I99" s="370"/>
      <c r="J99" s="370"/>
      <c r="K99" s="369"/>
    </row>
    <row r="100" spans="2:11" s="1" customFormat="1" ht="18.75" customHeight="1"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</row>
    <row r="101" spans="2:11" s="1" customFormat="1" ht="7.5" customHeight="1">
      <c r="B101" s="347"/>
      <c r="C101" s="348"/>
      <c r="D101" s="348"/>
      <c r="E101" s="348"/>
      <c r="F101" s="348"/>
      <c r="G101" s="348"/>
      <c r="H101" s="348"/>
      <c r="I101" s="348"/>
      <c r="J101" s="348"/>
      <c r="K101" s="349"/>
    </row>
    <row r="102" spans="2:11" s="1" customFormat="1" ht="45" customHeight="1">
      <c r="B102" s="350"/>
      <c r="C102" s="351" t="s">
        <v>2863</v>
      </c>
      <c r="D102" s="351"/>
      <c r="E102" s="351"/>
      <c r="F102" s="351"/>
      <c r="G102" s="351"/>
      <c r="H102" s="351"/>
      <c r="I102" s="351"/>
      <c r="J102" s="351"/>
      <c r="K102" s="352"/>
    </row>
    <row r="103" spans="2:11" s="1" customFormat="1" ht="17.25" customHeight="1">
      <c r="B103" s="350"/>
      <c r="C103" s="353" t="s">
        <v>2818</v>
      </c>
      <c r="D103" s="353"/>
      <c r="E103" s="353"/>
      <c r="F103" s="353" t="s">
        <v>2819</v>
      </c>
      <c r="G103" s="354"/>
      <c r="H103" s="353" t="s">
        <v>54</v>
      </c>
      <c r="I103" s="353" t="s">
        <v>57</v>
      </c>
      <c r="J103" s="353" t="s">
        <v>2820</v>
      </c>
      <c r="K103" s="352"/>
    </row>
    <row r="104" spans="2:11" s="1" customFormat="1" ht="17.25" customHeight="1">
      <c r="B104" s="350"/>
      <c r="C104" s="355" t="s">
        <v>2821</v>
      </c>
      <c r="D104" s="355"/>
      <c r="E104" s="355"/>
      <c r="F104" s="356" t="s">
        <v>2822</v>
      </c>
      <c r="G104" s="357"/>
      <c r="H104" s="355"/>
      <c r="I104" s="355"/>
      <c r="J104" s="355" t="s">
        <v>2823</v>
      </c>
      <c r="K104" s="352"/>
    </row>
    <row r="105" spans="2:11" s="1" customFormat="1" ht="5.25" customHeight="1">
      <c r="B105" s="350"/>
      <c r="C105" s="353"/>
      <c r="D105" s="353"/>
      <c r="E105" s="353"/>
      <c r="F105" s="353"/>
      <c r="G105" s="371"/>
      <c r="H105" s="353"/>
      <c r="I105" s="353"/>
      <c r="J105" s="353"/>
      <c r="K105" s="352"/>
    </row>
    <row r="106" spans="2:11" s="1" customFormat="1" ht="15" customHeight="1">
      <c r="B106" s="350"/>
      <c r="C106" s="338" t="s">
        <v>53</v>
      </c>
      <c r="D106" s="360"/>
      <c r="E106" s="360"/>
      <c r="F106" s="361" t="s">
        <v>2824</v>
      </c>
      <c r="G106" s="338"/>
      <c r="H106" s="338" t="s">
        <v>2864</v>
      </c>
      <c r="I106" s="338" t="s">
        <v>2826</v>
      </c>
      <c r="J106" s="338">
        <v>20</v>
      </c>
      <c r="K106" s="352"/>
    </row>
    <row r="107" spans="2:11" s="1" customFormat="1" ht="15" customHeight="1">
      <c r="B107" s="350"/>
      <c r="C107" s="338" t="s">
        <v>2827</v>
      </c>
      <c r="D107" s="338"/>
      <c r="E107" s="338"/>
      <c r="F107" s="361" t="s">
        <v>2824</v>
      </c>
      <c r="G107" s="338"/>
      <c r="H107" s="338" t="s">
        <v>2864</v>
      </c>
      <c r="I107" s="338" t="s">
        <v>2826</v>
      </c>
      <c r="J107" s="338">
        <v>120</v>
      </c>
      <c r="K107" s="352"/>
    </row>
    <row r="108" spans="2:11" s="1" customFormat="1" ht="15" customHeight="1">
      <c r="B108" s="363"/>
      <c r="C108" s="338" t="s">
        <v>2829</v>
      </c>
      <c r="D108" s="338"/>
      <c r="E108" s="338"/>
      <c r="F108" s="361" t="s">
        <v>2830</v>
      </c>
      <c r="G108" s="338"/>
      <c r="H108" s="338" t="s">
        <v>2864</v>
      </c>
      <c r="I108" s="338" t="s">
        <v>2826</v>
      </c>
      <c r="J108" s="338">
        <v>50</v>
      </c>
      <c r="K108" s="352"/>
    </row>
    <row r="109" spans="2:11" s="1" customFormat="1" ht="15" customHeight="1">
      <c r="B109" s="363"/>
      <c r="C109" s="338" t="s">
        <v>2832</v>
      </c>
      <c r="D109" s="338"/>
      <c r="E109" s="338"/>
      <c r="F109" s="361" t="s">
        <v>2824</v>
      </c>
      <c r="G109" s="338"/>
      <c r="H109" s="338" t="s">
        <v>2864</v>
      </c>
      <c r="I109" s="338" t="s">
        <v>2834</v>
      </c>
      <c r="J109" s="338"/>
      <c r="K109" s="352"/>
    </row>
    <row r="110" spans="2:11" s="1" customFormat="1" ht="15" customHeight="1">
      <c r="B110" s="363"/>
      <c r="C110" s="338" t="s">
        <v>2843</v>
      </c>
      <c r="D110" s="338"/>
      <c r="E110" s="338"/>
      <c r="F110" s="361" t="s">
        <v>2830</v>
      </c>
      <c r="G110" s="338"/>
      <c r="H110" s="338" t="s">
        <v>2864</v>
      </c>
      <c r="I110" s="338" t="s">
        <v>2826</v>
      </c>
      <c r="J110" s="338">
        <v>50</v>
      </c>
      <c r="K110" s="352"/>
    </row>
    <row r="111" spans="2:11" s="1" customFormat="1" ht="15" customHeight="1">
      <c r="B111" s="363"/>
      <c r="C111" s="338" t="s">
        <v>2851</v>
      </c>
      <c r="D111" s="338"/>
      <c r="E111" s="338"/>
      <c r="F111" s="361" t="s">
        <v>2830</v>
      </c>
      <c r="G111" s="338"/>
      <c r="H111" s="338" t="s">
        <v>2864</v>
      </c>
      <c r="I111" s="338" t="s">
        <v>2826</v>
      </c>
      <c r="J111" s="338">
        <v>50</v>
      </c>
      <c r="K111" s="352"/>
    </row>
    <row r="112" spans="2:11" s="1" customFormat="1" ht="15" customHeight="1">
      <c r="B112" s="363"/>
      <c r="C112" s="338" t="s">
        <v>2849</v>
      </c>
      <c r="D112" s="338"/>
      <c r="E112" s="338"/>
      <c r="F112" s="361" t="s">
        <v>2830</v>
      </c>
      <c r="G112" s="338"/>
      <c r="H112" s="338" t="s">
        <v>2864</v>
      </c>
      <c r="I112" s="338" t="s">
        <v>2826</v>
      </c>
      <c r="J112" s="338">
        <v>50</v>
      </c>
      <c r="K112" s="352"/>
    </row>
    <row r="113" spans="2:11" s="1" customFormat="1" ht="15" customHeight="1">
      <c r="B113" s="363"/>
      <c r="C113" s="338" t="s">
        <v>53</v>
      </c>
      <c r="D113" s="338"/>
      <c r="E113" s="338"/>
      <c r="F113" s="361" t="s">
        <v>2824</v>
      </c>
      <c r="G113" s="338"/>
      <c r="H113" s="338" t="s">
        <v>2865</v>
      </c>
      <c r="I113" s="338" t="s">
        <v>2826</v>
      </c>
      <c r="J113" s="338">
        <v>20</v>
      </c>
      <c r="K113" s="352"/>
    </row>
    <row r="114" spans="2:11" s="1" customFormat="1" ht="15" customHeight="1">
      <c r="B114" s="363"/>
      <c r="C114" s="338" t="s">
        <v>2866</v>
      </c>
      <c r="D114" s="338"/>
      <c r="E114" s="338"/>
      <c r="F114" s="361" t="s">
        <v>2824</v>
      </c>
      <c r="G114" s="338"/>
      <c r="H114" s="338" t="s">
        <v>2867</v>
      </c>
      <c r="I114" s="338" t="s">
        <v>2826</v>
      </c>
      <c r="J114" s="338">
        <v>120</v>
      </c>
      <c r="K114" s="352"/>
    </row>
    <row r="115" spans="2:11" s="1" customFormat="1" ht="15" customHeight="1">
      <c r="B115" s="363"/>
      <c r="C115" s="338" t="s">
        <v>38</v>
      </c>
      <c r="D115" s="338"/>
      <c r="E115" s="338"/>
      <c r="F115" s="361" t="s">
        <v>2824</v>
      </c>
      <c r="G115" s="338"/>
      <c r="H115" s="338" t="s">
        <v>2868</v>
      </c>
      <c r="I115" s="338" t="s">
        <v>2859</v>
      </c>
      <c r="J115" s="338"/>
      <c r="K115" s="352"/>
    </row>
    <row r="116" spans="2:11" s="1" customFormat="1" ht="15" customHeight="1">
      <c r="B116" s="363"/>
      <c r="C116" s="338" t="s">
        <v>48</v>
      </c>
      <c r="D116" s="338"/>
      <c r="E116" s="338"/>
      <c r="F116" s="361" t="s">
        <v>2824</v>
      </c>
      <c r="G116" s="338"/>
      <c r="H116" s="338" t="s">
        <v>2869</v>
      </c>
      <c r="I116" s="338" t="s">
        <v>2859</v>
      </c>
      <c r="J116" s="338"/>
      <c r="K116" s="352"/>
    </row>
    <row r="117" spans="2:11" s="1" customFormat="1" ht="15" customHeight="1">
      <c r="B117" s="363"/>
      <c r="C117" s="338" t="s">
        <v>57</v>
      </c>
      <c r="D117" s="338"/>
      <c r="E117" s="338"/>
      <c r="F117" s="361" t="s">
        <v>2824</v>
      </c>
      <c r="G117" s="338"/>
      <c r="H117" s="338" t="s">
        <v>2870</v>
      </c>
      <c r="I117" s="338" t="s">
        <v>2871</v>
      </c>
      <c r="J117" s="338"/>
      <c r="K117" s="352"/>
    </row>
    <row r="118" spans="2:11" s="1" customFormat="1" ht="15" customHeight="1">
      <c r="B118" s="366"/>
      <c r="C118" s="372"/>
      <c r="D118" s="372"/>
      <c r="E118" s="372"/>
      <c r="F118" s="372"/>
      <c r="G118" s="372"/>
      <c r="H118" s="372"/>
      <c r="I118" s="372"/>
      <c r="J118" s="372"/>
      <c r="K118" s="368"/>
    </row>
    <row r="119" spans="2:11" s="1" customFormat="1" ht="18.75" customHeight="1">
      <c r="B119" s="373"/>
      <c r="C119" s="374"/>
      <c r="D119" s="374"/>
      <c r="E119" s="374"/>
      <c r="F119" s="375"/>
      <c r="G119" s="374"/>
      <c r="H119" s="374"/>
      <c r="I119" s="374"/>
      <c r="J119" s="374"/>
      <c r="K119" s="373"/>
    </row>
    <row r="120" spans="2:11" s="1" customFormat="1" ht="18.75" customHeight="1">
      <c r="B120" s="346"/>
      <c r="C120" s="346"/>
      <c r="D120" s="346"/>
      <c r="E120" s="346"/>
      <c r="F120" s="346"/>
      <c r="G120" s="346"/>
      <c r="H120" s="346"/>
      <c r="I120" s="346"/>
      <c r="J120" s="346"/>
      <c r="K120" s="346"/>
    </row>
    <row r="121" spans="2:11" s="1" customFormat="1" ht="7.5" customHeight="1">
      <c r="B121" s="376"/>
      <c r="C121" s="377"/>
      <c r="D121" s="377"/>
      <c r="E121" s="377"/>
      <c r="F121" s="377"/>
      <c r="G121" s="377"/>
      <c r="H121" s="377"/>
      <c r="I121" s="377"/>
      <c r="J121" s="377"/>
      <c r="K121" s="378"/>
    </row>
    <row r="122" spans="2:11" s="1" customFormat="1" ht="45" customHeight="1">
      <c r="B122" s="379"/>
      <c r="C122" s="329" t="s">
        <v>2872</v>
      </c>
      <c r="D122" s="329"/>
      <c r="E122" s="329"/>
      <c r="F122" s="329"/>
      <c r="G122" s="329"/>
      <c r="H122" s="329"/>
      <c r="I122" s="329"/>
      <c r="J122" s="329"/>
      <c r="K122" s="380"/>
    </row>
    <row r="123" spans="2:11" s="1" customFormat="1" ht="17.25" customHeight="1">
      <c r="B123" s="381"/>
      <c r="C123" s="353" t="s">
        <v>2818</v>
      </c>
      <c r="D123" s="353"/>
      <c r="E123" s="353"/>
      <c r="F123" s="353" t="s">
        <v>2819</v>
      </c>
      <c r="G123" s="354"/>
      <c r="H123" s="353" t="s">
        <v>54</v>
      </c>
      <c r="I123" s="353" t="s">
        <v>57</v>
      </c>
      <c r="J123" s="353" t="s">
        <v>2820</v>
      </c>
      <c r="K123" s="382"/>
    </row>
    <row r="124" spans="2:11" s="1" customFormat="1" ht="17.25" customHeight="1">
      <c r="B124" s="381"/>
      <c r="C124" s="355" t="s">
        <v>2821</v>
      </c>
      <c r="D124" s="355"/>
      <c r="E124" s="355"/>
      <c r="F124" s="356" t="s">
        <v>2822</v>
      </c>
      <c r="G124" s="357"/>
      <c r="H124" s="355"/>
      <c r="I124" s="355"/>
      <c r="J124" s="355" t="s">
        <v>2823</v>
      </c>
      <c r="K124" s="382"/>
    </row>
    <row r="125" spans="2:11" s="1" customFormat="1" ht="5.25" customHeight="1">
      <c r="B125" s="383"/>
      <c r="C125" s="358"/>
      <c r="D125" s="358"/>
      <c r="E125" s="358"/>
      <c r="F125" s="358"/>
      <c r="G125" s="384"/>
      <c r="H125" s="358"/>
      <c r="I125" s="358"/>
      <c r="J125" s="358"/>
      <c r="K125" s="385"/>
    </row>
    <row r="126" spans="2:11" s="1" customFormat="1" ht="15" customHeight="1">
      <c r="B126" s="383"/>
      <c r="C126" s="338" t="s">
        <v>2827</v>
      </c>
      <c r="D126" s="360"/>
      <c r="E126" s="360"/>
      <c r="F126" s="361" t="s">
        <v>2824</v>
      </c>
      <c r="G126" s="338"/>
      <c r="H126" s="338" t="s">
        <v>2864</v>
      </c>
      <c r="I126" s="338" t="s">
        <v>2826</v>
      </c>
      <c r="J126" s="338">
        <v>120</v>
      </c>
      <c r="K126" s="386"/>
    </row>
    <row r="127" spans="2:11" s="1" customFormat="1" ht="15" customHeight="1">
      <c r="B127" s="383"/>
      <c r="C127" s="338" t="s">
        <v>2873</v>
      </c>
      <c r="D127" s="338"/>
      <c r="E127" s="338"/>
      <c r="F127" s="361" t="s">
        <v>2824</v>
      </c>
      <c r="G127" s="338"/>
      <c r="H127" s="338" t="s">
        <v>2874</v>
      </c>
      <c r="I127" s="338" t="s">
        <v>2826</v>
      </c>
      <c r="J127" s="338" t="s">
        <v>2875</v>
      </c>
      <c r="K127" s="386"/>
    </row>
    <row r="128" spans="2:11" s="1" customFormat="1" ht="15" customHeight="1">
      <c r="B128" s="383"/>
      <c r="C128" s="338" t="s">
        <v>88</v>
      </c>
      <c r="D128" s="338"/>
      <c r="E128" s="338"/>
      <c r="F128" s="361" t="s">
        <v>2824</v>
      </c>
      <c r="G128" s="338"/>
      <c r="H128" s="338" t="s">
        <v>2876</v>
      </c>
      <c r="I128" s="338" t="s">
        <v>2826</v>
      </c>
      <c r="J128" s="338" t="s">
        <v>2875</v>
      </c>
      <c r="K128" s="386"/>
    </row>
    <row r="129" spans="2:11" s="1" customFormat="1" ht="15" customHeight="1">
      <c r="B129" s="383"/>
      <c r="C129" s="338" t="s">
        <v>2835</v>
      </c>
      <c r="D129" s="338"/>
      <c r="E129" s="338"/>
      <c r="F129" s="361" t="s">
        <v>2830</v>
      </c>
      <c r="G129" s="338"/>
      <c r="H129" s="338" t="s">
        <v>2836</v>
      </c>
      <c r="I129" s="338" t="s">
        <v>2826</v>
      </c>
      <c r="J129" s="338">
        <v>15</v>
      </c>
      <c r="K129" s="386"/>
    </row>
    <row r="130" spans="2:11" s="1" customFormat="1" ht="15" customHeight="1">
      <c r="B130" s="383"/>
      <c r="C130" s="364" t="s">
        <v>2837</v>
      </c>
      <c r="D130" s="364"/>
      <c r="E130" s="364"/>
      <c r="F130" s="365" t="s">
        <v>2830</v>
      </c>
      <c r="G130" s="364"/>
      <c r="H130" s="364" t="s">
        <v>2838</v>
      </c>
      <c r="I130" s="364" t="s">
        <v>2826</v>
      </c>
      <c r="J130" s="364">
        <v>15</v>
      </c>
      <c r="K130" s="386"/>
    </row>
    <row r="131" spans="2:11" s="1" customFormat="1" ht="15" customHeight="1">
      <c r="B131" s="383"/>
      <c r="C131" s="364" t="s">
        <v>2839</v>
      </c>
      <c r="D131" s="364"/>
      <c r="E131" s="364"/>
      <c r="F131" s="365" t="s">
        <v>2830</v>
      </c>
      <c r="G131" s="364"/>
      <c r="H131" s="364" t="s">
        <v>2840</v>
      </c>
      <c r="I131" s="364" t="s">
        <v>2826</v>
      </c>
      <c r="J131" s="364">
        <v>20</v>
      </c>
      <c r="K131" s="386"/>
    </row>
    <row r="132" spans="2:11" s="1" customFormat="1" ht="15" customHeight="1">
      <c r="B132" s="383"/>
      <c r="C132" s="364" t="s">
        <v>2841</v>
      </c>
      <c r="D132" s="364"/>
      <c r="E132" s="364"/>
      <c r="F132" s="365" t="s">
        <v>2830</v>
      </c>
      <c r="G132" s="364"/>
      <c r="H132" s="364" t="s">
        <v>2842</v>
      </c>
      <c r="I132" s="364" t="s">
        <v>2826</v>
      </c>
      <c r="J132" s="364">
        <v>20</v>
      </c>
      <c r="K132" s="386"/>
    </row>
    <row r="133" spans="2:11" s="1" customFormat="1" ht="15" customHeight="1">
      <c r="B133" s="383"/>
      <c r="C133" s="338" t="s">
        <v>2829</v>
      </c>
      <c r="D133" s="338"/>
      <c r="E133" s="338"/>
      <c r="F133" s="361" t="s">
        <v>2830</v>
      </c>
      <c r="G133" s="338"/>
      <c r="H133" s="338" t="s">
        <v>2864</v>
      </c>
      <c r="I133" s="338" t="s">
        <v>2826</v>
      </c>
      <c r="J133" s="338">
        <v>50</v>
      </c>
      <c r="K133" s="386"/>
    </row>
    <row r="134" spans="2:11" s="1" customFormat="1" ht="15" customHeight="1">
      <c r="B134" s="383"/>
      <c r="C134" s="338" t="s">
        <v>2843</v>
      </c>
      <c r="D134" s="338"/>
      <c r="E134" s="338"/>
      <c r="F134" s="361" t="s">
        <v>2830</v>
      </c>
      <c r="G134" s="338"/>
      <c r="H134" s="338" t="s">
        <v>2864</v>
      </c>
      <c r="I134" s="338" t="s">
        <v>2826</v>
      </c>
      <c r="J134" s="338">
        <v>50</v>
      </c>
      <c r="K134" s="386"/>
    </row>
    <row r="135" spans="2:11" s="1" customFormat="1" ht="15" customHeight="1">
      <c r="B135" s="383"/>
      <c r="C135" s="338" t="s">
        <v>2849</v>
      </c>
      <c r="D135" s="338"/>
      <c r="E135" s="338"/>
      <c r="F135" s="361" t="s">
        <v>2830</v>
      </c>
      <c r="G135" s="338"/>
      <c r="H135" s="338" t="s">
        <v>2864</v>
      </c>
      <c r="I135" s="338" t="s">
        <v>2826</v>
      </c>
      <c r="J135" s="338">
        <v>50</v>
      </c>
      <c r="K135" s="386"/>
    </row>
    <row r="136" spans="2:11" s="1" customFormat="1" ht="15" customHeight="1">
      <c r="B136" s="383"/>
      <c r="C136" s="338" t="s">
        <v>2851</v>
      </c>
      <c r="D136" s="338"/>
      <c r="E136" s="338"/>
      <c r="F136" s="361" t="s">
        <v>2830</v>
      </c>
      <c r="G136" s="338"/>
      <c r="H136" s="338" t="s">
        <v>2864</v>
      </c>
      <c r="I136" s="338" t="s">
        <v>2826</v>
      </c>
      <c r="J136" s="338">
        <v>50</v>
      </c>
      <c r="K136" s="386"/>
    </row>
    <row r="137" spans="2:11" s="1" customFormat="1" ht="15" customHeight="1">
      <c r="B137" s="383"/>
      <c r="C137" s="338" t="s">
        <v>2852</v>
      </c>
      <c r="D137" s="338"/>
      <c r="E137" s="338"/>
      <c r="F137" s="361" t="s">
        <v>2830</v>
      </c>
      <c r="G137" s="338"/>
      <c r="H137" s="338" t="s">
        <v>2877</v>
      </c>
      <c r="I137" s="338" t="s">
        <v>2826</v>
      </c>
      <c r="J137" s="338">
        <v>255</v>
      </c>
      <c r="K137" s="386"/>
    </row>
    <row r="138" spans="2:11" s="1" customFormat="1" ht="15" customHeight="1">
      <c r="B138" s="383"/>
      <c r="C138" s="338" t="s">
        <v>2854</v>
      </c>
      <c r="D138" s="338"/>
      <c r="E138" s="338"/>
      <c r="F138" s="361" t="s">
        <v>2824</v>
      </c>
      <c r="G138" s="338"/>
      <c r="H138" s="338" t="s">
        <v>2878</v>
      </c>
      <c r="I138" s="338" t="s">
        <v>2856</v>
      </c>
      <c r="J138" s="338"/>
      <c r="K138" s="386"/>
    </row>
    <row r="139" spans="2:11" s="1" customFormat="1" ht="15" customHeight="1">
      <c r="B139" s="383"/>
      <c r="C139" s="338" t="s">
        <v>2857</v>
      </c>
      <c r="D139" s="338"/>
      <c r="E139" s="338"/>
      <c r="F139" s="361" t="s">
        <v>2824</v>
      </c>
      <c r="G139" s="338"/>
      <c r="H139" s="338" t="s">
        <v>2879</v>
      </c>
      <c r="I139" s="338" t="s">
        <v>2859</v>
      </c>
      <c r="J139" s="338"/>
      <c r="K139" s="386"/>
    </row>
    <row r="140" spans="2:11" s="1" customFormat="1" ht="15" customHeight="1">
      <c r="B140" s="383"/>
      <c r="C140" s="338" t="s">
        <v>2860</v>
      </c>
      <c r="D140" s="338"/>
      <c r="E140" s="338"/>
      <c r="F140" s="361" t="s">
        <v>2824</v>
      </c>
      <c r="G140" s="338"/>
      <c r="H140" s="338" t="s">
        <v>2860</v>
      </c>
      <c r="I140" s="338" t="s">
        <v>2859</v>
      </c>
      <c r="J140" s="338"/>
      <c r="K140" s="386"/>
    </row>
    <row r="141" spans="2:11" s="1" customFormat="1" ht="15" customHeight="1">
      <c r="B141" s="383"/>
      <c r="C141" s="338" t="s">
        <v>38</v>
      </c>
      <c r="D141" s="338"/>
      <c r="E141" s="338"/>
      <c r="F141" s="361" t="s">
        <v>2824</v>
      </c>
      <c r="G141" s="338"/>
      <c r="H141" s="338" t="s">
        <v>2880</v>
      </c>
      <c r="I141" s="338" t="s">
        <v>2859</v>
      </c>
      <c r="J141" s="338"/>
      <c r="K141" s="386"/>
    </row>
    <row r="142" spans="2:11" s="1" customFormat="1" ht="15" customHeight="1">
      <c r="B142" s="383"/>
      <c r="C142" s="338" t="s">
        <v>2881</v>
      </c>
      <c r="D142" s="338"/>
      <c r="E142" s="338"/>
      <c r="F142" s="361" t="s">
        <v>2824</v>
      </c>
      <c r="G142" s="338"/>
      <c r="H142" s="338" t="s">
        <v>2882</v>
      </c>
      <c r="I142" s="338" t="s">
        <v>2859</v>
      </c>
      <c r="J142" s="338"/>
      <c r="K142" s="386"/>
    </row>
    <row r="143" spans="2:11" s="1" customFormat="1" ht="15" customHeight="1">
      <c r="B143" s="387"/>
      <c r="C143" s="388"/>
      <c r="D143" s="388"/>
      <c r="E143" s="388"/>
      <c r="F143" s="388"/>
      <c r="G143" s="388"/>
      <c r="H143" s="388"/>
      <c r="I143" s="388"/>
      <c r="J143" s="388"/>
      <c r="K143" s="389"/>
    </row>
    <row r="144" spans="2:11" s="1" customFormat="1" ht="18.75" customHeight="1">
      <c r="B144" s="374"/>
      <c r="C144" s="374"/>
      <c r="D144" s="374"/>
      <c r="E144" s="374"/>
      <c r="F144" s="375"/>
      <c r="G144" s="374"/>
      <c r="H144" s="374"/>
      <c r="I144" s="374"/>
      <c r="J144" s="374"/>
      <c r="K144" s="374"/>
    </row>
    <row r="145" spans="2:11" s="1" customFormat="1" ht="18.75" customHeight="1">
      <c r="B145" s="346"/>
      <c r="C145" s="346"/>
      <c r="D145" s="346"/>
      <c r="E145" s="346"/>
      <c r="F145" s="346"/>
      <c r="G145" s="346"/>
      <c r="H145" s="346"/>
      <c r="I145" s="346"/>
      <c r="J145" s="346"/>
      <c r="K145" s="346"/>
    </row>
    <row r="146" spans="2:11" s="1" customFormat="1" ht="7.5" customHeight="1">
      <c r="B146" s="347"/>
      <c r="C146" s="348"/>
      <c r="D146" s="348"/>
      <c r="E146" s="348"/>
      <c r="F146" s="348"/>
      <c r="G146" s="348"/>
      <c r="H146" s="348"/>
      <c r="I146" s="348"/>
      <c r="J146" s="348"/>
      <c r="K146" s="349"/>
    </row>
    <row r="147" spans="2:11" s="1" customFormat="1" ht="45" customHeight="1">
      <c r="B147" s="350"/>
      <c r="C147" s="351" t="s">
        <v>2883</v>
      </c>
      <c r="D147" s="351"/>
      <c r="E147" s="351"/>
      <c r="F147" s="351"/>
      <c r="G147" s="351"/>
      <c r="H147" s="351"/>
      <c r="I147" s="351"/>
      <c r="J147" s="351"/>
      <c r="K147" s="352"/>
    </row>
    <row r="148" spans="2:11" s="1" customFormat="1" ht="17.25" customHeight="1">
      <c r="B148" s="350"/>
      <c r="C148" s="353" t="s">
        <v>2818</v>
      </c>
      <c r="D148" s="353"/>
      <c r="E148" s="353"/>
      <c r="F148" s="353" t="s">
        <v>2819</v>
      </c>
      <c r="G148" s="354"/>
      <c r="H148" s="353" t="s">
        <v>54</v>
      </c>
      <c r="I148" s="353" t="s">
        <v>57</v>
      </c>
      <c r="J148" s="353" t="s">
        <v>2820</v>
      </c>
      <c r="K148" s="352"/>
    </row>
    <row r="149" spans="2:11" s="1" customFormat="1" ht="17.25" customHeight="1">
      <c r="B149" s="350"/>
      <c r="C149" s="355" t="s">
        <v>2821</v>
      </c>
      <c r="D149" s="355"/>
      <c r="E149" s="355"/>
      <c r="F149" s="356" t="s">
        <v>2822</v>
      </c>
      <c r="G149" s="357"/>
      <c r="H149" s="355"/>
      <c r="I149" s="355"/>
      <c r="J149" s="355" t="s">
        <v>2823</v>
      </c>
      <c r="K149" s="352"/>
    </row>
    <row r="150" spans="2:11" s="1" customFormat="1" ht="5.25" customHeight="1">
      <c r="B150" s="363"/>
      <c r="C150" s="358"/>
      <c r="D150" s="358"/>
      <c r="E150" s="358"/>
      <c r="F150" s="358"/>
      <c r="G150" s="359"/>
      <c r="H150" s="358"/>
      <c r="I150" s="358"/>
      <c r="J150" s="358"/>
      <c r="K150" s="386"/>
    </row>
    <row r="151" spans="2:11" s="1" customFormat="1" ht="15" customHeight="1">
      <c r="B151" s="363"/>
      <c r="C151" s="390" t="s">
        <v>2827</v>
      </c>
      <c r="D151" s="338"/>
      <c r="E151" s="338"/>
      <c r="F151" s="391" t="s">
        <v>2824</v>
      </c>
      <c r="G151" s="338"/>
      <c r="H151" s="390" t="s">
        <v>2864</v>
      </c>
      <c r="I151" s="390" t="s">
        <v>2826</v>
      </c>
      <c r="J151" s="390">
        <v>120</v>
      </c>
      <c r="K151" s="386"/>
    </row>
    <row r="152" spans="2:11" s="1" customFormat="1" ht="15" customHeight="1">
      <c r="B152" s="363"/>
      <c r="C152" s="390" t="s">
        <v>2873</v>
      </c>
      <c r="D152" s="338"/>
      <c r="E152" s="338"/>
      <c r="F152" s="391" t="s">
        <v>2824</v>
      </c>
      <c r="G152" s="338"/>
      <c r="H152" s="390" t="s">
        <v>2884</v>
      </c>
      <c r="I152" s="390" t="s">
        <v>2826</v>
      </c>
      <c r="J152" s="390" t="s">
        <v>2875</v>
      </c>
      <c r="K152" s="386"/>
    </row>
    <row r="153" spans="2:11" s="1" customFormat="1" ht="15" customHeight="1">
      <c r="B153" s="363"/>
      <c r="C153" s="390" t="s">
        <v>88</v>
      </c>
      <c r="D153" s="338"/>
      <c r="E153" s="338"/>
      <c r="F153" s="391" t="s">
        <v>2824</v>
      </c>
      <c r="G153" s="338"/>
      <c r="H153" s="390" t="s">
        <v>2885</v>
      </c>
      <c r="I153" s="390" t="s">
        <v>2826</v>
      </c>
      <c r="J153" s="390" t="s">
        <v>2875</v>
      </c>
      <c r="K153" s="386"/>
    </row>
    <row r="154" spans="2:11" s="1" customFormat="1" ht="15" customHeight="1">
      <c r="B154" s="363"/>
      <c r="C154" s="390" t="s">
        <v>2829</v>
      </c>
      <c r="D154" s="338"/>
      <c r="E154" s="338"/>
      <c r="F154" s="391" t="s">
        <v>2830</v>
      </c>
      <c r="G154" s="338"/>
      <c r="H154" s="390" t="s">
        <v>2864</v>
      </c>
      <c r="I154" s="390" t="s">
        <v>2826</v>
      </c>
      <c r="J154" s="390">
        <v>50</v>
      </c>
      <c r="K154" s="386"/>
    </row>
    <row r="155" spans="2:11" s="1" customFormat="1" ht="15" customHeight="1">
      <c r="B155" s="363"/>
      <c r="C155" s="390" t="s">
        <v>2832</v>
      </c>
      <c r="D155" s="338"/>
      <c r="E155" s="338"/>
      <c r="F155" s="391" t="s">
        <v>2824</v>
      </c>
      <c r="G155" s="338"/>
      <c r="H155" s="390" t="s">
        <v>2864</v>
      </c>
      <c r="I155" s="390" t="s">
        <v>2834</v>
      </c>
      <c r="J155" s="390"/>
      <c r="K155" s="386"/>
    </row>
    <row r="156" spans="2:11" s="1" customFormat="1" ht="15" customHeight="1">
      <c r="B156" s="363"/>
      <c r="C156" s="390" t="s">
        <v>2843</v>
      </c>
      <c r="D156" s="338"/>
      <c r="E156" s="338"/>
      <c r="F156" s="391" t="s">
        <v>2830</v>
      </c>
      <c r="G156" s="338"/>
      <c r="H156" s="390" t="s">
        <v>2864</v>
      </c>
      <c r="I156" s="390" t="s">
        <v>2826</v>
      </c>
      <c r="J156" s="390">
        <v>50</v>
      </c>
      <c r="K156" s="386"/>
    </row>
    <row r="157" spans="2:11" s="1" customFormat="1" ht="15" customHeight="1">
      <c r="B157" s="363"/>
      <c r="C157" s="390" t="s">
        <v>2851</v>
      </c>
      <c r="D157" s="338"/>
      <c r="E157" s="338"/>
      <c r="F157" s="391" t="s">
        <v>2830</v>
      </c>
      <c r="G157" s="338"/>
      <c r="H157" s="390" t="s">
        <v>2864</v>
      </c>
      <c r="I157" s="390" t="s">
        <v>2826</v>
      </c>
      <c r="J157" s="390">
        <v>50</v>
      </c>
      <c r="K157" s="386"/>
    </row>
    <row r="158" spans="2:11" s="1" customFormat="1" ht="15" customHeight="1">
      <c r="B158" s="363"/>
      <c r="C158" s="390" t="s">
        <v>2849</v>
      </c>
      <c r="D158" s="338"/>
      <c r="E158" s="338"/>
      <c r="F158" s="391" t="s">
        <v>2830</v>
      </c>
      <c r="G158" s="338"/>
      <c r="H158" s="390" t="s">
        <v>2864</v>
      </c>
      <c r="I158" s="390" t="s">
        <v>2826</v>
      </c>
      <c r="J158" s="390">
        <v>50</v>
      </c>
      <c r="K158" s="386"/>
    </row>
    <row r="159" spans="2:11" s="1" customFormat="1" ht="15" customHeight="1">
      <c r="B159" s="363"/>
      <c r="C159" s="390" t="s">
        <v>123</v>
      </c>
      <c r="D159" s="338"/>
      <c r="E159" s="338"/>
      <c r="F159" s="391" t="s">
        <v>2824</v>
      </c>
      <c r="G159" s="338"/>
      <c r="H159" s="390" t="s">
        <v>2886</v>
      </c>
      <c r="I159" s="390" t="s">
        <v>2826</v>
      </c>
      <c r="J159" s="390" t="s">
        <v>2887</v>
      </c>
      <c r="K159" s="386"/>
    </row>
    <row r="160" spans="2:11" s="1" customFormat="1" ht="15" customHeight="1">
      <c r="B160" s="363"/>
      <c r="C160" s="390" t="s">
        <v>2888</v>
      </c>
      <c r="D160" s="338"/>
      <c r="E160" s="338"/>
      <c r="F160" s="391" t="s">
        <v>2824</v>
      </c>
      <c r="G160" s="338"/>
      <c r="H160" s="390" t="s">
        <v>2889</v>
      </c>
      <c r="I160" s="390" t="s">
        <v>2859</v>
      </c>
      <c r="J160" s="390"/>
      <c r="K160" s="386"/>
    </row>
    <row r="161" spans="2:11" s="1" customFormat="1" ht="15" customHeight="1">
      <c r="B161" s="392"/>
      <c r="C161" s="372"/>
      <c r="D161" s="372"/>
      <c r="E161" s="372"/>
      <c r="F161" s="372"/>
      <c r="G161" s="372"/>
      <c r="H161" s="372"/>
      <c r="I161" s="372"/>
      <c r="J161" s="372"/>
      <c r="K161" s="393"/>
    </row>
    <row r="162" spans="2:11" s="1" customFormat="1" ht="18.75" customHeight="1">
      <c r="B162" s="374"/>
      <c r="C162" s="384"/>
      <c r="D162" s="384"/>
      <c r="E162" s="384"/>
      <c r="F162" s="394"/>
      <c r="G162" s="384"/>
      <c r="H162" s="384"/>
      <c r="I162" s="384"/>
      <c r="J162" s="384"/>
      <c r="K162" s="374"/>
    </row>
    <row r="163" spans="2:11" s="1" customFormat="1" ht="18.75" customHeight="1">
      <c r="B163" s="346"/>
      <c r="C163" s="346"/>
      <c r="D163" s="346"/>
      <c r="E163" s="346"/>
      <c r="F163" s="346"/>
      <c r="G163" s="346"/>
      <c r="H163" s="346"/>
      <c r="I163" s="346"/>
      <c r="J163" s="346"/>
      <c r="K163" s="346"/>
    </row>
    <row r="164" spans="2:11" s="1" customFormat="1" ht="7.5" customHeight="1">
      <c r="B164" s="325"/>
      <c r="C164" s="326"/>
      <c r="D164" s="326"/>
      <c r="E164" s="326"/>
      <c r="F164" s="326"/>
      <c r="G164" s="326"/>
      <c r="H164" s="326"/>
      <c r="I164" s="326"/>
      <c r="J164" s="326"/>
      <c r="K164" s="327"/>
    </row>
    <row r="165" spans="2:11" s="1" customFormat="1" ht="45" customHeight="1">
      <c r="B165" s="328"/>
      <c r="C165" s="329" t="s">
        <v>2890</v>
      </c>
      <c r="D165" s="329"/>
      <c r="E165" s="329"/>
      <c r="F165" s="329"/>
      <c r="G165" s="329"/>
      <c r="H165" s="329"/>
      <c r="I165" s="329"/>
      <c r="J165" s="329"/>
      <c r="K165" s="330"/>
    </row>
    <row r="166" spans="2:11" s="1" customFormat="1" ht="17.25" customHeight="1">
      <c r="B166" s="328"/>
      <c r="C166" s="353" t="s">
        <v>2818</v>
      </c>
      <c r="D166" s="353"/>
      <c r="E166" s="353"/>
      <c r="F166" s="353" t="s">
        <v>2819</v>
      </c>
      <c r="G166" s="395"/>
      <c r="H166" s="396" t="s">
        <v>54</v>
      </c>
      <c r="I166" s="396" t="s">
        <v>57</v>
      </c>
      <c r="J166" s="353" t="s">
        <v>2820</v>
      </c>
      <c r="K166" s="330"/>
    </row>
    <row r="167" spans="2:11" s="1" customFormat="1" ht="17.25" customHeight="1">
      <c r="B167" s="331"/>
      <c r="C167" s="355" t="s">
        <v>2821</v>
      </c>
      <c r="D167" s="355"/>
      <c r="E167" s="355"/>
      <c r="F167" s="356" t="s">
        <v>2822</v>
      </c>
      <c r="G167" s="397"/>
      <c r="H167" s="398"/>
      <c r="I167" s="398"/>
      <c r="J167" s="355" t="s">
        <v>2823</v>
      </c>
      <c r="K167" s="333"/>
    </row>
    <row r="168" spans="2:11" s="1" customFormat="1" ht="5.25" customHeight="1">
      <c r="B168" s="363"/>
      <c r="C168" s="358"/>
      <c r="D168" s="358"/>
      <c r="E168" s="358"/>
      <c r="F168" s="358"/>
      <c r="G168" s="359"/>
      <c r="H168" s="358"/>
      <c r="I168" s="358"/>
      <c r="J168" s="358"/>
      <c r="K168" s="386"/>
    </row>
    <row r="169" spans="2:11" s="1" customFormat="1" ht="15" customHeight="1">
      <c r="B169" s="363"/>
      <c r="C169" s="338" t="s">
        <v>2827</v>
      </c>
      <c r="D169" s="338"/>
      <c r="E169" s="338"/>
      <c r="F169" s="361" t="s">
        <v>2824</v>
      </c>
      <c r="G169" s="338"/>
      <c r="H169" s="338" t="s">
        <v>2864</v>
      </c>
      <c r="I169" s="338" t="s">
        <v>2826</v>
      </c>
      <c r="J169" s="338">
        <v>120</v>
      </c>
      <c r="K169" s="386"/>
    </row>
    <row r="170" spans="2:11" s="1" customFormat="1" ht="15" customHeight="1">
      <c r="B170" s="363"/>
      <c r="C170" s="338" t="s">
        <v>2873</v>
      </c>
      <c r="D170" s="338"/>
      <c r="E170" s="338"/>
      <c r="F170" s="361" t="s">
        <v>2824</v>
      </c>
      <c r="G170" s="338"/>
      <c r="H170" s="338" t="s">
        <v>2874</v>
      </c>
      <c r="I170" s="338" t="s">
        <v>2826</v>
      </c>
      <c r="J170" s="338" t="s">
        <v>2875</v>
      </c>
      <c r="K170" s="386"/>
    </row>
    <row r="171" spans="2:11" s="1" customFormat="1" ht="15" customHeight="1">
      <c r="B171" s="363"/>
      <c r="C171" s="338" t="s">
        <v>88</v>
      </c>
      <c r="D171" s="338"/>
      <c r="E171" s="338"/>
      <c r="F171" s="361" t="s">
        <v>2824</v>
      </c>
      <c r="G171" s="338"/>
      <c r="H171" s="338" t="s">
        <v>2891</v>
      </c>
      <c r="I171" s="338" t="s">
        <v>2826</v>
      </c>
      <c r="J171" s="338" t="s">
        <v>2875</v>
      </c>
      <c r="K171" s="386"/>
    </row>
    <row r="172" spans="2:11" s="1" customFormat="1" ht="15" customHeight="1">
      <c r="B172" s="363"/>
      <c r="C172" s="338" t="s">
        <v>2829</v>
      </c>
      <c r="D172" s="338"/>
      <c r="E172" s="338"/>
      <c r="F172" s="361" t="s">
        <v>2830</v>
      </c>
      <c r="G172" s="338"/>
      <c r="H172" s="338" t="s">
        <v>2891</v>
      </c>
      <c r="I172" s="338" t="s">
        <v>2826</v>
      </c>
      <c r="J172" s="338">
        <v>50</v>
      </c>
      <c r="K172" s="386"/>
    </row>
    <row r="173" spans="2:11" s="1" customFormat="1" ht="15" customHeight="1">
      <c r="B173" s="363"/>
      <c r="C173" s="338" t="s">
        <v>2832</v>
      </c>
      <c r="D173" s="338"/>
      <c r="E173" s="338"/>
      <c r="F173" s="361" t="s">
        <v>2824</v>
      </c>
      <c r="G173" s="338"/>
      <c r="H173" s="338" t="s">
        <v>2891</v>
      </c>
      <c r="I173" s="338" t="s">
        <v>2834</v>
      </c>
      <c r="J173" s="338"/>
      <c r="K173" s="386"/>
    </row>
    <row r="174" spans="2:11" s="1" customFormat="1" ht="15" customHeight="1">
      <c r="B174" s="363"/>
      <c r="C174" s="338" t="s">
        <v>2843</v>
      </c>
      <c r="D174" s="338"/>
      <c r="E174" s="338"/>
      <c r="F174" s="361" t="s">
        <v>2830</v>
      </c>
      <c r="G174" s="338"/>
      <c r="H174" s="338" t="s">
        <v>2891</v>
      </c>
      <c r="I174" s="338" t="s">
        <v>2826</v>
      </c>
      <c r="J174" s="338">
        <v>50</v>
      </c>
      <c r="K174" s="386"/>
    </row>
    <row r="175" spans="2:11" s="1" customFormat="1" ht="15" customHeight="1">
      <c r="B175" s="363"/>
      <c r="C175" s="338" t="s">
        <v>2851</v>
      </c>
      <c r="D175" s="338"/>
      <c r="E175" s="338"/>
      <c r="F175" s="361" t="s">
        <v>2830</v>
      </c>
      <c r="G175" s="338"/>
      <c r="H175" s="338" t="s">
        <v>2891</v>
      </c>
      <c r="I175" s="338" t="s">
        <v>2826</v>
      </c>
      <c r="J175" s="338">
        <v>50</v>
      </c>
      <c r="K175" s="386"/>
    </row>
    <row r="176" spans="2:11" s="1" customFormat="1" ht="15" customHeight="1">
      <c r="B176" s="363"/>
      <c r="C176" s="338" t="s">
        <v>2849</v>
      </c>
      <c r="D176" s="338"/>
      <c r="E176" s="338"/>
      <c r="F176" s="361" t="s">
        <v>2830</v>
      </c>
      <c r="G176" s="338"/>
      <c r="H176" s="338" t="s">
        <v>2891</v>
      </c>
      <c r="I176" s="338" t="s">
        <v>2826</v>
      </c>
      <c r="J176" s="338">
        <v>50</v>
      </c>
      <c r="K176" s="386"/>
    </row>
    <row r="177" spans="2:11" s="1" customFormat="1" ht="15" customHeight="1">
      <c r="B177" s="363"/>
      <c r="C177" s="338" t="s">
        <v>164</v>
      </c>
      <c r="D177" s="338"/>
      <c r="E177" s="338"/>
      <c r="F177" s="361" t="s">
        <v>2824</v>
      </c>
      <c r="G177" s="338"/>
      <c r="H177" s="338" t="s">
        <v>2892</v>
      </c>
      <c r="I177" s="338" t="s">
        <v>2893</v>
      </c>
      <c r="J177" s="338"/>
      <c r="K177" s="386"/>
    </row>
    <row r="178" spans="2:11" s="1" customFormat="1" ht="15" customHeight="1">
      <c r="B178" s="363"/>
      <c r="C178" s="338" t="s">
        <v>57</v>
      </c>
      <c r="D178" s="338"/>
      <c r="E178" s="338"/>
      <c r="F178" s="361" t="s">
        <v>2824</v>
      </c>
      <c r="G178" s="338"/>
      <c r="H178" s="338" t="s">
        <v>2894</v>
      </c>
      <c r="I178" s="338" t="s">
        <v>2895</v>
      </c>
      <c r="J178" s="338">
        <v>1</v>
      </c>
      <c r="K178" s="386"/>
    </row>
    <row r="179" spans="2:11" s="1" customFormat="1" ht="15" customHeight="1">
      <c r="B179" s="363"/>
      <c r="C179" s="338" t="s">
        <v>53</v>
      </c>
      <c r="D179" s="338"/>
      <c r="E179" s="338"/>
      <c r="F179" s="361" t="s">
        <v>2824</v>
      </c>
      <c r="G179" s="338"/>
      <c r="H179" s="338" t="s">
        <v>2896</v>
      </c>
      <c r="I179" s="338" t="s">
        <v>2826</v>
      </c>
      <c r="J179" s="338">
        <v>20</v>
      </c>
      <c r="K179" s="386"/>
    </row>
    <row r="180" spans="2:11" s="1" customFormat="1" ht="15" customHeight="1">
      <c r="B180" s="363"/>
      <c r="C180" s="338" t="s">
        <v>54</v>
      </c>
      <c r="D180" s="338"/>
      <c r="E180" s="338"/>
      <c r="F180" s="361" t="s">
        <v>2824</v>
      </c>
      <c r="G180" s="338"/>
      <c r="H180" s="338" t="s">
        <v>2897</v>
      </c>
      <c r="I180" s="338" t="s">
        <v>2826</v>
      </c>
      <c r="J180" s="338">
        <v>255</v>
      </c>
      <c r="K180" s="386"/>
    </row>
    <row r="181" spans="2:11" s="1" customFormat="1" ht="15" customHeight="1">
      <c r="B181" s="363"/>
      <c r="C181" s="338" t="s">
        <v>165</v>
      </c>
      <c r="D181" s="338"/>
      <c r="E181" s="338"/>
      <c r="F181" s="361" t="s">
        <v>2824</v>
      </c>
      <c r="G181" s="338"/>
      <c r="H181" s="338" t="s">
        <v>2788</v>
      </c>
      <c r="I181" s="338" t="s">
        <v>2826</v>
      </c>
      <c r="J181" s="338">
        <v>10</v>
      </c>
      <c r="K181" s="386"/>
    </row>
    <row r="182" spans="2:11" s="1" customFormat="1" ht="15" customHeight="1">
      <c r="B182" s="363"/>
      <c r="C182" s="338" t="s">
        <v>166</v>
      </c>
      <c r="D182" s="338"/>
      <c r="E182" s="338"/>
      <c r="F182" s="361" t="s">
        <v>2824</v>
      </c>
      <c r="G182" s="338"/>
      <c r="H182" s="338" t="s">
        <v>2898</v>
      </c>
      <c r="I182" s="338" t="s">
        <v>2859</v>
      </c>
      <c r="J182" s="338"/>
      <c r="K182" s="386"/>
    </row>
    <row r="183" spans="2:11" s="1" customFormat="1" ht="15" customHeight="1">
      <c r="B183" s="363"/>
      <c r="C183" s="338" t="s">
        <v>2899</v>
      </c>
      <c r="D183" s="338"/>
      <c r="E183" s="338"/>
      <c r="F183" s="361" t="s">
        <v>2824</v>
      </c>
      <c r="G183" s="338"/>
      <c r="H183" s="338" t="s">
        <v>2900</v>
      </c>
      <c r="I183" s="338" t="s">
        <v>2859</v>
      </c>
      <c r="J183" s="338"/>
      <c r="K183" s="386"/>
    </row>
    <row r="184" spans="2:11" s="1" customFormat="1" ht="15" customHeight="1">
      <c r="B184" s="363"/>
      <c r="C184" s="338" t="s">
        <v>2888</v>
      </c>
      <c r="D184" s="338"/>
      <c r="E184" s="338"/>
      <c r="F184" s="361" t="s">
        <v>2824</v>
      </c>
      <c r="G184" s="338"/>
      <c r="H184" s="338" t="s">
        <v>2901</v>
      </c>
      <c r="I184" s="338" t="s">
        <v>2859</v>
      </c>
      <c r="J184" s="338"/>
      <c r="K184" s="386"/>
    </row>
    <row r="185" spans="2:11" s="1" customFormat="1" ht="15" customHeight="1">
      <c r="B185" s="363"/>
      <c r="C185" s="338" t="s">
        <v>168</v>
      </c>
      <c r="D185" s="338"/>
      <c r="E185" s="338"/>
      <c r="F185" s="361" t="s">
        <v>2830</v>
      </c>
      <c r="G185" s="338"/>
      <c r="H185" s="338" t="s">
        <v>2902</v>
      </c>
      <c r="I185" s="338" t="s">
        <v>2826</v>
      </c>
      <c r="J185" s="338">
        <v>50</v>
      </c>
      <c r="K185" s="386"/>
    </row>
    <row r="186" spans="2:11" s="1" customFormat="1" ht="15" customHeight="1">
      <c r="B186" s="363"/>
      <c r="C186" s="338" t="s">
        <v>2903</v>
      </c>
      <c r="D186" s="338"/>
      <c r="E186" s="338"/>
      <c r="F186" s="361" t="s">
        <v>2830</v>
      </c>
      <c r="G186" s="338"/>
      <c r="H186" s="338" t="s">
        <v>2904</v>
      </c>
      <c r="I186" s="338" t="s">
        <v>2905</v>
      </c>
      <c r="J186" s="338"/>
      <c r="K186" s="386"/>
    </row>
    <row r="187" spans="2:11" s="1" customFormat="1" ht="15" customHeight="1">
      <c r="B187" s="363"/>
      <c r="C187" s="338" t="s">
        <v>2906</v>
      </c>
      <c r="D187" s="338"/>
      <c r="E187" s="338"/>
      <c r="F187" s="361" t="s">
        <v>2830</v>
      </c>
      <c r="G187" s="338"/>
      <c r="H187" s="338" t="s">
        <v>2907</v>
      </c>
      <c r="I187" s="338" t="s">
        <v>2905</v>
      </c>
      <c r="J187" s="338"/>
      <c r="K187" s="386"/>
    </row>
    <row r="188" spans="2:11" s="1" customFormat="1" ht="15" customHeight="1">
      <c r="B188" s="363"/>
      <c r="C188" s="338" t="s">
        <v>2908</v>
      </c>
      <c r="D188" s="338"/>
      <c r="E188" s="338"/>
      <c r="F188" s="361" t="s">
        <v>2830</v>
      </c>
      <c r="G188" s="338"/>
      <c r="H188" s="338" t="s">
        <v>2909</v>
      </c>
      <c r="I188" s="338" t="s">
        <v>2905</v>
      </c>
      <c r="J188" s="338"/>
      <c r="K188" s="386"/>
    </row>
    <row r="189" spans="2:11" s="1" customFormat="1" ht="15" customHeight="1">
      <c r="B189" s="363"/>
      <c r="C189" s="399" t="s">
        <v>2910</v>
      </c>
      <c r="D189" s="338"/>
      <c r="E189" s="338"/>
      <c r="F189" s="361" t="s">
        <v>2830</v>
      </c>
      <c r="G189" s="338"/>
      <c r="H189" s="338" t="s">
        <v>2911</v>
      </c>
      <c r="I189" s="338" t="s">
        <v>2912</v>
      </c>
      <c r="J189" s="400" t="s">
        <v>2913</v>
      </c>
      <c r="K189" s="386"/>
    </row>
    <row r="190" spans="2:11" s="1" customFormat="1" ht="15" customHeight="1">
      <c r="B190" s="363"/>
      <c r="C190" s="399" t="s">
        <v>42</v>
      </c>
      <c r="D190" s="338"/>
      <c r="E190" s="338"/>
      <c r="F190" s="361" t="s">
        <v>2824</v>
      </c>
      <c r="G190" s="338"/>
      <c r="H190" s="335" t="s">
        <v>2914</v>
      </c>
      <c r="I190" s="338" t="s">
        <v>2915</v>
      </c>
      <c r="J190" s="338"/>
      <c r="K190" s="386"/>
    </row>
    <row r="191" spans="2:11" s="1" customFormat="1" ht="15" customHeight="1">
      <c r="B191" s="363"/>
      <c r="C191" s="399" t="s">
        <v>2916</v>
      </c>
      <c r="D191" s="338"/>
      <c r="E191" s="338"/>
      <c r="F191" s="361" t="s">
        <v>2824</v>
      </c>
      <c r="G191" s="338"/>
      <c r="H191" s="338" t="s">
        <v>2917</v>
      </c>
      <c r="I191" s="338" t="s">
        <v>2859</v>
      </c>
      <c r="J191" s="338"/>
      <c r="K191" s="386"/>
    </row>
    <row r="192" spans="2:11" s="1" customFormat="1" ht="15" customHeight="1">
      <c r="B192" s="363"/>
      <c r="C192" s="399" t="s">
        <v>2918</v>
      </c>
      <c r="D192" s="338"/>
      <c r="E192" s="338"/>
      <c r="F192" s="361" t="s">
        <v>2824</v>
      </c>
      <c r="G192" s="338"/>
      <c r="H192" s="338" t="s">
        <v>2919</v>
      </c>
      <c r="I192" s="338" t="s">
        <v>2859</v>
      </c>
      <c r="J192" s="338"/>
      <c r="K192" s="386"/>
    </row>
    <row r="193" spans="2:11" s="1" customFormat="1" ht="15" customHeight="1">
      <c r="B193" s="363"/>
      <c r="C193" s="399" t="s">
        <v>2920</v>
      </c>
      <c r="D193" s="338"/>
      <c r="E193" s="338"/>
      <c r="F193" s="361" t="s">
        <v>2830</v>
      </c>
      <c r="G193" s="338"/>
      <c r="H193" s="338" t="s">
        <v>2921</v>
      </c>
      <c r="I193" s="338" t="s">
        <v>2859</v>
      </c>
      <c r="J193" s="338"/>
      <c r="K193" s="386"/>
    </row>
    <row r="194" spans="2:11" s="1" customFormat="1" ht="15" customHeight="1">
      <c r="B194" s="392"/>
      <c r="C194" s="401"/>
      <c r="D194" s="372"/>
      <c r="E194" s="372"/>
      <c r="F194" s="372"/>
      <c r="G194" s="372"/>
      <c r="H194" s="372"/>
      <c r="I194" s="372"/>
      <c r="J194" s="372"/>
      <c r="K194" s="393"/>
    </row>
    <row r="195" spans="2:11" s="1" customFormat="1" ht="18.75" customHeight="1">
      <c r="B195" s="374"/>
      <c r="C195" s="384"/>
      <c r="D195" s="384"/>
      <c r="E195" s="384"/>
      <c r="F195" s="394"/>
      <c r="G195" s="384"/>
      <c r="H195" s="384"/>
      <c r="I195" s="384"/>
      <c r="J195" s="384"/>
      <c r="K195" s="374"/>
    </row>
    <row r="196" spans="2:11" s="1" customFormat="1" ht="18.75" customHeight="1">
      <c r="B196" s="374"/>
      <c r="C196" s="384"/>
      <c r="D196" s="384"/>
      <c r="E196" s="384"/>
      <c r="F196" s="394"/>
      <c r="G196" s="384"/>
      <c r="H196" s="384"/>
      <c r="I196" s="384"/>
      <c r="J196" s="384"/>
      <c r="K196" s="374"/>
    </row>
    <row r="197" spans="2:11" s="1" customFormat="1" ht="18.75" customHeight="1">
      <c r="B197" s="346"/>
      <c r="C197" s="346"/>
      <c r="D197" s="346"/>
      <c r="E197" s="346"/>
      <c r="F197" s="346"/>
      <c r="G197" s="346"/>
      <c r="H197" s="346"/>
      <c r="I197" s="346"/>
      <c r="J197" s="346"/>
      <c r="K197" s="346"/>
    </row>
    <row r="198" spans="2:11" s="1" customFormat="1" ht="13.5">
      <c r="B198" s="325"/>
      <c r="C198" s="326"/>
      <c r="D198" s="326"/>
      <c r="E198" s="326"/>
      <c r="F198" s="326"/>
      <c r="G198" s="326"/>
      <c r="H198" s="326"/>
      <c r="I198" s="326"/>
      <c r="J198" s="326"/>
      <c r="K198" s="327"/>
    </row>
    <row r="199" spans="2:11" s="1" customFormat="1" ht="21">
      <c r="B199" s="328"/>
      <c r="C199" s="329" t="s">
        <v>2922</v>
      </c>
      <c r="D199" s="329"/>
      <c r="E199" s="329"/>
      <c r="F199" s="329"/>
      <c r="G199" s="329"/>
      <c r="H199" s="329"/>
      <c r="I199" s="329"/>
      <c r="J199" s="329"/>
      <c r="K199" s="330"/>
    </row>
    <row r="200" spans="2:11" s="1" customFormat="1" ht="25.5" customHeight="1">
      <c r="B200" s="328"/>
      <c r="C200" s="402" t="s">
        <v>2923</v>
      </c>
      <c r="D200" s="402"/>
      <c r="E200" s="402"/>
      <c r="F200" s="402" t="s">
        <v>2924</v>
      </c>
      <c r="G200" s="403"/>
      <c r="H200" s="402" t="s">
        <v>2925</v>
      </c>
      <c r="I200" s="402"/>
      <c r="J200" s="402"/>
      <c r="K200" s="330"/>
    </row>
    <row r="201" spans="2:11" s="1" customFormat="1" ht="5.25" customHeight="1">
      <c r="B201" s="363"/>
      <c r="C201" s="358"/>
      <c r="D201" s="358"/>
      <c r="E201" s="358"/>
      <c r="F201" s="358"/>
      <c r="G201" s="384"/>
      <c r="H201" s="358"/>
      <c r="I201" s="358"/>
      <c r="J201" s="358"/>
      <c r="K201" s="386"/>
    </row>
    <row r="202" spans="2:11" s="1" customFormat="1" ht="15" customHeight="1">
      <c r="B202" s="363"/>
      <c r="C202" s="338" t="s">
        <v>2915</v>
      </c>
      <c r="D202" s="338"/>
      <c r="E202" s="338"/>
      <c r="F202" s="361" t="s">
        <v>43</v>
      </c>
      <c r="G202" s="338"/>
      <c r="H202" s="338" t="s">
        <v>2926</v>
      </c>
      <c r="I202" s="338"/>
      <c r="J202" s="338"/>
      <c r="K202" s="386"/>
    </row>
    <row r="203" spans="2:11" s="1" customFormat="1" ht="15" customHeight="1">
      <c r="B203" s="363"/>
      <c r="C203" s="338"/>
      <c r="D203" s="338"/>
      <c r="E203" s="338"/>
      <c r="F203" s="361" t="s">
        <v>44</v>
      </c>
      <c r="G203" s="338"/>
      <c r="H203" s="338" t="s">
        <v>2927</v>
      </c>
      <c r="I203" s="338"/>
      <c r="J203" s="338"/>
      <c r="K203" s="386"/>
    </row>
    <row r="204" spans="2:11" s="1" customFormat="1" ht="15" customHeight="1">
      <c r="B204" s="363"/>
      <c r="C204" s="338"/>
      <c r="D204" s="338"/>
      <c r="E204" s="338"/>
      <c r="F204" s="361" t="s">
        <v>47</v>
      </c>
      <c r="G204" s="338"/>
      <c r="H204" s="338" t="s">
        <v>2928</v>
      </c>
      <c r="I204" s="338"/>
      <c r="J204" s="338"/>
      <c r="K204" s="386"/>
    </row>
    <row r="205" spans="2:11" s="1" customFormat="1" ht="15" customHeight="1">
      <c r="B205" s="363"/>
      <c r="C205" s="338"/>
      <c r="D205" s="338"/>
      <c r="E205" s="338"/>
      <c r="F205" s="361" t="s">
        <v>45</v>
      </c>
      <c r="G205" s="338"/>
      <c r="H205" s="338" t="s">
        <v>2929</v>
      </c>
      <c r="I205" s="338"/>
      <c r="J205" s="338"/>
      <c r="K205" s="386"/>
    </row>
    <row r="206" spans="2:11" s="1" customFormat="1" ht="15" customHeight="1">
      <c r="B206" s="363"/>
      <c r="C206" s="338"/>
      <c r="D206" s="338"/>
      <c r="E206" s="338"/>
      <c r="F206" s="361" t="s">
        <v>46</v>
      </c>
      <c r="G206" s="338"/>
      <c r="H206" s="338" t="s">
        <v>2930</v>
      </c>
      <c r="I206" s="338"/>
      <c r="J206" s="338"/>
      <c r="K206" s="386"/>
    </row>
    <row r="207" spans="2:11" s="1" customFormat="1" ht="15" customHeight="1">
      <c r="B207" s="363"/>
      <c r="C207" s="338"/>
      <c r="D207" s="338"/>
      <c r="E207" s="338"/>
      <c r="F207" s="361"/>
      <c r="G207" s="338"/>
      <c r="H207" s="338"/>
      <c r="I207" s="338"/>
      <c r="J207" s="338"/>
      <c r="K207" s="386"/>
    </row>
    <row r="208" spans="2:11" s="1" customFormat="1" ht="15" customHeight="1">
      <c r="B208" s="363"/>
      <c r="C208" s="338" t="s">
        <v>2871</v>
      </c>
      <c r="D208" s="338"/>
      <c r="E208" s="338"/>
      <c r="F208" s="361" t="s">
        <v>79</v>
      </c>
      <c r="G208" s="338"/>
      <c r="H208" s="338" t="s">
        <v>2931</v>
      </c>
      <c r="I208" s="338"/>
      <c r="J208" s="338"/>
      <c r="K208" s="386"/>
    </row>
    <row r="209" spans="2:11" s="1" customFormat="1" ht="15" customHeight="1">
      <c r="B209" s="363"/>
      <c r="C209" s="338"/>
      <c r="D209" s="338"/>
      <c r="E209" s="338"/>
      <c r="F209" s="361" t="s">
        <v>2769</v>
      </c>
      <c r="G209" s="338"/>
      <c r="H209" s="338" t="s">
        <v>2770</v>
      </c>
      <c r="I209" s="338"/>
      <c r="J209" s="338"/>
      <c r="K209" s="386"/>
    </row>
    <row r="210" spans="2:11" s="1" customFormat="1" ht="15" customHeight="1">
      <c r="B210" s="363"/>
      <c r="C210" s="338"/>
      <c r="D210" s="338"/>
      <c r="E210" s="338"/>
      <c r="F210" s="361" t="s">
        <v>2767</v>
      </c>
      <c r="G210" s="338"/>
      <c r="H210" s="338" t="s">
        <v>2932</v>
      </c>
      <c r="I210" s="338"/>
      <c r="J210" s="338"/>
      <c r="K210" s="386"/>
    </row>
    <row r="211" spans="2:11" s="1" customFormat="1" ht="15" customHeight="1">
      <c r="B211" s="404"/>
      <c r="C211" s="338"/>
      <c r="D211" s="338"/>
      <c r="E211" s="338"/>
      <c r="F211" s="361" t="s">
        <v>112</v>
      </c>
      <c r="G211" s="399"/>
      <c r="H211" s="390" t="s">
        <v>2771</v>
      </c>
      <c r="I211" s="390"/>
      <c r="J211" s="390"/>
      <c r="K211" s="405"/>
    </row>
    <row r="212" spans="2:11" s="1" customFormat="1" ht="15" customHeight="1">
      <c r="B212" s="404"/>
      <c r="C212" s="338"/>
      <c r="D212" s="338"/>
      <c r="E212" s="338"/>
      <c r="F212" s="361" t="s">
        <v>2772</v>
      </c>
      <c r="G212" s="399"/>
      <c r="H212" s="390" t="s">
        <v>2933</v>
      </c>
      <c r="I212" s="390"/>
      <c r="J212" s="390"/>
      <c r="K212" s="405"/>
    </row>
    <row r="213" spans="2:11" s="1" customFormat="1" ht="15" customHeight="1">
      <c r="B213" s="404"/>
      <c r="C213" s="338"/>
      <c r="D213" s="338"/>
      <c r="E213" s="338"/>
      <c r="F213" s="361"/>
      <c r="G213" s="399"/>
      <c r="H213" s="390"/>
      <c r="I213" s="390"/>
      <c r="J213" s="390"/>
      <c r="K213" s="405"/>
    </row>
    <row r="214" spans="2:11" s="1" customFormat="1" ht="15" customHeight="1">
      <c r="B214" s="404"/>
      <c r="C214" s="338" t="s">
        <v>2895</v>
      </c>
      <c r="D214" s="338"/>
      <c r="E214" s="338"/>
      <c r="F214" s="361">
        <v>1</v>
      </c>
      <c r="G214" s="399"/>
      <c r="H214" s="390" t="s">
        <v>2934</v>
      </c>
      <c r="I214" s="390"/>
      <c r="J214" s="390"/>
      <c r="K214" s="405"/>
    </row>
    <row r="215" spans="2:11" s="1" customFormat="1" ht="15" customHeight="1">
      <c r="B215" s="404"/>
      <c r="C215" s="338"/>
      <c r="D215" s="338"/>
      <c r="E215" s="338"/>
      <c r="F215" s="361">
        <v>2</v>
      </c>
      <c r="G215" s="399"/>
      <c r="H215" s="390" t="s">
        <v>2935</v>
      </c>
      <c r="I215" s="390"/>
      <c r="J215" s="390"/>
      <c r="K215" s="405"/>
    </row>
    <row r="216" spans="2:11" s="1" customFormat="1" ht="15" customHeight="1">
      <c r="B216" s="404"/>
      <c r="C216" s="338"/>
      <c r="D216" s="338"/>
      <c r="E216" s="338"/>
      <c r="F216" s="361">
        <v>3</v>
      </c>
      <c r="G216" s="399"/>
      <c r="H216" s="390" t="s">
        <v>2936</v>
      </c>
      <c r="I216" s="390"/>
      <c r="J216" s="390"/>
      <c r="K216" s="405"/>
    </row>
    <row r="217" spans="2:11" s="1" customFormat="1" ht="15" customHeight="1">
      <c r="B217" s="404"/>
      <c r="C217" s="338"/>
      <c r="D217" s="338"/>
      <c r="E217" s="338"/>
      <c r="F217" s="361">
        <v>4</v>
      </c>
      <c r="G217" s="399"/>
      <c r="H217" s="390" t="s">
        <v>2937</v>
      </c>
      <c r="I217" s="390"/>
      <c r="J217" s="390"/>
      <c r="K217" s="405"/>
    </row>
    <row r="218" spans="2:11" s="1" customFormat="1" ht="12.75" customHeight="1">
      <c r="B218" s="406"/>
      <c r="C218" s="407"/>
      <c r="D218" s="407"/>
      <c r="E218" s="407"/>
      <c r="F218" s="407"/>
      <c r="G218" s="407"/>
      <c r="H218" s="407"/>
      <c r="I218" s="407"/>
      <c r="J218" s="407"/>
      <c r="K218" s="40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  <c r="AZ2" s="142" t="s">
        <v>115</v>
      </c>
      <c r="BA2" s="142" t="s">
        <v>19</v>
      </c>
      <c r="BB2" s="142" t="s">
        <v>19</v>
      </c>
      <c r="BC2" s="142" t="s">
        <v>116</v>
      </c>
      <c r="BD2" s="142" t="s">
        <v>82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  <c r="AZ3" s="142" t="s">
        <v>117</v>
      </c>
      <c r="BA3" s="142" t="s">
        <v>19</v>
      </c>
      <c r="BB3" s="142" t="s">
        <v>19</v>
      </c>
      <c r="BC3" s="142" t="s">
        <v>118</v>
      </c>
      <c r="BD3" s="142" t="s">
        <v>82</v>
      </c>
    </row>
    <row r="4" spans="2:46" s="1" customFormat="1" ht="24.95" customHeight="1">
      <c r="B4" s="23"/>
      <c r="D4" s="145" t="s">
        <v>119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PŘÍSTAVBA DVOU TŘÍD MŠ LAZARETNÍ</v>
      </c>
      <c r="F7" s="147"/>
      <c r="G7" s="147"/>
      <c r="H7" s="147"/>
      <c r="L7" s="23"/>
    </row>
    <row r="8" spans="1:31" s="2" customFormat="1" ht="12" customHeight="1">
      <c r="A8" s="41"/>
      <c r="B8" s="47"/>
      <c r="C8" s="41"/>
      <c r="D8" s="147" t="s">
        <v>120</v>
      </c>
      <c r="E8" s="41"/>
      <c r="F8" s="41"/>
      <c r="G8" s="41"/>
      <c r="H8" s="41"/>
      <c r="I8" s="41"/>
      <c r="J8" s="41"/>
      <c r="K8" s="41"/>
      <c r="L8" s="14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50" t="s">
        <v>121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7" t="s">
        <v>18</v>
      </c>
      <c r="E11" s="41"/>
      <c r="F11" s="136" t="s">
        <v>19</v>
      </c>
      <c r="G11" s="41"/>
      <c r="H11" s="41"/>
      <c r="I11" s="147" t="s">
        <v>20</v>
      </c>
      <c r="J11" s="136" t="s">
        <v>19</v>
      </c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</v>
      </c>
      <c r="E12" s="41"/>
      <c r="F12" s="136" t="s">
        <v>22</v>
      </c>
      <c r="G12" s="41"/>
      <c r="H12" s="41"/>
      <c r="I12" s="147" t="s">
        <v>23</v>
      </c>
      <c r="J12" s="151" t="str">
        <f>'Rekapitulace stavby'!AN8</f>
        <v>15. 6. 2021</v>
      </c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25</v>
      </c>
      <c r="E14" s="41"/>
      <c r="F14" s="41"/>
      <c r="G14" s="41"/>
      <c r="H14" s="41"/>
      <c r="I14" s="147" t="s">
        <v>26</v>
      </c>
      <c r="J14" s="136" t="s">
        <v>19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27</v>
      </c>
      <c r="F15" s="41"/>
      <c r="G15" s="41"/>
      <c r="H15" s="41"/>
      <c r="I15" s="147" t="s">
        <v>28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7" t="s">
        <v>29</v>
      </c>
      <c r="E17" s="41"/>
      <c r="F17" s="41"/>
      <c r="G17" s="41"/>
      <c r="H17" s="41"/>
      <c r="I17" s="147" t="s">
        <v>26</v>
      </c>
      <c r="J17" s="36" t="str">
        <f>'Rekapitulace stavby'!AN13</f>
        <v>Vyplň údaj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7" t="s">
        <v>28</v>
      </c>
      <c r="J18" s="36" t="str">
        <f>'Rekapitulace stavby'!AN14</f>
        <v>Vyplň údaj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7" t="s">
        <v>31</v>
      </c>
      <c r="E20" s="41"/>
      <c r="F20" s="41"/>
      <c r="G20" s="41"/>
      <c r="H20" s="41"/>
      <c r="I20" s="147" t="s">
        <v>26</v>
      </c>
      <c r="J20" s="136" t="s">
        <v>19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32</v>
      </c>
      <c r="F21" s="41"/>
      <c r="G21" s="41"/>
      <c r="H21" s="41"/>
      <c r="I21" s="147" t="s">
        <v>28</v>
      </c>
      <c r="J21" s="136" t="s">
        <v>19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7" t="s">
        <v>34</v>
      </c>
      <c r="E23" s="41"/>
      <c r="F23" s="41"/>
      <c r="G23" s="41"/>
      <c r="H23" s="41"/>
      <c r="I23" s="147" t="s">
        <v>26</v>
      </c>
      <c r="J23" s="136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35</v>
      </c>
      <c r="F24" s="41"/>
      <c r="G24" s="41"/>
      <c r="H24" s="41"/>
      <c r="I24" s="147" t="s">
        <v>28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7" t="s">
        <v>36</v>
      </c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7" t="s">
        <v>38</v>
      </c>
      <c r="E30" s="41"/>
      <c r="F30" s="41"/>
      <c r="G30" s="41"/>
      <c r="H30" s="41"/>
      <c r="I30" s="41"/>
      <c r="J30" s="158">
        <f>ROUND(J116,2)</f>
        <v>0</v>
      </c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9" t="s">
        <v>40</v>
      </c>
      <c r="G32" s="41"/>
      <c r="H32" s="41"/>
      <c r="I32" s="159" t="s">
        <v>39</v>
      </c>
      <c r="J32" s="159" t="s">
        <v>41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60" t="s">
        <v>42</v>
      </c>
      <c r="E33" s="147" t="s">
        <v>43</v>
      </c>
      <c r="F33" s="161">
        <f>ROUND((SUM(BE116:BE961)),2)</f>
        <v>0</v>
      </c>
      <c r="G33" s="41"/>
      <c r="H33" s="41"/>
      <c r="I33" s="162">
        <v>0.21</v>
      </c>
      <c r="J33" s="161">
        <f>ROUND(((SUM(BE116:BE961))*I33),2)</f>
        <v>0</v>
      </c>
      <c r="K33" s="41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7" t="s">
        <v>44</v>
      </c>
      <c r="F34" s="161">
        <f>ROUND((SUM(BF116:BF961)),2)</f>
        <v>0</v>
      </c>
      <c r="G34" s="41"/>
      <c r="H34" s="41"/>
      <c r="I34" s="162">
        <v>0.15</v>
      </c>
      <c r="J34" s="161">
        <f>ROUND(((SUM(BF116:BF961))*I34),2)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7" t="s">
        <v>45</v>
      </c>
      <c r="F35" s="161">
        <f>ROUND((SUM(BG116:BG961)),2)</f>
        <v>0</v>
      </c>
      <c r="G35" s="41"/>
      <c r="H35" s="41"/>
      <c r="I35" s="162">
        <v>0.21</v>
      </c>
      <c r="J35" s="161">
        <f>0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7" t="s">
        <v>46</v>
      </c>
      <c r="F36" s="161">
        <f>ROUND((SUM(BH116:BH961)),2)</f>
        <v>0</v>
      </c>
      <c r="G36" s="41"/>
      <c r="H36" s="41"/>
      <c r="I36" s="162">
        <v>0.15</v>
      </c>
      <c r="J36" s="161">
        <f>0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1">
        <f>ROUND((SUM(BI116:BI961)),2)</f>
        <v>0</v>
      </c>
      <c r="G37" s="41"/>
      <c r="H37" s="41"/>
      <c r="I37" s="162">
        <v>0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122</v>
      </c>
      <c r="D45" s="43"/>
      <c r="E45" s="43"/>
      <c r="F45" s="43"/>
      <c r="G45" s="43"/>
      <c r="H45" s="43"/>
      <c r="I45" s="43"/>
      <c r="J45" s="43"/>
      <c r="K45" s="43"/>
      <c r="L45" s="149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4" t="str">
        <f>E7</f>
        <v>PŘÍSTAVBA DVOU TŘÍD MŠ LAZARETNÍ</v>
      </c>
      <c r="F48" s="35"/>
      <c r="G48" s="35"/>
      <c r="H48" s="35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120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D.1.1 - ARCHITEKTONICKO-STAVEBNÍ ŘEŠENÍ </v>
      </c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Lazaretní 25, 312 00 Plzeň</v>
      </c>
      <c r="G52" s="43"/>
      <c r="H52" s="43"/>
      <c r="I52" s="35" t="s">
        <v>23</v>
      </c>
      <c r="J52" s="75" t="str">
        <f>IF(J12="","",J12)</f>
        <v>15. 6. 2021</v>
      </c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ZŠ a MŠ Lazaretní 25, Plzeň </v>
      </c>
      <c r="G54" s="43"/>
      <c r="H54" s="43"/>
      <c r="I54" s="35" t="s">
        <v>31</v>
      </c>
      <c r="J54" s="39" t="str">
        <f>E21</f>
        <v>projectstudio8 s.r.o.</v>
      </c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 xml:space="preserve">Michal Jirka </v>
      </c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5" t="s">
        <v>123</v>
      </c>
      <c r="D57" s="176"/>
      <c r="E57" s="176"/>
      <c r="F57" s="176"/>
      <c r="G57" s="176"/>
      <c r="H57" s="176"/>
      <c r="I57" s="176"/>
      <c r="J57" s="177" t="s">
        <v>124</v>
      </c>
      <c r="K57" s="176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8" t="s">
        <v>70</v>
      </c>
      <c r="D59" s="43"/>
      <c r="E59" s="43"/>
      <c r="F59" s="43"/>
      <c r="G59" s="43"/>
      <c r="H59" s="43"/>
      <c r="I59" s="43"/>
      <c r="J59" s="105">
        <f>J116</f>
        <v>0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125</v>
      </c>
    </row>
    <row r="60" spans="1:31" s="9" customFormat="1" ht="24.95" customHeight="1">
      <c r="A60" s="9"/>
      <c r="B60" s="179"/>
      <c r="C60" s="180"/>
      <c r="D60" s="181" t="s">
        <v>126</v>
      </c>
      <c r="E60" s="182"/>
      <c r="F60" s="182"/>
      <c r="G60" s="182"/>
      <c r="H60" s="182"/>
      <c r="I60" s="182"/>
      <c r="J60" s="183">
        <f>J117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8"/>
      <c r="D61" s="186" t="s">
        <v>127</v>
      </c>
      <c r="E61" s="187"/>
      <c r="F61" s="187"/>
      <c r="G61" s="187"/>
      <c r="H61" s="187"/>
      <c r="I61" s="187"/>
      <c r="J61" s="188">
        <f>J118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8"/>
      <c r="D62" s="186" t="s">
        <v>128</v>
      </c>
      <c r="E62" s="187"/>
      <c r="F62" s="187"/>
      <c r="G62" s="187"/>
      <c r="H62" s="187"/>
      <c r="I62" s="187"/>
      <c r="J62" s="188">
        <f>J153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28"/>
      <c r="D63" s="186" t="s">
        <v>129</v>
      </c>
      <c r="E63" s="187"/>
      <c r="F63" s="187"/>
      <c r="G63" s="187"/>
      <c r="H63" s="187"/>
      <c r="I63" s="187"/>
      <c r="J63" s="188">
        <f>J176</f>
        <v>0</v>
      </c>
      <c r="K63" s="128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5"/>
      <c r="C64" s="128"/>
      <c r="D64" s="186" t="s">
        <v>130</v>
      </c>
      <c r="E64" s="187"/>
      <c r="F64" s="187"/>
      <c r="G64" s="187"/>
      <c r="H64" s="187"/>
      <c r="I64" s="187"/>
      <c r="J64" s="188">
        <f>J191</f>
        <v>0</v>
      </c>
      <c r="K64" s="128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21.8" customHeight="1">
      <c r="A65" s="10"/>
      <c r="B65" s="185"/>
      <c r="C65" s="128"/>
      <c r="D65" s="186" t="s">
        <v>131</v>
      </c>
      <c r="E65" s="187"/>
      <c r="F65" s="187"/>
      <c r="G65" s="187"/>
      <c r="H65" s="187"/>
      <c r="I65" s="187"/>
      <c r="J65" s="188">
        <f>J192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21.8" customHeight="1">
      <c r="A66" s="10"/>
      <c r="B66" s="185"/>
      <c r="C66" s="128"/>
      <c r="D66" s="186" t="s">
        <v>132</v>
      </c>
      <c r="E66" s="187"/>
      <c r="F66" s="187"/>
      <c r="G66" s="187"/>
      <c r="H66" s="187"/>
      <c r="I66" s="187"/>
      <c r="J66" s="188">
        <f>J231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21.8" customHeight="1">
      <c r="A67" s="10"/>
      <c r="B67" s="185"/>
      <c r="C67" s="128"/>
      <c r="D67" s="186" t="s">
        <v>133</v>
      </c>
      <c r="E67" s="187"/>
      <c r="F67" s="187"/>
      <c r="G67" s="187"/>
      <c r="H67" s="187"/>
      <c r="I67" s="187"/>
      <c r="J67" s="188">
        <f>J259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21.8" customHeight="1">
      <c r="A68" s="10"/>
      <c r="B68" s="185"/>
      <c r="C68" s="128"/>
      <c r="D68" s="186" t="s">
        <v>134</v>
      </c>
      <c r="E68" s="187"/>
      <c r="F68" s="187"/>
      <c r="G68" s="187"/>
      <c r="H68" s="187"/>
      <c r="I68" s="187"/>
      <c r="J68" s="188">
        <f>J345</f>
        <v>0</v>
      </c>
      <c r="K68" s="128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21.8" customHeight="1">
      <c r="A69" s="10"/>
      <c r="B69" s="185"/>
      <c r="C69" s="128"/>
      <c r="D69" s="186" t="s">
        <v>135</v>
      </c>
      <c r="E69" s="187"/>
      <c r="F69" s="187"/>
      <c r="G69" s="187"/>
      <c r="H69" s="187"/>
      <c r="I69" s="187"/>
      <c r="J69" s="188">
        <f>J434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21.8" customHeight="1">
      <c r="A70" s="10"/>
      <c r="B70" s="185"/>
      <c r="C70" s="128"/>
      <c r="D70" s="186" t="s">
        <v>136</v>
      </c>
      <c r="E70" s="187"/>
      <c r="F70" s="187"/>
      <c r="G70" s="187"/>
      <c r="H70" s="187"/>
      <c r="I70" s="187"/>
      <c r="J70" s="188">
        <f>J458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21.8" customHeight="1">
      <c r="A71" s="10"/>
      <c r="B71" s="185"/>
      <c r="C71" s="128"/>
      <c r="D71" s="186" t="s">
        <v>137</v>
      </c>
      <c r="E71" s="187"/>
      <c r="F71" s="187"/>
      <c r="G71" s="187"/>
      <c r="H71" s="187"/>
      <c r="I71" s="187"/>
      <c r="J71" s="188">
        <f>J484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8"/>
      <c r="D72" s="186" t="s">
        <v>138</v>
      </c>
      <c r="E72" s="187"/>
      <c r="F72" s="187"/>
      <c r="G72" s="187"/>
      <c r="H72" s="187"/>
      <c r="I72" s="187"/>
      <c r="J72" s="188">
        <f>J491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5"/>
      <c r="C73" s="128"/>
      <c r="D73" s="186" t="s">
        <v>139</v>
      </c>
      <c r="E73" s="187"/>
      <c r="F73" s="187"/>
      <c r="G73" s="187"/>
      <c r="H73" s="187"/>
      <c r="I73" s="187"/>
      <c r="J73" s="188">
        <f>J492</f>
        <v>0</v>
      </c>
      <c r="K73" s="128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5"/>
      <c r="C74" s="128"/>
      <c r="D74" s="186" t="s">
        <v>140</v>
      </c>
      <c r="E74" s="187"/>
      <c r="F74" s="187"/>
      <c r="G74" s="187"/>
      <c r="H74" s="187"/>
      <c r="I74" s="187"/>
      <c r="J74" s="188">
        <f>J498</f>
        <v>0</v>
      </c>
      <c r="K74" s="128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8"/>
      <c r="D75" s="186" t="s">
        <v>141</v>
      </c>
      <c r="E75" s="187"/>
      <c r="F75" s="187"/>
      <c r="G75" s="187"/>
      <c r="H75" s="187"/>
      <c r="I75" s="187"/>
      <c r="J75" s="188">
        <f>J501</f>
        <v>0</v>
      </c>
      <c r="K75" s="128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85"/>
      <c r="C76" s="128"/>
      <c r="D76" s="186" t="s">
        <v>142</v>
      </c>
      <c r="E76" s="187"/>
      <c r="F76" s="187"/>
      <c r="G76" s="187"/>
      <c r="H76" s="187"/>
      <c r="I76" s="187"/>
      <c r="J76" s="188">
        <f>J502</f>
        <v>0</v>
      </c>
      <c r="K76" s="128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85"/>
      <c r="C77" s="128"/>
      <c r="D77" s="186" t="s">
        <v>143</v>
      </c>
      <c r="E77" s="187"/>
      <c r="F77" s="187"/>
      <c r="G77" s="187"/>
      <c r="H77" s="187"/>
      <c r="I77" s="187"/>
      <c r="J77" s="188">
        <f>J510</f>
        <v>0</v>
      </c>
      <c r="K77" s="128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85"/>
      <c r="C78" s="128"/>
      <c r="D78" s="186" t="s">
        <v>144</v>
      </c>
      <c r="E78" s="187"/>
      <c r="F78" s="187"/>
      <c r="G78" s="187"/>
      <c r="H78" s="187"/>
      <c r="I78" s="187"/>
      <c r="J78" s="188">
        <f>J525</f>
        <v>0</v>
      </c>
      <c r="K78" s="128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85"/>
      <c r="C79" s="128"/>
      <c r="D79" s="186" t="s">
        <v>145</v>
      </c>
      <c r="E79" s="187"/>
      <c r="F79" s="187"/>
      <c r="G79" s="187"/>
      <c r="H79" s="187"/>
      <c r="I79" s="187"/>
      <c r="J79" s="188">
        <f>J529</f>
        <v>0</v>
      </c>
      <c r="K79" s="128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4.85" customHeight="1">
      <c r="A80" s="10"/>
      <c r="B80" s="185"/>
      <c r="C80" s="128"/>
      <c r="D80" s="186" t="s">
        <v>146</v>
      </c>
      <c r="E80" s="187"/>
      <c r="F80" s="187"/>
      <c r="G80" s="187"/>
      <c r="H80" s="187"/>
      <c r="I80" s="187"/>
      <c r="J80" s="188">
        <f>J538</f>
        <v>0</v>
      </c>
      <c r="K80" s="128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21.8" customHeight="1">
      <c r="A81" s="10"/>
      <c r="B81" s="185"/>
      <c r="C81" s="128"/>
      <c r="D81" s="186" t="s">
        <v>147</v>
      </c>
      <c r="E81" s="187"/>
      <c r="F81" s="187"/>
      <c r="G81" s="187"/>
      <c r="H81" s="187"/>
      <c r="I81" s="187"/>
      <c r="J81" s="188">
        <f>J539</f>
        <v>0</v>
      </c>
      <c r="K81" s="128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21.8" customHeight="1">
      <c r="A82" s="10"/>
      <c r="B82" s="185"/>
      <c r="C82" s="128"/>
      <c r="D82" s="186" t="s">
        <v>148</v>
      </c>
      <c r="E82" s="187"/>
      <c r="F82" s="187"/>
      <c r="G82" s="187"/>
      <c r="H82" s="187"/>
      <c r="I82" s="187"/>
      <c r="J82" s="188">
        <f>J549</f>
        <v>0</v>
      </c>
      <c r="K82" s="128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9" customFormat="1" ht="24.95" customHeight="1">
      <c r="A83" s="9"/>
      <c r="B83" s="179"/>
      <c r="C83" s="180"/>
      <c r="D83" s="181" t="s">
        <v>149</v>
      </c>
      <c r="E83" s="182"/>
      <c r="F83" s="182"/>
      <c r="G83" s="182"/>
      <c r="H83" s="182"/>
      <c r="I83" s="182"/>
      <c r="J83" s="183">
        <f>J552</f>
        <v>0</v>
      </c>
      <c r="K83" s="180"/>
      <c r="L83" s="184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s="10" customFormat="1" ht="19.9" customHeight="1">
      <c r="A84" s="10"/>
      <c r="B84" s="185"/>
      <c r="C84" s="128"/>
      <c r="D84" s="186" t="s">
        <v>150</v>
      </c>
      <c r="E84" s="187"/>
      <c r="F84" s="187"/>
      <c r="G84" s="187"/>
      <c r="H84" s="187"/>
      <c r="I84" s="187"/>
      <c r="J84" s="188">
        <f>J553</f>
        <v>0</v>
      </c>
      <c r="K84" s="128"/>
      <c r="L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5"/>
      <c r="C85" s="128"/>
      <c r="D85" s="186" t="s">
        <v>151</v>
      </c>
      <c r="E85" s="187"/>
      <c r="F85" s="187"/>
      <c r="G85" s="187"/>
      <c r="H85" s="187"/>
      <c r="I85" s="187"/>
      <c r="J85" s="188">
        <f>J566</f>
        <v>0</v>
      </c>
      <c r="K85" s="128"/>
      <c r="L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5"/>
      <c r="C86" s="128"/>
      <c r="D86" s="186" t="s">
        <v>152</v>
      </c>
      <c r="E86" s="187"/>
      <c r="F86" s="187"/>
      <c r="G86" s="187"/>
      <c r="H86" s="187"/>
      <c r="I86" s="187"/>
      <c r="J86" s="188">
        <f>J574</f>
        <v>0</v>
      </c>
      <c r="K86" s="128"/>
      <c r="L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5"/>
      <c r="C87" s="128"/>
      <c r="D87" s="186" t="s">
        <v>153</v>
      </c>
      <c r="E87" s="187"/>
      <c r="F87" s="187"/>
      <c r="G87" s="187"/>
      <c r="H87" s="187"/>
      <c r="I87" s="187"/>
      <c r="J87" s="188">
        <f>J607</f>
        <v>0</v>
      </c>
      <c r="K87" s="128"/>
      <c r="L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5"/>
      <c r="C88" s="128"/>
      <c r="D88" s="186" t="s">
        <v>154</v>
      </c>
      <c r="E88" s="187"/>
      <c r="F88" s="187"/>
      <c r="G88" s="187"/>
      <c r="H88" s="187"/>
      <c r="I88" s="187"/>
      <c r="J88" s="188">
        <f>J707</f>
        <v>0</v>
      </c>
      <c r="K88" s="128"/>
      <c r="L88" s="18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5"/>
      <c r="C89" s="128"/>
      <c r="D89" s="186" t="s">
        <v>155</v>
      </c>
      <c r="E89" s="187"/>
      <c r="F89" s="187"/>
      <c r="G89" s="187"/>
      <c r="H89" s="187"/>
      <c r="I89" s="187"/>
      <c r="J89" s="188">
        <f>J738</f>
        <v>0</v>
      </c>
      <c r="K89" s="128"/>
      <c r="L89" s="1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5"/>
      <c r="C90" s="128"/>
      <c r="D90" s="186" t="s">
        <v>156</v>
      </c>
      <c r="E90" s="187"/>
      <c r="F90" s="187"/>
      <c r="G90" s="187"/>
      <c r="H90" s="187"/>
      <c r="I90" s="187"/>
      <c r="J90" s="188">
        <f>J788</f>
        <v>0</v>
      </c>
      <c r="K90" s="128"/>
      <c r="L90" s="18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5"/>
      <c r="C91" s="128"/>
      <c r="D91" s="186" t="s">
        <v>157</v>
      </c>
      <c r="E91" s="187"/>
      <c r="F91" s="187"/>
      <c r="G91" s="187"/>
      <c r="H91" s="187"/>
      <c r="I91" s="187"/>
      <c r="J91" s="188">
        <f>J882</f>
        <v>0</v>
      </c>
      <c r="K91" s="128"/>
      <c r="L91" s="18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5"/>
      <c r="C92" s="128"/>
      <c r="D92" s="186" t="s">
        <v>158</v>
      </c>
      <c r="E92" s="187"/>
      <c r="F92" s="187"/>
      <c r="G92" s="187"/>
      <c r="H92" s="187"/>
      <c r="I92" s="187"/>
      <c r="J92" s="188">
        <f>J902</f>
        <v>0</v>
      </c>
      <c r="K92" s="128"/>
      <c r="L92" s="18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85"/>
      <c r="C93" s="128"/>
      <c r="D93" s="186" t="s">
        <v>159</v>
      </c>
      <c r="E93" s="187"/>
      <c r="F93" s="187"/>
      <c r="G93" s="187"/>
      <c r="H93" s="187"/>
      <c r="I93" s="187"/>
      <c r="J93" s="188">
        <f>J922</f>
        <v>0</v>
      </c>
      <c r="K93" s="128"/>
      <c r="L93" s="18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85"/>
      <c r="C94" s="128"/>
      <c r="D94" s="186" t="s">
        <v>160</v>
      </c>
      <c r="E94" s="187"/>
      <c r="F94" s="187"/>
      <c r="G94" s="187"/>
      <c r="H94" s="187"/>
      <c r="I94" s="187"/>
      <c r="J94" s="188">
        <f>J935</f>
        <v>0</v>
      </c>
      <c r="K94" s="128"/>
      <c r="L94" s="189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85"/>
      <c r="C95" s="128"/>
      <c r="D95" s="186" t="s">
        <v>161</v>
      </c>
      <c r="E95" s="187"/>
      <c r="F95" s="187"/>
      <c r="G95" s="187"/>
      <c r="H95" s="187"/>
      <c r="I95" s="187"/>
      <c r="J95" s="188">
        <f>J939</f>
        <v>0</v>
      </c>
      <c r="K95" s="128"/>
      <c r="L95" s="189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85"/>
      <c r="C96" s="128"/>
      <c r="D96" s="186" t="s">
        <v>162</v>
      </c>
      <c r="E96" s="187"/>
      <c r="F96" s="187"/>
      <c r="G96" s="187"/>
      <c r="H96" s="187"/>
      <c r="I96" s="187"/>
      <c r="J96" s="188">
        <f>J955</f>
        <v>0</v>
      </c>
      <c r="K96" s="128"/>
      <c r="L96" s="18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149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6.95" customHeight="1">
      <c r="A98" s="4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149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102" spans="1:31" s="2" customFormat="1" ht="6.95" customHeight="1">
      <c r="A102" s="41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149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24.95" customHeight="1">
      <c r="A103" s="41"/>
      <c r="B103" s="42"/>
      <c r="C103" s="26" t="s">
        <v>163</v>
      </c>
      <c r="D103" s="43"/>
      <c r="E103" s="43"/>
      <c r="F103" s="43"/>
      <c r="G103" s="43"/>
      <c r="H103" s="43"/>
      <c r="I103" s="43"/>
      <c r="J103" s="43"/>
      <c r="K103" s="43"/>
      <c r="L103" s="149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6.95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149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12" customHeight="1">
      <c r="A105" s="41"/>
      <c r="B105" s="42"/>
      <c r="C105" s="35" t="s">
        <v>16</v>
      </c>
      <c r="D105" s="43"/>
      <c r="E105" s="43"/>
      <c r="F105" s="43"/>
      <c r="G105" s="43"/>
      <c r="H105" s="43"/>
      <c r="I105" s="43"/>
      <c r="J105" s="43"/>
      <c r="K105" s="43"/>
      <c r="L105" s="149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16.5" customHeight="1">
      <c r="A106" s="41"/>
      <c r="B106" s="42"/>
      <c r="C106" s="43"/>
      <c r="D106" s="43"/>
      <c r="E106" s="174" t="str">
        <f>E7</f>
        <v>PŘÍSTAVBA DVOU TŘÍD MŠ LAZARETNÍ</v>
      </c>
      <c r="F106" s="35"/>
      <c r="G106" s="35"/>
      <c r="H106" s="35"/>
      <c r="I106" s="43"/>
      <c r="J106" s="43"/>
      <c r="K106" s="43"/>
      <c r="L106" s="149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12" customHeight="1">
      <c r="A107" s="41"/>
      <c r="B107" s="42"/>
      <c r="C107" s="35" t="s">
        <v>120</v>
      </c>
      <c r="D107" s="43"/>
      <c r="E107" s="43"/>
      <c r="F107" s="43"/>
      <c r="G107" s="43"/>
      <c r="H107" s="43"/>
      <c r="I107" s="43"/>
      <c r="J107" s="43"/>
      <c r="K107" s="43"/>
      <c r="L107" s="149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16.5" customHeight="1">
      <c r="A108" s="41"/>
      <c r="B108" s="42"/>
      <c r="C108" s="43"/>
      <c r="D108" s="43"/>
      <c r="E108" s="72" t="str">
        <f>E9</f>
        <v xml:space="preserve">D.1.1 - ARCHITEKTONICKO-STAVEBNÍ ŘEŠENÍ </v>
      </c>
      <c r="F108" s="43"/>
      <c r="G108" s="43"/>
      <c r="H108" s="43"/>
      <c r="I108" s="43"/>
      <c r="J108" s="43"/>
      <c r="K108" s="43"/>
      <c r="L108" s="149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6.95" customHeight="1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149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12" customHeight="1">
      <c r="A110" s="41"/>
      <c r="B110" s="42"/>
      <c r="C110" s="35" t="s">
        <v>21</v>
      </c>
      <c r="D110" s="43"/>
      <c r="E110" s="43"/>
      <c r="F110" s="30" t="str">
        <f>F12</f>
        <v>Lazaretní 25, 312 00 Plzeň</v>
      </c>
      <c r="G110" s="43"/>
      <c r="H110" s="43"/>
      <c r="I110" s="35" t="s">
        <v>23</v>
      </c>
      <c r="J110" s="75" t="str">
        <f>IF(J12="","",J12)</f>
        <v>15. 6. 2021</v>
      </c>
      <c r="K110" s="43"/>
      <c r="L110" s="149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6.9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149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15.15" customHeight="1">
      <c r="A112" s="41"/>
      <c r="B112" s="42"/>
      <c r="C112" s="35" t="s">
        <v>25</v>
      </c>
      <c r="D112" s="43"/>
      <c r="E112" s="43"/>
      <c r="F112" s="30" t="str">
        <f>E15</f>
        <v xml:space="preserve">ZŠ a MŠ Lazaretní 25, Plzeň </v>
      </c>
      <c r="G112" s="43"/>
      <c r="H112" s="43"/>
      <c r="I112" s="35" t="s">
        <v>31</v>
      </c>
      <c r="J112" s="39" t="str">
        <f>E21</f>
        <v>projectstudio8 s.r.o.</v>
      </c>
      <c r="K112" s="43"/>
      <c r="L112" s="149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15.15" customHeight="1">
      <c r="A113" s="41"/>
      <c r="B113" s="42"/>
      <c r="C113" s="35" t="s">
        <v>29</v>
      </c>
      <c r="D113" s="43"/>
      <c r="E113" s="43"/>
      <c r="F113" s="30" t="str">
        <f>IF(E18="","",E18)</f>
        <v>Vyplň údaj</v>
      </c>
      <c r="G113" s="43"/>
      <c r="H113" s="43"/>
      <c r="I113" s="35" t="s">
        <v>34</v>
      </c>
      <c r="J113" s="39" t="str">
        <f>E24</f>
        <v xml:space="preserve">Michal Jirka </v>
      </c>
      <c r="K113" s="43"/>
      <c r="L113" s="149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10.3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149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11" customFormat="1" ht="29.25" customHeight="1">
      <c r="A115" s="190"/>
      <c r="B115" s="191"/>
      <c r="C115" s="192" t="s">
        <v>164</v>
      </c>
      <c r="D115" s="193" t="s">
        <v>57</v>
      </c>
      <c r="E115" s="193" t="s">
        <v>53</v>
      </c>
      <c r="F115" s="193" t="s">
        <v>54</v>
      </c>
      <c r="G115" s="193" t="s">
        <v>165</v>
      </c>
      <c r="H115" s="193" t="s">
        <v>166</v>
      </c>
      <c r="I115" s="193" t="s">
        <v>167</v>
      </c>
      <c r="J115" s="193" t="s">
        <v>124</v>
      </c>
      <c r="K115" s="194" t="s">
        <v>168</v>
      </c>
      <c r="L115" s="195"/>
      <c r="M115" s="95" t="s">
        <v>19</v>
      </c>
      <c r="N115" s="96" t="s">
        <v>42</v>
      </c>
      <c r="O115" s="96" t="s">
        <v>169</v>
      </c>
      <c r="P115" s="96" t="s">
        <v>170</v>
      </c>
      <c r="Q115" s="96" t="s">
        <v>171</v>
      </c>
      <c r="R115" s="96" t="s">
        <v>172</v>
      </c>
      <c r="S115" s="96" t="s">
        <v>173</v>
      </c>
      <c r="T115" s="97" t="s">
        <v>174</v>
      </c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</row>
    <row r="116" spans="1:63" s="2" customFormat="1" ht="22.8" customHeight="1">
      <c r="A116" s="41"/>
      <c r="B116" s="42"/>
      <c r="C116" s="102" t="s">
        <v>175</v>
      </c>
      <c r="D116" s="43"/>
      <c r="E116" s="43"/>
      <c r="F116" s="43"/>
      <c r="G116" s="43"/>
      <c r="H116" s="43"/>
      <c r="I116" s="43"/>
      <c r="J116" s="196">
        <f>BK116</f>
        <v>0</v>
      </c>
      <c r="K116" s="43"/>
      <c r="L116" s="47"/>
      <c r="M116" s="98"/>
      <c r="N116" s="197"/>
      <c r="O116" s="99"/>
      <c r="P116" s="198">
        <f>P117+P552</f>
        <v>0</v>
      </c>
      <c r="Q116" s="99"/>
      <c r="R116" s="198">
        <f>R117+R552</f>
        <v>87.24162418</v>
      </c>
      <c r="S116" s="99"/>
      <c r="T116" s="199">
        <f>T117+T552</f>
        <v>1.1060485999999998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71</v>
      </c>
      <c r="AU116" s="20" t="s">
        <v>125</v>
      </c>
      <c r="BK116" s="200">
        <f>BK117+BK552</f>
        <v>0</v>
      </c>
    </row>
    <row r="117" spans="1:63" s="12" customFormat="1" ht="25.9" customHeight="1">
      <c r="A117" s="12"/>
      <c r="B117" s="201"/>
      <c r="C117" s="202"/>
      <c r="D117" s="203" t="s">
        <v>71</v>
      </c>
      <c r="E117" s="204" t="s">
        <v>176</v>
      </c>
      <c r="F117" s="204" t="s">
        <v>177</v>
      </c>
      <c r="G117" s="202"/>
      <c r="H117" s="202"/>
      <c r="I117" s="205"/>
      <c r="J117" s="206">
        <f>BK117</f>
        <v>0</v>
      </c>
      <c r="K117" s="202"/>
      <c r="L117" s="207"/>
      <c r="M117" s="208"/>
      <c r="N117" s="209"/>
      <c r="O117" s="209"/>
      <c r="P117" s="210">
        <f>P118+P153+P176+P491+P501</f>
        <v>0</v>
      </c>
      <c r="Q117" s="209"/>
      <c r="R117" s="210">
        <f>R118+R153+R176+R491+R501</f>
        <v>68.07342433000001</v>
      </c>
      <c r="S117" s="209"/>
      <c r="T117" s="211">
        <f>T118+T153+T176+T491+T501</f>
        <v>0.902264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2" t="s">
        <v>80</v>
      </c>
      <c r="AT117" s="213" t="s">
        <v>71</v>
      </c>
      <c r="AU117" s="213" t="s">
        <v>72</v>
      </c>
      <c r="AY117" s="212" t="s">
        <v>178</v>
      </c>
      <c r="BK117" s="214">
        <f>BK118+BK153+BK176+BK491+BK501</f>
        <v>0</v>
      </c>
    </row>
    <row r="118" spans="1:63" s="12" customFormat="1" ht="22.8" customHeight="1">
      <c r="A118" s="12"/>
      <c r="B118" s="201"/>
      <c r="C118" s="202"/>
      <c r="D118" s="203" t="s">
        <v>71</v>
      </c>
      <c r="E118" s="215" t="s">
        <v>80</v>
      </c>
      <c r="F118" s="215" t="s">
        <v>179</v>
      </c>
      <c r="G118" s="202"/>
      <c r="H118" s="202"/>
      <c r="I118" s="205"/>
      <c r="J118" s="216">
        <f>BK118</f>
        <v>0</v>
      </c>
      <c r="K118" s="202"/>
      <c r="L118" s="207"/>
      <c r="M118" s="208"/>
      <c r="N118" s="209"/>
      <c r="O118" s="209"/>
      <c r="P118" s="210">
        <f>SUM(P119:P152)</f>
        <v>0</v>
      </c>
      <c r="Q118" s="209"/>
      <c r="R118" s="210">
        <f>SUM(R119:R152)</f>
        <v>0</v>
      </c>
      <c r="S118" s="209"/>
      <c r="T118" s="211">
        <f>SUM(T119:T152)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80</v>
      </c>
      <c r="AT118" s="213" t="s">
        <v>71</v>
      </c>
      <c r="AU118" s="213" t="s">
        <v>80</v>
      </c>
      <c r="AY118" s="212" t="s">
        <v>178</v>
      </c>
      <c r="BK118" s="214">
        <f>SUM(BK119:BK152)</f>
        <v>0</v>
      </c>
    </row>
    <row r="119" spans="1:65" s="2" customFormat="1" ht="12">
      <c r="A119" s="41"/>
      <c r="B119" s="42"/>
      <c r="C119" s="217" t="s">
        <v>80</v>
      </c>
      <c r="D119" s="217" t="s">
        <v>180</v>
      </c>
      <c r="E119" s="218" t="s">
        <v>181</v>
      </c>
      <c r="F119" s="219" t="s">
        <v>182</v>
      </c>
      <c r="G119" s="220" t="s">
        <v>183</v>
      </c>
      <c r="H119" s="221">
        <v>207.38</v>
      </c>
      <c r="I119" s="222"/>
      <c r="J119" s="223">
        <f>ROUND(I119*H119,2)</f>
        <v>0</v>
      </c>
      <c r="K119" s="219" t="s">
        <v>184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185</v>
      </c>
      <c r="AT119" s="228" t="s">
        <v>180</v>
      </c>
      <c r="AU119" s="228" t="s">
        <v>82</v>
      </c>
      <c r="AY119" s="20" t="s">
        <v>178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80</v>
      </c>
      <c r="BK119" s="229">
        <f>ROUND(I119*H119,2)</f>
        <v>0</v>
      </c>
      <c r="BL119" s="20" t="s">
        <v>185</v>
      </c>
      <c r="BM119" s="228" t="s">
        <v>186</v>
      </c>
    </row>
    <row r="120" spans="1:47" s="2" customFormat="1" ht="12">
      <c r="A120" s="41"/>
      <c r="B120" s="42"/>
      <c r="C120" s="43"/>
      <c r="D120" s="230" t="s">
        <v>187</v>
      </c>
      <c r="E120" s="43"/>
      <c r="F120" s="231" t="s">
        <v>188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187</v>
      </c>
      <c r="AU120" s="20" t="s">
        <v>82</v>
      </c>
    </row>
    <row r="121" spans="1:51" s="13" customFormat="1" ht="12">
      <c r="A121" s="13"/>
      <c r="B121" s="235"/>
      <c r="C121" s="236"/>
      <c r="D121" s="230" t="s">
        <v>189</v>
      </c>
      <c r="E121" s="237" t="s">
        <v>19</v>
      </c>
      <c r="F121" s="238" t="s">
        <v>190</v>
      </c>
      <c r="G121" s="236"/>
      <c r="H121" s="239">
        <v>207.38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82</v>
      </c>
      <c r="AV121" s="13" t="s">
        <v>82</v>
      </c>
      <c r="AW121" s="13" t="s">
        <v>33</v>
      </c>
      <c r="AX121" s="13" t="s">
        <v>80</v>
      </c>
      <c r="AY121" s="245" t="s">
        <v>178</v>
      </c>
    </row>
    <row r="122" spans="1:65" s="2" customFormat="1" ht="16.5" customHeight="1">
      <c r="A122" s="41"/>
      <c r="B122" s="42"/>
      <c r="C122" s="217" t="s">
        <v>82</v>
      </c>
      <c r="D122" s="217" t="s">
        <v>180</v>
      </c>
      <c r="E122" s="218" t="s">
        <v>191</v>
      </c>
      <c r="F122" s="219" t="s">
        <v>192</v>
      </c>
      <c r="G122" s="220" t="s">
        <v>183</v>
      </c>
      <c r="H122" s="221">
        <v>207.38</v>
      </c>
      <c r="I122" s="222"/>
      <c r="J122" s="223">
        <f>ROUND(I122*H122,2)</f>
        <v>0</v>
      </c>
      <c r="K122" s="219" t="s">
        <v>184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185</v>
      </c>
      <c r="AT122" s="228" t="s">
        <v>180</v>
      </c>
      <c r="AU122" s="228" t="s">
        <v>82</v>
      </c>
      <c r="AY122" s="20" t="s">
        <v>178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185</v>
      </c>
      <c r="BM122" s="228" t="s">
        <v>193</v>
      </c>
    </row>
    <row r="123" spans="1:47" s="2" customFormat="1" ht="12">
      <c r="A123" s="41"/>
      <c r="B123" s="42"/>
      <c r="C123" s="43"/>
      <c r="D123" s="230" t="s">
        <v>187</v>
      </c>
      <c r="E123" s="43"/>
      <c r="F123" s="231" t="s">
        <v>192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187</v>
      </c>
      <c r="AU123" s="20" t="s">
        <v>82</v>
      </c>
    </row>
    <row r="124" spans="1:65" s="2" customFormat="1" ht="16.5" customHeight="1">
      <c r="A124" s="41"/>
      <c r="B124" s="42"/>
      <c r="C124" s="217" t="s">
        <v>101</v>
      </c>
      <c r="D124" s="217" t="s">
        <v>180</v>
      </c>
      <c r="E124" s="218" t="s">
        <v>194</v>
      </c>
      <c r="F124" s="219" t="s">
        <v>195</v>
      </c>
      <c r="G124" s="220" t="s">
        <v>196</v>
      </c>
      <c r="H124" s="221">
        <v>2</v>
      </c>
      <c r="I124" s="222"/>
      <c r="J124" s="223">
        <f>ROUND(I124*H124,2)</f>
        <v>0</v>
      </c>
      <c r="K124" s="219" t="s">
        <v>197</v>
      </c>
      <c r="L124" s="47"/>
      <c r="M124" s="224" t="s">
        <v>19</v>
      </c>
      <c r="N124" s="225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185</v>
      </c>
      <c r="AT124" s="228" t="s">
        <v>180</v>
      </c>
      <c r="AU124" s="228" t="s">
        <v>82</v>
      </c>
      <c r="AY124" s="20" t="s">
        <v>178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185</v>
      </c>
      <c r="BM124" s="228" t="s">
        <v>198</v>
      </c>
    </row>
    <row r="125" spans="1:47" s="2" customFormat="1" ht="12">
      <c r="A125" s="41"/>
      <c r="B125" s="42"/>
      <c r="C125" s="43"/>
      <c r="D125" s="230" t="s">
        <v>187</v>
      </c>
      <c r="E125" s="43"/>
      <c r="F125" s="231" t="s">
        <v>195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187</v>
      </c>
      <c r="AU125" s="20" t="s">
        <v>82</v>
      </c>
    </row>
    <row r="126" spans="1:65" s="2" customFormat="1" ht="16.5" customHeight="1">
      <c r="A126" s="41"/>
      <c r="B126" s="42"/>
      <c r="C126" s="217" t="s">
        <v>185</v>
      </c>
      <c r="D126" s="217" t="s">
        <v>180</v>
      </c>
      <c r="E126" s="218" t="s">
        <v>199</v>
      </c>
      <c r="F126" s="219" t="s">
        <v>200</v>
      </c>
      <c r="G126" s="220" t="s">
        <v>196</v>
      </c>
      <c r="H126" s="221">
        <v>1</v>
      </c>
      <c r="I126" s="222"/>
      <c r="J126" s="223">
        <f>ROUND(I126*H126,2)</f>
        <v>0</v>
      </c>
      <c r="K126" s="219" t="s">
        <v>197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185</v>
      </c>
      <c r="AT126" s="228" t="s">
        <v>180</v>
      </c>
      <c r="AU126" s="228" t="s">
        <v>82</v>
      </c>
      <c r="AY126" s="20" t="s">
        <v>178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80</v>
      </c>
      <c r="BK126" s="229">
        <f>ROUND(I126*H126,2)</f>
        <v>0</v>
      </c>
      <c r="BL126" s="20" t="s">
        <v>185</v>
      </c>
      <c r="BM126" s="228" t="s">
        <v>201</v>
      </c>
    </row>
    <row r="127" spans="1:47" s="2" customFormat="1" ht="12">
      <c r="A127" s="41"/>
      <c r="B127" s="42"/>
      <c r="C127" s="43"/>
      <c r="D127" s="230" t="s">
        <v>187</v>
      </c>
      <c r="E127" s="43"/>
      <c r="F127" s="231" t="s">
        <v>200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187</v>
      </c>
      <c r="AU127" s="20" t="s">
        <v>82</v>
      </c>
    </row>
    <row r="128" spans="1:65" s="2" customFormat="1" ht="16.5" customHeight="1">
      <c r="A128" s="41"/>
      <c r="B128" s="42"/>
      <c r="C128" s="217" t="s">
        <v>202</v>
      </c>
      <c r="D128" s="217" t="s">
        <v>180</v>
      </c>
      <c r="E128" s="218" t="s">
        <v>203</v>
      </c>
      <c r="F128" s="219" t="s">
        <v>204</v>
      </c>
      <c r="G128" s="220" t="s">
        <v>196</v>
      </c>
      <c r="H128" s="221">
        <v>3</v>
      </c>
      <c r="I128" s="222"/>
      <c r="J128" s="223">
        <f>ROUND(I128*H128,2)</f>
        <v>0</v>
      </c>
      <c r="K128" s="219" t="s">
        <v>184</v>
      </c>
      <c r="L128" s="47"/>
      <c r="M128" s="224" t="s">
        <v>19</v>
      </c>
      <c r="N128" s="225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185</v>
      </c>
      <c r="AT128" s="228" t="s">
        <v>180</v>
      </c>
      <c r="AU128" s="228" t="s">
        <v>82</v>
      </c>
      <c r="AY128" s="20" t="s">
        <v>178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80</v>
      </c>
      <c r="BK128" s="229">
        <f>ROUND(I128*H128,2)</f>
        <v>0</v>
      </c>
      <c r="BL128" s="20" t="s">
        <v>185</v>
      </c>
      <c r="BM128" s="228" t="s">
        <v>205</v>
      </c>
    </row>
    <row r="129" spans="1:47" s="2" customFormat="1" ht="12">
      <c r="A129" s="41"/>
      <c r="B129" s="42"/>
      <c r="C129" s="43"/>
      <c r="D129" s="230" t="s">
        <v>187</v>
      </c>
      <c r="E129" s="43"/>
      <c r="F129" s="231" t="s">
        <v>206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187</v>
      </c>
      <c r="AU129" s="20" t="s">
        <v>82</v>
      </c>
    </row>
    <row r="130" spans="1:65" s="2" customFormat="1" ht="16.5" customHeight="1">
      <c r="A130" s="41"/>
      <c r="B130" s="42"/>
      <c r="C130" s="217" t="s">
        <v>207</v>
      </c>
      <c r="D130" s="217" t="s">
        <v>180</v>
      </c>
      <c r="E130" s="218" t="s">
        <v>208</v>
      </c>
      <c r="F130" s="219" t="s">
        <v>209</v>
      </c>
      <c r="G130" s="220" t="s">
        <v>196</v>
      </c>
      <c r="H130" s="221">
        <v>3</v>
      </c>
      <c r="I130" s="222"/>
      <c r="J130" s="223">
        <f>ROUND(I130*H130,2)</f>
        <v>0</v>
      </c>
      <c r="K130" s="219" t="s">
        <v>184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185</v>
      </c>
      <c r="AT130" s="228" t="s">
        <v>180</v>
      </c>
      <c r="AU130" s="228" t="s">
        <v>82</v>
      </c>
      <c r="AY130" s="20" t="s">
        <v>178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80</v>
      </c>
      <c r="BK130" s="229">
        <f>ROUND(I130*H130,2)</f>
        <v>0</v>
      </c>
      <c r="BL130" s="20" t="s">
        <v>185</v>
      </c>
      <c r="BM130" s="228" t="s">
        <v>210</v>
      </c>
    </row>
    <row r="131" spans="1:47" s="2" customFormat="1" ht="12">
      <c r="A131" s="41"/>
      <c r="B131" s="42"/>
      <c r="C131" s="43"/>
      <c r="D131" s="230" t="s">
        <v>187</v>
      </c>
      <c r="E131" s="43"/>
      <c r="F131" s="231" t="s">
        <v>211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187</v>
      </c>
      <c r="AU131" s="20" t="s">
        <v>82</v>
      </c>
    </row>
    <row r="132" spans="1:65" s="2" customFormat="1" ht="16.5" customHeight="1">
      <c r="A132" s="41"/>
      <c r="B132" s="42"/>
      <c r="C132" s="217" t="s">
        <v>212</v>
      </c>
      <c r="D132" s="217" t="s">
        <v>180</v>
      </c>
      <c r="E132" s="218" t="s">
        <v>213</v>
      </c>
      <c r="F132" s="219" t="s">
        <v>214</v>
      </c>
      <c r="G132" s="220" t="s">
        <v>196</v>
      </c>
      <c r="H132" s="221">
        <v>2</v>
      </c>
      <c r="I132" s="222"/>
      <c r="J132" s="223">
        <f>ROUND(I132*H132,2)</f>
        <v>0</v>
      </c>
      <c r="K132" s="219" t="s">
        <v>197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185</v>
      </c>
      <c r="AT132" s="228" t="s">
        <v>180</v>
      </c>
      <c r="AU132" s="228" t="s">
        <v>82</v>
      </c>
      <c r="AY132" s="20" t="s">
        <v>178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185</v>
      </c>
      <c r="BM132" s="228" t="s">
        <v>215</v>
      </c>
    </row>
    <row r="133" spans="1:47" s="2" customFormat="1" ht="12">
      <c r="A133" s="41"/>
      <c r="B133" s="42"/>
      <c r="C133" s="43"/>
      <c r="D133" s="230" t="s">
        <v>187</v>
      </c>
      <c r="E133" s="43"/>
      <c r="F133" s="231" t="s">
        <v>214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187</v>
      </c>
      <c r="AU133" s="20" t="s">
        <v>82</v>
      </c>
    </row>
    <row r="134" spans="1:65" s="2" customFormat="1" ht="16.5" customHeight="1">
      <c r="A134" s="41"/>
      <c r="B134" s="42"/>
      <c r="C134" s="217" t="s">
        <v>198</v>
      </c>
      <c r="D134" s="217" t="s">
        <v>180</v>
      </c>
      <c r="E134" s="218" t="s">
        <v>216</v>
      </c>
      <c r="F134" s="219" t="s">
        <v>217</v>
      </c>
      <c r="G134" s="220" t="s">
        <v>183</v>
      </c>
      <c r="H134" s="221">
        <v>400</v>
      </c>
      <c r="I134" s="222"/>
      <c r="J134" s="223">
        <f>ROUND(I134*H134,2)</f>
        <v>0</v>
      </c>
      <c r="K134" s="219" t="s">
        <v>184</v>
      </c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185</v>
      </c>
      <c r="AT134" s="228" t="s">
        <v>180</v>
      </c>
      <c r="AU134" s="228" t="s">
        <v>82</v>
      </c>
      <c r="AY134" s="20" t="s">
        <v>178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185</v>
      </c>
      <c r="BM134" s="228" t="s">
        <v>218</v>
      </c>
    </row>
    <row r="135" spans="1:47" s="2" customFormat="1" ht="12">
      <c r="A135" s="41"/>
      <c r="B135" s="42"/>
      <c r="C135" s="43"/>
      <c r="D135" s="230" t="s">
        <v>187</v>
      </c>
      <c r="E135" s="43"/>
      <c r="F135" s="231" t="s">
        <v>219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187</v>
      </c>
      <c r="AU135" s="20" t="s">
        <v>82</v>
      </c>
    </row>
    <row r="136" spans="1:65" s="2" customFormat="1" ht="16.5" customHeight="1">
      <c r="A136" s="41"/>
      <c r="B136" s="42"/>
      <c r="C136" s="217" t="s">
        <v>220</v>
      </c>
      <c r="D136" s="217" t="s">
        <v>180</v>
      </c>
      <c r="E136" s="218" t="s">
        <v>221</v>
      </c>
      <c r="F136" s="219" t="s">
        <v>222</v>
      </c>
      <c r="G136" s="220" t="s">
        <v>223</v>
      </c>
      <c r="H136" s="221">
        <v>56.056</v>
      </c>
      <c r="I136" s="222"/>
      <c r="J136" s="223">
        <f>ROUND(I136*H136,2)</f>
        <v>0</v>
      </c>
      <c r="K136" s="219" t="s">
        <v>184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185</v>
      </c>
      <c r="AT136" s="228" t="s">
        <v>180</v>
      </c>
      <c r="AU136" s="228" t="s">
        <v>82</v>
      </c>
      <c r="AY136" s="20" t="s">
        <v>178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80</v>
      </c>
      <c r="BK136" s="229">
        <f>ROUND(I136*H136,2)</f>
        <v>0</v>
      </c>
      <c r="BL136" s="20" t="s">
        <v>185</v>
      </c>
      <c r="BM136" s="228" t="s">
        <v>224</v>
      </c>
    </row>
    <row r="137" spans="1:47" s="2" customFormat="1" ht="12">
      <c r="A137" s="41"/>
      <c r="B137" s="42"/>
      <c r="C137" s="43"/>
      <c r="D137" s="230" t="s">
        <v>187</v>
      </c>
      <c r="E137" s="43"/>
      <c r="F137" s="231" t="s">
        <v>225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187</v>
      </c>
      <c r="AU137" s="20" t="s">
        <v>82</v>
      </c>
    </row>
    <row r="138" spans="1:65" s="2" customFormat="1" ht="21.75" customHeight="1">
      <c r="A138" s="41"/>
      <c r="B138" s="42"/>
      <c r="C138" s="217" t="s">
        <v>201</v>
      </c>
      <c r="D138" s="217" t="s">
        <v>180</v>
      </c>
      <c r="E138" s="218" t="s">
        <v>226</v>
      </c>
      <c r="F138" s="219" t="s">
        <v>227</v>
      </c>
      <c r="G138" s="220" t="s">
        <v>223</v>
      </c>
      <c r="H138" s="221">
        <v>56</v>
      </c>
      <c r="I138" s="222"/>
      <c r="J138" s="223">
        <f>ROUND(I138*H138,2)</f>
        <v>0</v>
      </c>
      <c r="K138" s="219" t="s">
        <v>184</v>
      </c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185</v>
      </c>
      <c r="AT138" s="228" t="s">
        <v>180</v>
      </c>
      <c r="AU138" s="228" t="s">
        <v>82</v>
      </c>
      <c r="AY138" s="20" t="s">
        <v>178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80</v>
      </c>
      <c r="BK138" s="229">
        <f>ROUND(I138*H138,2)</f>
        <v>0</v>
      </c>
      <c r="BL138" s="20" t="s">
        <v>185</v>
      </c>
      <c r="BM138" s="228" t="s">
        <v>228</v>
      </c>
    </row>
    <row r="139" spans="1:47" s="2" customFormat="1" ht="12">
      <c r="A139" s="41"/>
      <c r="B139" s="42"/>
      <c r="C139" s="43"/>
      <c r="D139" s="230" t="s">
        <v>187</v>
      </c>
      <c r="E139" s="43"/>
      <c r="F139" s="231" t="s">
        <v>229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187</v>
      </c>
      <c r="AU139" s="20" t="s">
        <v>82</v>
      </c>
    </row>
    <row r="140" spans="1:65" s="2" customFormat="1" ht="16.5" customHeight="1">
      <c r="A140" s="41"/>
      <c r="B140" s="42"/>
      <c r="C140" s="217" t="s">
        <v>230</v>
      </c>
      <c r="D140" s="217" t="s">
        <v>180</v>
      </c>
      <c r="E140" s="218" t="s">
        <v>231</v>
      </c>
      <c r="F140" s="219" t="s">
        <v>232</v>
      </c>
      <c r="G140" s="220" t="s">
        <v>223</v>
      </c>
      <c r="H140" s="221">
        <v>70.006</v>
      </c>
      <c r="I140" s="222"/>
      <c r="J140" s="223">
        <f>ROUND(I140*H140,2)</f>
        <v>0</v>
      </c>
      <c r="K140" s="219" t="s">
        <v>184</v>
      </c>
      <c r="L140" s="47"/>
      <c r="M140" s="224" t="s">
        <v>19</v>
      </c>
      <c r="N140" s="225" t="s">
        <v>43</v>
      </c>
      <c r="O140" s="87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185</v>
      </c>
      <c r="AT140" s="228" t="s">
        <v>180</v>
      </c>
      <c r="AU140" s="228" t="s">
        <v>82</v>
      </c>
      <c r="AY140" s="20" t="s">
        <v>178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0" t="s">
        <v>80</v>
      </c>
      <c r="BK140" s="229">
        <f>ROUND(I140*H140,2)</f>
        <v>0</v>
      </c>
      <c r="BL140" s="20" t="s">
        <v>185</v>
      </c>
      <c r="BM140" s="228" t="s">
        <v>233</v>
      </c>
    </row>
    <row r="141" spans="1:47" s="2" customFormat="1" ht="12">
      <c r="A141" s="41"/>
      <c r="B141" s="42"/>
      <c r="C141" s="43"/>
      <c r="D141" s="230" t="s">
        <v>187</v>
      </c>
      <c r="E141" s="43"/>
      <c r="F141" s="231" t="s">
        <v>234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187</v>
      </c>
      <c r="AU141" s="20" t="s">
        <v>82</v>
      </c>
    </row>
    <row r="142" spans="1:65" s="2" customFormat="1" ht="16.5" customHeight="1">
      <c r="A142" s="41"/>
      <c r="B142" s="42"/>
      <c r="C142" s="217" t="s">
        <v>235</v>
      </c>
      <c r="D142" s="217" t="s">
        <v>180</v>
      </c>
      <c r="E142" s="218" t="s">
        <v>236</v>
      </c>
      <c r="F142" s="219" t="s">
        <v>237</v>
      </c>
      <c r="G142" s="220" t="s">
        <v>223</v>
      </c>
      <c r="H142" s="221">
        <v>60</v>
      </c>
      <c r="I142" s="222"/>
      <c r="J142" s="223">
        <f>ROUND(I142*H142,2)</f>
        <v>0</v>
      </c>
      <c r="K142" s="219" t="s">
        <v>184</v>
      </c>
      <c r="L142" s="47"/>
      <c r="M142" s="224" t="s">
        <v>19</v>
      </c>
      <c r="N142" s="225" t="s">
        <v>43</v>
      </c>
      <c r="O142" s="87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185</v>
      </c>
      <c r="AT142" s="228" t="s">
        <v>180</v>
      </c>
      <c r="AU142" s="228" t="s">
        <v>82</v>
      </c>
      <c r="AY142" s="20" t="s">
        <v>178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0" t="s">
        <v>80</v>
      </c>
      <c r="BK142" s="229">
        <f>ROUND(I142*H142,2)</f>
        <v>0</v>
      </c>
      <c r="BL142" s="20" t="s">
        <v>185</v>
      </c>
      <c r="BM142" s="228" t="s">
        <v>238</v>
      </c>
    </row>
    <row r="143" spans="1:47" s="2" customFormat="1" ht="12">
      <c r="A143" s="41"/>
      <c r="B143" s="42"/>
      <c r="C143" s="43"/>
      <c r="D143" s="230" t="s">
        <v>187</v>
      </c>
      <c r="E143" s="43"/>
      <c r="F143" s="231" t="s">
        <v>239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187</v>
      </c>
      <c r="AU143" s="20" t="s">
        <v>82</v>
      </c>
    </row>
    <row r="144" spans="1:47" s="2" customFormat="1" ht="12">
      <c r="A144" s="41"/>
      <c r="B144" s="42"/>
      <c r="C144" s="43"/>
      <c r="D144" s="230" t="s">
        <v>240</v>
      </c>
      <c r="E144" s="43"/>
      <c r="F144" s="246" t="s">
        <v>241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240</v>
      </c>
      <c r="AU144" s="20" t="s">
        <v>82</v>
      </c>
    </row>
    <row r="145" spans="1:65" s="2" customFormat="1" ht="16.5" customHeight="1">
      <c r="A145" s="41"/>
      <c r="B145" s="42"/>
      <c r="C145" s="217" t="s">
        <v>242</v>
      </c>
      <c r="D145" s="217" t="s">
        <v>180</v>
      </c>
      <c r="E145" s="218" t="s">
        <v>243</v>
      </c>
      <c r="F145" s="219" t="s">
        <v>244</v>
      </c>
      <c r="G145" s="220" t="s">
        <v>223</v>
      </c>
      <c r="H145" s="221">
        <v>42.05</v>
      </c>
      <c r="I145" s="222"/>
      <c r="J145" s="223">
        <f>ROUND(I145*H145,2)</f>
        <v>0</v>
      </c>
      <c r="K145" s="219" t="s">
        <v>184</v>
      </c>
      <c r="L145" s="47"/>
      <c r="M145" s="224" t="s">
        <v>19</v>
      </c>
      <c r="N145" s="225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185</v>
      </c>
      <c r="AT145" s="228" t="s">
        <v>180</v>
      </c>
      <c r="AU145" s="228" t="s">
        <v>82</v>
      </c>
      <c r="AY145" s="20" t="s">
        <v>178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80</v>
      </c>
      <c r="BK145" s="229">
        <f>ROUND(I145*H145,2)</f>
        <v>0</v>
      </c>
      <c r="BL145" s="20" t="s">
        <v>185</v>
      </c>
      <c r="BM145" s="228" t="s">
        <v>245</v>
      </c>
    </row>
    <row r="146" spans="1:47" s="2" customFormat="1" ht="12">
      <c r="A146" s="41"/>
      <c r="B146" s="42"/>
      <c r="C146" s="43"/>
      <c r="D146" s="230" t="s">
        <v>187</v>
      </c>
      <c r="E146" s="43"/>
      <c r="F146" s="231" t="s">
        <v>246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187</v>
      </c>
      <c r="AU146" s="20" t="s">
        <v>82</v>
      </c>
    </row>
    <row r="147" spans="1:65" s="2" customFormat="1" ht="12">
      <c r="A147" s="41"/>
      <c r="B147" s="42"/>
      <c r="C147" s="217" t="s">
        <v>215</v>
      </c>
      <c r="D147" s="217" t="s">
        <v>180</v>
      </c>
      <c r="E147" s="218" t="s">
        <v>247</v>
      </c>
      <c r="F147" s="219" t="s">
        <v>248</v>
      </c>
      <c r="G147" s="220" t="s">
        <v>223</v>
      </c>
      <c r="H147" s="221">
        <v>210.25</v>
      </c>
      <c r="I147" s="222"/>
      <c r="J147" s="223">
        <f>ROUND(I147*H147,2)</f>
        <v>0</v>
      </c>
      <c r="K147" s="219" t="s">
        <v>184</v>
      </c>
      <c r="L147" s="47"/>
      <c r="M147" s="224" t="s">
        <v>19</v>
      </c>
      <c r="N147" s="225" t="s">
        <v>43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185</v>
      </c>
      <c r="AT147" s="228" t="s">
        <v>180</v>
      </c>
      <c r="AU147" s="228" t="s">
        <v>82</v>
      </c>
      <c r="AY147" s="20" t="s">
        <v>178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0" t="s">
        <v>80</v>
      </c>
      <c r="BK147" s="229">
        <f>ROUND(I147*H147,2)</f>
        <v>0</v>
      </c>
      <c r="BL147" s="20" t="s">
        <v>185</v>
      </c>
      <c r="BM147" s="228" t="s">
        <v>249</v>
      </c>
    </row>
    <row r="148" spans="1:47" s="2" customFormat="1" ht="12">
      <c r="A148" s="41"/>
      <c r="B148" s="42"/>
      <c r="C148" s="43"/>
      <c r="D148" s="230" t="s">
        <v>187</v>
      </c>
      <c r="E148" s="43"/>
      <c r="F148" s="231" t="s">
        <v>250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187</v>
      </c>
      <c r="AU148" s="20" t="s">
        <v>82</v>
      </c>
    </row>
    <row r="149" spans="1:51" s="13" customFormat="1" ht="12">
      <c r="A149" s="13"/>
      <c r="B149" s="235"/>
      <c r="C149" s="236"/>
      <c r="D149" s="230" t="s">
        <v>189</v>
      </c>
      <c r="E149" s="236"/>
      <c r="F149" s="238" t="s">
        <v>251</v>
      </c>
      <c r="G149" s="236"/>
      <c r="H149" s="239">
        <v>210.25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189</v>
      </c>
      <c r="AU149" s="245" t="s">
        <v>82</v>
      </c>
      <c r="AV149" s="13" t="s">
        <v>82</v>
      </c>
      <c r="AW149" s="13" t="s">
        <v>4</v>
      </c>
      <c r="AX149" s="13" t="s">
        <v>80</v>
      </c>
      <c r="AY149" s="245" t="s">
        <v>178</v>
      </c>
    </row>
    <row r="150" spans="1:65" s="2" customFormat="1" ht="16.5" customHeight="1">
      <c r="A150" s="41"/>
      <c r="B150" s="42"/>
      <c r="C150" s="217" t="s">
        <v>8</v>
      </c>
      <c r="D150" s="217" t="s">
        <v>180</v>
      </c>
      <c r="E150" s="218" t="s">
        <v>252</v>
      </c>
      <c r="F150" s="219" t="s">
        <v>253</v>
      </c>
      <c r="G150" s="220" t="s">
        <v>254</v>
      </c>
      <c r="H150" s="221">
        <v>75.69</v>
      </c>
      <c r="I150" s="222"/>
      <c r="J150" s="223">
        <f>ROUND(I150*H150,2)</f>
        <v>0</v>
      </c>
      <c r="K150" s="219" t="s">
        <v>184</v>
      </c>
      <c r="L150" s="47"/>
      <c r="M150" s="224" t="s">
        <v>19</v>
      </c>
      <c r="N150" s="225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185</v>
      </c>
      <c r="AT150" s="228" t="s">
        <v>180</v>
      </c>
      <c r="AU150" s="228" t="s">
        <v>82</v>
      </c>
      <c r="AY150" s="20" t="s">
        <v>178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80</v>
      </c>
      <c r="BK150" s="229">
        <f>ROUND(I150*H150,2)</f>
        <v>0</v>
      </c>
      <c r="BL150" s="20" t="s">
        <v>185</v>
      </c>
      <c r="BM150" s="228" t="s">
        <v>255</v>
      </c>
    </row>
    <row r="151" spans="1:47" s="2" customFormat="1" ht="12">
      <c r="A151" s="41"/>
      <c r="B151" s="42"/>
      <c r="C151" s="43"/>
      <c r="D151" s="230" t="s">
        <v>187</v>
      </c>
      <c r="E151" s="43"/>
      <c r="F151" s="231" t="s">
        <v>256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187</v>
      </c>
      <c r="AU151" s="20" t="s">
        <v>82</v>
      </c>
    </row>
    <row r="152" spans="1:51" s="13" customFormat="1" ht="12">
      <c r="A152" s="13"/>
      <c r="B152" s="235"/>
      <c r="C152" s="236"/>
      <c r="D152" s="230" t="s">
        <v>189</v>
      </c>
      <c r="E152" s="236"/>
      <c r="F152" s="238" t="s">
        <v>257</v>
      </c>
      <c r="G152" s="236"/>
      <c r="H152" s="239">
        <v>75.69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189</v>
      </c>
      <c r="AU152" s="245" t="s">
        <v>82</v>
      </c>
      <c r="AV152" s="13" t="s">
        <v>82</v>
      </c>
      <c r="AW152" s="13" t="s">
        <v>4</v>
      </c>
      <c r="AX152" s="13" t="s">
        <v>80</v>
      </c>
      <c r="AY152" s="245" t="s">
        <v>178</v>
      </c>
    </row>
    <row r="153" spans="1:63" s="12" customFormat="1" ht="22.8" customHeight="1">
      <c r="A153" s="12"/>
      <c r="B153" s="201"/>
      <c r="C153" s="202"/>
      <c r="D153" s="203" t="s">
        <v>71</v>
      </c>
      <c r="E153" s="215" t="s">
        <v>82</v>
      </c>
      <c r="F153" s="215" t="s">
        <v>258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SUM(P154:P175)</f>
        <v>0</v>
      </c>
      <c r="Q153" s="209"/>
      <c r="R153" s="210">
        <f>SUM(R154:R175)</f>
        <v>32.84118144</v>
      </c>
      <c r="S153" s="209"/>
      <c r="T153" s="211">
        <f>SUM(T154:T175)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80</v>
      </c>
      <c r="AT153" s="213" t="s">
        <v>71</v>
      </c>
      <c r="AU153" s="213" t="s">
        <v>80</v>
      </c>
      <c r="AY153" s="212" t="s">
        <v>178</v>
      </c>
      <c r="BK153" s="214">
        <f>SUM(BK154:BK175)</f>
        <v>0</v>
      </c>
    </row>
    <row r="154" spans="1:65" s="2" customFormat="1" ht="16.5" customHeight="1">
      <c r="A154" s="41"/>
      <c r="B154" s="42"/>
      <c r="C154" s="217" t="s">
        <v>218</v>
      </c>
      <c r="D154" s="217" t="s">
        <v>180</v>
      </c>
      <c r="E154" s="218" t="s">
        <v>259</v>
      </c>
      <c r="F154" s="219" t="s">
        <v>260</v>
      </c>
      <c r="G154" s="220" t="s">
        <v>223</v>
      </c>
      <c r="H154" s="221">
        <v>1.59</v>
      </c>
      <c r="I154" s="222"/>
      <c r="J154" s="223">
        <f>ROUND(I154*H154,2)</f>
        <v>0</v>
      </c>
      <c r="K154" s="219" t="s">
        <v>184</v>
      </c>
      <c r="L154" s="47"/>
      <c r="M154" s="224" t="s">
        <v>19</v>
      </c>
      <c r="N154" s="225" t="s">
        <v>43</v>
      </c>
      <c r="O154" s="87"/>
      <c r="P154" s="226">
        <f>O154*H154</f>
        <v>0</v>
      </c>
      <c r="Q154" s="226">
        <v>2.16</v>
      </c>
      <c r="R154" s="226">
        <f>Q154*H154</f>
        <v>3.4344000000000006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185</v>
      </c>
      <c r="AT154" s="228" t="s">
        <v>180</v>
      </c>
      <c r="AU154" s="228" t="s">
        <v>82</v>
      </c>
      <c r="AY154" s="20" t="s">
        <v>178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0" t="s">
        <v>80</v>
      </c>
      <c r="BK154" s="229">
        <f>ROUND(I154*H154,2)</f>
        <v>0</v>
      </c>
      <c r="BL154" s="20" t="s">
        <v>185</v>
      </c>
      <c r="BM154" s="228" t="s">
        <v>261</v>
      </c>
    </row>
    <row r="155" spans="1:47" s="2" customFormat="1" ht="12">
      <c r="A155" s="41"/>
      <c r="B155" s="42"/>
      <c r="C155" s="43"/>
      <c r="D155" s="230" t="s">
        <v>187</v>
      </c>
      <c r="E155" s="43"/>
      <c r="F155" s="231" t="s">
        <v>262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187</v>
      </c>
      <c r="AU155" s="20" t="s">
        <v>82</v>
      </c>
    </row>
    <row r="156" spans="1:51" s="14" customFormat="1" ht="12">
      <c r="A156" s="14"/>
      <c r="B156" s="247"/>
      <c r="C156" s="248"/>
      <c r="D156" s="230" t="s">
        <v>189</v>
      </c>
      <c r="E156" s="249" t="s">
        <v>19</v>
      </c>
      <c r="F156" s="250" t="s">
        <v>263</v>
      </c>
      <c r="G156" s="248"/>
      <c r="H156" s="249" t="s">
        <v>19</v>
      </c>
      <c r="I156" s="251"/>
      <c r="J156" s="248"/>
      <c r="K156" s="248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189</v>
      </c>
      <c r="AU156" s="256" t="s">
        <v>82</v>
      </c>
      <c r="AV156" s="14" t="s">
        <v>80</v>
      </c>
      <c r="AW156" s="14" t="s">
        <v>33</v>
      </c>
      <c r="AX156" s="14" t="s">
        <v>72</v>
      </c>
      <c r="AY156" s="256" t="s">
        <v>178</v>
      </c>
    </row>
    <row r="157" spans="1:51" s="13" customFormat="1" ht="12">
      <c r="A157" s="13"/>
      <c r="B157" s="235"/>
      <c r="C157" s="236"/>
      <c r="D157" s="230" t="s">
        <v>189</v>
      </c>
      <c r="E157" s="237" t="s">
        <v>19</v>
      </c>
      <c r="F157" s="238" t="s">
        <v>264</v>
      </c>
      <c r="G157" s="236"/>
      <c r="H157" s="239">
        <v>1.59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189</v>
      </c>
      <c r="AU157" s="245" t="s">
        <v>82</v>
      </c>
      <c r="AV157" s="13" t="s">
        <v>82</v>
      </c>
      <c r="AW157" s="13" t="s">
        <v>33</v>
      </c>
      <c r="AX157" s="13" t="s">
        <v>72</v>
      </c>
      <c r="AY157" s="245" t="s">
        <v>178</v>
      </c>
    </row>
    <row r="158" spans="1:51" s="15" customFormat="1" ht="12">
      <c r="A158" s="15"/>
      <c r="B158" s="257"/>
      <c r="C158" s="258"/>
      <c r="D158" s="230" t="s">
        <v>189</v>
      </c>
      <c r="E158" s="259" t="s">
        <v>19</v>
      </c>
      <c r="F158" s="260" t="s">
        <v>265</v>
      </c>
      <c r="G158" s="258"/>
      <c r="H158" s="261">
        <v>1.59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7" t="s">
        <v>189</v>
      </c>
      <c r="AU158" s="267" t="s">
        <v>82</v>
      </c>
      <c r="AV158" s="15" t="s">
        <v>185</v>
      </c>
      <c r="AW158" s="15" t="s">
        <v>33</v>
      </c>
      <c r="AX158" s="15" t="s">
        <v>80</v>
      </c>
      <c r="AY158" s="267" t="s">
        <v>178</v>
      </c>
    </row>
    <row r="159" spans="1:65" s="2" customFormat="1" ht="16.5" customHeight="1">
      <c r="A159" s="41"/>
      <c r="B159" s="42"/>
      <c r="C159" s="217" t="s">
        <v>266</v>
      </c>
      <c r="D159" s="217" t="s">
        <v>180</v>
      </c>
      <c r="E159" s="218" t="s">
        <v>267</v>
      </c>
      <c r="F159" s="219" t="s">
        <v>268</v>
      </c>
      <c r="G159" s="220" t="s">
        <v>183</v>
      </c>
      <c r="H159" s="221">
        <v>15.75</v>
      </c>
      <c r="I159" s="222"/>
      <c r="J159" s="223">
        <f>ROUND(I159*H159,2)</f>
        <v>0</v>
      </c>
      <c r="K159" s="219" t="s">
        <v>184</v>
      </c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0.67489</v>
      </c>
      <c r="R159" s="226">
        <f>Q159*H159</f>
        <v>10.6295175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185</v>
      </c>
      <c r="AT159" s="228" t="s">
        <v>180</v>
      </c>
      <c r="AU159" s="228" t="s">
        <v>82</v>
      </c>
      <c r="AY159" s="20" t="s">
        <v>178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80</v>
      </c>
      <c r="BK159" s="229">
        <f>ROUND(I159*H159,2)</f>
        <v>0</v>
      </c>
      <c r="BL159" s="20" t="s">
        <v>185</v>
      </c>
      <c r="BM159" s="228" t="s">
        <v>269</v>
      </c>
    </row>
    <row r="160" spans="1:47" s="2" customFormat="1" ht="12">
      <c r="A160" s="41"/>
      <c r="B160" s="42"/>
      <c r="C160" s="43"/>
      <c r="D160" s="230" t="s">
        <v>187</v>
      </c>
      <c r="E160" s="43"/>
      <c r="F160" s="231" t="s">
        <v>270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187</v>
      </c>
      <c r="AU160" s="20" t="s">
        <v>82</v>
      </c>
    </row>
    <row r="161" spans="1:51" s="13" customFormat="1" ht="12">
      <c r="A161" s="13"/>
      <c r="B161" s="235"/>
      <c r="C161" s="236"/>
      <c r="D161" s="230" t="s">
        <v>189</v>
      </c>
      <c r="E161" s="237" t="s">
        <v>19</v>
      </c>
      <c r="F161" s="238" t="s">
        <v>271</v>
      </c>
      <c r="G161" s="236"/>
      <c r="H161" s="239">
        <v>15.75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189</v>
      </c>
      <c r="AU161" s="245" t="s">
        <v>82</v>
      </c>
      <c r="AV161" s="13" t="s">
        <v>82</v>
      </c>
      <c r="AW161" s="13" t="s">
        <v>33</v>
      </c>
      <c r="AX161" s="13" t="s">
        <v>80</v>
      </c>
      <c r="AY161" s="245" t="s">
        <v>178</v>
      </c>
    </row>
    <row r="162" spans="1:65" s="2" customFormat="1" ht="16.5" customHeight="1">
      <c r="A162" s="41"/>
      <c r="B162" s="42"/>
      <c r="C162" s="217" t="s">
        <v>224</v>
      </c>
      <c r="D162" s="217" t="s">
        <v>180</v>
      </c>
      <c r="E162" s="218" t="s">
        <v>272</v>
      </c>
      <c r="F162" s="219" t="s">
        <v>273</v>
      </c>
      <c r="G162" s="220" t="s">
        <v>223</v>
      </c>
      <c r="H162" s="221">
        <v>7.95</v>
      </c>
      <c r="I162" s="222"/>
      <c r="J162" s="223">
        <f>ROUND(I162*H162,2)</f>
        <v>0</v>
      </c>
      <c r="K162" s="219" t="s">
        <v>184</v>
      </c>
      <c r="L162" s="47"/>
      <c r="M162" s="224" t="s">
        <v>19</v>
      </c>
      <c r="N162" s="225" t="s">
        <v>43</v>
      </c>
      <c r="O162" s="87"/>
      <c r="P162" s="226">
        <f>O162*H162</f>
        <v>0</v>
      </c>
      <c r="Q162" s="226">
        <v>2.25634</v>
      </c>
      <c r="R162" s="226">
        <f>Q162*H162</f>
        <v>17.937903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185</v>
      </c>
      <c r="AT162" s="228" t="s">
        <v>180</v>
      </c>
      <c r="AU162" s="228" t="s">
        <v>82</v>
      </c>
      <c r="AY162" s="20" t="s">
        <v>178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80</v>
      </c>
      <c r="BK162" s="229">
        <f>ROUND(I162*H162,2)</f>
        <v>0</v>
      </c>
      <c r="BL162" s="20" t="s">
        <v>185</v>
      </c>
      <c r="BM162" s="228" t="s">
        <v>274</v>
      </c>
    </row>
    <row r="163" spans="1:47" s="2" customFormat="1" ht="12">
      <c r="A163" s="41"/>
      <c r="B163" s="42"/>
      <c r="C163" s="43"/>
      <c r="D163" s="230" t="s">
        <v>187</v>
      </c>
      <c r="E163" s="43"/>
      <c r="F163" s="231" t="s">
        <v>275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187</v>
      </c>
      <c r="AU163" s="20" t="s">
        <v>82</v>
      </c>
    </row>
    <row r="164" spans="1:65" s="2" customFormat="1" ht="16.5" customHeight="1">
      <c r="A164" s="41"/>
      <c r="B164" s="42"/>
      <c r="C164" s="217" t="s">
        <v>276</v>
      </c>
      <c r="D164" s="217" t="s">
        <v>180</v>
      </c>
      <c r="E164" s="218" t="s">
        <v>277</v>
      </c>
      <c r="F164" s="219" t="s">
        <v>278</v>
      </c>
      <c r="G164" s="220" t="s">
        <v>183</v>
      </c>
      <c r="H164" s="221">
        <v>37.92</v>
      </c>
      <c r="I164" s="222"/>
      <c r="J164" s="223">
        <f>ROUND(I164*H164,2)</f>
        <v>0</v>
      </c>
      <c r="K164" s="219" t="s">
        <v>184</v>
      </c>
      <c r="L164" s="47"/>
      <c r="M164" s="224" t="s">
        <v>19</v>
      </c>
      <c r="N164" s="225" t="s">
        <v>43</v>
      </c>
      <c r="O164" s="87"/>
      <c r="P164" s="226">
        <f>O164*H164</f>
        <v>0</v>
      </c>
      <c r="Q164" s="226">
        <v>0.00264</v>
      </c>
      <c r="R164" s="226">
        <f>Q164*H164</f>
        <v>0.1001088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185</v>
      </c>
      <c r="AT164" s="228" t="s">
        <v>180</v>
      </c>
      <c r="AU164" s="228" t="s">
        <v>82</v>
      </c>
      <c r="AY164" s="20" t="s">
        <v>178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80</v>
      </c>
      <c r="BK164" s="229">
        <f>ROUND(I164*H164,2)</f>
        <v>0</v>
      </c>
      <c r="BL164" s="20" t="s">
        <v>185</v>
      </c>
      <c r="BM164" s="228" t="s">
        <v>279</v>
      </c>
    </row>
    <row r="165" spans="1:47" s="2" customFormat="1" ht="12">
      <c r="A165" s="41"/>
      <c r="B165" s="42"/>
      <c r="C165" s="43"/>
      <c r="D165" s="230" t="s">
        <v>187</v>
      </c>
      <c r="E165" s="43"/>
      <c r="F165" s="231" t="s">
        <v>280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187</v>
      </c>
      <c r="AU165" s="20" t="s">
        <v>82</v>
      </c>
    </row>
    <row r="166" spans="1:51" s="13" customFormat="1" ht="12">
      <c r="A166" s="13"/>
      <c r="B166" s="235"/>
      <c r="C166" s="236"/>
      <c r="D166" s="230" t="s">
        <v>189</v>
      </c>
      <c r="E166" s="237" t="s">
        <v>19</v>
      </c>
      <c r="F166" s="238" t="s">
        <v>281</v>
      </c>
      <c r="G166" s="236"/>
      <c r="H166" s="239">
        <v>37.92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189</v>
      </c>
      <c r="AU166" s="245" t="s">
        <v>82</v>
      </c>
      <c r="AV166" s="13" t="s">
        <v>82</v>
      </c>
      <c r="AW166" s="13" t="s">
        <v>33</v>
      </c>
      <c r="AX166" s="13" t="s">
        <v>80</v>
      </c>
      <c r="AY166" s="245" t="s">
        <v>178</v>
      </c>
    </row>
    <row r="167" spans="1:65" s="2" customFormat="1" ht="16.5" customHeight="1">
      <c r="A167" s="41"/>
      <c r="B167" s="42"/>
      <c r="C167" s="217" t="s">
        <v>228</v>
      </c>
      <c r="D167" s="217" t="s">
        <v>180</v>
      </c>
      <c r="E167" s="218" t="s">
        <v>282</v>
      </c>
      <c r="F167" s="219" t="s">
        <v>283</v>
      </c>
      <c r="G167" s="220" t="s">
        <v>183</v>
      </c>
      <c r="H167" s="221">
        <v>37.92</v>
      </c>
      <c r="I167" s="222"/>
      <c r="J167" s="223">
        <f>ROUND(I167*H167,2)</f>
        <v>0</v>
      </c>
      <c r="K167" s="219" t="s">
        <v>184</v>
      </c>
      <c r="L167" s="47"/>
      <c r="M167" s="224" t="s">
        <v>19</v>
      </c>
      <c r="N167" s="225" t="s">
        <v>43</v>
      </c>
      <c r="O167" s="87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8" t="s">
        <v>185</v>
      </c>
      <c r="AT167" s="228" t="s">
        <v>180</v>
      </c>
      <c r="AU167" s="228" t="s">
        <v>82</v>
      </c>
      <c r="AY167" s="20" t="s">
        <v>178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0" t="s">
        <v>80</v>
      </c>
      <c r="BK167" s="229">
        <f>ROUND(I167*H167,2)</f>
        <v>0</v>
      </c>
      <c r="BL167" s="20" t="s">
        <v>185</v>
      </c>
      <c r="BM167" s="228" t="s">
        <v>284</v>
      </c>
    </row>
    <row r="168" spans="1:47" s="2" customFormat="1" ht="12">
      <c r="A168" s="41"/>
      <c r="B168" s="42"/>
      <c r="C168" s="43"/>
      <c r="D168" s="230" t="s">
        <v>187</v>
      </c>
      <c r="E168" s="43"/>
      <c r="F168" s="231" t="s">
        <v>285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187</v>
      </c>
      <c r="AU168" s="20" t="s">
        <v>82</v>
      </c>
    </row>
    <row r="169" spans="1:65" s="2" customFormat="1" ht="16.5" customHeight="1">
      <c r="A169" s="41"/>
      <c r="B169" s="42"/>
      <c r="C169" s="217" t="s">
        <v>7</v>
      </c>
      <c r="D169" s="217" t="s">
        <v>180</v>
      </c>
      <c r="E169" s="218" t="s">
        <v>286</v>
      </c>
      <c r="F169" s="219" t="s">
        <v>287</v>
      </c>
      <c r="G169" s="220" t="s">
        <v>254</v>
      </c>
      <c r="H169" s="221">
        <v>0.697</v>
      </c>
      <c r="I169" s="222"/>
      <c r="J169" s="223">
        <f>ROUND(I169*H169,2)</f>
        <v>0</v>
      </c>
      <c r="K169" s="219" t="s">
        <v>184</v>
      </c>
      <c r="L169" s="47"/>
      <c r="M169" s="224" t="s">
        <v>19</v>
      </c>
      <c r="N169" s="225" t="s">
        <v>43</v>
      </c>
      <c r="O169" s="87"/>
      <c r="P169" s="226">
        <f>O169*H169</f>
        <v>0</v>
      </c>
      <c r="Q169" s="226">
        <v>1.06062</v>
      </c>
      <c r="R169" s="226">
        <f>Q169*H169</f>
        <v>0.7392521399999998</v>
      </c>
      <c r="S169" s="226">
        <v>0</v>
      </c>
      <c r="T169" s="22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8" t="s">
        <v>185</v>
      </c>
      <c r="AT169" s="228" t="s">
        <v>180</v>
      </c>
      <c r="AU169" s="228" t="s">
        <v>82</v>
      </c>
      <c r="AY169" s="20" t="s">
        <v>178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0" t="s">
        <v>80</v>
      </c>
      <c r="BK169" s="229">
        <f>ROUND(I169*H169,2)</f>
        <v>0</v>
      </c>
      <c r="BL169" s="20" t="s">
        <v>185</v>
      </c>
      <c r="BM169" s="228" t="s">
        <v>288</v>
      </c>
    </row>
    <row r="170" spans="1:47" s="2" customFormat="1" ht="12">
      <c r="A170" s="41"/>
      <c r="B170" s="42"/>
      <c r="C170" s="43"/>
      <c r="D170" s="230" t="s">
        <v>187</v>
      </c>
      <c r="E170" s="43"/>
      <c r="F170" s="231" t="s">
        <v>289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187</v>
      </c>
      <c r="AU170" s="20" t="s">
        <v>82</v>
      </c>
    </row>
    <row r="171" spans="1:51" s="13" customFormat="1" ht="12">
      <c r="A171" s="13"/>
      <c r="B171" s="235"/>
      <c r="C171" s="236"/>
      <c r="D171" s="230" t="s">
        <v>189</v>
      </c>
      <c r="E171" s="237" t="s">
        <v>19</v>
      </c>
      <c r="F171" s="238" t="s">
        <v>290</v>
      </c>
      <c r="G171" s="236"/>
      <c r="H171" s="239">
        <v>0.437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82</v>
      </c>
      <c r="AV171" s="13" t="s">
        <v>82</v>
      </c>
      <c r="AW171" s="13" t="s">
        <v>33</v>
      </c>
      <c r="AX171" s="13" t="s">
        <v>72</v>
      </c>
      <c r="AY171" s="245" t="s">
        <v>178</v>
      </c>
    </row>
    <row r="172" spans="1:51" s="13" customFormat="1" ht="12">
      <c r="A172" s="13"/>
      <c r="B172" s="235"/>
      <c r="C172" s="236"/>
      <c r="D172" s="230" t="s">
        <v>189</v>
      </c>
      <c r="E172" s="237" t="s">
        <v>19</v>
      </c>
      <c r="F172" s="238" t="s">
        <v>291</v>
      </c>
      <c r="G172" s="236"/>
      <c r="H172" s="239">
        <v>0.26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189</v>
      </c>
      <c r="AU172" s="245" t="s">
        <v>82</v>
      </c>
      <c r="AV172" s="13" t="s">
        <v>82</v>
      </c>
      <c r="AW172" s="13" t="s">
        <v>33</v>
      </c>
      <c r="AX172" s="13" t="s">
        <v>72</v>
      </c>
      <c r="AY172" s="245" t="s">
        <v>178</v>
      </c>
    </row>
    <row r="173" spans="1:51" s="15" customFormat="1" ht="12">
      <c r="A173" s="15"/>
      <c r="B173" s="257"/>
      <c r="C173" s="258"/>
      <c r="D173" s="230" t="s">
        <v>189</v>
      </c>
      <c r="E173" s="259" t="s">
        <v>19</v>
      </c>
      <c r="F173" s="260" t="s">
        <v>265</v>
      </c>
      <c r="G173" s="258"/>
      <c r="H173" s="261">
        <v>0.697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7" t="s">
        <v>189</v>
      </c>
      <c r="AU173" s="267" t="s">
        <v>82</v>
      </c>
      <c r="AV173" s="15" t="s">
        <v>185</v>
      </c>
      <c r="AW173" s="15" t="s">
        <v>33</v>
      </c>
      <c r="AX173" s="15" t="s">
        <v>80</v>
      </c>
      <c r="AY173" s="267" t="s">
        <v>178</v>
      </c>
    </row>
    <row r="174" spans="1:65" s="2" customFormat="1" ht="12">
      <c r="A174" s="41"/>
      <c r="B174" s="42"/>
      <c r="C174" s="217" t="s">
        <v>233</v>
      </c>
      <c r="D174" s="217" t="s">
        <v>180</v>
      </c>
      <c r="E174" s="218" t="s">
        <v>292</v>
      </c>
      <c r="F174" s="219" t="s">
        <v>293</v>
      </c>
      <c r="G174" s="220" t="s">
        <v>196</v>
      </c>
      <c r="H174" s="221">
        <v>11</v>
      </c>
      <c r="I174" s="222"/>
      <c r="J174" s="223">
        <f>ROUND(I174*H174,2)</f>
        <v>0</v>
      </c>
      <c r="K174" s="219" t="s">
        <v>197</v>
      </c>
      <c r="L174" s="47"/>
      <c r="M174" s="224" t="s">
        <v>19</v>
      </c>
      <c r="N174" s="225" t="s">
        <v>43</v>
      </c>
      <c r="O174" s="87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8" t="s">
        <v>185</v>
      </c>
      <c r="AT174" s="228" t="s">
        <v>180</v>
      </c>
      <c r="AU174" s="228" t="s">
        <v>82</v>
      </c>
      <c r="AY174" s="20" t="s">
        <v>178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0" t="s">
        <v>80</v>
      </c>
      <c r="BK174" s="229">
        <f>ROUND(I174*H174,2)</f>
        <v>0</v>
      </c>
      <c r="BL174" s="20" t="s">
        <v>185</v>
      </c>
      <c r="BM174" s="228" t="s">
        <v>294</v>
      </c>
    </row>
    <row r="175" spans="1:47" s="2" customFormat="1" ht="12">
      <c r="A175" s="41"/>
      <c r="B175" s="42"/>
      <c r="C175" s="43"/>
      <c r="D175" s="230" t="s">
        <v>187</v>
      </c>
      <c r="E175" s="43"/>
      <c r="F175" s="231" t="s">
        <v>293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187</v>
      </c>
      <c r="AU175" s="20" t="s">
        <v>82</v>
      </c>
    </row>
    <row r="176" spans="1:63" s="12" customFormat="1" ht="22.8" customHeight="1">
      <c r="A176" s="12"/>
      <c r="B176" s="201"/>
      <c r="C176" s="202"/>
      <c r="D176" s="203" t="s">
        <v>71</v>
      </c>
      <c r="E176" s="215" t="s">
        <v>101</v>
      </c>
      <c r="F176" s="215" t="s">
        <v>295</v>
      </c>
      <c r="G176" s="202"/>
      <c r="H176" s="202"/>
      <c r="I176" s="205"/>
      <c r="J176" s="216">
        <f>BK176</f>
        <v>0</v>
      </c>
      <c r="K176" s="202"/>
      <c r="L176" s="207"/>
      <c r="M176" s="208"/>
      <c r="N176" s="209"/>
      <c r="O176" s="209"/>
      <c r="P176" s="210">
        <f>P177+SUM(P178:P191)</f>
        <v>0</v>
      </c>
      <c r="Q176" s="209"/>
      <c r="R176" s="210">
        <f>R177+SUM(R178:R191)</f>
        <v>23.86984489</v>
      </c>
      <c r="S176" s="209"/>
      <c r="T176" s="211">
        <f>T177+SUM(T178:T191)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2" t="s">
        <v>80</v>
      </c>
      <c r="AT176" s="213" t="s">
        <v>71</v>
      </c>
      <c r="AU176" s="213" t="s">
        <v>80</v>
      </c>
      <c r="AY176" s="212" t="s">
        <v>178</v>
      </c>
      <c r="BK176" s="214">
        <f>BK177+SUM(BK178:BK191)</f>
        <v>0</v>
      </c>
    </row>
    <row r="177" spans="1:65" s="2" customFormat="1" ht="16.5" customHeight="1">
      <c r="A177" s="41"/>
      <c r="B177" s="42"/>
      <c r="C177" s="217" t="s">
        <v>296</v>
      </c>
      <c r="D177" s="217" t="s">
        <v>180</v>
      </c>
      <c r="E177" s="218" t="s">
        <v>297</v>
      </c>
      <c r="F177" s="219" t="s">
        <v>298</v>
      </c>
      <c r="G177" s="220" t="s">
        <v>223</v>
      </c>
      <c r="H177" s="221">
        <v>0.155</v>
      </c>
      <c r="I177" s="222"/>
      <c r="J177" s="223">
        <f>ROUND(I177*H177,2)</f>
        <v>0</v>
      </c>
      <c r="K177" s="219" t="s">
        <v>184</v>
      </c>
      <c r="L177" s="47"/>
      <c r="M177" s="224" t="s">
        <v>19</v>
      </c>
      <c r="N177" s="225" t="s">
        <v>43</v>
      </c>
      <c r="O177" s="87"/>
      <c r="P177" s="226">
        <f>O177*H177</f>
        <v>0</v>
      </c>
      <c r="Q177" s="226">
        <v>1.32715</v>
      </c>
      <c r="R177" s="226">
        <f>Q177*H177</f>
        <v>0.20570825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185</v>
      </c>
      <c r="AT177" s="228" t="s">
        <v>180</v>
      </c>
      <c r="AU177" s="228" t="s">
        <v>82</v>
      </c>
      <c r="AY177" s="20" t="s">
        <v>178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0" t="s">
        <v>80</v>
      </c>
      <c r="BK177" s="229">
        <f>ROUND(I177*H177,2)</f>
        <v>0</v>
      </c>
      <c r="BL177" s="20" t="s">
        <v>185</v>
      </c>
      <c r="BM177" s="228" t="s">
        <v>299</v>
      </c>
    </row>
    <row r="178" spans="1:47" s="2" customFormat="1" ht="12">
      <c r="A178" s="41"/>
      <c r="B178" s="42"/>
      <c r="C178" s="43"/>
      <c r="D178" s="230" t="s">
        <v>187</v>
      </c>
      <c r="E178" s="43"/>
      <c r="F178" s="231" t="s">
        <v>300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187</v>
      </c>
      <c r="AU178" s="20" t="s">
        <v>82</v>
      </c>
    </row>
    <row r="179" spans="1:51" s="13" customFormat="1" ht="12">
      <c r="A179" s="13"/>
      <c r="B179" s="235"/>
      <c r="C179" s="236"/>
      <c r="D179" s="230" t="s">
        <v>189</v>
      </c>
      <c r="E179" s="237" t="s">
        <v>19</v>
      </c>
      <c r="F179" s="238" t="s">
        <v>301</v>
      </c>
      <c r="G179" s="236"/>
      <c r="H179" s="239">
        <v>0.155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189</v>
      </c>
      <c r="AU179" s="245" t="s">
        <v>82</v>
      </c>
      <c r="AV179" s="13" t="s">
        <v>82</v>
      </c>
      <c r="AW179" s="13" t="s">
        <v>33</v>
      </c>
      <c r="AX179" s="13" t="s">
        <v>80</v>
      </c>
      <c r="AY179" s="245" t="s">
        <v>178</v>
      </c>
    </row>
    <row r="180" spans="1:65" s="2" customFormat="1" ht="16.5" customHeight="1">
      <c r="A180" s="41"/>
      <c r="B180" s="42"/>
      <c r="C180" s="217" t="s">
        <v>238</v>
      </c>
      <c r="D180" s="217" t="s">
        <v>180</v>
      </c>
      <c r="E180" s="218" t="s">
        <v>302</v>
      </c>
      <c r="F180" s="219" t="s">
        <v>303</v>
      </c>
      <c r="G180" s="220" t="s">
        <v>223</v>
      </c>
      <c r="H180" s="221">
        <v>0.008</v>
      </c>
      <c r="I180" s="222"/>
      <c r="J180" s="223">
        <f>ROUND(I180*H180,2)</f>
        <v>0</v>
      </c>
      <c r="K180" s="219" t="s">
        <v>184</v>
      </c>
      <c r="L180" s="47"/>
      <c r="M180" s="224" t="s">
        <v>19</v>
      </c>
      <c r="N180" s="225" t="s">
        <v>43</v>
      </c>
      <c r="O180" s="87"/>
      <c r="P180" s="226">
        <f>O180*H180</f>
        <v>0</v>
      </c>
      <c r="Q180" s="226">
        <v>1.94302</v>
      </c>
      <c r="R180" s="226">
        <f>Q180*H180</f>
        <v>0.01554416</v>
      </c>
      <c r="S180" s="226">
        <v>0</v>
      </c>
      <c r="T180" s="22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185</v>
      </c>
      <c r="AT180" s="228" t="s">
        <v>180</v>
      </c>
      <c r="AU180" s="228" t="s">
        <v>82</v>
      </c>
      <c r="AY180" s="20" t="s">
        <v>178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0" t="s">
        <v>80</v>
      </c>
      <c r="BK180" s="229">
        <f>ROUND(I180*H180,2)</f>
        <v>0</v>
      </c>
      <c r="BL180" s="20" t="s">
        <v>185</v>
      </c>
      <c r="BM180" s="228" t="s">
        <v>304</v>
      </c>
    </row>
    <row r="181" spans="1:47" s="2" customFormat="1" ht="12">
      <c r="A181" s="41"/>
      <c r="B181" s="42"/>
      <c r="C181" s="43"/>
      <c r="D181" s="230" t="s">
        <v>187</v>
      </c>
      <c r="E181" s="43"/>
      <c r="F181" s="231" t="s">
        <v>305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187</v>
      </c>
      <c r="AU181" s="20" t="s">
        <v>82</v>
      </c>
    </row>
    <row r="182" spans="1:51" s="13" customFormat="1" ht="12">
      <c r="A182" s="13"/>
      <c r="B182" s="235"/>
      <c r="C182" s="236"/>
      <c r="D182" s="230" t="s">
        <v>189</v>
      </c>
      <c r="E182" s="237" t="s">
        <v>19</v>
      </c>
      <c r="F182" s="238" t="s">
        <v>306</v>
      </c>
      <c r="G182" s="236"/>
      <c r="H182" s="239">
        <v>0.008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189</v>
      </c>
      <c r="AU182" s="245" t="s">
        <v>82</v>
      </c>
      <c r="AV182" s="13" t="s">
        <v>82</v>
      </c>
      <c r="AW182" s="13" t="s">
        <v>33</v>
      </c>
      <c r="AX182" s="13" t="s">
        <v>80</v>
      </c>
      <c r="AY182" s="245" t="s">
        <v>178</v>
      </c>
    </row>
    <row r="183" spans="1:65" s="2" customFormat="1" ht="16.5" customHeight="1">
      <c r="A183" s="41"/>
      <c r="B183" s="42"/>
      <c r="C183" s="217" t="s">
        <v>307</v>
      </c>
      <c r="D183" s="217" t="s">
        <v>180</v>
      </c>
      <c r="E183" s="218" t="s">
        <v>308</v>
      </c>
      <c r="F183" s="219" t="s">
        <v>309</v>
      </c>
      <c r="G183" s="220" t="s">
        <v>254</v>
      </c>
      <c r="H183" s="221">
        <v>0.02</v>
      </c>
      <c r="I183" s="222"/>
      <c r="J183" s="223">
        <f>ROUND(I183*H183,2)</f>
        <v>0</v>
      </c>
      <c r="K183" s="219" t="s">
        <v>184</v>
      </c>
      <c r="L183" s="47"/>
      <c r="M183" s="224" t="s">
        <v>19</v>
      </c>
      <c r="N183" s="225" t="s">
        <v>43</v>
      </c>
      <c r="O183" s="87"/>
      <c r="P183" s="226">
        <f>O183*H183</f>
        <v>0</v>
      </c>
      <c r="Q183" s="226">
        <v>1.09</v>
      </c>
      <c r="R183" s="226">
        <f>Q183*H183</f>
        <v>0.021800000000000003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185</v>
      </c>
      <c r="AT183" s="228" t="s">
        <v>180</v>
      </c>
      <c r="AU183" s="228" t="s">
        <v>82</v>
      </c>
      <c r="AY183" s="20" t="s">
        <v>178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0" t="s">
        <v>80</v>
      </c>
      <c r="BK183" s="229">
        <f>ROUND(I183*H183,2)</f>
        <v>0</v>
      </c>
      <c r="BL183" s="20" t="s">
        <v>185</v>
      </c>
      <c r="BM183" s="228" t="s">
        <v>310</v>
      </c>
    </row>
    <row r="184" spans="1:47" s="2" customFormat="1" ht="12">
      <c r="A184" s="41"/>
      <c r="B184" s="42"/>
      <c r="C184" s="43"/>
      <c r="D184" s="230" t="s">
        <v>187</v>
      </c>
      <c r="E184" s="43"/>
      <c r="F184" s="231" t="s">
        <v>311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187</v>
      </c>
      <c r="AU184" s="20" t="s">
        <v>82</v>
      </c>
    </row>
    <row r="185" spans="1:51" s="14" customFormat="1" ht="12">
      <c r="A185" s="14"/>
      <c r="B185" s="247"/>
      <c r="C185" s="248"/>
      <c r="D185" s="230" t="s">
        <v>189</v>
      </c>
      <c r="E185" s="249" t="s">
        <v>19</v>
      </c>
      <c r="F185" s="250" t="s">
        <v>312</v>
      </c>
      <c r="G185" s="248"/>
      <c r="H185" s="249" t="s">
        <v>19</v>
      </c>
      <c r="I185" s="251"/>
      <c r="J185" s="248"/>
      <c r="K185" s="248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189</v>
      </c>
      <c r="AU185" s="256" t="s">
        <v>82</v>
      </c>
      <c r="AV185" s="14" t="s">
        <v>80</v>
      </c>
      <c r="AW185" s="14" t="s">
        <v>33</v>
      </c>
      <c r="AX185" s="14" t="s">
        <v>72</v>
      </c>
      <c r="AY185" s="256" t="s">
        <v>178</v>
      </c>
    </row>
    <row r="186" spans="1:51" s="13" customFormat="1" ht="12">
      <c r="A186" s="13"/>
      <c r="B186" s="235"/>
      <c r="C186" s="236"/>
      <c r="D186" s="230" t="s">
        <v>189</v>
      </c>
      <c r="E186" s="237" t="s">
        <v>19</v>
      </c>
      <c r="F186" s="238" t="s">
        <v>313</v>
      </c>
      <c r="G186" s="236"/>
      <c r="H186" s="239">
        <v>0.02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189</v>
      </c>
      <c r="AU186" s="245" t="s">
        <v>82</v>
      </c>
      <c r="AV186" s="13" t="s">
        <v>82</v>
      </c>
      <c r="AW186" s="13" t="s">
        <v>33</v>
      </c>
      <c r="AX186" s="13" t="s">
        <v>72</v>
      </c>
      <c r="AY186" s="245" t="s">
        <v>178</v>
      </c>
    </row>
    <row r="187" spans="1:51" s="15" customFormat="1" ht="12">
      <c r="A187" s="15"/>
      <c r="B187" s="257"/>
      <c r="C187" s="258"/>
      <c r="D187" s="230" t="s">
        <v>189</v>
      </c>
      <c r="E187" s="259" t="s">
        <v>19</v>
      </c>
      <c r="F187" s="260" t="s">
        <v>265</v>
      </c>
      <c r="G187" s="258"/>
      <c r="H187" s="261">
        <v>0.02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7" t="s">
        <v>189</v>
      </c>
      <c r="AU187" s="267" t="s">
        <v>82</v>
      </c>
      <c r="AV187" s="15" t="s">
        <v>185</v>
      </c>
      <c r="AW187" s="15" t="s">
        <v>33</v>
      </c>
      <c r="AX187" s="15" t="s">
        <v>80</v>
      </c>
      <c r="AY187" s="267" t="s">
        <v>178</v>
      </c>
    </row>
    <row r="188" spans="1:65" s="2" customFormat="1" ht="16.5" customHeight="1">
      <c r="A188" s="41"/>
      <c r="B188" s="42"/>
      <c r="C188" s="217" t="s">
        <v>245</v>
      </c>
      <c r="D188" s="217" t="s">
        <v>180</v>
      </c>
      <c r="E188" s="218" t="s">
        <v>314</v>
      </c>
      <c r="F188" s="219" t="s">
        <v>315</v>
      </c>
      <c r="G188" s="220" t="s">
        <v>183</v>
      </c>
      <c r="H188" s="221">
        <v>0.24</v>
      </c>
      <c r="I188" s="222"/>
      <c r="J188" s="223">
        <f>ROUND(I188*H188,2)</f>
        <v>0</v>
      </c>
      <c r="K188" s="219" t="s">
        <v>184</v>
      </c>
      <c r="L188" s="47"/>
      <c r="M188" s="224" t="s">
        <v>19</v>
      </c>
      <c r="N188" s="225" t="s">
        <v>43</v>
      </c>
      <c r="O188" s="87"/>
      <c r="P188" s="226">
        <f>O188*H188</f>
        <v>0</v>
      </c>
      <c r="Q188" s="226">
        <v>0.17818</v>
      </c>
      <c r="R188" s="226">
        <f>Q188*H188</f>
        <v>0.0427632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185</v>
      </c>
      <c r="AT188" s="228" t="s">
        <v>180</v>
      </c>
      <c r="AU188" s="228" t="s">
        <v>82</v>
      </c>
      <c r="AY188" s="20" t="s">
        <v>178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80</v>
      </c>
      <c r="BK188" s="229">
        <f>ROUND(I188*H188,2)</f>
        <v>0</v>
      </c>
      <c r="BL188" s="20" t="s">
        <v>185</v>
      </c>
      <c r="BM188" s="228" t="s">
        <v>316</v>
      </c>
    </row>
    <row r="189" spans="1:47" s="2" customFormat="1" ht="12">
      <c r="A189" s="41"/>
      <c r="B189" s="42"/>
      <c r="C189" s="43"/>
      <c r="D189" s="230" t="s">
        <v>187</v>
      </c>
      <c r="E189" s="43"/>
      <c r="F189" s="231" t="s">
        <v>317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187</v>
      </c>
      <c r="AU189" s="20" t="s">
        <v>82</v>
      </c>
    </row>
    <row r="190" spans="1:51" s="13" customFormat="1" ht="12">
      <c r="A190" s="13"/>
      <c r="B190" s="235"/>
      <c r="C190" s="236"/>
      <c r="D190" s="230" t="s">
        <v>189</v>
      </c>
      <c r="E190" s="237" t="s">
        <v>19</v>
      </c>
      <c r="F190" s="238" t="s">
        <v>318</v>
      </c>
      <c r="G190" s="236"/>
      <c r="H190" s="239">
        <v>0.24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189</v>
      </c>
      <c r="AU190" s="245" t="s">
        <v>82</v>
      </c>
      <c r="AV190" s="13" t="s">
        <v>82</v>
      </c>
      <c r="AW190" s="13" t="s">
        <v>33</v>
      </c>
      <c r="AX190" s="13" t="s">
        <v>80</v>
      </c>
      <c r="AY190" s="245" t="s">
        <v>178</v>
      </c>
    </row>
    <row r="191" spans="1:63" s="12" customFormat="1" ht="20.85" customHeight="1">
      <c r="A191" s="12"/>
      <c r="B191" s="201"/>
      <c r="C191" s="202"/>
      <c r="D191" s="203" t="s">
        <v>71</v>
      </c>
      <c r="E191" s="215" t="s">
        <v>319</v>
      </c>
      <c r="F191" s="215" t="s">
        <v>320</v>
      </c>
      <c r="G191" s="202"/>
      <c r="H191" s="202"/>
      <c r="I191" s="205"/>
      <c r="J191" s="216">
        <f>BK191</f>
        <v>0</v>
      </c>
      <c r="K191" s="202"/>
      <c r="L191" s="207"/>
      <c r="M191" s="208"/>
      <c r="N191" s="209"/>
      <c r="O191" s="209"/>
      <c r="P191" s="210">
        <f>P192+P231+P259+P345+P434+P458+P484</f>
        <v>0</v>
      </c>
      <c r="Q191" s="209"/>
      <c r="R191" s="210">
        <f>R192+R231+R259+R345+R434+R458+R484</f>
        <v>23.58402928</v>
      </c>
      <c r="S191" s="209"/>
      <c r="T191" s="211">
        <f>T192+T231+T259+T345+T434+T458+T484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2" t="s">
        <v>80</v>
      </c>
      <c r="AT191" s="213" t="s">
        <v>71</v>
      </c>
      <c r="AU191" s="213" t="s">
        <v>82</v>
      </c>
      <c r="AY191" s="212" t="s">
        <v>178</v>
      </c>
      <c r="BK191" s="214">
        <f>BK192+BK231+BK259+BK345+BK434+BK458+BK484</f>
        <v>0</v>
      </c>
    </row>
    <row r="192" spans="1:63" s="16" customFormat="1" ht="20.85" customHeight="1">
      <c r="A192" s="16"/>
      <c r="B192" s="268"/>
      <c r="C192" s="269"/>
      <c r="D192" s="270" t="s">
        <v>71</v>
      </c>
      <c r="E192" s="270" t="s">
        <v>321</v>
      </c>
      <c r="F192" s="270" t="s">
        <v>322</v>
      </c>
      <c r="G192" s="269"/>
      <c r="H192" s="269"/>
      <c r="I192" s="271"/>
      <c r="J192" s="272">
        <f>BK192</f>
        <v>0</v>
      </c>
      <c r="K192" s="269"/>
      <c r="L192" s="273"/>
      <c r="M192" s="274"/>
      <c r="N192" s="275"/>
      <c r="O192" s="275"/>
      <c r="P192" s="276">
        <f>SUM(P193:P230)</f>
        <v>0</v>
      </c>
      <c r="Q192" s="275"/>
      <c r="R192" s="276">
        <f>SUM(R193:R230)</f>
        <v>0</v>
      </c>
      <c r="S192" s="275"/>
      <c r="T192" s="277">
        <f>SUM(T193:T230)</f>
        <v>0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R192" s="278" t="s">
        <v>80</v>
      </c>
      <c r="AT192" s="279" t="s">
        <v>71</v>
      </c>
      <c r="AU192" s="279" t="s">
        <v>101</v>
      </c>
      <c r="AY192" s="278" t="s">
        <v>178</v>
      </c>
      <c r="BK192" s="280">
        <f>SUM(BK193:BK230)</f>
        <v>0</v>
      </c>
    </row>
    <row r="193" spans="1:65" s="2" customFormat="1" ht="16.5" customHeight="1">
      <c r="A193" s="41"/>
      <c r="B193" s="42"/>
      <c r="C193" s="217" t="s">
        <v>323</v>
      </c>
      <c r="D193" s="217" t="s">
        <v>180</v>
      </c>
      <c r="E193" s="218" t="s">
        <v>324</v>
      </c>
      <c r="F193" s="219" t="s">
        <v>325</v>
      </c>
      <c r="G193" s="220" t="s">
        <v>196</v>
      </c>
      <c r="H193" s="221">
        <v>11</v>
      </c>
      <c r="I193" s="222"/>
      <c r="J193" s="223">
        <f>ROUND(I193*H193,2)</f>
        <v>0</v>
      </c>
      <c r="K193" s="219" t="s">
        <v>197</v>
      </c>
      <c r="L193" s="47"/>
      <c r="M193" s="224" t="s">
        <v>19</v>
      </c>
      <c r="N193" s="225" t="s">
        <v>43</v>
      </c>
      <c r="O193" s="87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8" t="s">
        <v>185</v>
      </c>
      <c r="AT193" s="228" t="s">
        <v>180</v>
      </c>
      <c r="AU193" s="228" t="s">
        <v>185</v>
      </c>
      <c r="AY193" s="20" t="s">
        <v>178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0" t="s">
        <v>80</v>
      </c>
      <c r="BK193" s="229">
        <f>ROUND(I193*H193,2)</f>
        <v>0</v>
      </c>
      <c r="BL193" s="20" t="s">
        <v>185</v>
      </c>
      <c r="BM193" s="228" t="s">
        <v>326</v>
      </c>
    </row>
    <row r="194" spans="1:47" s="2" customFormat="1" ht="12">
      <c r="A194" s="41"/>
      <c r="B194" s="42"/>
      <c r="C194" s="43"/>
      <c r="D194" s="230" t="s">
        <v>187</v>
      </c>
      <c r="E194" s="43"/>
      <c r="F194" s="231" t="s">
        <v>325</v>
      </c>
      <c r="G194" s="43"/>
      <c r="H194" s="43"/>
      <c r="I194" s="232"/>
      <c r="J194" s="43"/>
      <c r="K194" s="43"/>
      <c r="L194" s="47"/>
      <c r="M194" s="233"/>
      <c r="N194" s="23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187</v>
      </c>
      <c r="AU194" s="20" t="s">
        <v>185</v>
      </c>
    </row>
    <row r="195" spans="1:47" s="2" customFormat="1" ht="12">
      <c r="A195" s="41"/>
      <c r="B195" s="42"/>
      <c r="C195" s="43"/>
      <c r="D195" s="230" t="s">
        <v>240</v>
      </c>
      <c r="E195" s="43"/>
      <c r="F195" s="246" t="s">
        <v>327</v>
      </c>
      <c r="G195" s="43"/>
      <c r="H195" s="43"/>
      <c r="I195" s="232"/>
      <c r="J195" s="43"/>
      <c r="K195" s="43"/>
      <c r="L195" s="47"/>
      <c r="M195" s="233"/>
      <c r="N195" s="23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240</v>
      </c>
      <c r="AU195" s="20" t="s">
        <v>185</v>
      </c>
    </row>
    <row r="196" spans="1:65" s="2" customFormat="1" ht="16.5" customHeight="1">
      <c r="A196" s="41"/>
      <c r="B196" s="42"/>
      <c r="C196" s="217" t="s">
        <v>328</v>
      </c>
      <c r="D196" s="217" t="s">
        <v>180</v>
      </c>
      <c r="E196" s="218" t="s">
        <v>329</v>
      </c>
      <c r="F196" s="219" t="s">
        <v>330</v>
      </c>
      <c r="G196" s="220" t="s">
        <v>196</v>
      </c>
      <c r="H196" s="221">
        <v>1</v>
      </c>
      <c r="I196" s="222"/>
      <c r="J196" s="223">
        <f>ROUND(I196*H196,2)</f>
        <v>0</v>
      </c>
      <c r="K196" s="219" t="s">
        <v>197</v>
      </c>
      <c r="L196" s="47"/>
      <c r="M196" s="224" t="s">
        <v>19</v>
      </c>
      <c r="N196" s="225" t="s">
        <v>43</v>
      </c>
      <c r="O196" s="87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8" t="s">
        <v>185</v>
      </c>
      <c r="AT196" s="228" t="s">
        <v>180</v>
      </c>
      <c r="AU196" s="228" t="s">
        <v>185</v>
      </c>
      <c r="AY196" s="20" t="s">
        <v>178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0" t="s">
        <v>80</v>
      </c>
      <c r="BK196" s="229">
        <f>ROUND(I196*H196,2)</f>
        <v>0</v>
      </c>
      <c r="BL196" s="20" t="s">
        <v>185</v>
      </c>
      <c r="BM196" s="228" t="s">
        <v>331</v>
      </c>
    </row>
    <row r="197" spans="1:47" s="2" customFormat="1" ht="12">
      <c r="A197" s="41"/>
      <c r="B197" s="42"/>
      <c r="C197" s="43"/>
      <c r="D197" s="230" t="s">
        <v>187</v>
      </c>
      <c r="E197" s="43"/>
      <c r="F197" s="231" t="s">
        <v>330</v>
      </c>
      <c r="G197" s="43"/>
      <c r="H197" s="43"/>
      <c r="I197" s="232"/>
      <c r="J197" s="43"/>
      <c r="K197" s="43"/>
      <c r="L197" s="47"/>
      <c r="M197" s="233"/>
      <c r="N197" s="23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187</v>
      </c>
      <c r="AU197" s="20" t="s">
        <v>185</v>
      </c>
    </row>
    <row r="198" spans="1:47" s="2" customFormat="1" ht="12">
      <c r="A198" s="41"/>
      <c r="B198" s="42"/>
      <c r="C198" s="43"/>
      <c r="D198" s="230" t="s">
        <v>240</v>
      </c>
      <c r="E198" s="43"/>
      <c r="F198" s="246" t="s">
        <v>332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240</v>
      </c>
      <c r="AU198" s="20" t="s">
        <v>185</v>
      </c>
    </row>
    <row r="199" spans="1:65" s="2" customFormat="1" ht="16.5" customHeight="1">
      <c r="A199" s="41"/>
      <c r="B199" s="42"/>
      <c r="C199" s="217" t="s">
        <v>333</v>
      </c>
      <c r="D199" s="217" t="s">
        <v>180</v>
      </c>
      <c r="E199" s="218" t="s">
        <v>334</v>
      </c>
      <c r="F199" s="219" t="s">
        <v>335</v>
      </c>
      <c r="G199" s="220" t="s">
        <v>196</v>
      </c>
      <c r="H199" s="221">
        <v>1</v>
      </c>
      <c r="I199" s="222"/>
      <c r="J199" s="223">
        <f>ROUND(I199*H199,2)</f>
        <v>0</v>
      </c>
      <c r="K199" s="219" t="s">
        <v>197</v>
      </c>
      <c r="L199" s="47"/>
      <c r="M199" s="224" t="s">
        <v>19</v>
      </c>
      <c r="N199" s="225" t="s">
        <v>43</v>
      </c>
      <c r="O199" s="87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8" t="s">
        <v>185</v>
      </c>
      <c r="AT199" s="228" t="s">
        <v>180</v>
      </c>
      <c r="AU199" s="228" t="s">
        <v>185</v>
      </c>
      <c r="AY199" s="20" t="s">
        <v>178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0" t="s">
        <v>80</v>
      </c>
      <c r="BK199" s="229">
        <f>ROUND(I199*H199,2)</f>
        <v>0</v>
      </c>
      <c r="BL199" s="20" t="s">
        <v>185</v>
      </c>
      <c r="BM199" s="228" t="s">
        <v>336</v>
      </c>
    </row>
    <row r="200" spans="1:47" s="2" customFormat="1" ht="12">
      <c r="A200" s="41"/>
      <c r="B200" s="42"/>
      <c r="C200" s="43"/>
      <c r="D200" s="230" t="s">
        <v>187</v>
      </c>
      <c r="E200" s="43"/>
      <c r="F200" s="231" t="s">
        <v>335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187</v>
      </c>
      <c r="AU200" s="20" t="s">
        <v>185</v>
      </c>
    </row>
    <row r="201" spans="1:47" s="2" customFormat="1" ht="12">
      <c r="A201" s="41"/>
      <c r="B201" s="42"/>
      <c r="C201" s="43"/>
      <c r="D201" s="230" t="s">
        <v>240</v>
      </c>
      <c r="E201" s="43"/>
      <c r="F201" s="246" t="s">
        <v>337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240</v>
      </c>
      <c r="AU201" s="20" t="s">
        <v>185</v>
      </c>
    </row>
    <row r="202" spans="1:65" s="2" customFormat="1" ht="16.5" customHeight="1">
      <c r="A202" s="41"/>
      <c r="B202" s="42"/>
      <c r="C202" s="217" t="s">
        <v>338</v>
      </c>
      <c r="D202" s="217" t="s">
        <v>180</v>
      </c>
      <c r="E202" s="218" t="s">
        <v>339</v>
      </c>
      <c r="F202" s="219" t="s">
        <v>340</v>
      </c>
      <c r="G202" s="220" t="s">
        <v>196</v>
      </c>
      <c r="H202" s="221">
        <v>2</v>
      </c>
      <c r="I202" s="222"/>
      <c r="J202" s="223">
        <f>ROUND(I202*H202,2)</f>
        <v>0</v>
      </c>
      <c r="K202" s="219" t="s">
        <v>197</v>
      </c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185</v>
      </c>
      <c r="AT202" s="228" t="s">
        <v>180</v>
      </c>
      <c r="AU202" s="228" t="s">
        <v>185</v>
      </c>
      <c r="AY202" s="20" t="s">
        <v>178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185</v>
      </c>
      <c r="BM202" s="228" t="s">
        <v>341</v>
      </c>
    </row>
    <row r="203" spans="1:47" s="2" customFormat="1" ht="12">
      <c r="A203" s="41"/>
      <c r="B203" s="42"/>
      <c r="C203" s="43"/>
      <c r="D203" s="230" t="s">
        <v>187</v>
      </c>
      <c r="E203" s="43"/>
      <c r="F203" s="231" t="s">
        <v>340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187</v>
      </c>
      <c r="AU203" s="20" t="s">
        <v>185</v>
      </c>
    </row>
    <row r="204" spans="1:47" s="2" customFormat="1" ht="12">
      <c r="A204" s="41"/>
      <c r="B204" s="42"/>
      <c r="C204" s="43"/>
      <c r="D204" s="230" t="s">
        <v>240</v>
      </c>
      <c r="E204" s="43"/>
      <c r="F204" s="246" t="s">
        <v>342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240</v>
      </c>
      <c r="AU204" s="20" t="s">
        <v>185</v>
      </c>
    </row>
    <row r="205" spans="1:65" s="2" customFormat="1" ht="16.5" customHeight="1">
      <c r="A205" s="41"/>
      <c r="B205" s="42"/>
      <c r="C205" s="217" t="s">
        <v>343</v>
      </c>
      <c r="D205" s="217" t="s">
        <v>180</v>
      </c>
      <c r="E205" s="218" t="s">
        <v>344</v>
      </c>
      <c r="F205" s="219" t="s">
        <v>345</v>
      </c>
      <c r="G205" s="220" t="s">
        <v>346</v>
      </c>
      <c r="H205" s="221">
        <v>41.6</v>
      </c>
      <c r="I205" s="222"/>
      <c r="J205" s="223">
        <f>ROUND(I205*H205,2)</f>
        <v>0</v>
      </c>
      <c r="K205" s="219" t="s">
        <v>197</v>
      </c>
      <c r="L205" s="47"/>
      <c r="M205" s="224" t="s">
        <v>19</v>
      </c>
      <c r="N205" s="225" t="s">
        <v>43</v>
      </c>
      <c r="O205" s="87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8" t="s">
        <v>185</v>
      </c>
      <c r="AT205" s="228" t="s">
        <v>180</v>
      </c>
      <c r="AU205" s="228" t="s">
        <v>185</v>
      </c>
      <c r="AY205" s="20" t="s">
        <v>178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0" t="s">
        <v>80</v>
      </c>
      <c r="BK205" s="229">
        <f>ROUND(I205*H205,2)</f>
        <v>0</v>
      </c>
      <c r="BL205" s="20" t="s">
        <v>185</v>
      </c>
      <c r="BM205" s="228" t="s">
        <v>347</v>
      </c>
    </row>
    <row r="206" spans="1:47" s="2" customFormat="1" ht="12">
      <c r="A206" s="41"/>
      <c r="B206" s="42"/>
      <c r="C206" s="43"/>
      <c r="D206" s="230" t="s">
        <v>187</v>
      </c>
      <c r="E206" s="43"/>
      <c r="F206" s="231" t="s">
        <v>345</v>
      </c>
      <c r="G206" s="43"/>
      <c r="H206" s="43"/>
      <c r="I206" s="232"/>
      <c r="J206" s="43"/>
      <c r="K206" s="43"/>
      <c r="L206" s="47"/>
      <c r="M206" s="233"/>
      <c r="N206" s="23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187</v>
      </c>
      <c r="AU206" s="20" t="s">
        <v>185</v>
      </c>
    </row>
    <row r="207" spans="1:47" s="2" customFormat="1" ht="12">
      <c r="A207" s="41"/>
      <c r="B207" s="42"/>
      <c r="C207" s="43"/>
      <c r="D207" s="230" t="s">
        <v>240</v>
      </c>
      <c r="E207" s="43"/>
      <c r="F207" s="246" t="s">
        <v>348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240</v>
      </c>
      <c r="AU207" s="20" t="s">
        <v>185</v>
      </c>
    </row>
    <row r="208" spans="1:65" s="2" customFormat="1" ht="16.5" customHeight="1">
      <c r="A208" s="41"/>
      <c r="B208" s="42"/>
      <c r="C208" s="217" t="s">
        <v>349</v>
      </c>
      <c r="D208" s="217" t="s">
        <v>180</v>
      </c>
      <c r="E208" s="218" t="s">
        <v>350</v>
      </c>
      <c r="F208" s="219" t="s">
        <v>351</v>
      </c>
      <c r="G208" s="220" t="s">
        <v>346</v>
      </c>
      <c r="H208" s="221">
        <v>30.7</v>
      </c>
      <c r="I208" s="222"/>
      <c r="J208" s="223">
        <f>ROUND(I208*H208,2)</f>
        <v>0</v>
      </c>
      <c r="K208" s="219" t="s">
        <v>197</v>
      </c>
      <c r="L208" s="47"/>
      <c r="M208" s="224" t="s">
        <v>19</v>
      </c>
      <c r="N208" s="225" t="s">
        <v>43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185</v>
      </c>
      <c r="AT208" s="228" t="s">
        <v>180</v>
      </c>
      <c r="AU208" s="228" t="s">
        <v>185</v>
      </c>
      <c r="AY208" s="20" t="s">
        <v>178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0" t="s">
        <v>80</v>
      </c>
      <c r="BK208" s="229">
        <f>ROUND(I208*H208,2)</f>
        <v>0</v>
      </c>
      <c r="BL208" s="20" t="s">
        <v>185</v>
      </c>
      <c r="BM208" s="228" t="s">
        <v>352</v>
      </c>
    </row>
    <row r="209" spans="1:47" s="2" customFormat="1" ht="12">
      <c r="A209" s="41"/>
      <c r="B209" s="42"/>
      <c r="C209" s="43"/>
      <c r="D209" s="230" t="s">
        <v>187</v>
      </c>
      <c r="E209" s="43"/>
      <c r="F209" s="231" t="s">
        <v>351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187</v>
      </c>
      <c r="AU209" s="20" t="s">
        <v>185</v>
      </c>
    </row>
    <row r="210" spans="1:47" s="2" customFormat="1" ht="12">
      <c r="A210" s="41"/>
      <c r="B210" s="42"/>
      <c r="C210" s="43"/>
      <c r="D210" s="230" t="s">
        <v>240</v>
      </c>
      <c r="E210" s="43"/>
      <c r="F210" s="246" t="s">
        <v>353</v>
      </c>
      <c r="G210" s="43"/>
      <c r="H210" s="43"/>
      <c r="I210" s="232"/>
      <c r="J210" s="43"/>
      <c r="K210" s="43"/>
      <c r="L210" s="47"/>
      <c r="M210" s="233"/>
      <c r="N210" s="23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240</v>
      </c>
      <c r="AU210" s="20" t="s">
        <v>185</v>
      </c>
    </row>
    <row r="211" spans="1:65" s="2" customFormat="1" ht="16.5" customHeight="1">
      <c r="A211" s="41"/>
      <c r="B211" s="42"/>
      <c r="C211" s="217" t="s">
        <v>354</v>
      </c>
      <c r="D211" s="217" t="s">
        <v>180</v>
      </c>
      <c r="E211" s="218" t="s">
        <v>355</v>
      </c>
      <c r="F211" s="219" t="s">
        <v>356</v>
      </c>
      <c r="G211" s="220" t="s">
        <v>196</v>
      </c>
      <c r="H211" s="221">
        <v>1</v>
      </c>
      <c r="I211" s="222"/>
      <c r="J211" s="223">
        <f>ROUND(I211*H211,2)</f>
        <v>0</v>
      </c>
      <c r="K211" s="219" t="s">
        <v>197</v>
      </c>
      <c r="L211" s="47"/>
      <c r="M211" s="224" t="s">
        <v>19</v>
      </c>
      <c r="N211" s="225" t="s">
        <v>43</v>
      </c>
      <c r="O211" s="87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8" t="s">
        <v>185</v>
      </c>
      <c r="AT211" s="228" t="s">
        <v>180</v>
      </c>
      <c r="AU211" s="228" t="s">
        <v>185</v>
      </c>
      <c r="AY211" s="20" t="s">
        <v>178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0" t="s">
        <v>80</v>
      </c>
      <c r="BK211" s="229">
        <f>ROUND(I211*H211,2)</f>
        <v>0</v>
      </c>
      <c r="BL211" s="20" t="s">
        <v>185</v>
      </c>
      <c r="BM211" s="228" t="s">
        <v>357</v>
      </c>
    </row>
    <row r="212" spans="1:47" s="2" customFormat="1" ht="12">
      <c r="A212" s="41"/>
      <c r="B212" s="42"/>
      <c r="C212" s="43"/>
      <c r="D212" s="230" t="s">
        <v>187</v>
      </c>
      <c r="E212" s="43"/>
      <c r="F212" s="231" t="s">
        <v>356</v>
      </c>
      <c r="G212" s="43"/>
      <c r="H212" s="43"/>
      <c r="I212" s="232"/>
      <c r="J212" s="43"/>
      <c r="K212" s="43"/>
      <c r="L212" s="47"/>
      <c r="M212" s="233"/>
      <c r="N212" s="23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187</v>
      </c>
      <c r="AU212" s="20" t="s">
        <v>185</v>
      </c>
    </row>
    <row r="213" spans="1:47" s="2" customFormat="1" ht="12">
      <c r="A213" s="41"/>
      <c r="B213" s="42"/>
      <c r="C213" s="43"/>
      <c r="D213" s="230" t="s">
        <v>240</v>
      </c>
      <c r="E213" s="43"/>
      <c r="F213" s="246" t="s">
        <v>358</v>
      </c>
      <c r="G213" s="43"/>
      <c r="H213" s="43"/>
      <c r="I213" s="232"/>
      <c r="J213" s="43"/>
      <c r="K213" s="43"/>
      <c r="L213" s="47"/>
      <c r="M213" s="233"/>
      <c r="N213" s="23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240</v>
      </c>
      <c r="AU213" s="20" t="s">
        <v>185</v>
      </c>
    </row>
    <row r="214" spans="1:65" s="2" customFormat="1" ht="16.5" customHeight="1">
      <c r="A214" s="41"/>
      <c r="B214" s="42"/>
      <c r="C214" s="217" t="s">
        <v>359</v>
      </c>
      <c r="D214" s="217" t="s">
        <v>180</v>
      </c>
      <c r="E214" s="218" t="s">
        <v>360</v>
      </c>
      <c r="F214" s="219" t="s">
        <v>361</v>
      </c>
      <c r="G214" s="220" t="s">
        <v>346</v>
      </c>
      <c r="H214" s="221">
        <v>4.8</v>
      </c>
      <c r="I214" s="222"/>
      <c r="J214" s="223">
        <f>ROUND(I214*H214,2)</f>
        <v>0</v>
      </c>
      <c r="K214" s="219" t="s">
        <v>197</v>
      </c>
      <c r="L214" s="47"/>
      <c r="M214" s="224" t="s">
        <v>19</v>
      </c>
      <c r="N214" s="225" t="s">
        <v>43</v>
      </c>
      <c r="O214" s="87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8" t="s">
        <v>185</v>
      </c>
      <c r="AT214" s="228" t="s">
        <v>180</v>
      </c>
      <c r="AU214" s="228" t="s">
        <v>185</v>
      </c>
      <c r="AY214" s="20" t="s">
        <v>178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0" t="s">
        <v>80</v>
      </c>
      <c r="BK214" s="229">
        <f>ROUND(I214*H214,2)</f>
        <v>0</v>
      </c>
      <c r="BL214" s="20" t="s">
        <v>185</v>
      </c>
      <c r="BM214" s="228" t="s">
        <v>362</v>
      </c>
    </row>
    <row r="215" spans="1:47" s="2" customFormat="1" ht="12">
      <c r="A215" s="41"/>
      <c r="B215" s="42"/>
      <c r="C215" s="43"/>
      <c r="D215" s="230" t="s">
        <v>187</v>
      </c>
      <c r="E215" s="43"/>
      <c r="F215" s="231" t="s">
        <v>361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187</v>
      </c>
      <c r="AU215" s="20" t="s">
        <v>185</v>
      </c>
    </row>
    <row r="216" spans="1:47" s="2" customFormat="1" ht="12">
      <c r="A216" s="41"/>
      <c r="B216" s="42"/>
      <c r="C216" s="43"/>
      <c r="D216" s="230" t="s">
        <v>240</v>
      </c>
      <c r="E216" s="43"/>
      <c r="F216" s="246" t="s">
        <v>363</v>
      </c>
      <c r="G216" s="43"/>
      <c r="H216" s="43"/>
      <c r="I216" s="232"/>
      <c r="J216" s="43"/>
      <c r="K216" s="43"/>
      <c r="L216" s="47"/>
      <c r="M216" s="233"/>
      <c r="N216" s="23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240</v>
      </c>
      <c r="AU216" s="20" t="s">
        <v>185</v>
      </c>
    </row>
    <row r="217" spans="1:65" s="2" customFormat="1" ht="16.5" customHeight="1">
      <c r="A217" s="41"/>
      <c r="B217" s="42"/>
      <c r="C217" s="217" t="s">
        <v>364</v>
      </c>
      <c r="D217" s="217" t="s">
        <v>180</v>
      </c>
      <c r="E217" s="218" t="s">
        <v>365</v>
      </c>
      <c r="F217" s="219" t="s">
        <v>366</v>
      </c>
      <c r="G217" s="220" t="s">
        <v>196</v>
      </c>
      <c r="H217" s="221">
        <v>1</v>
      </c>
      <c r="I217" s="222"/>
      <c r="J217" s="223">
        <f>ROUND(I217*H217,2)</f>
        <v>0</v>
      </c>
      <c r="K217" s="219" t="s">
        <v>197</v>
      </c>
      <c r="L217" s="47"/>
      <c r="M217" s="224" t="s">
        <v>19</v>
      </c>
      <c r="N217" s="225" t="s">
        <v>43</v>
      </c>
      <c r="O217" s="87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8" t="s">
        <v>185</v>
      </c>
      <c r="AT217" s="228" t="s">
        <v>180</v>
      </c>
      <c r="AU217" s="228" t="s">
        <v>185</v>
      </c>
      <c r="AY217" s="20" t="s">
        <v>178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0" t="s">
        <v>80</v>
      </c>
      <c r="BK217" s="229">
        <f>ROUND(I217*H217,2)</f>
        <v>0</v>
      </c>
      <c r="BL217" s="20" t="s">
        <v>185</v>
      </c>
      <c r="BM217" s="228" t="s">
        <v>367</v>
      </c>
    </row>
    <row r="218" spans="1:47" s="2" customFormat="1" ht="12">
      <c r="A218" s="41"/>
      <c r="B218" s="42"/>
      <c r="C218" s="43"/>
      <c r="D218" s="230" t="s">
        <v>187</v>
      </c>
      <c r="E218" s="43"/>
      <c r="F218" s="231" t="s">
        <v>366</v>
      </c>
      <c r="G218" s="43"/>
      <c r="H218" s="43"/>
      <c r="I218" s="232"/>
      <c r="J218" s="43"/>
      <c r="K218" s="43"/>
      <c r="L218" s="47"/>
      <c r="M218" s="233"/>
      <c r="N218" s="23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187</v>
      </c>
      <c r="AU218" s="20" t="s">
        <v>185</v>
      </c>
    </row>
    <row r="219" spans="1:47" s="2" customFormat="1" ht="12">
      <c r="A219" s="41"/>
      <c r="B219" s="42"/>
      <c r="C219" s="43"/>
      <c r="D219" s="230" t="s">
        <v>240</v>
      </c>
      <c r="E219" s="43"/>
      <c r="F219" s="246" t="s">
        <v>368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240</v>
      </c>
      <c r="AU219" s="20" t="s">
        <v>185</v>
      </c>
    </row>
    <row r="220" spans="1:65" s="2" customFormat="1" ht="16.5" customHeight="1">
      <c r="A220" s="41"/>
      <c r="B220" s="42"/>
      <c r="C220" s="217" t="s">
        <v>369</v>
      </c>
      <c r="D220" s="217" t="s">
        <v>180</v>
      </c>
      <c r="E220" s="218" t="s">
        <v>370</v>
      </c>
      <c r="F220" s="219" t="s">
        <v>371</v>
      </c>
      <c r="G220" s="220" t="s">
        <v>372</v>
      </c>
      <c r="H220" s="221">
        <v>16470</v>
      </c>
      <c r="I220" s="222"/>
      <c r="J220" s="223">
        <f>ROUND(I220*H220,2)</f>
        <v>0</v>
      </c>
      <c r="K220" s="219" t="s">
        <v>197</v>
      </c>
      <c r="L220" s="47"/>
      <c r="M220" s="224" t="s">
        <v>19</v>
      </c>
      <c r="N220" s="225" t="s">
        <v>43</v>
      </c>
      <c r="O220" s="87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8" t="s">
        <v>185</v>
      </c>
      <c r="AT220" s="228" t="s">
        <v>180</v>
      </c>
      <c r="AU220" s="228" t="s">
        <v>185</v>
      </c>
      <c r="AY220" s="20" t="s">
        <v>178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0" t="s">
        <v>80</v>
      </c>
      <c r="BK220" s="229">
        <f>ROUND(I220*H220,2)</f>
        <v>0</v>
      </c>
      <c r="BL220" s="20" t="s">
        <v>185</v>
      </c>
      <c r="BM220" s="228" t="s">
        <v>373</v>
      </c>
    </row>
    <row r="221" spans="1:47" s="2" customFormat="1" ht="12">
      <c r="A221" s="41"/>
      <c r="B221" s="42"/>
      <c r="C221" s="43"/>
      <c r="D221" s="230" t="s">
        <v>187</v>
      </c>
      <c r="E221" s="43"/>
      <c r="F221" s="231" t="s">
        <v>371</v>
      </c>
      <c r="G221" s="43"/>
      <c r="H221" s="43"/>
      <c r="I221" s="232"/>
      <c r="J221" s="43"/>
      <c r="K221" s="43"/>
      <c r="L221" s="47"/>
      <c r="M221" s="233"/>
      <c r="N221" s="23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187</v>
      </c>
      <c r="AU221" s="20" t="s">
        <v>185</v>
      </c>
    </row>
    <row r="222" spans="1:47" s="2" customFormat="1" ht="12">
      <c r="A222" s="41"/>
      <c r="B222" s="42"/>
      <c r="C222" s="43"/>
      <c r="D222" s="230" t="s">
        <v>240</v>
      </c>
      <c r="E222" s="43"/>
      <c r="F222" s="246" t="s">
        <v>374</v>
      </c>
      <c r="G222" s="43"/>
      <c r="H222" s="43"/>
      <c r="I222" s="232"/>
      <c r="J222" s="43"/>
      <c r="K222" s="43"/>
      <c r="L222" s="47"/>
      <c r="M222" s="233"/>
      <c r="N222" s="23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240</v>
      </c>
      <c r="AU222" s="20" t="s">
        <v>185</v>
      </c>
    </row>
    <row r="223" spans="1:65" s="2" customFormat="1" ht="16.5" customHeight="1">
      <c r="A223" s="41"/>
      <c r="B223" s="42"/>
      <c r="C223" s="217" t="s">
        <v>375</v>
      </c>
      <c r="D223" s="217" t="s">
        <v>180</v>
      </c>
      <c r="E223" s="218" t="s">
        <v>376</v>
      </c>
      <c r="F223" s="219" t="s">
        <v>377</v>
      </c>
      <c r="G223" s="220" t="s">
        <v>196</v>
      </c>
      <c r="H223" s="221">
        <v>13</v>
      </c>
      <c r="I223" s="222"/>
      <c r="J223" s="223">
        <f>ROUND(I223*H223,2)</f>
        <v>0</v>
      </c>
      <c r="K223" s="219" t="s">
        <v>197</v>
      </c>
      <c r="L223" s="47"/>
      <c r="M223" s="224" t="s">
        <v>19</v>
      </c>
      <c r="N223" s="225" t="s">
        <v>43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185</v>
      </c>
      <c r="AT223" s="228" t="s">
        <v>180</v>
      </c>
      <c r="AU223" s="228" t="s">
        <v>185</v>
      </c>
      <c r="AY223" s="20" t="s">
        <v>178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0" t="s">
        <v>80</v>
      </c>
      <c r="BK223" s="229">
        <f>ROUND(I223*H223,2)</f>
        <v>0</v>
      </c>
      <c r="BL223" s="20" t="s">
        <v>185</v>
      </c>
      <c r="BM223" s="228" t="s">
        <v>378</v>
      </c>
    </row>
    <row r="224" spans="1:47" s="2" customFormat="1" ht="12">
      <c r="A224" s="41"/>
      <c r="B224" s="42"/>
      <c r="C224" s="43"/>
      <c r="D224" s="230" t="s">
        <v>187</v>
      </c>
      <c r="E224" s="43"/>
      <c r="F224" s="231" t="s">
        <v>377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187</v>
      </c>
      <c r="AU224" s="20" t="s">
        <v>185</v>
      </c>
    </row>
    <row r="225" spans="1:65" s="2" customFormat="1" ht="16.5" customHeight="1">
      <c r="A225" s="41"/>
      <c r="B225" s="42"/>
      <c r="C225" s="217" t="s">
        <v>319</v>
      </c>
      <c r="D225" s="217" t="s">
        <v>180</v>
      </c>
      <c r="E225" s="218" t="s">
        <v>379</v>
      </c>
      <c r="F225" s="219" t="s">
        <v>380</v>
      </c>
      <c r="G225" s="220" t="s">
        <v>381</v>
      </c>
      <c r="H225" s="221">
        <v>8</v>
      </c>
      <c r="I225" s="222"/>
      <c r="J225" s="223">
        <f>ROUND(I225*H225,2)</f>
        <v>0</v>
      </c>
      <c r="K225" s="219" t="s">
        <v>197</v>
      </c>
      <c r="L225" s="47"/>
      <c r="M225" s="224" t="s">
        <v>19</v>
      </c>
      <c r="N225" s="225" t="s">
        <v>43</v>
      </c>
      <c r="O225" s="87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185</v>
      </c>
      <c r="AT225" s="228" t="s">
        <v>180</v>
      </c>
      <c r="AU225" s="228" t="s">
        <v>185</v>
      </c>
      <c r="AY225" s="20" t="s">
        <v>178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80</v>
      </c>
      <c r="BK225" s="229">
        <f>ROUND(I225*H225,2)</f>
        <v>0</v>
      </c>
      <c r="BL225" s="20" t="s">
        <v>185</v>
      </c>
      <c r="BM225" s="228" t="s">
        <v>382</v>
      </c>
    </row>
    <row r="226" spans="1:47" s="2" customFormat="1" ht="12">
      <c r="A226" s="41"/>
      <c r="B226" s="42"/>
      <c r="C226" s="43"/>
      <c r="D226" s="230" t="s">
        <v>187</v>
      </c>
      <c r="E226" s="43"/>
      <c r="F226" s="231" t="s">
        <v>380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187</v>
      </c>
      <c r="AU226" s="20" t="s">
        <v>185</v>
      </c>
    </row>
    <row r="227" spans="1:65" s="2" customFormat="1" ht="16.5" customHeight="1">
      <c r="A227" s="41"/>
      <c r="B227" s="42"/>
      <c r="C227" s="217" t="s">
        <v>383</v>
      </c>
      <c r="D227" s="217" t="s">
        <v>180</v>
      </c>
      <c r="E227" s="218" t="s">
        <v>384</v>
      </c>
      <c r="F227" s="219" t="s">
        <v>385</v>
      </c>
      <c r="G227" s="220" t="s">
        <v>196</v>
      </c>
      <c r="H227" s="221">
        <v>11</v>
      </c>
      <c r="I227" s="222"/>
      <c r="J227" s="223">
        <f>ROUND(I227*H227,2)</f>
        <v>0</v>
      </c>
      <c r="K227" s="219" t="s">
        <v>197</v>
      </c>
      <c r="L227" s="47"/>
      <c r="M227" s="224" t="s">
        <v>19</v>
      </c>
      <c r="N227" s="225" t="s">
        <v>43</v>
      </c>
      <c r="O227" s="87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8" t="s">
        <v>185</v>
      </c>
      <c r="AT227" s="228" t="s">
        <v>180</v>
      </c>
      <c r="AU227" s="228" t="s">
        <v>185</v>
      </c>
      <c r="AY227" s="20" t="s">
        <v>178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0" t="s">
        <v>80</v>
      </c>
      <c r="BK227" s="229">
        <f>ROUND(I227*H227,2)</f>
        <v>0</v>
      </c>
      <c r="BL227" s="20" t="s">
        <v>185</v>
      </c>
      <c r="BM227" s="228" t="s">
        <v>386</v>
      </c>
    </row>
    <row r="228" spans="1:47" s="2" customFormat="1" ht="12">
      <c r="A228" s="41"/>
      <c r="B228" s="42"/>
      <c r="C228" s="43"/>
      <c r="D228" s="230" t="s">
        <v>187</v>
      </c>
      <c r="E228" s="43"/>
      <c r="F228" s="231" t="s">
        <v>385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187</v>
      </c>
      <c r="AU228" s="20" t="s">
        <v>185</v>
      </c>
    </row>
    <row r="229" spans="1:65" s="2" customFormat="1" ht="16.5" customHeight="1">
      <c r="A229" s="41"/>
      <c r="B229" s="42"/>
      <c r="C229" s="217" t="s">
        <v>387</v>
      </c>
      <c r="D229" s="217" t="s">
        <v>180</v>
      </c>
      <c r="E229" s="218" t="s">
        <v>388</v>
      </c>
      <c r="F229" s="219" t="s">
        <v>389</v>
      </c>
      <c r="G229" s="220" t="s">
        <v>196</v>
      </c>
      <c r="H229" s="221">
        <v>1</v>
      </c>
      <c r="I229" s="222"/>
      <c r="J229" s="223">
        <f>ROUND(I229*H229,2)</f>
        <v>0</v>
      </c>
      <c r="K229" s="219" t="s">
        <v>197</v>
      </c>
      <c r="L229" s="47"/>
      <c r="M229" s="224" t="s">
        <v>19</v>
      </c>
      <c r="N229" s="225" t="s">
        <v>43</v>
      </c>
      <c r="O229" s="87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8" t="s">
        <v>185</v>
      </c>
      <c r="AT229" s="228" t="s">
        <v>180</v>
      </c>
      <c r="AU229" s="228" t="s">
        <v>185</v>
      </c>
      <c r="AY229" s="20" t="s">
        <v>178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0" t="s">
        <v>80</v>
      </c>
      <c r="BK229" s="229">
        <f>ROUND(I229*H229,2)</f>
        <v>0</v>
      </c>
      <c r="BL229" s="20" t="s">
        <v>185</v>
      </c>
      <c r="BM229" s="228" t="s">
        <v>390</v>
      </c>
    </row>
    <row r="230" spans="1:47" s="2" customFormat="1" ht="12">
      <c r="A230" s="41"/>
      <c r="B230" s="42"/>
      <c r="C230" s="43"/>
      <c r="D230" s="230" t="s">
        <v>187</v>
      </c>
      <c r="E230" s="43"/>
      <c r="F230" s="231" t="s">
        <v>389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187</v>
      </c>
      <c r="AU230" s="20" t="s">
        <v>185</v>
      </c>
    </row>
    <row r="231" spans="1:63" s="16" customFormat="1" ht="20.85" customHeight="1">
      <c r="A231" s="16"/>
      <c r="B231" s="268"/>
      <c r="C231" s="269"/>
      <c r="D231" s="270" t="s">
        <v>71</v>
      </c>
      <c r="E231" s="270" t="s">
        <v>391</v>
      </c>
      <c r="F231" s="270" t="s">
        <v>392</v>
      </c>
      <c r="G231" s="269"/>
      <c r="H231" s="269"/>
      <c r="I231" s="271"/>
      <c r="J231" s="272">
        <f>BK231</f>
        <v>0</v>
      </c>
      <c r="K231" s="269"/>
      <c r="L231" s="273"/>
      <c r="M231" s="274"/>
      <c r="N231" s="275"/>
      <c r="O231" s="275"/>
      <c r="P231" s="276">
        <f>SUM(P232:P258)</f>
        <v>0</v>
      </c>
      <c r="Q231" s="275"/>
      <c r="R231" s="276">
        <f>SUM(R232:R258)</f>
        <v>0</v>
      </c>
      <c r="S231" s="275"/>
      <c r="T231" s="277">
        <f>SUM(T232:T258)</f>
        <v>0</v>
      </c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R231" s="278" t="s">
        <v>80</v>
      </c>
      <c r="AT231" s="279" t="s">
        <v>71</v>
      </c>
      <c r="AU231" s="279" t="s">
        <v>101</v>
      </c>
      <c r="AY231" s="278" t="s">
        <v>178</v>
      </c>
      <c r="BK231" s="280">
        <f>SUM(BK232:BK258)</f>
        <v>0</v>
      </c>
    </row>
    <row r="232" spans="1:65" s="2" customFormat="1" ht="12">
      <c r="A232" s="41"/>
      <c r="B232" s="42"/>
      <c r="C232" s="217" t="s">
        <v>393</v>
      </c>
      <c r="D232" s="281" t="s">
        <v>180</v>
      </c>
      <c r="E232" s="218" t="s">
        <v>394</v>
      </c>
      <c r="F232" s="219" t="s">
        <v>395</v>
      </c>
      <c r="G232" s="220" t="s">
        <v>183</v>
      </c>
      <c r="H232" s="221">
        <v>7</v>
      </c>
      <c r="I232" s="222"/>
      <c r="J232" s="223">
        <f>ROUND(I232*H232,2)</f>
        <v>0</v>
      </c>
      <c r="K232" s="219" t="s">
        <v>197</v>
      </c>
      <c r="L232" s="47"/>
      <c r="M232" s="224" t="s">
        <v>19</v>
      </c>
      <c r="N232" s="225" t="s">
        <v>43</v>
      </c>
      <c r="O232" s="87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8" t="s">
        <v>185</v>
      </c>
      <c r="AT232" s="228" t="s">
        <v>180</v>
      </c>
      <c r="AU232" s="228" t="s">
        <v>185</v>
      </c>
      <c r="AY232" s="20" t="s">
        <v>178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0" t="s">
        <v>80</v>
      </c>
      <c r="BK232" s="229">
        <f>ROUND(I232*H232,2)</f>
        <v>0</v>
      </c>
      <c r="BL232" s="20" t="s">
        <v>185</v>
      </c>
      <c r="BM232" s="228" t="s">
        <v>396</v>
      </c>
    </row>
    <row r="233" spans="1:47" s="2" customFormat="1" ht="12">
      <c r="A233" s="41"/>
      <c r="B233" s="42"/>
      <c r="C233" s="43"/>
      <c r="D233" s="230" t="s">
        <v>187</v>
      </c>
      <c r="E233" s="43"/>
      <c r="F233" s="231" t="s">
        <v>395</v>
      </c>
      <c r="G233" s="43"/>
      <c r="H233" s="43"/>
      <c r="I233" s="232"/>
      <c r="J233" s="43"/>
      <c r="K233" s="43"/>
      <c r="L233" s="47"/>
      <c r="M233" s="233"/>
      <c r="N233" s="23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187</v>
      </c>
      <c r="AU233" s="20" t="s">
        <v>185</v>
      </c>
    </row>
    <row r="234" spans="1:47" s="2" customFormat="1" ht="12">
      <c r="A234" s="41"/>
      <c r="B234" s="42"/>
      <c r="C234" s="43"/>
      <c r="D234" s="230" t="s">
        <v>240</v>
      </c>
      <c r="E234" s="43"/>
      <c r="F234" s="246" t="s">
        <v>397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240</v>
      </c>
      <c r="AU234" s="20" t="s">
        <v>185</v>
      </c>
    </row>
    <row r="235" spans="1:65" s="2" customFormat="1" ht="12">
      <c r="A235" s="41"/>
      <c r="B235" s="42"/>
      <c r="C235" s="217" t="s">
        <v>398</v>
      </c>
      <c r="D235" s="281" t="s">
        <v>180</v>
      </c>
      <c r="E235" s="218" t="s">
        <v>399</v>
      </c>
      <c r="F235" s="219" t="s">
        <v>400</v>
      </c>
      <c r="G235" s="220" t="s">
        <v>183</v>
      </c>
      <c r="H235" s="221">
        <v>281.22</v>
      </c>
      <c r="I235" s="222"/>
      <c r="J235" s="223">
        <f>ROUND(I235*H235,2)</f>
        <v>0</v>
      </c>
      <c r="K235" s="219" t="s">
        <v>197</v>
      </c>
      <c r="L235" s="47"/>
      <c r="M235" s="224" t="s">
        <v>19</v>
      </c>
      <c r="N235" s="225" t="s">
        <v>43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185</v>
      </c>
      <c r="AT235" s="228" t="s">
        <v>180</v>
      </c>
      <c r="AU235" s="228" t="s">
        <v>185</v>
      </c>
      <c r="AY235" s="20" t="s">
        <v>178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0" t="s">
        <v>80</v>
      </c>
      <c r="BK235" s="229">
        <f>ROUND(I235*H235,2)</f>
        <v>0</v>
      </c>
      <c r="BL235" s="20" t="s">
        <v>185</v>
      </c>
      <c r="BM235" s="228" t="s">
        <v>401</v>
      </c>
    </row>
    <row r="236" spans="1:47" s="2" customFormat="1" ht="12">
      <c r="A236" s="41"/>
      <c r="B236" s="42"/>
      <c r="C236" s="43"/>
      <c r="D236" s="230" t="s">
        <v>187</v>
      </c>
      <c r="E236" s="43"/>
      <c r="F236" s="231" t="s">
        <v>402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187</v>
      </c>
      <c r="AU236" s="20" t="s">
        <v>185</v>
      </c>
    </row>
    <row r="237" spans="1:47" s="2" customFormat="1" ht="12">
      <c r="A237" s="41"/>
      <c r="B237" s="42"/>
      <c r="C237" s="43"/>
      <c r="D237" s="230" t="s">
        <v>240</v>
      </c>
      <c r="E237" s="43"/>
      <c r="F237" s="246" t="s">
        <v>403</v>
      </c>
      <c r="G237" s="43"/>
      <c r="H237" s="43"/>
      <c r="I237" s="232"/>
      <c r="J237" s="43"/>
      <c r="K237" s="43"/>
      <c r="L237" s="47"/>
      <c r="M237" s="233"/>
      <c r="N237" s="23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240</v>
      </c>
      <c r="AU237" s="20" t="s">
        <v>185</v>
      </c>
    </row>
    <row r="238" spans="1:65" s="2" customFormat="1" ht="16.5" customHeight="1">
      <c r="A238" s="41"/>
      <c r="B238" s="42"/>
      <c r="C238" s="217" t="s">
        <v>404</v>
      </c>
      <c r="D238" s="217" t="s">
        <v>180</v>
      </c>
      <c r="E238" s="218" t="s">
        <v>405</v>
      </c>
      <c r="F238" s="219" t="s">
        <v>406</v>
      </c>
      <c r="G238" s="220" t="s">
        <v>183</v>
      </c>
      <c r="H238" s="221">
        <v>184.291</v>
      </c>
      <c r="I238" s="222"/>
      <c r="J238" s="223">
        <f>ROUND(I238*H238,2)</f>
        <v>0</v>
      </c>
      <c r="K238" s="219" t="s">
        <v>197</v>
      </c>
      <c r="L238" s="47"/>
      <c r="M238" s="224" t="s">
        <v>19</v>
      </c>
      <c r="N238" s="225" t="s">
        <v>43</v>
      </c>
      <c r="O238" s="87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185</v>
      </c>
      <c r="AT238" s="228" t="s">
        <v>180</v>
      </c>
      <c r="AU238" s="228" t="s">
        <v>185</v>
      </c>
      <c r="AY238" s="20" t="s">
        <v>178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80</v>
      </c>
      <c r="BK238" s="229">
        <f>ROUND(I238*H238,2)</f>
        <v>0</v>
      </c>
      <c r="BL238" s="20" t="s">
        <v>185</v>
      </c>
      <c r="BM238" s="228" t="s">
        <v>407</v>
      </c>
    </row>
    <row r="239" spans="1:47" s="2" customFormat="1" ht="12">
      <c r="A239" s="41"/>
      <c r="B239" s="42"/>
      <c r="C239" s="43"/>
      <c r="D239" s="230" t="s">
        <v>187</v>
      </c>
      <c r="E239" s="43"/>
      <c r="F239" s="231" t="s">
        <v>406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187</v>
      </c>
      <c r="AU239" s="20" t="s">
        <v>185</v>
      </c>
    </row>
    <row r="240" spans="1:47" s="2" customFormat="1" ht="12">
      <c r="A240" s="41"/>
      <c r="B240" s="42"/>
      <c r="C240" s="43"/>
      <c r="D240" s="230" t="s">
        <v>240</v>
      </c>
      <c r="E240" s="43"/>
      <c r="F240" s="246" t="s">
        <v>408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240</v>
      </c>
      <c r="AU240" s="20" t="s">
        <v>185</v>
      </c>
    </row>
    <row r="241" spans="1:65" s="2" customFormat="1" ht="16.5" customHeight="1">
      <c r="A241" s="41"/>
      <c r="B241" s="42"/>
      <c r="C241" s="217" t="s">
        <v>409</v>
      </c>
      <c r="D241" s="217" t="s">
        <v>180</v>
      </c>
      <c r="E241" s="218" t="s">
        <v>410</v>
      </c>
      <c r="F241" s="219" t="s">
        <v>411</v>
      </c>
      <c r="G241" s="220" t="s">
        <v>183</v>
      </c>
      <c r="H241" s="221">
        <v>171.57</v>
      </c>
      <c r="I241" s="222"/>
      <c r="J241" s="223">
        <f>ROUND(I241*H241,2)</f>
        <v>0</v>
      </c>
      <c r="K241" s="219" t="s">
        <v>197</v>
      </c>
      <c r="L241" s="47"/>
      <c r="M241" s="224" t="s">
        <v>19</v>
      </c>
      <c r="N241" s="225" t="s">
        <v>43</v>
      </c>
      <c r="O241" s="87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185</v>
      </c>
      <c r="AT241" s="228" t="s">
        <v>180</v>
      </c>
      <c r="AU241" s="228" t="s">
        <v>185</v>
      </c>
      <c r="AY241" s="20" t="s">
        <v>178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80</v>
      </c>
      <c r="BK241" s="229">
        <f>ROUND(I241*H241,2)</f>
        <v>0</v>
      </c>
      <c r="BL241" s="20" t="s">
        <v>185</v>
      </c>
      <c r="BM241" s="228" t="s">
        <v>412</v>
      </c>
    </row>
    <row r="242" spans="1:47" s="2" customFormat="1" ht="12">
      <c r="A242" s="41"/>
      <c r="B242" s="42"/>
      <c r="C242" s="43"/>
      <c r="D242" s="230" t="s">
        <v>187</v>
      </c>
      <c r="E242" s="43"/>
      <c r="F242" s="231" t="s">
        <v>413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187</v>
      </c>
      <c r="AU242" s="20" t="s">
        <v>185</v>
      </c>
    </row>
    <row r="243" spans="1:47" s="2" customFormat="1" ht="12">
      <c r="A243" s="41"/>
      <c r="B243" s="42"/>
      <c r="C243" s="43"/>
      <c r="D243" s="230" t="s">
        <v>240</v>
      </c>
      <c r="E243" s="43"/>
      <c r="F243" s="246" t="s">
        <v>414</v>
      </c>
      <c r="G243" s="43"/>
      <c r="H243" s="43"/>
      <c r="I243" s="232"/>
      <c r="J243" s="43"/>
      <c r="K243" s="43"/>
      <c r="L243" s="47"/>
      <c r="M243" s="233"/>
      <c r="N243" s="23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240</v>
      </c>
      <c r="AU243" s="20" t="s">
        <v>185</v>
      </c>
    </row>
    <row r="244" spans="1:65" s="2" customFormat="1" ht="16.5" customHeight="1">
      <c r="A244" s="41"/>
      <c r="B244" s="42"/>
      <c r="C244" s="217" t="s">
        <v>415</v>
      </c>
      <c r="D244" s="217" t="s">
        <v>180</v>
      </c>
      <c r="E244" s="218" t="s">
        <v>416</v>
      </c>
      <c r="F244" s="219" t="s">
        <v>417</v>
      </c>
      <c r="G244" s="220" t="s">
        <v>183</v>
      </c>
      <c r="H244" s="221">
        <v>25.05</v>
      </c>
      <c r="I244" s="222"/>
      <c r="J244" s="223">
        <f>ROUND(I244*H244,2)</f>
        <v>0</v>
      </c>
      <c r="K244" s="219" t="s">
        <v>197</v>
      </c>
      <c r="L244" s="47"/>
      <c r="M244" s="224" t="s">
        <v>19</v>
      </c>
      <c r="N244" s="225" t="s">
        <v>43</v>
      </c>
      <c r="O244" s="87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8" t="s">
        <v>185</v>
      </c>
      <c r="AT244" s="228" t="s">
        <v>180</v>
      </c>
      <c r="AU244" s="228" t="s">
        <v>185</v>
      </c>
      <c r="AY244" s="20" t="s">
        <v>178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0" t="s">
        <v>80</v>
      </c>
      <c r="BK244" s="229">
        <f>ROUND(I244*H244,2)</f>
        <v>0</v>
      </c>
      <c r="BL244" s="20" t="s">
        <v>185</v>
      </c>
      <c r="BM244" s="228" t="s">
        <v>418</v>
      </c>
    </row>
    <row r="245" spans="1:47" s="2" customFormat="1" ht="12">
      <c r="A245" s="41"/>
      <c r="B245" s="42"/>
      <c r="C245" s="43"/>
      <c r="D245" s="230" t="s">
        <v>187</v>
      </c>
      <c r="E245" s="43"/>
      <c r="F245" s="231" t="s">
        <v>417</v>
      </c>
      <c r="G245" s="43"/>
      <c r="H245" s="43"/>
      <c r="I245" s="232"/>
      <c r="J245" s="43"/>
      <c r="K245" s="43"/>
      <c r="L245" s="47"/>
      <c r="M245" s="233"/>
      <c r="N245" s="23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187</v>
      </c>
      <c r="AU245" s="20" t="s">
        <v>185</v>
      </c>
    </row>
    <row r="246" spans="1:47" s="2" customFormat="1" ht="12">
      <c r="A246" s="41"/>
      <c r="B246" s="42"/>
      <c r="C246" s="43"/>
      <c r="D246" s="230" t="s">
        <v>240</v>
      </c>
      <c r="E246" s="43"/>
      <c r="F246" s="246" t="s">
        <v>419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240</v>
      </c>
      <c r="AU246" s="20" t="s">
        <v>185</v>
      </c>
    </row>
    <row r="247" spans="1:65" s="2" customFormat="1" ht="16.5" customHeight="1">
      <c r="A247" s="41"/>
      <c r="B247" s="42"/>
      <c r="C247" s="217" t="s">
        <v>420</v>
      </c>
      <c r="D247" s="217" t="s">
        <v>180</v>
      </c>
      <c r="E247" s="218" t="s">
        <v>421</v>
      </c>
      <c r="F247" s="219" t="s">
        <v>422</v>
      </c>
      <c r="G247" s="220" t="s">
        <v>183</v>
      </c>
      <c r="H247" s="221">
        <v>48</v>
      </c>
      <c r="I247" s="222"/>
      <c r="J247" s="223">
        <f>ROUND(I247*H247,2)</f>
        <v>0</v>
      </c>
      <c r="K247" s="219" t="s">
        <v>197</v>
      </c>
      <c r="L247" s="47"/>
      <c r="M247" s="224" t="s">
        <v>19</v>
      </c>
      <c r="N247" s="225" t="s">
        <v>43</v>
      </c>
      <c r="O247" s="87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8" t="s">
        <v>185</v>
      </c>
      <c r="AT247" s="228" t="s">
        <v>180</v>
      </c>
      <c r="AU247" s="228" t="s">
        <v>185</v>
      </c>
      <c r="AY247" s="20" t="s">
        <v>178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0" t="s">
        <v>80</v>
      </c>
      <c r="BK247" s="229">
        <f>ROUND(I247*H247,2)</f>
        <v>0</v>
      </c>
      <c r="BL247" s="20" t="s">
        <v>185</v>
      </c>
      <c r="BM247" s="228" t="s">
        <v>423</v>
      </c>
    </row>
    <row r="248" spans="1:47" s="2" customFormat="1" ht="12">
      <c r="A248" s="41"/>
      <c r="B248" s="42"/>
      <c r="C248" s="43"/>
      <c r="D248" s="230" t="s">
        <v>187</v>
      </c>
      <c r="E248" s="43"/>
      <c r="F248" s="231" t="s">
        <v>422</v>
      </c>
      <c r="G248" s="43"/>
      <c r="H248" s="43"/>
      <c r="I248" s="232"/>
      <c r="J248" s="43"/>
      <c r="K248" s="43"/>
      <c r="L248" s="47"/>
      <c r="M248" s="233"/>
      <c r="N248" s="23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187</v>
      </c>
      <c r="AU248" s="20" t="s">
        <v>185</v>
      </c>
    </row>
    <row r="249" spans="1:47" s="2" customFormat="1" ht="12">
      <c r="A249" s="41"/>
      <c r="B249" s="42"/>
      <c r="C249" s="43"/>
      <c r="D249" s="230" t="s">
        <v>240</v>
      </c>
      <c r="E249" s="43"/>
      <c r="F249" s="246" t="s">
        <v>424</v>
      </c>
      <c r="G249" s="43"/>
      <c r="H249" s="43"/>
      <c r="I249" s="232"/>
      <c r="J249" s="43"/>
      <c r="K249" s="43"/>
      <c r="L249" s="47"/>
      <c r="M249" s="233"/>
      <c r="N249" s="23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240</v>
      </c>
      <c r="AU249" s="20" t="s">
        <v>185</v>
      </c>
    </row>
    <row r="250" spans="1:65" s="2" customFormat="1" ht="16.5" customHeight="1">
      <c r="A250" s="41"/>
      <c r="B250" s="42"/>
      <c r="C250" s="217" t="s">
        <v>425</v>
      </c>
      <c r="D250" s="217" t="s">
        <v>180</v>
      </c>
      <c r="E250" s="218" t="s">
        <v>426</v>
      </c>
      <c r="F250" s="219" t="s">
        <v>427</v>
      </c>
      <c r="G250" s="220" t="s">
        <v>183</v>
      </c>
      <c r="H250" s="221">
        <v>211.6</v>
      </c>
      <c r="I250" s="222"/>
      <c r="J250" s="223">
        <f>ROUND(I250*H250,2)</f>
        <v>0</v>
      </c>
      <c r="K250" s="219" t="s">
        <v>197</v>
      </c>
      <c r="L250" s="47"/>
      <c r="M250" s="224" t="s">
        <v>19</v>
      </c>
      <c r="N250" s="225" t="s">
        <v>43</v>
      </c>
      <c r="O250" s="87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8" t="s">
        <v>185</v>
      </c>
      <c r="AT250" s="228" t="s">
        <v>180</v>
      </c>
      <c r="AU250" s="228" t="s">
        <v>185</v>
      </c>
      <c r="AY250" s="20" t="s">
        <v>178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0" t="s">
        <v>80</v>
      </c>
      <c r="BK250" s="229">
        <f>ROUND(I250*H250,2)</f>
        <v>0</v>
      </c>
      <c r="BL250" s="20" t="s">
        <v>185</v>
      </c>
      <c r="BM250" s="228" t="s">
        <v>428</v>
      </c>
    </row>
    <row r="251" spans="1:47" s="2" customFormat="1" ht="12">
      <c r="A251" s="41"/>
      <c r="B251" s="42"/>
      <c r="C251" s="43"/>
      <c r="D251" s="230" t="s">
        <v>187</v>
      </c>
      <c r="E251" s="43"/>
      <c r="F251" s="231" t="s">
        <v>427</v>
      </c>
      <c r="G251" s="43"/>
      <c r="H251" s="43"/>
      <c r="I251" s="232"/>
      <c r="J251" s="43"/>
      <c r="K251" s="43"/>
      <c r="L251" s="47"/>
      <c r="M251" s="233"/>
      <c r="N251" s="23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187</v>
      </c>
      <c r="AU251" s="20" t="s">
        <v>185</v>
      </c>
    </row>
    <row r="252" spans="1:47" s="2" customFormat="1" ht="12">
      <c r="A252" s="41"/>
      <c r="B252" s="42"/>
      <c r="C252" s="43"/>
      <c r="D252" s="230" t="s">
        <v>240</v>
      </c>
      <c r="E252" s="43"/>
      <c r="F252" s="246" t="s">
        <v>429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240</v>
      </c>
      <c r="AU252" s="20" t="s">
        <v>185</v>
      </c>
    </row>
    <row r="253" spans="1:65" s="2" customFormat="1" ht="21.75" customHeight="1">
      <c r="A253" s="41"/>
      <c r="B253" s="42"/>
      <c r="C253" s="217" t="s">
        <v>430</v>
      </c>
      <c r="D253" s="217" t="s">
        <v>180</v>
      </c>
      <c r="E253" s="218" t="s">
        <v>431</v>
      </c>
      <c r="F253" s="219" t="s">
        <v>432</v>
      </c>
      <c r="G253" s="220" t="s">
        <v>183</v>
      </c>
      <c r="H253" s="221">
        <v>211.6</v>
      </c>
      <c r="I253" s="222"/>
      <c r="J253" s="223">
        <f>ROUND(I253*H253,2)</f>
        <v>0</v>
      </c>
      <c r="K253" s="219" t="s">
        <v>197</v>
      </c>
      <c r="L253" s="47"/>
      <c r="M253" s="224" t="s">
        <v>19</v>
      </c>
      <c r="N253" s="225" t="s">
        <v>43</v>
      </c>
      <c r="O253" s="87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8" t="s">
        <v>185</v>
      </c>
      <c r="AT253" s="228" t="s">
        <v>180</v>
      </c>
      <c r="AU253" s="228" t="s">
        <v>185</v>
      </c>
      <c r="AY253" s="20" t="s">
        <v>178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20" t="s">
        <v>80</v>
      </c>
      <c r="BK253" s="229">
        <f>ROUND(I253*H253,2)</f>
        <v>0</v>
      </c>
      <c r="BL253" s="20" t="s">
        <v>185</v>
      </c>
      <c r="BM253" s="228" t="s">
        <v>433</v>
      </c>
    </row>
    <row r="254" spans="1:47" s="2" customFormat="1" ht="12">
      <c r="A254" s="41"/>
      <c r="B254" s="42"/>
      <c r="C254" s="43"/>
      <c r="D254" s="230" t="s">
        <v>187</v>
      </c>
      <c r="E254" s="43"/>
      <c r="F254" s="231" t="s">
        <v>434</v>
      </c>
      <c r="G254" s="43"/>
      <c r="H254" s="43"/>
      <c r="I254" s="232"/>
      <c r="J254" s="43"/>
      <c r="K254" s="43"/>
      <c r="L254" s="47"/>
      <c r="M254" s="233"/>
      <c r="N254" s="23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187</v>
      </c>
      <c r="AU254" s="20" t="s">
        <v>185</v>
      </c>
    </row>
    <row r="255" spans="1:47" s="2" customFormat="1" ht="12">
      <c r="A255" s="41"/>
      <c r="B255" s="42"/>
      <c r="C255" s="43"/>
      <c r="D255" s="230" t="s">
        <v>240</v>
      </c>
      <c r="E255" s="43"/>
      <c r="F255" s="246" t="s">
        <v>435</v>
      </c>
      <c r="G255" s="43"/>
      <c r="H255" s="43"/>
      <c r="I255" s="232"/>
      <c r="J255" s="43"/>
      <c r="K255" s="43"/>
      <c r="L255" s="47"/>
      <c r="M255" s="233"/>
      <c r="N255" s="23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240</v>
      </c>
      <c r="AU255" s="20" t="s">
        <v>185</v>
      </c>
    </row>
    <row r="256" spans="1:65" s="2" customFormat="1" ht="16.5" customHeight="1">
      <c r="A256" s="41"/>
      <c r="B256" s="42"/>
      <c r="C256" s="217" t="s">
        <v>436</v>
      </c>
      <c r="D256" s="217" t="s">
        <v>180</v>
      </c>
      <c r="E256" s="218" t="s">
        <v>437</v>
      </c>
      <c r="F256" s="219" t="s">
        <v>438</v>
      </c>
      <c r="G256" s="220" t="s">
        <v>183</v>
      </c>
      <c r="H256" s="221">
        <v>192.2</v>
      </c>
      <c r="I256" s="222"/>
      <c r="J256" s="223">
        <f>ROUND(I256*H256,2)</f>
        <v>0</v>
      </c>
      <c r="K256" s="219" t="s">
        <v>197</v>
      </c>
      <c r="L256" s="47"/>
      <c r="M256" s="224" t="s">
        <v>19</v>
      </c>
      <c r="N256" s="225" t="s">
        <v>43</v>
      </c>
      <c r="O256" s="87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8" t="s">
        <v>185</v>
      </c>
      <c r="AT256" s="228" t="s">
        <v>180</v>
      </c>
      <c r="AU256" s="228" t="s">
        <v>185</v>
      </c>
      <c r="AY256" s="20" t="s">
        <v>178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20" t="s">
        <v>80</v>
      </c>
      <c r="BK256" s="229">
        <f>ROUND(I256*H256,2)</f>
        <v>0</v>
      </c>
      <c r="BL256" s="20" t="s">
        <v>185</v>
      </c>
      <c r="BM256" s="228" t="s">
        <v>439</v>
      </c>
    </row>
    <row r="257" spans="1:47" s="2" customFormat="1" ht="12">
      <c r="A257" s="41"/>
      <c r="B257" s="42"/>
      <c r="C257" s="43"/>
      <c r="D257" s="230" t="s">
        <v>187</v>
      </c>
      <c r="E257" s="43"/>
      <c r="F257" s="231" t="s">
        <v>438</v>
      </c>
      <c r="G257" s="43"/>
      <c r="H257" s="43"/>
      <c r="I257" s="232"/>
      <c r="J257" s="43"/>
      <c r="K257" s="43"/>
      <c r="L257" s="47"/>
      <c r="M257" s="233"/>
      <c r="N257" s="23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187</v>
      </c>
      <c r="AU257" s="20" t="s">
        <v>185</v>
      </c>
    </row>
    <row r="258" spans="1:47" s="2" customFormat="1" ht="12">
      <c r="A258" s="41"/>
      <c r="B258" s="42"/>
      <c r="C258" s="43"/>
      <c r="D258" s="230" t="s">
        <v>240</v>
      </c>
      <c r="E258" s="43"/>
      <c r="F258" s="246" t="s">
        <v>440</v>
      </c>
      <c r="G258" s="43"/>
      <c r="H258" s="43"/>
      <c r="I258" s="232"/>
      <c r="J258" s="43"/>
      <c r="K258" s="43"/>
      <c r="L258" s="47"/>
      <c r="M258" s="233"/>
      <c r="N258" s="23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240</v>
      </c>
      <c r="AU258" s="20" t="s">
        <v>185</v>
      </c>
    </row>
    <row r="259" spans="1:63" s="16" customFormat="1" ht="20.85" customHeight="1">
      <c r="A259" s="16"/>
      <c r="B259" s="268"/>
      <c r="C259" s="269"/>
      <c r="D259" s="270" t="s">
        <v>71</v>
      </c>
      <c r="E259" s="270" t="s">
        <v>441</v>
      </c>
      <c r="F259" s="270" t="s">
        <v>442</v>
      </c>
      <c r="G259" s="269"/>
      <c r="H259" s="269"/>
      <c r="I259" s="271"/>
      <c r="J259" s="272">
        <f>BK259</f>
        <v>0</v>
      </c>
      <c r="K259" s="269"/>
      <c r="L259" s="273"/>
      <c r="M259" s="274"/>
      <c r="N259" s="275"/>
      <c r="O259" s="275"/>
      <c r="P259" s="276">
        <f>SUM(P260:P344)</f>
        <v>0</v>
      </c>
      <c r="Q259" s="275"/>
      <c r="R259" s="276">
        <f>SUM(R260:R344)</f>
        <v>3.76817418</v>
      </c>
      <c r="S259" s="275"/>
      <c r="T259" s="277">
        <f>SUM(T260:T344)</f>
        <v>0</v>
      </c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R259" s="278" t="s">
        <v>80</v>
      </c>
      <c r="AT259" s="279" t="s">
        <v>71</v>
      </c>
      <c r="AU259" s="279" t="s">
        <v>101</v>
      </c>
      <c r="AY259" s="278" t="s">
        <v>178</v>
      </c>
      <c r="BK259" s="280">
        <f>SUM(BK260:BK344)</f>
        <v>0</v>
      </c>
    </row>
    <row r="260" spans="1:65" s="2" customFormat="1" ht="21.75" customHeight="1">
      <c r="A260" s="41"/>
      <c r="B260" s="42"/>
      <c r="C260" s="217" t="s">
        <v>443</v>
      </c>
      <c r="D260" s="217" t="s">
        <v>180</v>
      </c>
      <c r="E260" s="218" t="s">
        <v>444</v>
      </c>
      <c r="F260" s="219" t="s">
        <v>445</v>
      </c>
      <c r="G260" s="220" t="s">
        <v>196</v>
      </c>
      <c r="H260" s="221">
        <v>420</v>
      </c>
      <c r="I260" s="222"/>
      <c r="J260" s="223">
        <f>ROUND(I260*H260,2)</f>
        <v>0</v>
      </c>
      <c r="K260" s="219" t="s">
        <v>184</v>
      </c>
      <c r="L260" s="47"/>
      <c r="M260" s="224" t="s">
        <v>19</v>
      </c>
      <c r="N260" s="225" t="s">
        <v>43</v>
      </c>
      <c r="O260" s="87"/>
      <c r="P260" s="226">
        <f>O260*H260</f>
        <v>0</v>
      </c>
      <c r="Q260" s="226">
        <v>3E-05</v>
      </c>
      <c r="R260" s="226">
        <f>Q260*H260</f>
        <v>0.0126</v>
      </c>
      <c r="S260" s="226">
        <v>0</v>
      </c>
      <c r="T260" s="22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8" t="s">
        <v>218</v>
      </c>
      <c r="AT260" s="228" t="s">
        <v>180</v>
      </c>
      <c r="AU260" s="228" t="s">
        <v>185</v>
      </c>
      <c r="AY260" s="20" t="s">
        <v>178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0" t="s">
        <v>80</v>
      </c>
      <c r="BK260" s="229">
        <f>ROUND(I260*H260,2)</f>
        <v>0</v>
      </c>
      <c r="BL260" s="20" t="s">
        <v>218</v>
      </c>
      <c r="BM260" s="228" t="s">
        <v>446</v>
      </c>
    </row>
    <row r="261" spans="1:47" s="2" customFormat="1" ht="12">
      <c r="A261" s="41"/>
      <c r="B261" s="42"/>
      <c r="C261" s="43"/>
      <c r="D261" s="230" t="s">
        <v>187</v>
      </c>
      <c r="E261" s="43"/>
      <c r="F261" s="231" t="s">
        <v>447</v>
      </c>
      <c r="G261" s="43"/>
      <c r="H261" s="43"/>
      <c r="I261" s="232"/>
      <c r="J261" s="43"/>
      <c r="K261" s="43"/>
      <c r="L261" s="47"/>
      <c r="M261" s="233"/>
      <c r="N261" s="23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187</v>
      </c>
      <c r="AU261" s="20" t="s">
        <v>185</v>
      </c>
    </row>
    <row r="262" spans="1:51" s="13" customFormat="1" ht="12">
      <c r="A262" s="13"/>
      <c r="B262" s="235"/>
      <c r="C262" s="236"/>
      <c r="D262" s="230" t="s">
        <v>189</v>
      </c>
      <c r="E262" s="237" t="s">
        <v>19</v>
      </c>
      <c r="F262" s="238" t="s">
        <v>448</v>
      </c>
      <c r="G262" s="236"/>
      <c r="H262" s="239">
        <v>417.344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189</v>
      </c>
      <c r="AU262" s="245" t="s">
        <v>185</v>
      </c>
      <c r="AV262" s="13" t="s">
        <v>82</v>
      </c>
      <c r="AW262" s="13" t="s">
        <v>33</v>
      </c>
      <c r="AX262" s="13" t="s">
        <v>72</v>
      </c>
      <c r="AY262" s="245" t="s">
        <v>178</v>
      </c>
    </row>
    <row r="263" spans="1:51" s="17" customFormat="1" ht="12">
      <c r="A263" s="17"/>
      <c r="B263" s="282"/>
      <c r="C263" s="283"/>
      <c r="D263" s="230" t="s">
        <v>189</v>
      </c>
      <c r="E263" s="284" t="s">
        <v>19</v>
      </c>
      <c r="F263" s="285" t="s">
        <v>449</v>
      </c>
      <c r="G263" s="283"/>
      <c r="H263" s="286">
        <v>417.344</v>
      </c>
      <c r="I263" s="287"/>
      <c r="J263" s="283"/>
      <c r="K263" s="283"/>
      <c r="L263" s="288"/>
      <c r="M263" s="289"/>
      <c r="N263" s="290"/>
      <c r="O263" s="290"/>
      <c r="P263" s="290"/>
      <c r="Q263" s="290"/>
      <c r="R263" s="290"/>
      <c r="S263" s="290"/>
      <c r="T263" s="291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T263" s="292" t="s">
        <v>189</v>
      </c>
      <c r="AU263" s="292" t="s">
        <v>185</v>
      </c>
      <c r="AV263" s="17" t="s">
        <v>101</v>
      </c>
      <c r="AW263" s="17" t="s">
        <v>33</v>
      </c>
      <c r="AX263" s="17" t="s">
        <v>72</v>
      </c>
      <c r="AY263" s="292" t="s">
        <v>178</v>
      </c>
    </row>
    <row r="264" spans="1:51" s="13" customFormat="1" ht="12">
      <c r="A264" s="13"/>
      <c r="B264" s="235"/>
      <c r="C264" s="236"/>
      <c r="D264" s="230" t="s">
        <v>189</v>
      </c>
      <c r="E264" s="237" t="s">
        <v>19</v>
      </c>
      <c r="F264" s="238" t="s">
        <v>450</v>
      </c>
      <c r="G264" s="236"/>
      <c r="H264" s="239">
        <v>420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189</v>
      </c>
      <c r="AU264" s="245" t="s">
        <v>185</v>
      </c>
      <c r="AV264" s="13" t="s">
        <v>82</v>
      </c>
      <c r="AW264" s="13" t="s">
        <v>33</v>
      </c>
      <c r="AX264" s="13" t="s">
        <v>80</v>
      </c>
      <c r="AY264" s="245" t="s">
        <v>178</v>
      </c>
    </row>
    <row r="265" spans="1:65" s="2" customFormat="1" ht="16.5" customHeight="1">
      <c r="A265" s="41"/>
      <c r="B265" s="42"/>
      <c r="C265" s="293" t="s">
        <v>451</v>
      </c>
      <c r="D265" s="293" t="s">
        <v>452</v>
      </c>
      <c r="E265" s="294" t="s">
        <v>453</v>
      </c>
      <c r="F265" s="295" t="s">
        <v>454</v>
      </c>
      <c r="G265" s="296" t="s">
        <v>196</v>
      </c>
      <c r="H265" s="297">
        <v>420</v>
      </c>
      <c r="I265" s="298"/>
      <c r="J265" s="299">
        <f>ROUND(I265*H265,2)</f>
        <v>0</v>
      </c>
      <c r="K265" s="295" t="s">
        <v>184</v>
      </c>
      <c r="L265" s="300"/>
      <c r="M265" s="301" t="s">
        <v>19</v>
      </c>
      <c r="N265" s="302" t="s">
        <v>43</v>
      </c>
      <c r="O265" s="87"/>
      <c r="P265" s="226">
        <f>O265*H265</f>
        <v>0</v>
      </c>
      <c r="Q265" s="226">
        <v>0.00015</v>
      </c>
      <c r="R265" s="226">
        <f>Q265*H265</f>
        <v>0.063</v>
      </c>
      <c r="S265" s="226">
        <v>0</v>
      </c>
      <c r="T265" s="22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8" t="s">
        <v>349</v>
      </c>
      <c r="AT265" s="228" t="s">
        <v>452</v>
      </c>
      <c r="AU265" s="228" t="s">
        <v>185</v>
      </c>
      <c r="AY265" s="20" t="s">
        <v>178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20" t="s">
        <v>80</v>
      </c>
      <c r="BK265" s="229">
        <f>ROUND(I265*H265,2)</f>
        <v>0</v>
      </c>
      <c r="BL265" s="20" t="s">
        <v>218</v>
      </c>
      <c r="BM265" s="228" t="s">
        <v>455</v>
      </c>
    </row>
    <row r="266" spans="1:47" s="2" customFormat="1" ht="12">
      <c r="A266" s="41"/>
      <c r="B266" s="42"/>
      <c r="C266" s="43"/>
      <c r="D266" s="230" t="s">
        <v>187</v>
      </c>
      <c r="E266" s="43"/>
      <c r="F266" s="231" t="s">
        <v>454</v>
      </c>
      <c r="G266" s="43"/>
      <c r="H266" s="43"/>
      <c r="I266" s="232"/>
      <c r="J266" s="43"/>
      <c r="K266" s="43"/>
      <c r="L266" s="47"/>
      <c r="M266" s="233"/>
      <c r="N266" s="23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187</v>
      </c>
      <c r="AU266" s="20" t="s">
        <v>185</v>
      </c>
    </row>
    <row r="267" spans="1:65" s="2" customFormat="1" ht="16.5" customHeight="1">
      <c r="A267" s="41"/>
      <c r="B267" s="42"/>
      <c r="C267" s="217" t="s">
        <v>456</v>
      </c>
      <c r="D267" s="217" t="s">
        <v>180</v>
      </c>
      <c r="E267" s="218" t="s">
        <v>457</v>
      </c>
      <c r="F267" s="219" t="s">
        <v>458</v>
      </c>
      <c r="G267" s="220" t="s">
        <v>346</v>
      </c>
      <c r="H267" s="221">
        <v>420</v>
      </c>
      <c r="I267" s="222"/>
      <c r="J267" s="223">
        <f>ROUND(I267*H267,2)</f>
        <v>0</v>
      </c>
      <c r="K267" s="219" t="s">
        <v>184</v>
      </c>
      <c r="L267" s="47"/>
      <c r="M267" s="224" t="s">
        <v>19</v>
      </c>
      <c r="N267" s="225" t="s">
        <v>43</v>
      </c>
      <c r="O267" s="87"/>
      <c r="P267" s="226">
        <f>O267*H267</f>
        <v>0</v>
      </c>
      <c r="Q267" s="226">
        <v>5E-05</v>
      </c>
      <c r="R267" s="226">
        <f>Q267*H267</f>
        <v>0.021</v>
      </c>
      <c r="S267" s="226">
        <v>0</v>
      </c>
      <c r="T267" s="22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8" t="s">
        <v>218</v>
      </c>
      <c r="AT267" s="228" t="s">
        <v>180</v>
      </c>
      <c r="AU267" s="228" t="s">
        <v>185</v>
      </c>
      <c r="AY267" s="20" t="s">
        <v>178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20" t="s">
        <v>80</v>
      </c>
      <c r="BK267" s="229">
        <f>ROUND(I267*H267,2)</f>
        <v>0</v>
      </c>
      <c r="BL267" s="20" t="s">
        <v>218</v>
      </c>
      <c r="BM267" s="228" t="s">
        <v>459</v>
      </c>
    </row>
    <row r="268" spans="1:47" s="2" customFormat="1" ht="12">
      <c r="A268" s="41"/>
      <c r="B268" s="42"/>
      <c r="C268" s="43"/>
      <c r="D268" s="230" t="s">
        <v>187</v>
      </c>
      <c r="E268" s="43"/>
      <c r="F268" s="231" t="s">
        <v>460</v>
      </c>
      <c r="G268" s="43"/>
      <c r="H268" s="43"/>
      <c r="I268" s="232"/>
      <c r="J268" s="43"/>
      <c r="K268" s="43"/>
      <c r="L268" s="47"/>
      <c r="M268" s="233"/>
      <c r="N268" s="23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187</v>
      </c>
      <c r="AU268" s="20" t="s">
        <v>185</v>
      </c>
    </row>
    <row r="269" spans="1:65" s="2" customFormat="1" ht="16.5" customHeight="1">
      <c r="A269" s="41"/>
      <c r="B269" s="42"/>
      <c r="C269" s="293" t="s">
        <v>461</v>
      </c>
      <c r="D269" s="293" t="s">
        <v>452</v>
      </c>
      <c r="E269" s="294" t="s">
        <v>462</v>
      </c>
      <c r="F269" s="295" t="s">
        <v>463</v>
      </c>
      <c r="G269" s="296" t="s">
        <v>346</v>
      </c>
      <c r="H269" s="297">
        <v>428.4</v>
      </c>
      <c r="I269" s="298"/>
      <c r="J269" s="299">
        <f>ROUND(I269*H269,2)</f>
        <v>0</v>
      </c>
      <c r="K269" s="295" t="s">
        <v>184</v>
      </c>
      <c r="L269" s="300"/>
      <c r="M269" s="301" t="s">
        <v>19</v>
      </c>
      <c r="N269" s="302" t="s">
        <v>43</v>
      </c>
      <c r="O269" s="87"/>
      <c r="P269" s="226">
        <f>O269*H269</f>
        <v>0</v>
      </c>
      <c r="Q269" s="226">
        <v>0.00077</v>
      </c>
      <c r="R269" s="226">
        <f>Q269*H269</f>
        <v>0.32986799999999994</v>
      </c>
      <c r="S269" s="226">
        <v>0</v>
      </c>
      <c r="T269" s="22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8" t="s">
        <v>349</v>
      </c>
      <c r="AT269" s="228" t="s">
        <v>452</v>
      </c>
      <c r="AU269" s="228" t="s">
        <v>185</v>
      </c>
      <c r="AY269" s="20" t="s">
        <v>178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20" t="s">
        <v>80</v>
      </c>
      <c r="BK269" s="229">
        <f>ROUND(I269*H269,2)</f>
        <v>0</v>
      </c>
      <c r="BL269" s="20" t="s">
        <v>218</v>
      </c>
      <c r="BM269" s="228" t="s">
        <v>464</v>
      </c>
    </row>
    <row r="270" spans="1:47" s="2" customFormat="1" ht="12">
      <c r="A270" s="41"/>
      <c r="B270" s="42"/>
      <c r="C270" s="43"/>
      <c r="D270" s="230" t="s">
        <v>187</v>
      </c>
      <c r="E270" s="43"/>
      <c r="F270" s="231" t="s">
        <v>463</v>
      </c>
      <c r="G270" s="43"/>
      <c r="H270" s="43"/>
      <c r="I270" s="232"/>
      <c r="J270" s="43"/>
      <c r="K270" s="43"/>
      <c r="L270" s="47"/>
      <c r="M270" s="233"/>
      <c r="N270" s="23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187</v>
      </c>
      <c r="AU270" s="20" t="s">
        <v>185</v>
      </c>
    </row>
    <row r="271" spans="1:51" s="13" customFormat="1" ht="12">
      <c r="A271" s="13"/>
      <c r="B271" s="235"/>
      <c r="C271" s="236"/>
      <c r="D271" s="230" t="s">
        <v>189</v>
      </c>
      <c r="E271" s="236"/>
      <c r="F271" s="238" t="s">
        <v>465</v>
      </c>
      <c r="G271" s="236"/>
      <c r="H271" s="239">
        <v>428.4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189</v>
      </c>
      <c r="AU271" s="245" t="s">
        <v>185</v>
      </c>
      <c r="AV271" s="13" t="s">
        <v>82</v>
      </c>
      <c r="AW271" s="13" t="s">
        <v>4</v>
      </c>
      <c r="AX271" s="13" t="s">
        <v>80</v>
      </c>
      <c r="AY271" s="245" t="s">
        <v>178</v>
      </c>
    </row>
    <row r="272" spans="1:65" s="2" customFormat="1" ht="16.5" customHeight="1">
      <c r="A272" s="41"/>
      <c r="B272" s="42"/>
      <c r="C272" s="217" t="s">
        <v>466</v>
      </c>
      <c r="D272" s="217" t="s">
        <v>180</v>
      </c>
      <c r="E272" s="218" t="s">
        <v>467</v>
      </c>
      <c r="F272" s="219" t="s">
        <v>468</v>
      </c>
      <c r="G272" s="220" t="s">
        <v>346</v>
      </c>
      <c r="H272" s="221">
        <v>420</v>
      </c>
      <c r="I272" s="222"/>
      <c r="J272" s="223">
        <f>ROUND(I272*H272,2)</f>
        <v>0</v>
      </c>
      <c r="K272" s="219" t="s">
        <v>184</v>
      </c>
      <c r="L272" s="47"/>
      <c r="M272" s="224" t="s">
        <v>19</v>
      </c>
      <c r="N272" s="225" t="s">
        <v>43</v>
      </c>
      <c r="O272" s="87"/>
      <c r="P272" s="226">
        <f>O272*H272</f>
        <v>0</v>
      </c>
      <c r="Q272" s="226">
        <v>5E-05</v>
      </c>
      <c r="R272" s="226">
        <f>Q272*H272</f>
        <v>0.021</v>
      </c>
      <c r="S272" s="226">
        <v>0</v>
      </c>
      <c r="T272" s="22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8" t="s">
        <v>218</v>
      </c>
      <c r="AT272" s="228" t="s">
        <v>180</v>
      </c>
      <c r="AU272" s="228" t="s">
        <v>185</v>
      </c>
      <c r="AY272" s="20" t="s">
        <v>178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20" t="s">
        <v>80</v>
      </c>
      <c r="BK272" s="229">
        <f>ROUND(I272*H272,2)</f>
        <v>0</v>
      </c>
      <c r="BL272" s="20" t="s">
        <v>218</v>
      </c>
      <c r="BM272" s="228" t="s">
        <v>469</v>
      </c>
    </row>
    <row r="273" spans="1:47" s="2" customFormat="1" ht="12">
      <c r="A273" s="41"/>
      <c r="B273" s="42"/>
      <c r="C273" s="43"/>
      <c r="D273" s="230" t="s">
        <v>187</v>
      </c>
      <c r="E273" s="43"/>
      <c r="F273" s="231" t="s">
        <v>470</v>
      </c>
      <c r="G273" s="43"/>
      <c r="H273" s="43"/>
      <c r="I273" s="232"/>
      <c r="J273" s="43"/>
      <c r="K273" s="43"/>
      <c r="L273" s="47"/>
      <c r="M273" s="233"/>
      <c r="N273" s="23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187</v>
      </c>
      <c r="AU273" s="20" t="s">
        <v>185</v>
      </c>
    </row>
    <row r="274" spans="1:51" s="13" customFormat="1" ht="12">
      <c r="A274" s="13"/>
      <c r="B274" s="235"/>
      <c r="C274" s="236"/>
      <c r="D274" s="230" t="s">
        <v>189</v>
      </c>
      <c r="E274" s="237" t="s">
        <v>19</v>
      </c>
      <c r="F274" s="238" t="s">
        <v>448</v>
      </c>
      <c r="G274" s="236"/>
      <c r="H274" s="239">
        <v>417.344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189</v>
      </c>
      <c r="AU274" s="245" t="s">
        <v>185</v>
      </c>
      <c r="AV274" s="13" t="s">
        <v>82</v>
      </c>
      <c r="AW274" s="13" t="s">
        <v>33</v>
      </c>
      <c r="AX274" s="13" t="s">
        <v>72</v>
      </c>
      <c r="AY274" s="245" t="s">
        <v>178</v>
      </c>
    </row>
    <row r="275" spans="1:51" s="17" customFormat="1" ht="12">
      <c r="A275" s="17"/>
      <c r="B275" s="282"/>
      <c r="C275" s="283"/>
      <c r="D275" s="230" t="s">
        <v>189</v>
      </c>
      <c r="E275" s="284" t="s">
        <v>19</v>
      </c>
      <c r="F275" s="285" t="s">
        <v>449</v>
      </c>
      <c r="G275" s="283"/>
      <c r="H275" s="286">
        <v>417.344</v>
      </c>
      <c r="I275" s="287"/>
      <c r="J275" s="283"/>
      <c r="K275" s="283"/>
      <c r="L275" s="288"/>
      <c r="M275" s="289"/>
      <c r="N275" s="290"/>
      <c r="O275" s="290"/>
      <c r="P275" s="290"/>
      <c r="Q275" s="290"/>
      <c r="R275" s="290"/>
      <c r="S275" s="290"/>
      <c r="T275" s="291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T275" s="292" t="s">
        <v>189</v>
      </c>
      <c r="AU275" s="292" t="s">
        <v>185</v>
      </c>
      <c r="AV275" s="17" t="s">
        <v>101</v>
      </c>
      <c r="AW275" s="17" t="s">
        <v>33</v>
      </c>
      <c r="AX275" s="17" t="s">
        <v>72</v>
      </c>
      <c r="AY275" s="292" t="s">
        <v>178</v>
      </c>
    </row>
    <row r="276" spans="1:51" s="13" customFormat="1" ht="12">
      <c r="A276" s="13"/>
      <c r="B276" s="235"/>
      <c r="C276" s="236"/>
      <c r="D276" s="230" t="s">
        <v>189</v>
      </c>
      <c r="E276" s="237" t="s">
        <v>19</v>
      </c>
      <c r="F276" s="238" t="s">
        <v>450</v>
      </c>
      <c r="G276" s="236"/>
      <c r="H276" s="239">
        <v>420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189</v>
      </c>
      <c r="AU276" s="245" t="s">
        <v>185</v>
      </c>
      <c r="AV276" s="13" t="s">
        <v>82</v>
      </c>
      <c r="AW276" s="13" t="s">
        <v>33</v>
      </c>
      <c r="AX276" s="13" t="s">
        <v>80</v>
      </c>
      <c r="AY276" s="245" t="s">
        <v>178</v>
      </c>
    </row>
    <row r="277" spans="1:65" s="2" customFormat="1" ht="16.5" customHeight="1">
      <c r="A277" s="41"/>
      <c r="B277" s="42"/>
      <c r="C277" s="293" t="s">
        <v>471</v>
      </c>
      <c r="D277" s="293" t="s">
        <v>452</v>
      </c>
      <c r="E277" s="294" t="s">
        <v>472</v>
      </c>
      <c r="F277" s="295" t="s">
        <v>473</v>
      </c>
      <c r="G277" s="296" t="s">
        <v>346</v>
      </c>
      <c r="H277" s="297">
        <v>428.4</v>
      </c>
      <c r="I277" s="298"/>
      <c r="J277" s="299">
        <f>ROUND(I277*H277,2)</f>
        <v>0</v>
      </c>
      <c r="K277" s="295" t="s">
        <v>184</v>
      </c>
      <c r="L277" s="300"/>
      <c r="M277" s="301" t="s">
        <v>19</v>
      </c>
      <c r="N277" s="302" t="s">
        <v>43</v>
      </c>
      <c r="O277" s="87"/>
      <c r="P277" s="226">
        <f>O277*H277</f>
        <v>0</v>
      </c>
      <c r="Q277" s="226">
        <v>0.00091</v>
      </c>
      <c r="R277" s="226">
        <f>Q277*H277</f>
        <v>0.38984399999999997</v>
      </c>
      <c r="S277" s="226">
        <v>0</v>
      </c>
      <c r="T277" s="22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8" t="s">
        <v>349</v>
      </c>
      <c r="AT277" s="228" t="s">
        <v>452</v>
      </c>
      <c r="AU277" s="228" t="s">
        <v>185</v>
      </c>
      <c r="AY277" s="20" t="s">
        <v>178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20" t="s">
        <v>80</v>
      </c>
      <c r="BK277" s="229">
        <f>ROUND(I277*H277,2)</f>
        <v>0</v>
      </c>
      <c r="BL277" s="20" t="s">
        <v>218</v>
      </c>
      <c r="BM277" s="228" t="s">
        <v>474</v>
      </c>
    </row>
    <row r="278" spans="1:47" s="2" customFormat="1" ht="12">
      <c r="A278" s="41"/>
      <c r="B278" s="42"/>
      <c r="C278" s="43"/>
      <c r="D278" s="230" t="s">
        <v>187</v>
      </c>
      <c r="E278" s="43"/>
      <c r="F278" s="231" t="s">
        <v>473</v>
      </c>
      <c r="G278" s="43"/>
      <c r="H278" s="43"/>
      <c r="I278" s="232"/>
      <c r="J278" s="43"/>
      <c r="K278" s="43"/>
      <c r="L278" s="47"/>
      <c r="M278" s="233"/>
      <c r="N278" s="23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187</v>
      </c>
      <c r="AU278" s="20" t="s">
        <v>185</v>
      </c>
    </row>
    <row r="279" spans="1:51" s="13" customFormat="1" ht="12">
      <c r="A279" s="13"/>
      <c r="B279" s="235"/>
      <c r="C279" s="236"/>
      <c r="D279" s="230" t="s">
        <v>189</v>
      </c>
      <c r="E279" s="236"/>
      <c r="F279" s="238" t="s">
        <v>465</v>
      </c>
      <c r="G279" s="236"/>
      <c r="H279" s="239">
        <v>428.4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189</v>
      </c>
      <c r="AU279" s="245" t="s">
        <v>185</v>
      </c>
      <c r="AV279" s="13" t="s">
        <v>82</v>
      </c>
      <c r="AW279" s="13" t="s">
        <v>4</v>
      </c>
      <c r="AX279" s="13" t="s">
        <v>80</v>
      </c>
      <c r="AY279" s="245" t="s">
        <v>178</v>
      </c>
    </row>
    <row r="280" spans="1:65" s="2" customFormat="1" ht="16.5" customHeight="1">
      <c r="A280" s="41"/>
      <c r="B280" s="42"/>
      <c r="C280" s="217" t="s">
        <v>326</v>
      </c>
      <c r="D280" s="217" t="s">
        <v>180</v>
      </c>
      <c r="E280" s="218" t="s">
        <v>475</v>
      </c>
      <c r="F280" s="219" t="s">
        <v>476</v>
      </c>
      <c r="G280" s="220" t="s">
        <v>183</v>
      </c>
      <c r="H280" s="221">
        <v>260.84</v>
      </c>
      <c r="I280" s="222"/>
      <c r="J280" s="223">
        <f>ROUND(I280*H280,2)</f>
        <v>0</v>
      </c>
      <c r="K280" s="219" t="s">
        <v>184</v>
      </c>
      <c r="L280" s="47"/>
      <c r="M280" s="224" t="s">
        <v>19</v>
      </c>
      <c r="N280" s="225" t="s">
        <v>43</v>
      </c>
      <c r="O280" s="87"/>
      <c r="P280" s="226">
        <f>O280*H280</f>
        <v>0</v>
      </c>
      <c r="Q280" s="226">
        <v>4E-05</v>
      </c>
      <c r="R280" s="226">
        <f>Q280*H280</f>
        <v>0.0104336</v>
      </c>
      <c r="S280" s="226">
        <v>0</v>
      </c>
      <c r="T280" s="227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8" t="s">
        <v>185</v>
      </c>
      <c r="AT280" s="228" t="s">
        <v>180</v>
      </c>
      <c r="AU280" s="228" t="s">
        <v>185</v>
      </c>
      <c r="AY280" s="20" t="s">
        <v>178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20" t="s">
        <v>80</v>
      </c>
      <c r="BK280" s="229">
        <f>ROUND(I280*H280,2)</f>
        <v>0</v>
      </c>
      <c r="BL280" s="20" t="s">
        <v>185</v>
      </c>
      <c r="BM280" s="228" t="s">
        <v>477</v>
      </c>
    </row>
    <row r="281" spans="1:47" s="2" customFormat="1" ht="12">
      <c r="A281" s="41"/>
      <c r="B281" s="42"/>
      <c r="C281" s="43"/>
      <c r="D281" s="230" t="s">
        <v>187</v>
      </c>
      <c r="E281" s="43"/>
      <c r="F281" s="231" t="s">
        <v>478</v>
      </c>
      <c r="G281" s="43"/>
      <c r="H281" s="43"/>
      <c r="I281" s="232"/>
      <c r="J281" s="43"/>
      <c r="K281" s="43"/>
      <c r="L281" s="47"/>
      <c r="M281" s="233"/>
      <c r="N281" s="23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187</v>
      </c>
      <c r="AU281" s="20" t="s">
        <v>185</v>
      </c>
    </row>
    <row r="282" spans="1:51" s="14" customFormat="1" ht="12">
      <c r="A282" s="14"/>
      <c r="B282" s="247"/>
      <c r="C282" s="248"/>
      <c r="D282" s="230" t="s">
        <v>189</v>
      </c>
      <c r="E282" s="249" t="s">
        <v>19</v>
      </c>
      <c r="F282" s="250" t="s">
        <v>479</v>
      </c>
      <c r="G282" s="248"/>
      <c r="H282" s="249" t="s">
        <v>19</v>
      </c>
      <c r="I282" s="251"/>
      <c r="J282" s="248"/>
      <c r="K282" s="248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189</v>
      </c>
      <c r="AU282" s="256" t="s">
        <v>185</v>
      </c>
      <c r="AV282" s="14" t="s">
        <v>80</v>
      </c>
      <c r="AW282" s="14" t="s">
        <v>33</v>
      </c>
      <c r="AX282" s="14" t="s">
        <v>72</v>
      </c>
      <c r="AY282" s="256" t="s">
        <v>178</v>
      </c>
    </row>
    <row r="283" spans="1:51" s="13" customFormat="1" ht="12">
      <c r="A283" s="13"/>
      <c r="B283" s="235"/>
      <c r="C283" s="236"/>
      <c r="D283" s="230" t="s">
        <v>189</v>
      </c>
      <c r="E283" s="237" t="s">
        <v>19</v>
      </c>
      <c r="F283" s="238" t="s">
        <v>480</v>
      </c>
      <c r="G283" s="236"/>
      <c r="H283" s="239">
        <v>266.01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189</v>
      </c>
      <c r="AU283" s="245" t="s">
        <v>185</v>
      </c>
      <c r="AV283" s="13" t="s">
        <v>82</v>
      </c>
      <c r="AW283" s="13" t="s">
        <v>33</v>
      </c>
      <c r="AX283" s="13" t="s">
        <v>72</v>
      </c>
      <c r="AY283" s="245" t="s">
        <v>178</v>
      </c>
    </row>
    <row r="284" spans="1:51" s="14" customFormat="1" ht="12">
      <c r="A284" s="14"/>
      <c r="B284" s="247"/>
      <c r="C284" s="248"/>
      <c r="D284" s="230" t="s">
        <v>189</v>
      </c>
      <c r="E284" s="249" t="s">
        <v>19</v>
      </c>
      <c r="F284" s="250" t="s">
        <v>481</v>
      </c>
      <c r="G284" s="248"/>
      <c r="H284" s="249" t="s">
        <v>19</v>
      </c>
      <c r="I284" s="251"/>
      <c r="J284" s="248"/>
      <c r="K284" s="248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189</v>
      </c>
      <c r="AU284" s="256" t="s">
        <v>185</v>
      </c>
      <c r="AV284" s="14" t="s">
        <v>80</v>
      </c>
      <c r="AW284" s="14" t="s">
        <v>33</v>
      </c>
      <c r="AX284" s="14" t="s">
        <v>72</v>
      </c>
      <c r="AY284" s="256" t="s">
        <v>178</v>
      </c>
    </row>
    <row r="285" spans="1:51" s="13" customFormat="1" ht="12">
      <c r="A285" s="13"/>
      <c r="B285" s="235"/>
      <c r="C285" s="236"/>
      <c r="D285" s="230" t="s">
        <v>189</v>
      </c>
      <c r="E285" s="237" t="s">
        <v>19</v>
      </c>
      <c r="F285" s="238" t="s">
        <v>482</v>
      </c>
      <c r="G285" s="236"/>
      <c r="H285" s="239">
        <v>23.85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189</v>
      </c>
      <c r="AU285" s="245" t="s">
        <v>185</v>
      </c>
      <c r="AV285" s="13" t="s">
        <v>82</v>
      </c>
      <c r="AW285" s="13" t="s">
        <v>33</v>
      </c>
      <c r="AX285" s="13" t="s">
        <v>72</v>
      </c>
      <c r="AY285" s="245" t="s">
        <v>178</v>
      </c>
    </row>
    <row r="286" spans="1:51" s="14" customFormat="1" ht="12">
      <c r="A286" s="14"/>
      <c r="B286" s="247"/>
      <c r="C286" s="248"/>
      <c r="D286" s="230" t="s">
        <v>189</v>
      </c>
      <c r="E286" s="249" t="s">
        <v>19</v>
      </c>
      <c r="F286" s="250" t="s">
        <v>483</v>
      </c>
      <c r="G286" s="248"/>
      <c r="H286" s="249" t="s">
        <v>19</v>
      </c>
      <c r="I286" s="251"/>
      <c r="J286" s="248"/>
      <c r="K286" s="248"/>
      <c r="L286" s="252"/>
      <c r="M286" s="253"/>
      <c r="N286" s="254"/>
      <c r="O286" s="254"/>
      <c r="P286" s="254"/>
      <c r="Q286" s="254"/>
      <c r="R286" s="254"/>
      <c r="S286" s="254"/>
      <c r="T286" s="25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6" t="s">
        <v>189</v>
      </c>
      <c r="AU286" s="256" t="s">
        <v>185</v>
      </c>
      <c r="AV286" s="14" t="s">
        <v>80</v>
      </c>
      <c r="AW286" s="14" t="s">
        <v>33</v>
      </c>
      <c r="AX286" s="14" t="s">
        <v>72</v>
      </c>
      <c r="AY286" s="256" t="s">
        <v>178</v>
      </c>
    </row>
    <row r="287" spans="1:51" s="13" customFormat="1" ht="12">
      <c r="A287" s="13"/>
      <c r="B287" s="235"/>
      <c r="C287" s="236"/>
      <c r="D287" s="230" t="s">
        <v>189</v>
      </c>
      <c r="E287" s="237" t="s">
        <v>19</v>
      </c>
      <c r="F287" s="238" t="s">
        <v>484</v>
      </c>
      <c r="G287" s="236"/>
      <c r="H287" s="239">
        <v>37.28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189</v>
      </c>
      <c r="AU287" s="245" t="s">
        <v>185</v>
      </c>
      <c r="AV287" s="13" t="s">
        <v>82</v>
      </c>
      <c r="AW287" s="13" t="s">
        <v>33</v>
      </c>
      <c r="AX287" s="13" t="s">
        <v>72</v>
      </c>
      <c r="AY287" s="245" t="s">
        <v>178</v>
      </c>
    </row>
    <row r="288" spans="1:51" s="14" customFormat="1" ht="12">
      <c r="A288" s="14"/>
      <c r="B288" s="247"/>
      <c r="C288" s="248"/>
      <c r="D288" s="230" t="s">
        <v>189</v>
      </c>
      <c r="E288" s="249" t="s">
        <v>19</v>
      </c>
      <c r="F288" s="250" t="s">
        <v>485</v>
      </c>
      <c r="G288" s="248"/>
      <c r="H288" s="249" t="s">
        <v>19</v>
      </c>
      <c r="I288" s="251"/>
      <c r="J288" s="248"/>
      <c r="K288" s="248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189</v>
      </c>
      <c r="AU288" s="256" t="s">
        <v>185</v>
      </c>
      <c r="AV288" s="14" t="s">
        <v>80</v>
      </c>
      <c r="AW288" s="14" t="s">
        <v>33</v>
      </c>
      <c r="AX288" s="14" t="s">
        <v>72</v>
      </c>
      <c r="AY288" s="256" t="s">
        <v>178</v>
      </c>
    </row>
    <row r="289" spans="1:51" s="13" customFormat="1" ht="12">
      <c r="A289" s="13"/>
      <c r="B289" s="235"/>
      <c r="C289" s="236"/>
      <c r="D289" s="230" t="s">
        <v>189</v>
      </c>
      <c r="E289" s="237" t="s">
        <v>19</v>
      </c>
      <c r="F289" s="238" t="s">
        <v>486</v>
      </c>
      <c r="G289" s="236"/>
      <c r="H289" s="239">
        <v>-66.3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189</v>
      </c>
      <c r="AU289" s="245" t="s">
        <v>185</v>
      </c>
      <c r="AV289" s="13" t="s">
        <v>82</v>
      </c>
      <c r="AW289" s="13" t="s">
        <v>33</v>
      </c>
      <c r="AX289" s="13" t="s">
        <v>72</v>
      </c>
      <c r="AY289" s="245" t="s">
        <v>178</v>
      </c>
    </row>
    <row r="290" spans="1:51" s="15" customFormat="1" ht="12">
      <c r="A290" s="15"/>
      <c r="B290" s="257"/>
      <c r="C290" s="258"/>
      <c r="D290" s="230" t="s">
        <v>189</v>
      </c>
      <c r="E290" s="259" t="s">
        <v>19</v>
      </c>
      <c r="F290" s="260" t="s">
        <v>265</v>
      </c>
      <c r="G290" s="258"/>
      <c r="H290" s="261">
        <v>260.84</v>
      </c>
      <c r="I290" s="262"/>
      <c r="J290" s="258"/>
      <c r="K290" s="258"/>
      <c r="L290" s="263"/>
      <c r="M290" s="264"/>
      <c r="N290" s="265"/>
      <c r="O290" s="265"/>
      <c r="P290" s="265"/>
      <c r="Q290" s="265"/>
      <c r="R290" s="265"/>
      <c r="S290" s="265"/>
      <c r="T290" s="26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7" t="s">
        <v>189</v>
      </c>
      <c r="AU290" s="267" t="s">
        <v>185</v>
      </c>
      <c r="AV290" s="15" t="s">
        <v>185</v>
      </c>
      <c r="AW290" s="15" t="s">
        <v>33</v>
      </c>
      <c r="AX290" s="15" t="s">
        <v>80</v>
      </c>
      <c r="AY290" s="267" t="s">
        <v>178</v>
      </c>
    </row>
    <row r="291" spans="1:65" s="2" customFormat="1" ht="12">
      <c r="A291" s="41"/>
      <c r="B291" s="42"/>
      <c r="C291" s="293" t="s">
        <v>487</v>
      </c>
      <c r="D291" s="293" t="s">
        <v>452</v>
      </c>
      <c r="E291" s="294" t="s">
        <v>488</v>
      </c>
      <c r="F291" s="295" t="s">
        <v>489</v>
      </c>
      <c r="G291" s="296" t="s">
        <v>183</v>
      </c>
      <c r="H291" s="297">
        <v>318.486</v>
      </c>
      <c r="I291" s="298"/>
      <c r="J291" s="299">
        <f>ROUND(I291*H291,2)</f>
        <v>0</v>
      </c>
      <c r="K291" s="295" t="s">
        <v>184</v>
      </c>
      <c r="L291" s="300"/>
      <c r="M291" s="301" t="s">
        <v>19</v>
      </c>
      <c r="N291" s="302" t="s">
        <v>43</v>
      </c>
      <c r="O291" s="87"/>
      <c r="P291" s="226">
        <f>O291*H291</f>
        <v>0</v>
      </c>
      <c r="Q291" s="226">
        <v>0.00013</v>
      </c>
      <c r="R291" s="226">
        <f>Q291*H291</f>
        <v>0.04140318</v>
      </c>
      <c r="S291" s="226">
        <v>0</v>
      </c>
      <c r="T291" s="22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28" t="s">
        <v>198</v>
      </c>
      <c r="AT291" s="228" t="s">
        <v>452</v>
      </c>
      <c r="AU291" s="228" t="s">
        <v>185</v>
      </c>
      <c r="AY291" s="20" t="s">
        <v>178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20" t="s">
        <v>80</v>
      </c>
      <c r="BK291" s="229">
        <f>ROUND(I291*H291,2)</f>
        <v>0</v>
      </c>
      <c r="BL291" s="20" t="s">
        <v>185</v>
      </c>
      <c r="BM291" s="228" t="s">
        <v>490</v>
      </c>
    </row>
    <row r="292" spans="1:47" s="2" customFormat="1" ht="12">
      <c r="A292" s="41"/>
      <c r="B292" s="42"/>
      <c r="C292" s="43"/>
      <c r="D292" s="230" t="s">
        <v>187</v>
      </c>
      <c r="E292" s="43"/>
      <c r="F292" s="231" t="s">
        <v>489</v>
      </c>
      <c r="G292" s="43"/>
      <c r="H292" s="43"/>
      <c r="I292" s="232"/>
      <c r="J292" s="43"/>
      <c r="K292" s="43"/>
      <c r="L292" s="47"/>
      <c r="M292" s="233"/>
      <c r="N292" s="23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187</v>
      </c>
      <c r="AU292" s="20" t="s">
        <v>185</v>
      </c>
    </row>
    <row r="293" spans="1:51" s="13" customFormat="1" ht="12">
      <c r="A293" s="13"/>
      <c r="B293" s="235"/>
      <c r="C293" s="236"/>
      <c r="D293" s="230" t="s">
        <v>189</v>
      </c>
      <c r="E293" s="236"/>
      <c r="F293" s="238" t="s">
        <v>491</v>
      </c>
      <c r="G293" s="236"/>
      <c r="H293" s="239">
        <v>318.486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189</v>
      </c>
      <c r="AU293" s="245" t="s">
        <v>185</v>
      </c>
      <c r="AV293" s="13" t="s">
        <v>82</v>
      </c>
      <c r="AW293" s="13" t="s">
        <v>4</v>
      </c>
      <c r="AX293" s="13" t="s">
        <v>80</v>
      </c>
      <c r="AY293" s="245" t="s">
        <v>178</v>
      </c>
    </row>
    <row r="294" spans="1:65" s="2" customFormat="1" ht="16.5" customHeight="1">
      <c r="A294" s="41"/>
      <c r="B294" s="42"/>
      <c r="C294" s="217" t="s">
        <v>331</v>
      </c>
      <c r="D294" s="217" t="s">
        <v>180</v>
      </c>
      <c r="E294" s="218" t="s">
        <v>492</v>
      </c>
      <c r="F294" s="219" t="s">
        <v>493</v>
      </c>
      <c r="G294" s="220" t="s">
        <v>183</v>
      </c>
      <c r="H294" s="221">
        <v>260.84</v>
      </c>
      <c r="I294" s="222"/>
      <c r="J294" s="223">
        <f>ROUND(I294*H294,2)</f>
        <v>0</v>
      </c>
      <c r="K294" s="219" t="s">
        <v>184</v>
      </c>
      <c r="L294" s="47"/>
      <c r="M294" s="224" t="s">
        <v>19</v>
      </c>
      <c r="N294" s="225" t="s">
        <v>43</v>
      </c>
      <c r="O294" s="87"/>
      <c r="P294" s="226">
        <f>O294*H294</f>
        <v>0</v>
      </c>
      <c r="Q294" s="226">
        <v>0.00028</v>
      </c>
      <c r="R294" s="226">
        <f>Q294*H294</f>
        <v>0.07303519999999998</v>
      </c>
      <c r="S294" s="226">
        <v>0</v>
      </c>
      <c r="T294" s="22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8" t="s">
        <v>185</v>
      </c>
      <c r="AT294" s="228" t="s">
        <v>180</v>
      </c>
      <c r="AU294" s="228" t="s">
        <v>185</v>
      </c>
      <c r="AY294" s="20" t="s">
        <v>178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20" t="s">
        <v>80</v>
      </c>
      <c r="BK294" s="229">
        <f>ROUND(I294*H294,2)</f>
        <v>0</v>
      </c>
      <c r="BL294" s="20" t="s">
        <v>185</v>
      </c>
      <c r="BM294" s="228" t="s">
        <v>494</v>
      </c>
    </row>
    <row r="295" spans="1:47" s="2" customFormat="1" ht="12">
      <c r="A295" s="41"/>
      <c r="B295" s="42"/>
      <c r="C295" s="43"/>
      <c r="D295" s="230" t="s">
        <v>187</v>
      </c>
      <c r="E295" s="43"/>
      <c r="F295" s="231" t="s">
        <v>495</v>
      </c>
      <c r="G295" s="43"/>
      <c r="H295" s="43"/>
      <c r="I295" s="232"/>
      <c r="J295" s="43"/>
      <c r="K295" s="43"/>
      <c r="L295" s="47"/>
      <c r="M295" s="233"/>
      <c r="N295" s="23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187</v>
      </c>
      <c r="AU295" s="20" t="s">
        <v>185</v>
      </c>
    </row>
    <row r="296" spans="1:51" s="14" customFormat="1" ht="12">
      <c r="A296" s="14"/>
      <c r="B296" s="247"/>
      <c r="C296" s="248"/>
      <c r="D296" s="230" t="s">
        <v>189</v>
      </c>
      <c r="E296" s="249" t="s">
        <v>19</v>
      </c>
      <c r="F296" s="250" t="s">
        <v>479</v>
      </c>
      <c r="G296" s="248"/>
      <c r="H296" s="249" t="s">
        <v>19</v>
      </c>
      <c r="I296" s="251"/>
      <c r="J296" s="248"/>
      <c r="K296" s="248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189</v>
      </c>
      <c r="AU296" s="256" t="s">
        <v>185</v>
      </c>
      <c r="AV296" s="14" t="s">
        <v>80</v>
      </c>
      <c r="AW296" s="14" t="s">
        <v>33</v>
      </c>
      <c r="AX296" s="14" t="s">
        <v>72</v>
      </c>
      <c r="AY296" s="256" t="s">
        <v>178</v>
      </c>
    </row>
    <row r="297" spans="1:51" s="13" customFormat="1" ht="12">
      <c r="A297" s="13"/>
      <c r="B297" s="235"/>
      <c r="C297" s="236"/>
      <c r="D297" s="230" t="s">
        <v>189</v>
      </c>
      <c r="E297" s="237" t="s">
        <v>19</v>
      </c>
      <c r="F297" s="238" t="s">
        <v>480</v>
      </c>
      <c r="G297" s="236"/>
      <c r="H297" s="239">
        <v>266.01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189</v>
      </c>
      <c r="AU297" s="245" t="s">
        <v>185</v>
      </c>
      <c r="AV297" s="13" t="s">
        <v>82</v>
      </c>
      <c r="AW297" s="13" t="s">
        <v>33</v>
      </c>
      <c r="AX297" s="13" t="s">
        <v>72</v>
      </c>
      <c r="AY297" s="245" t="s">
        <v>178</v>
      </c>
    </row>
    <row r="298" spans="1:51" s="14" customFormat="1" ht="12">
      <c r="A298" s="14"/>
      <c r="B298" s="247"/>
      <c r="C298" s="248"/>
      <c r="D298" s="230" t="s">
        <v>189</v>
      </c>
      <c r="E298" s="249" t="s">
        <v>19</v>
      </c>
      <c r="F298" s="250" t="s">
        <v>481</v>
      </c>
      <c r="G298" s="248"/>
      <c r="H298" s="249" t="s">
        <v>19</v>
      </c>
      <c r="I298" s="251"/>
      <c r="J298" s="248"/>
      <c r="K298" s="248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189</v>
      </c>
      <c r="AU298" s="256" t="s">
        <v>185</v>
      </c>
      <c r="AV298" s="14" t="s">
        <v>80</v>
      </c>
      <c r="AW298" s="14" t="s">
        <v>33</v>
      </c>
      <c r="AX298" s="14" t="s">
        <v>72</v>
      </c>
      <c r="AY298" s="256" t="s">
        <v>178</v>
      </c>
    </row>
    <row r="299" spans="1:51" s="13" customFormat="1" ht="12">
      <c r="A299" s="13"/>
      <c r="B299" s="235"/>
      <c r="C299" s="236"/>
      <c r="D299" s="230" t="s">
        <v>189</v>
      </c>
      <c r="E299" s="237" t="s">
        <v>19</v>
      </c>
      <c r="F299" s="238" t="s">
        <v>482</v>
      </c>
      <c r="G299" s="236"/>
      <c r="H299" s="239">
        <v>23.85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189</v>
      </c>
      <c r="AU299" s="245" t="s">
        <v>185</v>
      </c>
      <c r="AV299" s="13" t="s">
        <v>82</v>
      </c>
      <c r="AW299" s="13" t="s">
        <v>33</v>
      </c>
      <c r="AX299" s="13" t="s">
        <v>72</v>
      </c>
      <c r="AY299" s="245" t="s">
        <v>178</v>
      </c>
    </row>
    <row r="300" spans="1:51" s="14" customFormat="1" ht="12">
      <c r="A300" s="14"/>
      <c r="B300" s="247"/>
      <c r="C300" s="248"/>
      <c r="D300" s="230" t="s">
        <v>189</v>
      </c>
      <c r="E300" s="249" t="s">
        <v>19</v>
      </c>
      <c r="F300" s="250" t="s">
        <v>483</v>
      </c>
      <c r="G300" s="248"/>
      <c r="H300" s="249" t="s">
        <v>19</v>
      </c>
      <c r="I300" s="251"/>
      <c r="J300" s="248"/>
      <c r="K300" s="248"/>
      <c r="L300" s="252"/>
      <c r="M300" s="253"/>
      <c r="N300" s="254"/>
      <c r="O300" s="254"/>
      <c r="P300" s="254"/>
      <c r="Q300" s="254"/>
      <c r="R300" s="254"/>
      <c r="S300" s="254"/>
      <c r="T300" s="25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6" t="s">
        <v>189</v>
      </c>
      <c r="AU300" s="256" t="s">
        <v>185</v>
      </c>
      <c r="AV300" s="14" t="s">
        <v>80</v>
      </c>
      <c r="AW300" s="14" t="s">
        <v>33</v>
      </c>
      <c r="AX300" s="14" t="s">
        <v>72</v>
      </c>
      <c r="AY300" s="256" t="s">
        <v>178</v>
      </c>
    </row>
    <row r="301" spans="1:51" s="13" customFormat="1" ht="12">
      <c r="A301" s="13"/>
      <c r="B301" s="235"/>
      <c r="C301" s="236"/>
      <c r="D301" s="230" t="s">
        <v>189</v>
      </c>
      <c r="E301" s="237" t="s">
        <v>19</v>
      </c>
      <c r="F301" s="238" t="s">
        <v>484</v>
      </c>
      <c r="G301" s="236"/>
      <c r="H301" s="239">
        <v>37.28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189</v>
      </c>
      <c r="AU301" s="245" t="s">
        <v>185</v>
      </c>
      <c r="AV301" s="13" t="s">
        <v>82</v>
      </c>
      <c r="AW301" s="13" t="s">
        <v>33</v>
      </c>
      <c r="AX301" s="13" t="s">
        <v>72</v>
      </c>
      <c r="AY301" s="245" t="s">
        <v>178</v>
      </c>
    </row>
    <row r="302" spans="1:51" s="14" customFormat="1" ht="12">
      <c r="A302" s="14"/>
      <c r="B302" s="247"/>
      <c r="C302" s="248"/>
      <c r="D302" s="230" t="s">
        <v>189</v>
      </c>
      <c r="E302" s="249" t="s">
        <v>19</v>
      </c>
      <c r="F302" s="250" t="s">
        <v>485</v>
      </c>
      <c r="G302" s="248"/>
      <c r="H302" s="249" t="s">
        <v>19</v>
      </c>
      <c r="I302" s="251"/>
      <c r="J302" s="248"/>
      <c r="K302" s="248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189</v>
      </c>
      <c r="AU302" s="256" t="s">
        <v>185</v>
      </c>
      <c r="AV302" s="14" t="s">
        <v>80</v>
      </c>
      <c r="AW302" s="14" t="s">
        <v>33</v>
      </c>
      <c r="AX302" s="14" t="s">
        <v>72</v>
      </c>
      <c r="AY302" s="256" t="s">
        <v>178</v>
      </c>
    </row>
    <row r="303" spans="1:51" s="13" customFormat="1" ht="12">
      <c r="A303" s="13"/>
      <c r="B303" s="235"/>
      <c r="C303" s="236"/>
      <c r="D303" s="230" t="s">
        <v>189</v>
      </c>
      <c r="E303" s="237" t="s">
        <v>19</v>
      </c>
      <c r="F303" s="238" t="s">
        <v>486</v>
      </c>
      <c r="G303" s="236"/>
      <c r="H303" s="239">
        <v>-66.3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189</v>
      </c>
      <c r="AU303" s="245" t="s">
        <v>185</v>
      </c>
      <c r="AV303" s="13" t="s">
        <v>82</v>
      </c>
      <c r="AW303" s="13" t="s">
        <v>33</v>
      </c>
      <c r="AX303" s="13" t="s">
        <v>72</v>
      </c>
      <c r="AY303" s="245" t="s">
        <v>178</v>
      </c>
    </row>
    <row r="304" spans="1:51" s="15" customFormat="1" ht="12">
      <c r="A304" s="15"/>
      <c r="B304" s="257"/>
      <c r="C304" s="258"/>
      <c r="D304" s="230" t="s">
        <v>189</v>
      </c>
      <c r="E304" s="259" t="s">
        <v>19</v>
      </c>
      <c r="F304" s="260" t="s">
        <v>265</v>
      </c>
      <c r="G304" s="258"/>
      <c r="H304" s="261">
        <v>260.84</v>
      </c>
      <c r="I304" s="262"/>
      <c r="J304" s="258"/>
      <c r="K304" s="258"/>
      <c r="L304" s="263"/>
      <c r="M304" s="264"/>
      <c r="N304" s="265"/>
      <c r="O304" s="265"/>
      <c r="P304" s="265"/>
      <c r="Q304" s="265"/>
      <c r="R304" s="265"/>
      <c r="S304" s="265"/>
      <c r="T304" s="26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7" t="s">
        <v>189</v>
      </c>
      <c r="AU304" s="267" t="s">
        <v>185</v>
      </c>
      <c r="AV304" s="15" t="s">
        <v>185</v>
      </c>
      <c r="AW304" s="15" t="s">
        <v>33</v>
      </c>
      <c r="AX304" s="15" t="s">
        <v>80</v>
      </c>
      <c r="AY304" s="267" t="s">
        <v>178</v>
      </c>
    </row>
    <row r="305" spans="1:65" s="2" customFormat="1" ht="16.5" customHeight="1">
      <c r="A305" s="41"/>
      <c r="B305" s="42"/>
      <c r="C305" s="293" t="s">
        <v>496</v>
      </c>
      <c r="D305" s="303" t="s">
        <v>452</v>
      </c>
      <c r="E305" s="294" t="s">
        <v>497</v>
      </c>
      <c r="F305" s="295" t="s">
        <v>498</v>
      </c>
      <c r="G305" s="296" t="s">
        <v>183</v>
      </c>
      <c r="H305" s="297">
        <v>286.924</v>
      </c>
      <c r="I305" s="298"/>
      <c r="J305" s="299">
        <f>ROUND(I305*H305,2)</f>
        <v>0</v>
      </c>
      <c r="K305" s="295" t="s">
        <v>197</v>
      </c>
      <c r="L305" s="300"/>
      <c r="M305" s="301" t="s">
        <v>19</v>
      </c>
      <c r="N305" s="302" t="s">
        <v>43</v>
      </c>
      <c r="O305" s="87"/>
      <c r="P305" s="226">
        <f>O305*H305</f>
        <v>0</v>
      </c>
      <c r="Q305" s="226">
        <v>0.005</v>
      </c>
      <c r="R305" s="226">
        <f>Q305*H305</f>
        <v>1.43462</v>
      </c>
      <c r="S305" s="226">
        <v>0</v>
      </c>
      <c r="T305" s="227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28" t="s">
        <v>198</v>
      </c>
      <c r="AT305" s="228" t="s">
        <v>452</v>
      </c>
      <c r="AU305" s="228" t="s">
        <v>185</v>
      </c>
      <c r="AY305" s="20" t="s">
        <v>178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20" t="s">
        <v>80</v>
      </c>
      <c r="BK305" s="229">
        <f>ROUND(I305*H305,2)</f>
        <v>0</v>
      </c>
      <c r="BL305" s="20" t="s">
        <v>185</v>
      </c>
      <c r="BM305" s="228" t="s">
        <v>499</v>
      </c>
    </row>
    <row r="306" spans="1:47" s="2" customFormat="1" ht="12">
      <c r="A306" s="41"/>
      <c r="B306" s="42"/>
      <c r="C306" s="43"/>
      <c r="D306" s="230" t="s">
        <v>187</v>
      </c>
      <c r="E306" s="43"/>
      <c r="F306" s="231" t="s">
        <v>498</v>
      </c>
      <c r="G306" s="43"/>
      <c r="H306" s="43"/>
      <c r="I306" s="232"/>
      <c r="J306" s="43"/>
      <c r="K306" s="43"/>
      <c r="L306" s="47"/>
      <c r="M306" s="233"/>
      <c r="N306" s="234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187</v>
      </c>
      <c r="AU306" s="20" t="s">
        <v>185</v>
      </c>
    </row>
    <row r="307" spans="1:51" s="13" customFormat="1" ht="12">
      <c r="A307" s="13"/>
      <c r="B307" s="235"/>
      <c r="C307" s="236"/>
      <c r="D307" s="230" t="s">
        <v>189</v>
      </c>
      <c r="E307" s="236"/>
      <c r="F307" s="238" t="s">
        <v>500</v>
      </c>
      <c r="G307" s="236"/>
      <c r="H307" s="239">
        <v>286.924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189</v>
      </c>
      <c r="AU307" s="245" t="s">
        <v>185</v>
      </c>
      <c r="AV307" s="13" t="s">
        <v>82</v>
      </c>
      <c r="AW307" s="13" t="s">
        <v>4</v>
      </c>
      <c r="AX307" s="13" t="s">
        <v>80</v>
      </c>
      <c r="AY307" s="245" t="s">
        <v>178</v>
      </c>
    </row>
    <row r="308" spans="1:65" s="2" customFormat="1" ht="16.5" customHeight="1">
      <c r="A308" s="41"/>
      <c r="B308" s="42"/>
      <c r="C308" s="217" t="s">
        <v>336</v>
      </c>
      <c r="D308" s="217" t="s">
        <v>180</v>
      </c>
      <c r="E308" s="218" t="s">
        <v>501</v>
      </c>
      <c r="F308" s="219" t="s">
        <v>502</v>
      </c>
      <c r="G308" s="220" t="s">
        <v>183</v>
      </c>
      <c r="H308" s="221">
        <v>260.84</v>
      </c>
      <c r="I308" s="222"/>
      <c r="J308" s="223">
        <f>ROUND(I308*H308,2)</f>
        <v>0</v>
      </c>
      <c r="K308" s="219" t="s">
        <v>184</v>
      </c>
      <c r="L308" s="47"/>
      <c r="M308" s="224" t="s">
        <v>19</v>
      </c>
      <c r="N308" s="225" t="s">
        <v>43</v>
      </c>
      <c r="O308" s="87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28" t="s">
        <v>218</v>
      </c>
      <c r="AT308" s="228" t="s">
        <v>180</v>
      </c>
      <c r="AU308" s="228" t="s">
        <v>185</v>
      </c>
      <c r="AY308" s="20" t="s">
        <v>178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20" t="s">
        <v>80</v>
      </c>
      <c r="BK308" s="229">
        <f>ROUND(I308*H308,2)</f>
        <v>0</v>
      </c>
      <c r="BL308" s="20" t="s">
        <v>218</v>
      </c>
      <c r="BM308" s="228" t="s">
        <v>503</v>
      </c>
    </row>
    <row r="309" spans="1:47" s="2" customFormat="1" ht="12">
      <c r="A309" s="41"/>
      <c r="B309" s="42"/>
      <c r="C309" s="43"/>
      <c r="D309" s="230" t="s">
        <v>187</v>
      </c>
      <c r="E309" s="43"/>
      <c r="F309" s="231" t="s">
        <v>504</v>
      </c>
      <c r="G309" s="43"/>
      <c r="H309" s="43"/>
      <c r="I309" s="232"/>
      <c r="J309" s="43"/>
      <c r="K309" s="43"/>
      <c r="L309" s="47"/>
      <c r="M309" s="233"/>
      <c r="N309" s="23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187</v>
      </c>
      <c r="AU309" s="20" t="s">
        <v>185</v>
      </c>
    </row>
    <row r="310" spans="1:51" s="14" customFormat="1" ht="12">
      <c r="A310" s="14"/>
      <c r="B310" s="247"/>
      <c r="C310" s="248"/>
      <c r="D310" s="230" t="s">
        <v>189</v>
      </c>
      <c r="E310" s="249" t="s">
        <v>19</v>
      </c>
      <c r="F310" s="250" t="s">
        <v>479</v>
      </c>
      <c r="G310" s="248"/>
      <c r="H310" s="249" t="s">
        <v>19</v>
      </c>
      <c r="I310" s="251"/>
      <c r="J310" s="248"/>
      <c r="K310" s="248"/>
      <c r="L310" s="252"/>
      <c r="M310" s="253"/>
      <c r="N310" s="254"/>
      <c r="O310" s="254"/>
      <c r="P310" s="254"/>
      <c r="Q310" s="254"/>
      <c r="R310" s="254"/>
      <c r="S310" s="254"/>
      <c r="T310" s="25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6" t="s">
        <v>189</v>
      </c>
      <c r="AU310" s="256" t="s">
        <v>185</v>
      </c>
      <c r="AV310" s="14" t="s">
        <v>80</v>
      </c>
      <c r="AW310" s="14" t="s">
        <v>33</v>
      </c>
      <c r="AX310" s="14" t="s">
        <v>72</v>
      </c>
      <c r="AY310" s="256" t="s">
        <v>178</v>
      </c>
    </row>
    <row r="311" spans="1:51" s="13" customFormat="1" ht="12">
      <c r="A311" s="13"/>
      <c r="B311" s="235"/>
      <c r="C311" s="236"/>
      <c r="D311" s="230" t="s">
        <v>189</v>
      </c>
      <c r="E311" s="237" t="s">
        <v>19</v>
      </c>
      <c r="F311" s="238" t="s">
        <v>480</v>
      </c>
      <c r="G311" s="236"/>
      <c r="H311" s="239">
        <v>266.01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189</v>
      </c>
      <c r="AU311" s="245" t="s">
        <v>185</v>
      </c>
      <c r="AV311" s="13" t="s">
        <v>82</v>
      </c>
      <c r="AW311" s="13" t="s">
        <v>33</v>
      </c>
      <c r="AX311" s="13" t="s">
        <v>72</v>
      </c>
      <c r="AY311" s="245" t="s">
        <v>178</v>
      </c>
    </row>
    <row r="312" spans="1:51" s="14" customFormat="1" ht="12">
      <c r="A312" s="14"/>
      <c r="B312" s="247"/>
      <c r="C312" s="248"/>
      <c r="D312" s="230" t="s">
        <v>189</v>
      </c>
      <c r="E312" s="249" t="s">
        <v>19</v>
      </c>
      <c r="F312" s="250" t="s">
        <v>481</v>
      </c>
      <c r="G312" s="248"/>
      <c r="H312" s="249" t="s">
        <v>19</v>
      </c>
      <c r="I312" s="251"/>
      <c r="J312" s="248"/>
      <c r="K312" s="248"/>
      <c r="L312" s="252"/>
      <c r="M312" s="253"/>
      <c r="N312" s="254"/>
      <c r="O312" s="254"/>
      <c r="P312" s="254"/>
      <c r="Q312" s="254"/>
      <c r="R312" s="254"/>
      <c r="S312" s="254"/>
      <c r="T312" s="25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6" t="s">
        <v>189</v>
      </c>
      <c r="AU312" s="256" t="s">
        <v>185</v>
      </c>
      <c r="AV312" s="14" t="s">
        <v>80</v>
      </c>
      <c r="AW312" s="14" t="s">
        <v>33</v>
      </c>
      <c r="AX312" s="14" t="s">
        <v>72</v>
      </c>
      <c r="AY312" s="256" t="s">
        <v>178</v>
      </c>
    </row>
    <row r="313" spans="1:51" s="13" customFormat="1" ht="12">
      <c r="A313" s="13"/>
      <c r="B313" s="235"/>
      <c r="C313" s="236"/>
      <c r="D313" s="230" t="s">
        <v>189</v>
      </c>
      <c r="E313" s="237" t="s">
        <v>19</v>
      </c>
      <c r="F313" s="238" t="s">
        <v>482</v>
      </c>
      <c r="G313" s="236"/>
      <c r="H313" s="239">
        <v>23.85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189</v>
      </c>
      <c r="AU313" s="245" t="s">
        <v>185</v>
      </c>
      <c r="AV313" s="13" t="s">
        <v>82</v>
      </c>
      <c r="AW313" s="13" t="s">
        <v>33</v>
      </c>
      <c r="AX313" s="13" t="s">
        <v>72</v>
      </c>
      <c r="AY313" s="245" t="s">
        <v>178</v>
      </c>
    </row>
    <row r="314" spans="1:51" s="14" customFormat="1" ht="12">
      <c r="A314" s="14"/>
      <c r="B314" s="247"/>
      <c r="C314" s="248"/>
      <c r="D314" s="230" t="s">
        <v>189</v>
      </c>
      <c r="E314" s="249" t="s">
        <v>19</v>
      </c>
      <c r="F314" s="250" t="s">
        <v>483</v>
      </c>
      <c r="G314" s="248"/>
      <c r="H314" s="249" t="s">
        <v>19</v>
      </c>
      <c r="I314" s="251"/>
      <c r="J314" s="248"/>
      <c r="K314" s="248"/>
      <c r="L314" s="252"/>
      <c r="M314" s="253"/>
      <c r="N314" s="254"/>
      <c r="O314" s="254"/>
      <c r="P314" s="254"/>
      <c r="Q314" s="254"/>
      <c r="R314" s="254"/>
      <c r="S314" s="254"/>
      <c r="T314" s="25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6" t="s">
        <v>189</v>
      </c>
      <c r="AU314" s="256" t="s">
        <v>185</v>
      </c>
      <c r="AV314" s="14" t="s">
        <v>80</v>
      </c>
      <c r="AW314" s="14" t="s">
        <v>33</v>
      </c>
      <c r="AX314" s="14" t="s">
        <v>72</v>
      </c>
      <c r="AY314" s="256" t="s">
        <v>178</v>
      </c>
    </row>
    <row r="315" spans="1:51" s="13" customFormat="1" ht="12">
      <c r="A315" s="13"/>
      <c r="B315" s="235"/>
      <c r="C315" s="236"/>
      <c r="D315" s="230" t="s">
        <v>189</v>
      </c>
      <c r="E315" s="237" t="s">
        <v>19</v>
      </c>
      <c r="F315" s="238" t="s">
        <v>484</v>
      </c>
      <c r="G315" s="236"/>
      <c r="H315" s="239">
        <v>37.28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189</v>
      </c>
      <c r="AU315" s="245" t="s">
        <v>185</v>
      </c>
      <c r="AV315" s="13" t="s">
        <v>82</v>
      </c>
      <c r="AW315" s="13" t="s">
        <v>33</v>
      </c>
      <c r="AX315" s="13" t="s">
        <v>72</v>
      </c>
      <c r="AY315" s="245" t="s">
        <v>178</v>
      </c>
    </row>
    <row r="316" spans="1:51" s="14" customFormat="1" ht="12">
      <c r="A316" s="14"/>
      <c r="B316" s="247"/>
      <c r="C316" s="248"/>
      <c r="D316" s="230" t="s">
        <v>189</v>
      </c>
      <c r="E316" s="249" t="s">
        <v>19</v>
      </c>
      <c r="F316" s="250" t="s">
        <v>485</v>
      </c>
      <c r="G316" s="248"/>
      <c r="H316" s="249" t="s">
        <v>19</v>
      </c>
      <c r="I316" s="251"/>
      <c r="J316" s="248"/>
      <c r="K316" s="248"/>
      <c r="L316" s="252"/>
      <c r="M316" s="253"/>
      <c r="N316" s="254"/>
      <c r="O316" s="254"/>
      <c r="P316" s="254"/>
      <c r="Q316" s="254"/>
      <c r="R316" s="254"/>
      <c r="S316" s="254"/>
      <c r="T316" s="25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6" t="s">
        <v>189</v>
      </c>
      <c r="AU316" s="256" t="s">
        <v>185</v>
      </c>
      <c r="AV316" s="14" t="s">
        <v>80</v>
      </c>
      <c r="AW316" s="14" t="s">
        <v>33</v>
      </c>
      <c r="AX316" s="14" t="s">
        <v>72</v>
      </c>
      <c r="AY316" s="256" t="s">
        <v>178</v>
      </c>
    </row>
    <row r="317" spans="1:51" s="13" customFormat="1" ht="12">
      <c r="A317" s="13"/>
      <c r="B317" s="235"/>
      <c r="C317" s="236"/>
      <c r="D317" s="230" t="s">
        <v>189</v>
      </c>
      <c r="E317" s="237" t="s">
        <v>19</v>
      </c>
      <c r="F317" s="238" t="s">
        <v>486</v>
      </c>
      <c r="G317" s="236"/>
      <c r="H317" s="239">
        <v>-66.3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189</v>
      </c>
      <c r="AU317" s="245" t="s">
        <v>185</v>
      </c>
      <c r="AV317" s="13" t="s">
        <v>82</v>
      </c>
      <c r="AW317" s="13" t="s">
        <v>33</v>
      </c>
      <c r="AX317" s="13" t="s">
        <v>72</v>
      </c>
      <c r="AY317" s="245" t="s">
        <v>178</v>
      </c>
    </row>
    <row r="318" spans="1:51" s="15" customFormat="1" ht="12">
      <c r="A318" s="15"/>
      <c r="B318" s="257"/>
      <c r="C318" s="258"/>
      <c r="D318" s="230" t="s">
        <v>189</v>
      </c>
      <c r="E318" s="259" t="s">
        <v>19</v>
      </c>
      <c r="F318" s="260" t="s">
        <v>265</v>
      </c>
      <c r="G318" s="258"/>
      <c r="H318" s="261">
        <v>260.84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7" t="s">
        <v>189</v>
      </c>
      <c r="AU318" s="267" t="s">
        <v>185</v>
      </c>
      <c r="AV318" s="15" t="s">
        <v>185</v>
      </c>
      <c r="AW318" s="15" t="s">
        <v>33</v>
      </c>
      <c r="AX318" s="15" t="s">
        <v>80</v>
      </c>
      <c r="AY318" s="267" t="s">
        <v>178</v>
      </c>
    </row>
    <row r="319" spans="1:65" s="2" customFormat="1" ht="16.5" customHeight="1">
      <c r="A319" s="41"/>
      <c r="B319" s="42"/>
      <c r="C319" s="293" t="s">
        <v>505</v>
      </c>
      <c r="D319" s="293" t="s">
        <v>452</v>
      </c>
      <c r="E319" s="294" t="s">
        <v>506</v>
      </c>
      <c r="F319" s="295" t="s">
        <v>507</v>
      </c>
      <c r="G319" s="296" t="s">
        <v>183</v>
      </c>
      <c r="H319" s="297">
        <v>273.882</v>
      </c>
      <c r="I319" s="298"/>
      <c r="J319" s="299">
        <f>ROUND(I319*H319,2)</f>
        <v>0</v>
      </c>
      <c r="K319" s="295" t="s">
        <v>184</v>
      </c>
      <c r="L319" s="300"/>
      <c r="M319" s="301" t="s">
        <v>19</v>
      </c>
      <c r="N319" s="302" t="s">
        <v>43</v>
      </c>
      <c r="O319" s="87"/>
      <c r="P319" s="226">
        <f>O319*H319</f>
        <v>0</v>
      </c>
      <c r="Q319" s="226">
        <v>0.005</v>
      </c>
      <c r="R319" s="226">
        <f>Q319*H319</f>
        <v>1.36941</v>
      </c>
      <c r="S319" s="226">
        <v>0</v>
      </c>
      <c r="T319" s="227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8" t="s">
        <v>349</v>
      </c>
      <c r="AT319" s="228" t="s">
        <v>452</v>
      </c>
      <c r="AU319" s="228" t="s">
        <v>185</v>
      </c>
      <c r="AY319" s="20" t="s">
        <v>178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20" t="s">
        <v>80</v>
      </c>
      <c r="BK319" s="229">
        <f>ROUND(I319*H319,2)</f>
        <v>0</v>
      </c>
      <c r="BL319" s="20" t="s">
        <v>218</v>
      </c>
      <c r="BM319" s="228" t="s">
        <v>508</v>
      </c>
    </row>
    <row r="320" spans="1:47" s="2" customFormat="1" ht="12">
      <c r="A320" s="41"/>
      <c r="B320" s="42"/>
      <c r="C320" s="43"/>
      <c r="D320" s="230" t="s">
        <v>187</v>
      </c>
      <c r="E320" s="43"/>
      <c r="F320" s="231" t="s">
        <v>507</v>
      </c>
      <c r="G320" s="43"/>
      <c r="H320" s="43"/>
      <c r="I320" s="232"/>
      <c r="J320" s="43"/>
      <c r="K320" s="43"/>
      <c r="L320" s="47"/>
      <c r="M320" s="233"/>
      <c r="N320" s="234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187</v>
      </c>
      <c r="AU320" s="20" t="s">
        <v>185</v>
      </c>
    </row>
    <row r="321" spans="1:51" s="13" customFormat="1" ht="12">
      <c r="A321" s="13"/>
      <c r="B321" s="235"/>
      <c r="C321" s="236"/>
      <c r="D321" s="230" t="s">
        <v>189</v>
      </c>
      <c r="E321" s="236"/>
      <c r="F321" s="238" t="s">
        <v>509</v>
      </c>
      <c r="G321" s="236"/>
      <c r="H321" s="239">
        <v>273.882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189</v>
      </c>
      <c r="AU321" s="245" t="s">
        <v>185</v>
      </c>
      <c r="AV321" s="13" t="s">
        <v>82</v>
      </c>
      <c r="AW321" s="13" t="s">
        <v>4</v>
      </c>
      <c r="AX321" s="13" t="s">
        <v>80</v>
      </c>
      <c r="AY321" s="245" t="s">
        <v>178</v>
      </c>
    </row>
    <row r="322" spans="1:65" s="2" customFormat="1" ht="16.5" customHeight="1">
      <c r="A322" s="41"/>
      <c r="B322" s="42"/>
      <c r="C322" s="217" t="s">
        <v>341</v>
      </c>
      <c r="D322" s="217" t="s">
        <v>180</v>
      </c>
      <c r="E322" s="218" t="s">
        <v>510</v>
      </c>
      <c r="F322" s="219" t="s">
        <v>511</v>
      </c>
      <c r="G322" s="220" t="s">
        <v>346</v>
      </c>
      <c r="H322" s="221">
        <v>31.63</v>
      </c>
      <c r="I322" s="222"/>
      <c r="J322" s="223">
        <f>ROUND(I322*H322,2)</f>
        <v>0</v>
      </c>
      <c r="K322" s="219" t="s">
        <v>184</v>
      </c>
      <c r="L322" s="47"/>
      <c r="M322" s="224" t="s">
        <v>19</v>
      </c>
      <c r="N322" s="225" t="s">
        <v>43</v>
      </c>
      <c r="O322" s="87"/>
      <c r="P322" s="226">
        <f>O322*H322</f>
        <v>0</v>
      </c>
      <c r="Q322" s="226">
        <v>4E-05</v>
      </c>
      <c r="R322" s="226">
        <f>Q322*H322</f>
        <v>0.0012652</v>
      </c>
      <c r="S322" s="226">
        <v>0</v>
      </c>
      <c r="T322" s="227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28" t="s">
        <v>185</v>
      </c>
      <c r="AT322" s="228" t="s">
        <v>180</v>
      </c>
      <c r="AU322" s="228" t="s">
        <v>185</v>
      </c>
      <c r="AY322" s="20" t="s">
        <v>178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20" t="s">
        <v>80</v>
      </c>
      <c r="BK322" s="229">
        <f>ROUND(I322*H322,2)</f>
        <v>0</v>
      </c>
      <c r="BL322" s="20" t="s">
        <v>185</v>
      </c>
      <c r="BM322" s="228" t="s">
        <v>512</v>
      </c>
    </row>
    <row r="323" spans="1:47" s="2" customFormat="1" ht="12">
      <c r="A323" s="41"/>
      <c r="B323" s="42"/>
      <c r="C323" s="43"/>
      <c r="D323" s="230" t="s">
        <v>187</v>
      </c>
      <c r="E323" s="43"/>
      <c r="F323" s="231" t="s">
        <v>511</v>
      </c>
      <c r="G323" s="43"/>
      <c r="H323" s="43"/>
      <c r="I323" s="232"/>
      <c r="J323" s="43"/>
      <c r="K323" s="43"/>
      <c r="L323" s="47"/>
      <c r="M323" s="233"/>
      <c r="N323" s="234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20" t="s">
        <v>187</v>
      </c>
      <c r="AU323" s="20" t="s">
        <v>185</v>
      </c>
    </row>
    <row r="324" spans="1:51" s="14" customFormat="1" ht="12">
      <c r="A324" s="14"/>
      <c r="B324" s="247"/>
      <c r="C324" s="248"/>
      <c r="D324" s="230" t="s">
        <v>189</v>
      </c>
      <c r="E324" s="249" t="s">
        <v>19</v>
      </c>
      <c r="F324" s="250" t="s">
        <v>513</v>
      </c>
      <c r="G324" s="248"/>
      <c r="H324" s="249" t="s">
        <v>19</v>
      </c>
      <c r="I324" s="251"/>
      <c r="J324" s="248"/>
      <c r="K324" s="248"/>
      <c r="L324" s="252"/>
      <c r="M324" s="253"/>
      <c r="N324" s="254"/>
      <c r="O324" s="254"/>
      <c r="P324" s="254"/>
      <c r="Q324" s="254"/>
      <c r="R324" s="254"/>
      <c r="S324" s="254"/>
      <c r="T324" s="25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6" t="s">
        <v>189</v>
      </c>
      <c r="AU324" s="256" t="s">
        <v>185</v>
      </c>
      <c r="AV324" s="14" t="s">
        <v>80</v>
      </c>
      <c r="AW324" s="14" t="s">
        <v>33</v>
      </c>
      <c r="AX324" s="14" t="s">
        <v>72</v>
      </c>
      <c r="AY324" s="256" t="s">
        <v>178</v>
      </c>
    </row>
    <row r="325" spans="1:51" s="13" customFormat="1" ht="12">
      <c r="A325" s="13"/>
      <c r="B325" s="235"/>
      <c r="C325" s="236"/>
      <c r="D325" s="230" t="s">
        <v>189</v>
      </c>
      <c r="E325" s="237" t="s">
        <v>19</v>
      </c>
      <c r="F325" s="238" t="s">
        <v>514</v>
      </c>
      <c r="G325" s="236"/>
      <c r="H325" s="239">
        <v>31.63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189</v>
      </c>
      <c r="AU325" s="245" t="s">
        <v>185</v>
      </c>
      <c r="AV325" s="13" t="s">
        <v>82</v>
      </c>
      <c r="AW325" s="13" t="s">
        <v>33</v>
      </c>
      <c r="AX325" s="13" t="s">
        <v>72</v>
      </c>
      <c r="AY325" s="245" t="s">
        <v>178</v>
      </c>
    </row>
    <row r="326" spans="1:51" s="15" customFormat="1" ht="12">
      <c r="A326" s="15"/>
      <c r="B326" s="257"/>
      <c r="C326" s="258"/>
      <c r="D326" s="230" t="s">
        <v>189</v>
      </c>
      <c r="E326" s="259" t="s">
        <v>19</v>
      </c>
      <c r="F326" s="260" t="s">
        <v>265</v>
      </c>
      <c r="G326" s="258"/>
      <c r="H326" s="261">
        <v>31.63</v>
      </c>
      <c r="I326" s="262"/>
      <c r="J326" s="258"/>
      <c r="K326" s="258"/>
      <c r="L326" s="263"/>
      <c r="M326" s="264"/>
      <c r="N326" s="265"/>
      <c r="O326" s="265"/>
      <c r="P326" s="265"/>
      <c r="Q326" s="265"/>
      <c r="R326" s="265"/>
      <c r="S326" s="265"/>
      <c r="T326" s="266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7" t="s">
        <v>189</v>
      </c>
      <c r="AU326" s="267" t="s">
        <v>185</v>
      </c>
      <c r="AV326" s="15" t="s">
        <v>185</v>
      </c>
      <c r="AW326" s="15" t="s">
        <v>33</v>
      </c>
      <c r="AX326" s="15" t="s">
        <v>80</v>
      </c>
      <c r="AY326" s="267" t="s">
        <v>178</v>
      </c>
    </row>
    <row r="327" spans="1:65" s="2" customFormat="1" ht="16.5" customHeight="1">
      <c r="A327" s="41"/>
      <c r="B327" s="42"/>
      <c r="C327" s="217" t="s">
        <v>515</v>
      </c>
      <c r="D327" s="217" t="s">
        <v>180</v>
      </c>
      <c r="E327" s="218" t="s">
        <v>516</v>
      </c>
      <c r="F327" s="219" t="s">
        <v>517</v>
      </c>
      <c r="G327" s="220" t="s">
        <v>346</v>
      </c>
      <c r="H327" s="221">
        <v>69.5</v>
      </c>
      <c r="I327" s="222"/>
      <c r="J327" s="223">
        <f>ROUND(I327*H327,2)</f>
        <v>0</v>
      </c>
      <c r="K327" s="219" t="s">
        <v>184</v>
      </c>
      <c r="L327" s="47"/>
      <c r="M327" s="224" t="s">
        <v>19</v>
      </c>
      <c r="N327" s="225" t="s">
        <v>43</v>
      </c>
      <c r="O327" s="87"/>
      <c r="P327" s="226">
        <f>O327*H327</f>
        <v>0</v>
      </c>
      <c r="Q327" s="226">
        <v>1E-05</v>
      </c>
      <c r="R327" s="226">
        <f>Q327*H327</f>
        <v>0.0006950000000000001</v>
      </c>
      <c r="S327" s="226">
        <v>0</v>
      </c>
      <c r="T327" s="22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8" t="s">
        <v>185</v>
      </c>
      <c r="AT327" s="228" t="s">
        <v>180</v>
      </c>
      <c r="AU327" s="228" t="s">
        <v>185</v>
      </c>
      <c r="AY327" s="20" t="s">
        <v>178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20" t="s">
        <v>80</v>
      </c>
      <c r="BK327" s="229">
        <f>ROUND(I327*H327,2)</f>
        <v>0</v>
      </c>
      <c r="BL327" s="20" t="s">
        <v>185</v>
      </c>
      <c r="BM327" s="228" t="s">
        <v>518</v>
      </c>
    </row>
    <row r="328" spans="1:47" s="2" customFormat="1" ht="12">
      <c r="A328" s="41"/>
      <c r="B328" s="42"/>
      <c r="C328" s="43"/>
      <c r="D328" s="230" t="s">
        <v>187</v>
      </c>
      <c r="E328" s="43"/>
      <c r="F328" s="231" t="s">
        <v>517</v>
      </c>
      <c r="G328" s="43"/>
      <c r="H328" s="43"/>
      <c r="I328" s="232"/>
      <c r="J328" s="43"/>
      <c r="K328" s="43"/>
      <c r="L328" s="47"/>
      <c r="M328" s="233"/>
      <c r="N328" s="23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187</v>
      </c>
      <c r="AU328" s="20" t="s">
        <v>185</v>
      </c>
    </row>
    <row r="329" spans="1:51" s="14" customFormat="1" ht="12">
      <c r="A329" s="14"/>
      <c r="B329" s="247"/>
      <c r="C329" s="248"/>
      <c r="D329" s="230" t="s">
        <v>189</v>
      </c>
      <c r="E329" s="249" t="s">
        <v>19</v>
      </c>
      <c r="F329" s="250" t="s">
        <v>519</v>
      </c>
      <c r="G329" s="248"/>
      <c r="H329" s="249" t="s">
        <v>19</v>
      </c>
      <c r="I329" s="251"/>
      <c r="J329" s="248"/>
      <c r="K329" s="248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189</v>
      </c>
      <c r="AU329" s="256" t="s">
        <v>185</v>
      </c>
      <c r="AV329" s="14" t="s">
        <v>80</v>
      </c>
      <c r="AW329" s="14" t="s">
        <v>33</v>
      </c>
      <c r="AX329" s="14" t="s">
        <v>72</v>
      </c>
      <c r="AY329" s="256" t="s">
        <v>178</v>
      </c>
    </row>
    <row r="330" spans="1:51" s="13" customFormat="1" ht="12">
      <c r="A330" s="13"/>
      <c r="B330" s="235"/>
      <c r="C330" s="236"/>
      <c r="D330" s="230" t="s">
        <v>189</v>
      </c>
      <c r="E330" s="237" t="s">
        <v>19</v>
      </c>
      <c r="F330" s="238" t="s">
        <v>520</v>
      </c>
      <c r="G330" s="236"/>
      <c r="H330" s="239">
        <v>69.5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189</v>
      </c>
      <c r="AU330" s="245" t="s">
        <v>185</v>
      </c>
      <c r="AV330" s="13" t="s">
        <v>82</v>
      </c>
      <c r="AW330" s="13" t="s">
        <v>33</v>
      </c>
      <c r="AX330" s="13" t="s">
        <v>72</v>
      </c>
      <c r="AY330" s="245" t="s">
        <v>178</v>
      </c>
    </row>
    <row r="331" spans="1:51" s="15" customFormat="1" ht="12">
      <c r="A331" s="15"/>
      <c r="B331" s="257"/>
      <c r="C331" s="258"/>
      <c r="D331" s="230" t="s">
        <v>189</v>
      </c>
      <c r="E331" s="259" t="s">
        <v>19</v>
      </c>
      <c r="F331" s="260" t="s">
        <v>265</v>
      </c>
      <c r="G331" s="258"/>
      <c r="H331" s="261">
        <v>69.5</v>
      </c>
      <c r="I331" s="262"/>
      <c r="J331" s="258"/>
      <c r="K331" s="258"/>
      <c r="L331" s="263"/>
      <c r="M331" s="264"/>
      <c r="N331" s="265"/>
      <c r="O331" s="265"/>
      <c r="P331" s="265"/>
      <c r="Q331" s="265"/>
      <c r="R331" s="265"/>
      <c r="S331" s="265"/>
      <c r="T331" s="266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7" t="s">
        <v>189</v>
      </c>
      <c r="AU331" s="267" t="s">
        <v>185</v>
      </c>
      <c r="AV331" s="15" t="s">
        <v>185</v>
      </c>
      <c r="AW331" s="15" t="s">
        <v>33</v>
      </c>
      <c r="AX331" s="15" t="s">
        <v>80</v>
      </c>
      <c r="AY331" s="267" t="s">
        <v>178</v>
      </c>
    </row>
    <row r="332" spans="1:65" s="2" customFormat="1" ht="16.5" customHeight="1">
      <c r="A332" s="41"/>
      <c r="B332" s="42"/>
      <c r="C332" s="217" t="s">
        <v>347</v>
      </c>
      <c r="D332" s="217" t="s">
        <v>180</v>
      </c>
      <c r="E332" s="218" t="s">
        <v>521</v>
      </c>
      <c r="F332" s="219" t="s">
        <v>522</v>
      </c>
      <c r="G332" s="220" t="s">
        <v>346</v>
      </c>
      <c r="H332" s="221">
        <v>61.1</v>
      </c>
      <c r="I332" s="222"/>
      <c r="J332" s="223">
        <f>ROUND(I332*H332,2)</f>
        <v>0</v>
      </c>
      <c r="K332" s="219" t="s">
        <v>184</v>
      </c>
      <c r="L332" s="47"/>
      <c r="M332" s="224" t="s">
        <v>19</v>
      </c>
      <c r="N332" s="225" t="s">
        <v>43</v>
      </c>
      <c r="O332" s="87"/>
      <c r="P332" s="226">
        <f>O332*H332</f>
        <v>0</v>
      </c>
      <c r="Q332" s="226">
        <v>0</v>
      </c>
      <c r="R332" s="226">
        <f>Q332*H332</f>
        <v>0</v>
      </c>
      <c r="S332" s="226">
        <v>0</v>
      </c>
      <c r="T332" s="227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28" t="s">
        <v>185</v>
      </c>
      <c r="AT332" s="228" t="s">
        <v>180</v>
      </c>
      <c r="AU332" s="228" t="s">
        <v>185</v>
      </c>
      <c r="AY332" s="20" t="s">
        <v>178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20" t="s">
        <v>80</v>
      </c>
      <c r="BK332" s="229">
        <f>ROUND(I332*H332,2)</f>
        <v>0</v>
      </c>
      <c r="BL332" s="20" t="s">
        <v>185</v>
      </c>
      <c r="BM332" s="228" t="s">
        <v>523</v>
      </c>
    </row>
    <row r="333" spans="1:47" s="2" customFormat="1" ht="12">
      <c r="A333" s="41"/>
      <c r="B333" s="42"/>
      <c r="C333" s="43"/>
      <c r="D333" s="230" t="s">
        <v>187</v>
      </c>
      <c r="E333" s="43"/>
      <c r="F333" s="231" t="s">
        <v>524</v>
      </c>
      <c r="G333" s="43"/>
      <c r="H333" s="43"/>
      <c r="I333" s="232"/>
      <c r="J333" s="43"/>
      <c r="K333" s="43"/>
      <c r="L333" s="47"/>
      <c r="M333" s="233"/>
      <c r="N333" s="234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187</v>
      </c>
      <c r="AU333" s="20" t="s">
        <v>185</v>
      </c>
    </row>
    <row r="334" spans="1:51" s="14" customFormat="1" ht="12">
      <c r="A334" s="14"/>
      <c r="B334" s="247"/>
      <c r="C334" s="248"/>
      <c r="D334" s="230" t="s">
        <v>189</v>
      </c>
      <c r="E334" s="249" t="s">
        <v>19</v>
      </c>
      <c r="F334" s="250" t="s">
        <v>525</v>
      </c>
      <c r="G334" s="248"/>
      <c r="H334" s="249" t="s">
        <v>19</v>
      </c>
      <c r="I334" s="251"/>
      <c r="J334" s="248"/>
      <c r="K334" s="248"/>
      <c r="L334" s="252"/>
      <c r="M334" s="253"/>
      <c r="N334" s="254"/>
      <c r="O334" s="254"/>
      <c r="P334" s="254"/>
      <c r="Q334" s="254"/>
      <c r="R334" s="254"/>
      <c r="S334" s="254"/>
      <c r="T334" s="25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6" t="s">
        <v>189</v>
      </c>
      <c r="AU334" s="256" t="s">
        <v>185</v>
      </c>
      <c r="AV334" s="14" t="s">
        <v>80</v>
      </c>
      <c r="AW334" s="14" t="s">
        <v>33</v>
      </c>
      <c r="AX334" s="14" t="s">
        <v>72</v>
      </c>
      <c r="AY334" s="256" t="s">
        <v>178</v>
      </c>
    </row>
    <row r="335" spans="1:51" s="13" customFormat="1" ht="12">
      <c r="A335" s="13"/>
      <c r="B335" s="235"/>
      <c r="C335" s="236"/>
      <c r="D335" s="230" t="s">
        <v>189</v>
      </c>
      <c r="E335" s="237" t="s">
        <v>19</v>
      </c>
      <c r="F335" s="238" t="s">
        <v>526</v>
      </c>
      <c r="G335" s="236"/>
      <c r="H335" s="239">
        <v>26.4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189</v>
      </c>
      <c r="AU335" s="245" t="s">
        <v>185</v>
      </c>
      <c r="AV335" s="13" t="s">
        <v>82</v>
      </c>
      <c r="AW335" s="13" t="s">
        <v>33</v>
      </c>
      <c r="AX335" s="13" t="s">
        <v>72</v>
      </c>
      <c r="AY335" s="245" t="s">
        <v>178</v>
      </c>
    </row>
    <row r="336" spans="1:51" s="14" customFormat="1" ht="12">
      <c r="A336" s="14"/>
      <c r="B336" s="247"/>
      <c r="C336" s="248"/>
      <c r="D336" s="230" t="s">
        <v>189</v>
      </c>
      <c r="E336" s="249" t="s">
        <v>19</v>
      </c>
      <c r="F336" s="250" t="s">
        <v>527</v>
      </c>
      <c r="G336" s="248"/>
      <c r="H336" s="249" t="s">
        <v>19</v>
      </c>
      <c r="I336" s="251"/>
      <c r="J336" s="248"/>
      <c r="K336" s="248"/>
      <c r="L336" s="252"/>
      <c r="M336" s="253"/>
      <c r="N336" s="254"/>
      <c r="O336" s="254"/>
      <c r="P336" s="254"/>
      <c r="Q336" s="254"/>
      <c r="R336" s="254"/>
      <c r="S336" s="254"/>
      <c r="T336" s="25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6" t="s">
        <v>189</v>
      </c>
      <c r="AU336" s="256" t="s">
        <v>185</v>
      </c>
      <c r="AV336" s="14" t="s">
        <v>80</v>
      </c>
      <c r="AW336" s="14" t="s">
        <v>33</v>
      </c>
      <c r="AX336" s="14" t="s">
        <v>72</v>
      </c>
      <c r="AY336" s="256" t="s">
        <v>178</v>
      </c>
    </row>
    <row r="337" spans="1:51" s="13" customFormat="1" ht="12">
      <c r="A337" s="13"/>
      <c r="B337" s="235"/>
      <c r="C337" s="236"/>
      <c r="D337" s="230" t="s">
        <v>189</v>
      </c>
      <c r="E337" s="237" t="s">
        <v>19</v>
      </c>
      <c r="F337" s="238" t="s">
        <v>528</v>
      </c>
      <c r="G337" s="236"/>
      <c r="H337" s="239">
        <v>9.9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189</v>
      </c>
      <c r="AU337" s="245" t="s">
        <v>185</v>
      </c>
      <c r="AV337" s="13" t="s">
        <v>82</v>
      </c>
      <c r="AW337" s="13" t="s">
        <v>33</v>
      </c>
      <c r="AX337" s="13" t="s">
        <v>72</v>
      </c>
      <c r="AY337" s="245" t="s">
        <v>178</v>
      </c>
    </row>
    <row r="338" spans="1:51" s="14" customFormat="1" ht="12">
      <c r="A338" s="14"/>
      <c r="B338" s="247"/>
      <c r="C338" s="248"/>
      <c r="D338" s="230" t="s">
        <v>189</v>
      </c>
      <c r="E338" s="249" t="s">
        <v>19</v>
      </c>
      <c r="F338" s="250" t="s">
        <v>529</v>
      </c>
      <c r="G338" s="248"/>
      <c r="H338" s="249" t="s">
        <v>19</v>
      </c>
      <c r="I338" s="251"/>
      <c r="J338" s="248"/>
      <c r="K338" s="248"/>
      <c r="L338" s="252"/>
      <c r="M338" s="253"/>
      <c r="N338" s="254"/>
      <c r="O338" s="254"/>
      <c r="P338" s="254"/>
      <c r="Q338" s="254"/>
      <c r="R338" s="254"/>
      <c r="S338" s="254"/>
      <c r="T338" s="25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6" t="s">
        <v>189</v>
      </c>
      <c r="AU338" s="256" t="s">
        <v>185</v>
      </c>
      <c r="AV338" s="14" t="s">
        <v>80</v>
      </c>
      <c r="AW338" s="14" t="s">
        <v>33</v>
      </c>
      <c r="AX338" s="14" t="s">
        <v>72</v>
      </c>
      <c r="AY338" s="256" t="s">
        <v>178</v>
      </c>
    </row>
    <row r="339" spans="1:51" s="13" customFormat="1" ht="12">
      <c r="A339" s="13"/>
      <c r="B339" s="235"/>
      <c r="C339" s="236"/>
      <c r="D339" s="230" t="s">
        <v>189</v>
      </c>
      <c r="E339" s="237" t="s">
        <v>19</v>
      </c>
      <c r="F339" s="238" t="s">
        <v>530</v>
      </c>
      <c r="G339" s="236"/>
      <c r="H339" s="239">
        <v>24.8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189</v>
      </c>
      <c r="AU339" s="245" t="s">
        <v>185</v>
      </c>
      <c r="AV339" s="13" t="s">
        <v>82</v>
      </c>
      <c r="AW339" s="13" t="s">
        <v>33</v>
      </c>
      <c r="AX339" s="13" t="s">
        <v>72</v>
      </c>
      <c r="AY339" s="245" t="s">
        <v>178</v>
      </c>
    </row>
    <row r="340" spans="1:51" s="15" customFormat="1" ht="12">
      <c r="A340" s="15"/>
      <c r="B340" s="257"/>
      <c r="C340" s="258"/>
      <c r="D340" s="230" t="s">
        <v>189</v>
      </c>
      <c r="E340" s="259" t="s">
        <v>19</v>
      </c>
      <c r="F340" s="260" t="s">
        <v>265</v>
      </c>
      <c r="G340" s="258"/>
      <c r="H340" s="261">
        <v>61.1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7" t="s">
        <v>189</v>
      </c>
      <c r="AU340" s="267" t="s">
        <v>185</v>
      </c>
      <c r="AV340" s="15" t="s">
        <v>185</v>
      </c>
      <c r="AW340" s="15" t="s">
        <v>33</v>
      </c>
      <c r="AX340" s="15" t="s">
        <v>80</v>
      </c>
      <c r="AY340" s="267" t="s">
        <v>178</v>
      </c>
    </row>
    <row r="341" spans="1:65" s="2" customFormat="1" ht="16.5" customHeight="1">
      <c r="A341" s="41"/>
      <c r="B341" s="42"/>
      <c r="C341" s="293" t="s">
        <v>531</v>
      </c>
      <c r="D341" s="293" t="s">
        <v>452</v>
      </c>
      <c r="E341" s="294" t="s">
        <v>532</v>
      </c>
      <c r="F341" s="295" t="s">
        <v>533</v>
      </c>
      <c r="G341" s="296" t="s">
        <v>346</v>
      </c>
      <c r="H341" s="297">
        <v>101.13</v>
      </c>
      <c r="I341" s="298"/>
      <c r="J341" s="299">
        <f>ROUND(I341*H341,2)</f>
        <v>0</v>
      </c>
      <c r="K341" s="295" t="s">
        <v>197</v>
      </c>
      <c r="L341" s="300"/>
      <c r="M341" s="301" t="s">
        <v>19</v>
      </c>
      <c r="N341" s="302" t="s">
        <v>43</v>
      </c>
      <c r="O341" s="87"/>
      <c r="P341" s="226">
        <f>O341*H341</f>
        <v>0</v>
      </c>
      <c r="Q341" s="226">
        <v>0</v>
      </c>
      <c r="R341" s="226">
        <f>Q341*H341</f>
        <v>0</v>
      </c>
      <c r="S341" s="226">
        <v>0</v>
      </c>
      <c r="T341" s="22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28" t="s">
        <v>198</v>
      </c>
      <c r="AT341" s="228" t="s">
        <v>452</v>
      </c>
      <c r="AU341" s="228" t="s">
        <v>185</v>
      </c>
      <c r="AY341" s="20" t="s">
        <v>178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20" t="s">
        <v>80</v>
      </c>
      <c r="BK341" s="229">
        <f>ROUND(I341*H341,2)</f>
        <v>0</v>
      </c>
      <c r="BL341" s="20" t="s">
        <v>185</v>
      </c>
      <c r="BM341" s="228" t="s">
        <v>534</v>
      </c>
    </row>
    <row r="342" spans="1:47" s="2" customFormat="1" ht="12">
      <c r="A342" s="41"/>
      <c r="B342" s="42"/>
      <c r="C342" s="43"/>
      <c r="D342" s="230" t="s">
        <v>187</v>
      </c>
      <c r="E342" s="43"/>
      <c r="F342" s="231" t="s">
        <v>533</v>
      </c>
      <c r="G342" s="43"/>
      <c r="H342" s="43"/>
      <c r="I342" s="232"/>
      <c r="J342" s="43"/>
      <c r="K342" s="43"/>
      <c r="L342" s="47"/>
      <c r="M342" s="233"/>
      <c r="N342" s="23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187</v>
      </c>
      <c r="AU342" s="20" t="s">
        <v>185</v>
      </c>
    </row>
    <row r="343" spans="1:65" s="2" customFormat="1" ht="16.5" customHeight="1">
      <c r="A343" s="41"/>
      <c r="B343" s="42"/>
      <c r="C343" s="293" t="s">
        <v>352</v>
      </c>
      <c r="D343" s="293" t="s">
        <v>452</v>
      </c>
      <c r="E343" s="294" t="s">
        <v>535</v>
      </c>
      <c r="F343" s="295" t="s">
        <v>536</v>
      </c>
      <c r="G343" s="296" t="s">
        <v>346</v>
      </c>
      <c r="H343" s="297">
        <v>61.1</v>
      </c>
      <c r="I343" s="298"/>
      <c r="J343" s="299">
        <f>ROUND(I343*H343,2)</f>
        <v>0</v>
      </c>
      <c r="K343" s="295" t="s">
        <v>197</v>
      </c>
      <c r="L343" s="300"/>
      <c r="M343" s="301" t="s">
        <v>19</v>
      </c>
      <c r="N343" s="302" t="s">
        <v>43</v>
      </c>
      <c r="O343" s="87"/>
      <c r="P343" s="226">
        <f>O343*H343</f>
        <v>0</v>
      </c>
      <c r="Q343" s="226">
        <v>0</v>
      </c>
      <c r="R343" s="226">
        <f>Q343*H343</f>
        <v>0</v>
      </c>
      <c r="S343" s="226">
        <v>0</v>
      </c>
      <c r="T343" s="227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28" t="s">
        <v>198</v>
      </c>
      <c r="AT343" s="228" t="s">
        <v>452</v>
      </c>
      <c r="AU343" s="228" t="s">
        <v>185</v>
      </c>
      <c r="AY343" s="20" t="s">
        <v>178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20" t="s">
        <v>80</v>
      </c>
      <c r="BK343" s="229">
        <f>ROUND(I343*H343,2)</f>
        <v>0</v>
      </c>
      <c r="BL343" s="20" t="s">
        <v>185</v>
      </c>
      <c r="BM343" s="228" t="s">
        <v>537</v>
      </c>
    </row>
    <row r="344" spans="1:47" s="2" customFormat="1" ht="12">
      <c r="A344" s="41"/>
      <c r="B344" s="42"/>
      <c r="C344" s="43"/>
      <c r="D344" s="230" t="s">
        <v>187</v>
      </c>
      <c r="E344" s="43"/>
      <c r="F344" s="231" t="s">
        <v>536</v>
      </c>
      <c r="G344" s="43"/>
      <c r="H344" s="43"/>
      <c r="I344" s="232"/>
      <c r="J344" s="43"/>
      <c r="K344" s="43"/>
      <c r="L344" s="47"/>
      <c r="M344" s="233"/>
      <c r="N344" s="234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187</v>
      </c>
      <c r="AU344" s="20" t="s">
        <v>185</v>
      </c>
    </row>
    <row r="345" spans="1:63" s="16" customFormat="1" ht="20.85" customHeight="1">
      <c r="A345" s="16"/>
      <c r="B345" s="268"/>
      <c r="C345" s="269"/>
      <c r="D345" s="270" t="s">
        <v>71</v>
      </c>
      <c r="E345" s="270" t="s">
        <v>538</v>
      </c>
      <c r="F345" s="270" t="s">
        <v>539</v>
      </c>
      <c r="G345" s="269"/>
      <c r="H345" s="269"/>
      <c r="I345" s="271"/>
      <c r="J345" s="272">
        <f>BK345</f>
        <v>0</v>
      </c>
      <c r="K345" s="269"/>
      <c r="L345" s="273"/>
      <c r="M345" s="274"/>
      <c r="N345" s="275"/>
      <c r="O345" s="275"/>
      <c r="P345" s="276">
        <f>SUM(P346:P433)</f>
        <v>0</v>
      </c>
      <c r="Q345" s="275"/>
      <c r="R345" s="276">
        <f>SUM(R346:R433)</f>
        <v>19.8158551</v>
      </c>
      <c r="S345" s="275"/>
      <c r="T345" s="277">
        <f>SUM(T346:T433)</f>
        <v>0</v>
      </c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R345" s="278" t="s">
        <v>80</v>
      </c>
      <c r="AT345" s="279" t="s">
        <v>71</v>
      </c>
      <c r="AU345" s="279" t="s">
        <v>101</v>
      </c>
      <c r="AY345" s="278" t="s">
        <v>178</v>
      </c>
      <c r="BK345" s="280">
        <f>SUM(BK346:BK433)</f>
        <v>0</v>
      </c>
    </row>
    <row r="346" spans="1:65" s="2" customFormat="1" ht="16.5" customHeight="1">
      <c r="A346" s="41"/>
      <c r="B346" s="42"/>
      <c r="C346" s="217" t="s">
        <v>540</v>
      </c>
      <c r="D346" s="217" t="s">
        <v>180</v>
      </c>
      <c r="E346" s="218" t="s">
        <v>541</v>
      </c>
      <c r="F346" s="219" t="s">
        <v>542</v>
      </c>
      <c r="G346" s="220" t="s">
        <v>183</v>
      </c>
      <c r="H346" s="221">
        <v>220.58</v>
      </c>
      <c r="I346" s="222"/>
      <c r="J346" s="223">
        <f>ROUND(I346*H346,2)</f>
        <v>0</v>
      </c>
      <c r="K346" s="219" t="s">
        <v>184</v>
      </c>
      <c r="L346" s="47"/>
      <c r="M346" s="224" t="s">
        <v>19</v>
      </c>
      <c r="N346" s="225" t="s">
        <v>43</v>
      </c>
      <c r="O346" s="87"/>
      <c r="P346" s="226">
        <f>O346*H346</f>
        <v>0</v>
      </c>
      <c r="Q346" s="226">
        <v>0</v>
      </c>
      <c r="R346" s="226">
        <f>Q346*H346</f>
        <v>0</v>
      </c>
      <c r="S346" s="226">
        <v>0</v>
      </c>
      <c r="T346" s="227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28" t="s">
        <v>185</v>
      </c>
      <c r="AT346" s="228" t="s">
        <v>180</v>
      </c>
      <c r="AU346" s="228" t="s">
        <v>185</v>
      </c>
      <c r="AY346" s="20" t="s">
        <v>178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20" t="s">
        <v>80</v>
      </c>
      <c r="BK346" s="229">
        <f>ROUND(I346*H346,2)</f>
        <v>0</v>
      </c>
      <c r="BL346" s="20" t="s">
        <v>185</v>
      </c>
      <c r="BM346" s="228" t="s">
        <v>543</v>
      </c>
    </row>
    <row r="347" spans="1:47" s="2" customFormat="1" ht="12">
      <c r="A347" s="41"/>
      <c r="B347" s="42"/>
      <c r="C347" s="43"/>
      <c r="D347" s="230" t="s">
        <v>187</v>
      </c>
      <c r="E347" s="43"/>
      <c r="F347" s="231" t="s">
        <v>544</v>
      </c>
      <c r="G347" s="43"/>
      <c r="H347" s="43"/>
      <c r="I347" s="232"/>
      <c r="J347" s="43"/>
      <c r="K347" s="43"/>
      <c r="L347" s="47"/>
      <c r="M347" s="233"/>
      <c r="N347" s="234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187</v>
      </c>
      <c r="AU347" s="20" t="s">
        <v>185</v>
      </c>
    </row>
    <row r="348" spans="1:51" s="14" customFormat="1" ht="12">
      <c r="A348" s="14"/>
      <c r="B348" s="247"/>
      <c r="C348" s="248"/>
      <c r="D348" s="230" t="s">
        <v>189</v>
      </c>
      <c r="E348" s="249" t="s">
        <v>19</v>
      </c>
      <c r="F348" s="250" t="s">
        <v>545</v>
      </c>
      <c r="G348" s="248"/>
      <c r="H348" s="249" t="s">
        <v>19</v>
      </c>
      <c r="I348" s="251"/>
      <c r="J348" s="248"/>
      <c r="K348" s="248"/>
      <c r="L348" s="252"/>
      <c r="M348" s="253"/>
      <c r="N348" s="254"/>
      <c r="O348" s="254"/>
      <c r="P348" s="254"/>
      <c r="Q348" s="254"/>
      <c r="R348" s="254"/>
      <c r="S348" s="254"/>
      <c r="T348" s="25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6" t="s">
        <v>189</v>
      </c>
      <c r="AU348" s="256" t="s">
        <v>185</v>
      </c>
      <c r="AV348" s="14" t="s">
        <v>80</v>
      </c>
      <c r="AW348" s="14" t="s">
        <v>33</v>
      </c>
      <c r="AX348" s="14" t="s">
        <v>72</v>
      </c>
      <c r="AY348" s="256" t="s">
        <v>178</v>
      </c>
    </row>
    <row r="349" spans="1:51" s="13" customFormat="1" ht="12">
      <c r="A349" s="13"/>
      <c r="B349" s="235"/>
      <c r="C349" s="236"/>
      <c r="D349" s="230" t="s">
        <v>189</v>
      </c>
      <c r="E349" s="237" t="s">
        <v>19</v>
      </c>
      <c r="F349" s="238" t="s">
        <v>546</v>
      </c>
      <c r="G349" s="236"/>
      <c r="H349" s="239">
        <v>211.6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5" t="s">
        <v>189</v>
      </c>
      <c r="AU349" s="245" t="s">
        <v>185</v>
      </c>
      <c r="AV349" s="13" t="s">
        <v>82</v>
      </c>
      <c r="AW349" s="13" t="s">
        <v>33</v>
      </c>
      <c r="AX349" s="13" t="s">
        <v>72</v>
      </c>
      <c r="AY349" s="245" t="s">
        <v>178</v>
      </c>
    </row>
    <row r="350" spans="1:51" s="14" customFormat="1" ht="12">
      <c r="A350" s="14"/>
      <c r="B350" s="247"/>
      <c r="C350" s="248"/>
      <c r="D350" s="230" t="s">
        <v>189</v>
      </c>
      <c r="E350" s="249" t="s">
        <v>19</v>
      </c>
      <c r="F350" s="250" t="s">
        <v>547</v>
      </c>
      <c r="G350" s="248"/>
      <c r="H350" s="249" t="s">
        <v>19</v>
      </c>
      <c r="I350" s="251"/>
      <c r="J350" s="248"/>
      <c r="K350" s="248"/>
      <c r="L350" s="252"/>
      <c r="M350" s="253"/>
      <c r="N350" s="254"/>
      <c r="O350" s="254"/>
      <c r="P350" s="254"/>
      <c r="Q350" s="254"/>
      <c r="R350" s="254"/>
      <c r="S350" s="254"/>
      <c r="T350" s="25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6" t="s">
        <v>189</v>
      </c>
      <c r="AU350" s="256" t="s">
        <v>185</v>
      </c>
      <c r="AV350" s="14" t="s">
        <v>80</v>
      </c>
      <c r="AW350" s="14" t="s">
        <v>33</v>
      </c>
      <c r="AX350" s="14" t="s">
        <v>72</v>
      </c>
      <c r="AY350" s="256" t="s">
        <v>178</v>
      </c>
    </row>
    <row r="351" spans="1:51" s="13" customFormat="1" ht="12">
      <c r="A351" s="13"/>
      <c r="B351" s="235"/>
      <c r="C351" s="236"/>
      <c r="D351" s="230" t="s">
        <v>189</v>
      </c>
      <c r="E351" s="237" t="s">
        <v>19</v>
      </c>
      <c r="F351" s="238" t="s">
        <v>548</v>
      </c>
      <c r="G351" s="236"/>
      <c r="H351" s="239">
        <v>8.98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189</v>
      </c>
      <c r="AU351" s="245" t="s">
        <v>185</v>
      </c>
      <c r="AV351" s="13" t="s">
        <v>82</v>
      </c>
      <c r="AW351" s="13" t="s">
        <v>33</v>
      </c>
      <c r="AX351" s="13" t="s">
        <v>72</v>
      </c>
      <c r="AY351" s="245" t="s">
        <v>178</v>
      </c>
    </row>
    <row r="352" spans="1:51" s="15" customFormat="1" ht="12">
      <c r="A352" s="15"/>
      <c r="B352" s="257"/>
      <c r="C352" s="258"/>
      <c r="D352" s="230" t="s">
        <v>189</v>
      </c>
      <c r="E352" s="259" t="s">
        <v>19</v>
      </c>
      <c r="F352" s="260" t="s">
        <v>265</v>
      </c>
      <c r="G352" s="258"/>
      <c r="H352" s="261">
        <v>220.58</v>
      </c>
      <c r="I352" s="262"/>
      <c r="J352" s="258"/>
      <c r="K352" s="258"/>
      <c r="L352" s="263"/>
      <c r="M352" s="264"/>
      <c r="N352" s="265"/>
      <c r="O352" s="265"/>
      <c r="P352" s="265"/>
      <c r="Q352" s="265"/>
      <c r="R352" s="265"/>
      <c r="S352" s="265"/>
      <c r="T352" s="26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7" t="s">
        <v>189</v>
      </c>
      <c r="AU352" s="267" t="s">
        <v>185</v>
      </c>
      <c r="AV352" s="15" t="s">
        <v>185</v>
      </c>
      <c r="AW352" s="15" t="s">
        <v>33</v>
      </c>
      <c r="AX352" s="15" t="s">
        <v>80</v>
      </c>
      <c r="AY352" s="267" t="s">
        <v>178</v>
      </c>
    </row>
    <row r="353" spans="1:65" s="2" customFormat="1" ht="16.5" customHeight="1">
      <c r="A353" s="41"/>
      <c r="B353" s="42"/>
      <c r="C353" s="293" t="s">
        <v>357</v>
      </c>
      <c r="D353" s="293" t="s">
        <v>452</v>
      </c>
      <c r="E353" s="294" t="s">
        <v>549</v>
      </c>
      <c r="F353" s="295" t="s">
        <v>550</v>
      </c>
      <c r="G353" s="296" t="s">
        <v>183</v>
      </c>
      <c r="H353" s="297">
        <v>224.992</v>
      </c>
      <c r="I353" s="298"/>
      <c r="J353" s="299">
        <f>ROUND(I353*H353,2)</f>
        <v>0</v>
      </c>
      <c r="K353" s="295" t="s">
        <v>184</v>
      </c>
      <c r="L353" s="300"/>
      <c r="M353" s="301" t="s">
        <v>19</v>
      </c>
      <c r="N353" s="302" t="s">
        <v>43</v>
      </c>
      <c r="O353" s="87"/>
      <c r="P353" s="226">
        <f>O353*H353</f>
        <v>0</v>
      </c>
      <c r="Q353" s="226">
        <v>0.005</v>
      </c>
      <c r="R353" s="226">
        <f>Q353*H353</f>
        <v>1.12496</v>
      </c>
      <c r="S353" s="226">
        <v>0</v>
      </c>
      <c r="T353" s="227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8" t="s">
        <v>198</v>
      </c>
      <c r="AT353" s="228" t="s">
        <v>452</v>
      </c>
      <c r="AU353" s="228" t="s">
        <v>185</v>
      </c>
      <c r="AY353" s="20" t="s">
        <v>178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20" t="s">
        <v>80</v>
      </c>
      <c r="BK353" s="229">
        <f>ROUND(I353*H353,2)</f>
        <v>0</v>
      </c>
      <c r="BL353" s="20" t="s">
        <v>185</v>
      </c>
      <c r="BM353" s="228" t="s">
        <v>551</v>
      </c>
    </row>
    <row r="354" spans="1:47" s="2" customFormat="1" ht="12">
      <c r="A354" s="41"/>
      <c r="B354" s="42"/>
      <c r="C354" s="43"/>
      <c r="D354" s="230" t="s">
        <v>187</v>
      </c>
      <c r="E354" s="43"/>
      <c r="F354" s="231" t="s">
        <v>550</v>
      </c>
      <c r="G354" s="43"/>
      <c r="H354" s="43"/>
      <c r="I354" s="232"/>
      <c r="J354" s="43"/>
      <c r="K354" s="43"/>
      <c r="L354" s="47"/>
      <c r="M354" s="233"/>
      <c r="N354" s="23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187</v>
      </c>
      <c r="AU354" s="20" t="s">
        <v>185</v>
      </c>
    </row>
    <row r="355" spans="1:51" s="13" customFormat="1" ht="12">
      <c r="A355" s="13"/>
      <c r="B355" s="235"/>
      <c r="C355" s="236"/>
      <c r="D355" s="230" t="s">
        <v>189</v>
      </c>
      <c r="E355" s="236"/>
      <c r="F355" s="238" t="s">
        <v>552</v>
      </c>
      <c r="G355" s="236"/>
      <c r="H355" s="239">
        <v>224.992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189</v>
      </c>
      <c r="AU355" s="245" t="s">
        <v>185</v>
      </c>
      <c r="AV355" s="13" t="s">
        <v>82</v>
      </c>
      <c r="AW355" s="13" t="s">
        <v>4</v>
      </c>
      <c r="AX355" s="13" t="s">
        <v>80</v>
      </c>
      <c r="AY355" s="245" t="s">
        <v>178</v>
      </c>
    </row>
    <row r="356" spans="1:65" s="2" customFormat="1" ht="16.5" customHeight="1">
      <c r="A356" s="41"/>
      <c r="B356" s="42"/>
      <c r="C356" s="217" t="s">
        <v>553</v>
      </c>
      <c r="D356" s="217" t="s">
        <v>180</v>
      </c>
      <c r="E356" s="218" t="s">
        <v>554</v>
      </c>
      <c r="F356" s="219" t="s">
        <v>555</v>
      </c>
      <c r="G356" s="220" t="s">
        <v>183</v>
      </c>
      <c r="H356" s="221">
        <v>222.08</v>
      </c>
      <c r="I356" s="222"/>
      <c r="J356" s="223">
        <f>ROUND(I356*H356,2)</f>
        <v>0</v>
      </c>
      <c r="K356" s="219" t="s">
        <v>184</v>
      </c>
      <c r="L356" s="47"/>
      <c r="M356" s="224" t="s">
        <v>19</v>
      </c>
      <c r="N356" s="225" t="s">
        <v>43</v>
      </c>
      <c r="O356" s="87"/>
      <c r="P356" s="226">
        <f>O356*H356</f>
        <v>0</v>
      </c>
      <c r="Q356" s="226">
        <v>0.01159</v>
      </c>
      <c r="R356" s="226">
        <f>Q356*H356</f>
        <v>2.5739072</v>
      </c>
      <c r="S356" s="226">
        <v>0</v>
      </c>
      <c r="T356" s="227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28" t="s">
        <v>185</v>
      </c>
      <c r="AT356" s="228" t="s">
        <v>180</v>
      </c>
      <c r="AU356" s="228" t="s">
        <v>185</v>
      </c>
      <c r="AY356" s="20" t="s">
        <v>178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20" t="s">
        <v>80</v>
      </c>
      <c r="BK356" s="229">
        <f>ROUND(I356*H356,2)</f>
        <v>0</v>
      </c>
      <c r="BL356" s="20" t="s">
        <v>185</v>
      </c>
      <c r="BM356" s="228" t="s">
        <v>556</v>
      </c>
    </row>
    <row r="357" spans="1:47" s="2" customFormat="1" ht="12">
      <c r="A357" s="41"/>
      <c r="B357" s="42"/>
      <c r="C357" s="43"/>
      <c r="D357" s="230" t="s">
        <v>187</v>
      </c>
      <c r="E357" s="43"/>
      <c r="F357" s="231" t="s">
        <v>557</v>
      </c>
      <c r="G357" s="43"/>
      <c r="H357" s="43"/>
      <c r="I357" s="232"/>
      <c r="J357" s="43"/>
      <c r="K357" s="43"/>
      <c r="L357" s="47"/>
      <c r="M357" s="233"/>
      <c r="N357" s="234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187</v>
      </c>
      <c r="AU357" s="20" t="s">
        <v>185</v>
      </c>
    </row>
    <row r="358" spans="1:51" s="14" customFormat="1" ht="12">
      <c r="A358" s="14"/>
      <c r="B358" s="247"/>
      <c r="C358" s="248"/>
      <c r="D358" s="230" t="s">
        <v>189</v>
      </c>
      <c r="E358" s="249" t="s">
        <v>19</v>
      </c>
      <c r="F358" s="250" t="s">
        <v>545</v>
      </c>
      <c r="G358" s="248"/>
      <c r="H358" s="249" t="s">
        <v>19</v>
      </c>
      <c r="I358" s="251"/>
      <c r="J358" s="248"/>
      <c r="K358" s="248"/>
      <c r="L358" s="252"/>
      <c r="M358" s="253"/>
      <c r="N358" s="254"/>
      <c r="O358" s="254"/>
      <c r="P358" s="254"/>
      <c r="Q358" s="254"/>
      <c r="R358" s="254"/>
      <c r="S358" s="254"/>
      <c r="T358" s="25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6" t="s">
        <v>189</v>
      </c>
      <c r="AU358" s="256" t="s">
        <v>185</v>
      </c>
      <c r="AV358" s="14" t="s">
        <v>80</v>
      </c>
      <c r="AW358" s="14" t="s">
        <v>33</v>
      </c>
      <c r="AX358" s="14" t="s">
        <v>72</v>
      </c>
      <c r="AY358" s="256" t="s">
        <v>178</v>
      </c>
    </row>
    <row r="359" spans="1:51" s="13" customFormat="1" ht="12">
      <c r="A359" s="13"/>
      <c r="B359" s="235"/>
      <c r="C359" s="236"/>
      <c r="D359" s="230" t="s">
        <v>189</v>
      </c>
      <c r="E359" s="237" t="s">
        <v>19</v>
      </c>
      <c r="F359" s="238" t="s">
        <v>546</v>
      </c>
      <c r="G359" s="236"/>
      <c r="H359" s="239">
        <v>211.6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189</v>
      </c>
      <c r="AU359" s="245" t="s">
        <v>185</v>
      </c>
      <c r="AV359" s="13" t="s">
        <v>82</v>
      </c>
      <c r="AW359" s="13" t="s">
        <v>33</v>
      </c>
      <c r="AX359" s="13" t="s">
        <v>72</v>
      </c>
      <c r="AY359" s="245" t="s">
        <v>178</v>
      </c>
    </row>
    <row r="360" spans="1:51" s="14" customFormat="1" ht="12">
      <c r="A360" s="14"/>
      <c r="B360" s="247"/>
      <c r="C360" s="248"/>
      <c r="D360" s="230" t="s">
        <v>189</v>
      </c>
      <c r="E360" s="249" t="s">
        <v>19</v>
      </c>
      <c r="F360" s="250" t="s">
        <v>547</v>
      </c>
      <c r="G360" s="248"/>
      <c r="H360" s="249" t="s">
        <v>19</v>
      </c>
      <c r="I360" s="251"/>
      <c r="J360" s="248"/>
      <c r="K360" s="248"/>
      <c r="L360" s="252"/>
      <c r="M360" s="253"/>
      <c r="N360" s="254"/>
      <c r="O360" s="254"/>
      <c r="P360" s="254"/>
      <c r="Q360" s="254"/>
      <c r="R360" s="254"/>
      <c r="S360" s="254"/>
      <c r="T360" s="25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6" t="s">
        <v>189</v>
      </c>
      <c r="AU360" s="256" t="s">
        <v>185</v>
      </c>
      <c r="AV360" s="14" t="s">
        <v>80</v>
      </c>
      <c r="AW360" s="14" t="s">
        <v>33</v>
      </c>
      <c r="AX360" s="14" t="s">
        <v>72</v>
      </c>
      <c r="AY360" s="256" t="s">
        <v>178</v>
      </c>
    </row>
    <row r="361" spans="1:51" s="13" customFormat="1" ht="12">
      <c r="A361" s="13"/>
      <c r="B361" s="235"/>
      <c r="C361" s="236"/>
      <c r="D361" s="230" t="s">
        <v>189</v>
      </c>
      <c r="E361" s="237" t="s">
        <v>19</v>
      </c>
      <c r="F361" s="238" t="s">
        <v>548</v>
      </c>
      <c r="G361" s="236"/>
      <c r="H361" s="239">
        <v>8.98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189</v>
      </c>
      <c r="AU361" s="245" t="s">
        <v>185</v>
      </c>
      <c r="AV361" s="13" t="s">
        <v>82</v>
      </c>
      <c r="AW361" s="13" t="s">
        <v>33</v>
      </c>
      <c r="AX361" s="13" t="s">
        <v>72</v>
      </c>
      <c r="AY361" s="245" t="s">
        <v>178</v>
      </c>
    </row>
    <row r="362" spans="1:51" s="17" customFormat="1" ht="12">
      <c r="A362" s="17"/>
      <c r="B362" s="282"/>
      <c r="C362" s="283"/>
      <c r="D362" s="230" t="s">
        <v>189</v>
      </c>
      <c r="E362" s="284" t="s">
        <v>117</v>
      </c>
      <c r="F362" s="285" t="s">
        <v>449</v>
      </c>
      <c r="G362" s="283"/>
      <c r="H362" s="286">
        <v>220.58</v>
      </c>
      <c r="I362" s="287"/>
      <c r="J362" s="283"/>
      <c r="K362" s="283"/>
      <c r="L362" s="288"/>
      <c r="M362" s="289"/>
      <c r="N362" s="290"/>
      <c r="O362" s="290"/>
      <c r="P362" s="290"/>
      <c r="Q362" s="290"/>
      <c r="R362" s="290"/>
      <c r="S362" s="290"/>
      <c r="T362" s="291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T362" s="292" t="s">
        <v>189</v>
      </c>
      <c r="AU362" s="292" t="s">
        <v>185</v>
      </c>
      <c r="AV362" s="17" t="s">
        <v>101</v>
      </c>
      <c r="AW362" s="17" t="s">
        <v>33</v>
      </c>
      <c r="AX362" s="17" t="s">
        <v>72</v>
      </c>
      <c r="AY362" s="292" t="s">
        <v>178</v>
      </c>
    </row>
    <row r="363" spans="1:51" s="14" customFormat="1" ht="12">
      <c r="A363" s="14"/>
      <c r="B363" s="247"/>
      <c r="C363" s="248"/>
      <c r="D363" s="230" t="s">
        <v>189</v>
      </c>
      <c r="E363" s="249" t="s">
        <v>19</v>
      </c>
      <c r="F363" s="250" t="s">
        <v>558</v>
      </c>
      <c r="G363" s="248"/>
      <c r="H363" s="249" t="s">
        <v>19</v>
      </c>
      <c r="I363" s="251"/>
      <c r="J363" s="248"/>
      <c r="K363" s="248"/>
      <c r="L363" s="252"/>
      <c r="M363" s="253"/>
      <c r="N363" s="254"/>
      <c r="O363" s="254"/>
      <c r="P363" s="254"/>
      <c r="Q363" s="254"/>
      <c r="R363" s="254"/>
      <c r="S363" s="254"/>
      <c r="T363" s="25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6" t="s">
        <v>189</v>
      </c>
      <c r="AU363" s="256" t="s">
        <v>185</v>
      </c>
      <c r="AV363" s="14" t="s">
        <v>80</v>
      </c>
      <c r="AW363" s="14" t="s">
        <v>33</v>
      </c>
      <c r="AX363" s="14" t="s">
        <v>72</v>
      </c>
      <c r="AY363" s="256" t="s">
        <v>178</v>
      </c>
    </row>
    <row r="364" spans="1:51" s="13" customFormat="1" ht="12">
      <c r="A364" s="13"/>
      <c r="B364" s="235"/>
      <c r="C364" s="236"/>
      <c r="D364" s="230" t="s">
        <v>189</v>
      </c>
      <c r="E364" s="237" t="s">
        <v>115</v>
      </c>
      <c r="F364" s="238" t="s">
        <v>116</v>
      </c>
      <c r="G364" s="236"/>
      <c r="H364" s="239">
        <v>1.5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189</v>
      </c>
      <c r="AU364" s="245" t="s">
        <v>185</v>
      </c>
      <c r="AV364" s="13" t="s">
        <v>82</v>
      </c>
      <c r="AW364" s="13" t="s">
        <v>33</v>
      </c>
      <c r="AX364" s="13" t="s">
        <v>72</v>
      </c>
      <c r="AY364" s="245" t="s">
        <v>178</v>
      </c>
    </row>
    <row r="365" spans="1:51" s="17" customFormat="1" ht="12">
      <c r="A365" s="17"/>
      <c r="B365" s="282"/>
      <c r="C365" s="283"/>
      <c r="D365" s="230" t="s">
        <v>189</v>
      </c>
      <c r="E365" s="284" t="s">
        <v>19</v>
      </c>
      <c r="F365" s="285" t="s">
        <v>449</v>
      </c>
      <c r="G365" s="283"/>
      <c r="H365" s="286">
        <v>1.5</v>
      </c>
      <c r="I365" s="287"/>
      <c r="J365" s="283"/>
      <c r="K365" s="283"/>
      <c r="L365" s="288"/>
      <c r="M365" s="289"/>
      <c r="N365" s="290"/>
      <c r="O365" s="290"/>
      <c r="P365" s="290"/>
      <c r="Q365" s="290"/>
      <c r="R365" s="290"/>
      <c r="S365" s="290"/>
      <c r="T365" s="291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T365" s="292" t="s">
        <v>189</v>
      </c>
      <c r="AU365" s="292" t="s">
        <v>185</v>
      </c>
      <c r="AV365" s="17" t="s">
        <v>101</v>
      </c>
      <c r="AW365" s="17" t="s">
        <v>33</v>
      </c>
      <c r="AX365" s="17" t="s">
        <v>72</v>
      </c>
      <c r="AY365" s="292" t="s">
        <v>178</v>
      </c>
    </row>
    <row r="366" spans="1:51" s="15" customFormat="1" ht="12">
      <c r="A366" s="15"/>
      <c r="B366" s="257"/>
      <c r="C366" s="258"/>
      <c r="D366" s="230" t="s">
        <v>189</v>
      </c>
      <c r="E366" s="259" t="s">
        <v>19</v>
      </c>
      <c r="F366" s="260" t="s">
        <v>265</v>
      </c>
      <c r="G366" s="258"/>
      <c r="H366" s="261">
        <v>222.08</v>
      </c>
      <c r="I366" s="262"/>
      <c r="J366" s="258"/>
      <c r="K366" s="258"/>
      <c r="L366" s="263"/>
      <c r="M366" s="264"/>
      <c r="N366" s="265"/>
      <c r="O366" s="265"/>
      <c r="P366" s="265"/>
      <c r="Q366" s="265"/>
      <c r="R366" s="265"/>
      <c r="S366" s="265"/>
      <c r="T366" s="266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7" t="s">
        <v>189</v>
      </c>
      <c r="AU366" s="267" t="s">
        <v>185</v>
      </c>
      <c r="AV366" s="15" t="s">
        <v>185</v>
      </c>
      <c r="AW366" s="15" t="s">
        <v>33</v>
      </c>
      <c r="AX366" s="15" t="s">
        <v>80</v>
      </c>
      <c r="AY366" s="267" t="s">
        <v>178</v>
      </c>
    </row>
    <row r="367" spans="1:65" s="2" customFormat="1" ht="16.5" customHeight="1">
      <c r="A367" s="41"/>
      <c r="B367" s="42"/>
      <c r="C367" s="217" t="s">
        <v>362</v>
      </c>
      <c r="D367" s="217" t="s">
        <v>180</v>
      </c>
      <c r="E367" s="218" t="s">
        <v>559</v>
      </c>
      <c r="F367" s="219" t="s">
        <v>560</v>
      </c>
      <c r="G367" s="220" t="s">
        <v>183</v>
      </c>
      <c r="H367" s="221">
        <v>222.08</v>
      </c>
      <c r="I367" s="222"/>
      <c r="J367" s="223">
        <f>ROUND(I367*H367,2)</f>
        <v>0</v>
      </c>
      <c r="K367" s="219" t="s">
        <v>184</v>
      </c>
      <c r="L367" s="47"/>
      <c r="M367" s="224" t="s">
        <v>19</v>
      </c>
      <c r="N367" s="225" t="s">
        <v>43</v>
      </c>
      <c r="O367" s="87"/>
      <c r="P367" s="226">
        <f>O367*H367</f>
        <v>0</v>
      </c>
      <c r="Q367" s="226">
        <v>0</v>
      </c>
      <c r="R367" s="226">
        <f>Q367*H367</f>
        <v>0</v>
      </c>
      <c r="S367" s="226">
        <v>0</v>
      </c>
      <c r="T367" s="227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28" t="s">
        <v>185</v>
      </c>
      <c r="AT367" s="228" t="s">
        <v>180</v>
      </c>
      <c r="AU367" s="228" t="s">
        <v>185</v>
      </c>
      <c r="AY367" s="20" t="s">
        <v>178</v>
      </c>
      <c r="BE367" s="229">
        <f>IF(N367="základní",J367,0)</f>
        <v>0</v>
      </c>
      <c r="BF367" s="229">
        <f>IF(N367="snížená",J367,0)</f>
        <v>0</v>
      </c>
      <c r="BG367" s="229">
        <f>IF(N367="zákl. přenesená",J367,0)</f>
        <v>0</v>
      </c>
      <c r="BH367" s="229">
        <f>IF(N367="sníž. přenesená",J367,0)</f>
        <v>0</v>
      </c>
      <c r="BI367" s="229">
        <f>IF(N367="nulová",J367,0)</f>
        <v>0</v>
      </c>
      <c r="BJ367" s="20" t="s">
        <v>80</v>
      </c>
      <c r="BK367" s="229">
        <f>ROUND(I367*H367,2)</f>
        <v>0</v>
      </c>
      <c r="BL367" s="20" t="s">
        <v>185</v>
      </c>
      <c r="BM367" s="228" t="s">
        <v>561</v>
      </c>
    </row>
    <row r="368" spans="1:47" s="2" customFormat="1" ht="12">
      <c r="A368" s="41"/>
      <c r="B368" s="42"/>
      <c r="C368" s="43"/>
      <c r="D368" s="230" t="s">
        <v>187</v>
      </c>
      <c r="E368" s="43"/>
      <c r="F368" s="231" t="s">
        <v>562</v>
      </c>
      <c r="G368" s="43"/>
      <c r="H368" s="43"/>
      <c r="I368" s="232"/>
      <c r="J368" s="43"/>
      <c r="K368" s="43"/>
      <c r="L368" s="47"/>
      <c r="M368" s="233"/>
      <c r="N368" s="234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187</v>
      </c>
      <c r="AU368" s="20" t="s">
        <v>185</v>
      </c>
    </row>
    <row r="369" spans="1:47" s="2" customFormat="1" ht="12">
      <c r="A369" s="41"/>
      <c r="B369" s="42"/>
      <c r="C369" s="43"/>
      <c r="D369" s="230" t="s">
        <v>240</v>
      </c>
      <c r="E369" s="43"/>
      <c r="F369" s="246" t="s">
        <v>563</v>
      </c>
      <c r="G369" s="43"/>
      <c r="H369" s="43"/>
      <c r="I369" s="232"/>
      <c r="J369" s="43"/>
      <c r="K369" s="43"/>
      <c r="L369" s="47"/>
      <c r="M369" s="233"/>
      <c r="N369" s="234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20" t="s">
        <v>240</v>
      </c>
      <c r="AU369" s="20" t="s">
        <v>185</v>
      </c>
    </row>
    <row r="370" spans="1:51" s="13" customFormat="1" ht="12">
      <c r="A370" s="13"/>
      <c r="B370" s="235"/>
      <c r="C370" s="236"/>
      <c r="D370" s="230" t="s">
        <v>189</v>
      </c>
      <c r="E370" s="237" t="s">
        <v>19</v>
      </c>
      <c r="F370" s="238" t="s">
        <v>564</v>
      </c>
      <c r="G370" s="236"/>
      <c r="H370" s="239">
        <v>222.08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189</v>
      </c>
      <c r="AU370" s="245" t="s">
        <v>185</v>
      </c>
      <c r="AV370" s="13" t="s">
        <v>82</v>
      </c>
      <c r="AW370" s="13" t="s">
        <v>33</v>
      </c>
      <c r="AX370" s="13" t="s">
        <v>80</v>
      </c>
      <c r="AY370" s="245" t="s">
        <v>178</v>
      </c>
    </row>
    <row r="371" spans="1:65" s="2" customFormat="1" ht="33" customHeight="1">
      <c r="A371" s="41"/>
      <c r="B371" s="42"/>
      <c r="C371" s="293" t="s">
        <v>565</v>
      </c>
      <c r="D371" s="293" t="s">
        <v>452</v>
      </c>
      <c r="E371" s="294" t="s">
        <v>566</v>
      </c>
      <c r="F371" s="295" t="s">
        <v>567</v>
      </c>
      <c r="G371" s="296" t="s">
        <v>183</v>
      </c>
      <c r="H371" s="297">
        <v>239.498</v>
      </c>
      <c r="I371" s="298"/>
      <c r="J371" s="299">
        <f>ROUND(I371*H371,2)</f>
        <v>0</v>
      </c>
      <c r="K371" s="295" t="s">
        <v>184</v>
      </c>
      <c r="L371" s="300"/>
      <c r="M371" s="301" t="s">
        <v>19</v>
      </c>
      <c r="N371" s="302" t="s">
        <v>43</v>
      </c>
      <c r="O371" s="87"/>
      <c r="P371" s="226">
        <f>O371*H371</f>
        <v>0</v>
      </c>
      <c r="Q371" s="226">
        <v>0.00135</v>
      </c>
      <c r="R371" s="226">
        <f>Q371*H371</f>
        <v>0.3233223</v>
      </c>
      <c r="S371" s="226">
        <v>0</v>
      </c>
      <c r="T371" s="22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28" t="s">
        <v>198</v>
      </c>
      <c r="AT371" s="228" t="s">
        <v>452</v>
      </c>
      <c r="AU371" s="228" t="s">
        <v>185</v>
      </c>
      <c r="AY371" s="20" t="s">
        <v>178</v>
      </c>
      <c r="BE371" s="229">
        <f>IF(N371="základní",J371,0)</f>
        <v>0</v>
      </c>
      <c r="BF371" s="229">
        <f>IF(N371="snížená",J371,0)</f>
        <v>0</v>
      </c>
      <c r="BG371" s="229">
        <f>IF(N371="zákl. přenesená",J371,0)</f>
        <v>0</v>
      </c>
      <c r="BH371" s="229">
        <f>IF(N371="sníž. přenesená",J371,0)</f>
        <v>0</v>
      </c>
      <c r="BI371" s="229">
        <f>IF(N371="nulová",J371,0)</f>
        <v>0</v>
      </c>
      <c r="BJ371" s="20" t="s">
        <v>80</v>
      </c>
      <c r="BK371" s="229">
        <f>ROUND(I371*H371,2)</f>
        <v>0</v>
      </c>
      <c r="BL371" s="20" t="s">
        <v>185</v>
      </c>
      <c r="BM371" s="228" t="s">
        <v>568</v>
      </c>
    </row>
    <row r="372" spans="1:47" s="2" customFormat="1" ht="12">
      <c r="A372" s="41"/>
      <c r="B372" s="42"/>
      <c r="C372" s="43"/>
      <c r="D372" s="230" t="s">
        <v>187</v>
      </c>
      <c r="E372" s="43"/>
      <c r="F372" s="231" t="s">
        <v>567</v>
      </c>
      <c r="G372" s="43"/>
      <c r="H372" s="43"/>
      <c r="I372" s="232"/>
      <c r="J372" s="43"/>
      <c r="K372" s="43"/>
      <c r="L372" s="47"/>
      <c r="M372" s="233"/>
      <c r="N372" s="234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187</v>
      </c>
      <c r="AU372" s="20" t="s">
        <v>185</v>
      </c>
    </row>
    <row r="373" spans="1:51" s="13" customFormat="1" ht="12">
      <c r="A373" s="13"/>
      <c r="B373" s="235"/>
      <c r="C373" s="236"/>
      <c r="D373" s="230" t="s">
        <v>189</v>
      </c>
      <c r="E373" s="236"/>
      <c r="F373" s="238" t="s">
        <v>569</v>
      </c>
      <c r="G373" s="236"/>
      <c r="H373" s="239">
        <v>239.498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189</v>
      </c>
      <c r="AU373" s="245" t="s">
        <v>185</v>
      </c>
      <c r="AV373" s="13" t="s">
        <v>82</v>
      </c>
      <c r="AW373" s="13" t="s">
        <v>4</v>
      </c>
      <c r="AX373" s="13" t="s">
        <v>80</v>
      </c>
      <c r="AY373" s="245" t="s">
        <v>178</v>
      </c>
    </row>
    <row r="374" spans="1:65" s="2" customFormat="1" ht="16.5" customHeight="1">
      <c r="A374" s="41"/>
      <c r="B374" s="42"/>
      <c r="C374" s="217" t="s">
        <v>570</v>
      </c>
      <c r="D374" s="217" t="s">
        <v>180</v>
      </c>
      <c r="E374" s="218" t="s">
        <v>571</v>
      </c>
      <c r="F374" s="219" t="s">
        <v>572</v>
      </c>
      <c r="G374" s="220" t="s">
        <v>196</v>
      </c>
      <c r="H374" s="221">
        <v>5</v>
      </c>
      <c r="I374" s="222"/>
      <c r="J374" s="223">
        <f>ROUND(I374*H374,2)</f>
        <v>0</v>
      </c>
      <c r="K374" s="219" t="s">
        <v>184</v>
      </c>
      <c r="L374" s="47"/>
      <c r="M374" s="224" t="s">
        <v>19</v>
      </c>
      <c r="N374" s="225" t="s">
        <v>43</v>
      </c>
      <c r="O374" s="87"/>
      <c r="P374" s="226">
        <f>O374*H374</f>
        <v>0</v>
      </c>
      <c r="Q374" s="226">
        <v>0.0015</v>
      </c>
      <c r="R374" s="226">
        <f>Q374*H374</f>
        <v>0.0075</v>
      </c>
      <c r="S374" s="226">
        <v>0</v>
      </c>
      <c r="T374" s="227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28" t="s">
        <v>185</v>
      </c>
      <c r="AT374" s="228" t="s">
        <v>180</v>
      </c>
      <c r="AU374" s="228" t="s">
        <v>185</v>
      </c>
      <c r="AY374" s="20" t="s">
        <v>178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20" t="s">
        <v>80</v>
      </c>
      <c r="BK374" s="229">
        <f>ROUND(I374*H374,2)</f>
        <v>0</v>
      </c>
      <c r="BL374" s="20" t="s">
        <v>185</v>
      </c>
      <c r="BM374" s="228" t="s">
        <v>573</v>
      </c>
    </row>
    <row r="375" spans="1:47" s="2" customFormat="1" ht="12">
      <c r="A375" s="41"/>
      <c r="B375" s="42"/>
      <c r="C375" s="43"/>
      <c r="D375" s="230" t="s">
        <v>187</v>
      </c>
      <c r="E375" s="43"/>
      <c r="F375" s="231" t="s">
        <v>574</v>
      </c>
      <c r="G375" s="43"/>
      <c r="H375" s="43"/>
      <c r="I375" s="232"/>
      <c r="J375" s="43"/>
      <c r="K375" s="43"/>
      <c r="L375" s="47"/>
      <c r="M375" s="233"/>
      <c r="N375" s="234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20" t="s">
        <v>187</v>
      </c>
      <c r="AU375" s="20" t="s">
        <v>185</v>
      </c>
    </row>
    <row r="376" spans="1:65" s="2" customFormat="1" ht="16.5" customHeight="1">
      <c r="A376" s="41"/>
      <c r="B376" s="42"/>
      <c r="C376" s="217" t="s">
        <v>575</v>
      </c>
      <c r="D376" s="217" t="s">
        <v>180</v>
      </c>
      <c r="E376" s="218" t="s">
        <v>576</v>
      </c>
      <c r="F376" s="219" t="s">
        <v>577</v>
      </c>
      <c r="G376" s="220" t="s">
        <v>346</v>
      </c>
      <c r="H376" s="221">
        <v>41.6</v>
      </c>
      <c r="I376" s="222"/>
      <c r="J376" s="223">
        <f>ROUND(I376*H376,2)</f>
        <v>0</v>
      </c>
      <c r="K376" s="219" t="s">
        <v>197</v>
      </c>
      <c r="L376" s="47"/>
      <c r="M376" s="224" t="s">
        <v>19</v>
      </c>
      <c r="N376" s="225" t="s">
        <v>43</v>
      </c>
      <c r="O376" s="87"/>
      <c r="P376" s="226">
        <f>O376*H376</f>
        <v>0</v>
      </c>
      <c r="Q376" s="226">
        <v>0</v>
      </c>
      <c r="R376" s="226">
        <f>Q376*H376</f>
        <v>0</v>
      </c>
      <c r="S376" s="226">
        <v>0</v>
      </c>
      <c r="T376" s="22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28" t="s">
        <v>185</v>
      </c>
      <c r="AT376" s="228" t="s">
        <v>180</v>
      </c>
      <c r="AU376" s="228" t="s">
        <v>185</v>
      </c>
      <c r="AY376" s="20" t="s">
        <v>178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20" t="s">
        <v>80</v>
      </c>
      <c r="BK376" s="229">
        <f>ROUND(I376*H376,2)</f>
        <v>0</v>
      </c>
      <c r="BL376" s="20" t="s">
        <v>185</v>
      </c>
      <c r="BM376" s="228" t="s">
        <v>578</v>
      </c>
    </row>
    <row r="377" spans="1:47" s="2" customFormat="1" ht="12">
      <c r="A377" s="41"/>
      <c r="B377" s="42"/>
      <c r="C377" s="43"/>
      <c r="D377" s="230" t="s">
        <v>187</v>
      </c>
      <c r="E377" s="43"/>
      <c r="F377" s="231" t="s">
        <v>577</v>
      </c>
      <c r="G377" s="43"/>
      <c r="H377" s="43"/>
      <c r="I377" s="232"/>
      <c r="J377" s="43"/>
      <c r="K377" s="43"/>
      <c r="L377" s="47"/>
      <c r="M377" s="233"/>
      <c r="N377" s="23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187</v>
      </c>
      <c r="AU377" s="20" t="s">
        <v>185</v>
      </c>
    </row>
    <row r="378" spans="1:65" s="2" customFormat="1" ht="16.5" customHeight="1">
      <c r="A378" s="41"/>
      <c r="B378" s="42"/>
      <c r="C378" s="217" t="s">
        <v>367</v>
      </c>
      <c r="D378" s="217" t="s">
        <v>180</v>
      </c>
      <c r="E378" s="218" t="s">
        <v>579</v>
      </c>
      <c r="F378" s="219" t="s">
        <v>580</v>
      </c>
      <c r="G378" s="220" t="s">
        <v>346</v>
      </c>
      <c r="H378" s="221">
        <v>30.8</v>
      </c>
      <c r="I378" s="222"/>
      <c r="J378" s="223">
        <f>ROUND(I378*H378,2)</f>
        <v>0</v>
      </c>
      <c r="K378" s="219" t="s">
        <v>197</v>
      </c>
      <c r="L378" s="47"/>
      <c r="M378" s="224" t="s">
        <v>19</v>
      </c>
      <c r="N378" s="225" t="s">
        <v>43</v>
      </c>
      <c r="O378" s="87"/>
      <c r="P378" s="226">
        <f>O378*H378</f>
        <v>0</v>
      </c>
      <c r="Q378" s="226">
        <v>0</v>
      </c>
      <c r="R378" s="226">
        <f>Q378*H378</f>
        <v>0</v>
      </c>
      <c r="S378" s="226">
        <v>0</v>
      </c>
      <c r="T378" s="227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8" t="s">
        <v>185</v>
      </c>
      <c r="AT378" s="228" t="s">
        <v>180</v>
      </c>
      <c r="AU378" s="228" t="s">
        <v>185</v>
      </c>
      <c r="AY378" s="20" t="s">
        <v>178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20" t="s">
        <v>80</v>
      </c>
      <c r="BK378" s="229">
        <f>ROUND(I378*H378,2)</f>
        <v>0</v>
      </c>
      <c r="BL378" s="20" t="s">
        <v>185</v>
      </c>
      <c r="BM378" s="228" t="s">
        <v>581</v>
      </c>
    </row>
    <row r="379" spans="1:47" s="2" customFormat="1" ht="12">
      <c r="A379" s="41"/>
      <c r="B379" s="42"/>
      <c r="C379" s="43"/>
      <c r="D379" s="230" t="s">
        <v>187</v>
      </c>
      <c r="E379" s="43"/>
      <c r="F379" s="231" t="s">
        <v>580</v>
      </c>
      <c r="G379" s="43"/>
      <c r="H379" s="43"/>
      <c r="I379" s="232"/>
      <c r="J379" s="43"/>
      <c r="K379" s="43"/>
      <c r="L379" s="47"/>
      <c r="M379" s="233"/>
      <c r="N379" s="23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187</v>
      </c>
      <c r="AU379" s="20" t="s">
        <v>185</v>
      </c>
    </row>
    <row r="380" spans="1:65" s="2" customFormat="1" ht="16.5" customHeight="1">
      <c r="A380" s="41"/>
      <c r="B380" s="42"/>
      <c r="C380" s="217" t="s">
        <v>582</v>
      </c>
      <c r="D380" s="217" t="s">
        <v>180</v>
      </c>
      <c r="E380" s="218" t="s">
        <v>583</v>
      </c>
      <c r="F380" s="219" t="s">
        <v>584</v>
      </c>
      <c r="G380" s="220" t="s">
        <v>196</v>
      </c>
      <c r="H380" s="221">
        <v>2</v>
      </c>
      <c r="I380" s="222"/>
      <c r="J380" s="223">
        <f>ROUND(I380*H380,2)</f>
        <v>0</v>
      </c>
      <c r="K380" s="219" t="s">
        <v>197</v>
      </c>
      <c r="L380" s="47"/>
      <c r="M380" s="224" t="s">
        <v>19</v>
      </c>
      <c r="N380" s="225" t="s">
        <v>43</v>
      </c>
      <c r="O380" s="87"/>
      <c r="P380" s="226">
        <f>O380*H380</f>
        <v>0</v>
      </c>
      <c r="Q380" s="226">
        <v>0</v>
      </c>
      <c r="R380" s="226">
        <f>Q380*H380</f>
        <v>0</v>
      </c>
      <c r="S380" s="226">
        <v>0</v>
      </c>
      <c r="T380" s="227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28" t="s">
        <v>185</v>
      </c>
      <c r="AT380" s="228" t="s">
        <v>180</v>
      </c>
      <c r="AU380" s="228" t="s">
        <v>185</v>
      </c>
      <c r="AY380" s="20" t="s">
        <v>178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20" t="s">
        <v>80</v>
      </c>
      <c r="BK380" s="229">
        <f>ROUND(I380*H380,2)</f>
        <v>0</v>
      </c>
      <c r="BL380" s="20" t="s">
        <v>185</v>
      </c>
      <c r="BM380" s="228" t="s">
        <v>585</v>
      </c>
    </row>
    <row r="381" spans="1:47" s="2" customFormat="1" ht="12">
      <c r="A381" s="41"/>
      <c r="B381" s="42"/>
      <c r="C381" s="43"/>
      <c r="D381" s="230" t="s">
        <v>187</v>
      </c>
      <c r="E381" s="43"/>
      <c r="F381" s="231" t="s">
        <v>584</v>
      </c>
      <c r="G381" s="43"/>
      <c r="H381" s="43"/>
      <c r="I381" s="232"/>
      <c r="J381" s="43"/>
      <c r="K381" s="43"/>
      <c r="L381" s="47"/>
      <c r="M381" s="233"/>
      <c r="N381" s="234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20" t="s">
        <v>187</v>
      </c>
      <c r="AU381" s="20" t="s">
        <v>185</v>
      </c>
    </row>
    <row r="382" spans="1:47" s="2" customFormat="1" ht="12">
      <c r="A382" s="41"/>
      <c r="B382" s="42"/>
      <c r="C382" s="43"/>
      <c r="D382" s="230" t="s">
        <v>240</v>
      </c>
      <c r="E382" s="43"/>
      <c r="F382" s="246" t="s">
        <v>586</v>
      </c>
      <c r="G382" s="43"/>
      <c r="H382" s="43"/>
      <c r="I382" s="232"/>
      <c r="J382" s="43"/>
      <c r="K382" s="43"/>
      <c r="L382" s="47"/>
      <c r="M382" s="233"/>
      <c r="N382" s="234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240</v>
      </c>
      <c r="AU382" s="20" t="s">
        <v>185</v>
      </c>
    </row>
    <row r="383" spans="1:65" s="2" customFormat="1" ht="16.5" customHeight="1">
      <c r="A383" s="41"/>
      <c r="B383" s="42"/>
      <c r="C383" s="217" t="s">
        <v>373</v>
      </c>
      <c r="D383" s="217" t="s">
        <v>180</v>
      </c>
      <c r="E383" s="218" t="s">
        <v>587</v>
      </c>
      <c r="F383" s="219" t="s">
        <v>588</v>
      </c>
      <c r="G383" s="220" t="s">
        <v>196</v>
      </c>
      <c r="H383" s="221">
        <v>6</v>
      </c>
      <c r="I383" s="222"/>
      <c r="J383" s="223">
        <f>ROUND(I383*H383,2)</f>
        <v>0</v>
      </c>
      <c r="K383" s="219" t="s">
        <v>197</v>
      </c>
      <c r="L383" s="47"/>
      <c r="M383" s="224" t="s">
        <v>19</v>
      </c>
      <c r="N383" s="225" t="s">
        <v>43</v>
      </c>
      <c r="O383" s="87"/>
      <c r="P383" s="226">
        <f>O383*H383</f>
        <v>0</v>
      </c>
      <c r="Q383" s="226">
        <v>0</v>
      </c>
      <c r="R383" s="226">
        <f>Q383*H383</f>
        <v>0</v>
      </c>
      <c r="S383" s="226">
        <v>0</v>
      </c>
      <c r="T383" s="227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28" t="s">
        <v>185</v>
      </c>
      <c r="AT383" s="228" t="s">
        <v>180</v>
      </c>
      <c r="AU383" s="228" t="s">
        <v>185</v>
      </c>
      <c r="AY383" s="20" t="s">
        <v>178</v>
      </c>
      <c r="BE383" s="229">
        <f>IF(N383="základní",J383,0)</f>
        <v>0</v>
      </c>
      <c r="BF383" s="229">
        <f>IF(N383="snížená",J383,0)</f>
        <v>0</v>
      </c>
      <c r="BG383" s="229">
        <f>IF(N383="zákl. přenesená",J383,0)</f>
        <v>0</v>
      </c>
      <c r="BH383" s="229">
        <f>IF(N383="sníž. přenesená",J383,0)</f>
        <v>0</v>
      </c>
      <c r="BI383" s="229">
        <f>IF(N383="nulová",J383,0)</f>
        <v>0</v>
      </c>
      <c r="BJ383" s="20" t="s">
        <v>80</v>
      </c>
      <c r="BK383" s="229">
        <f>ROUND(I383*H383,2)</f>
        <v>0</v>
      </c>
      <c r="BL383" s="20" t="s">
        <v>185</v>
      </c>
      <c r="BM383" s="228" t="s">
        <v>589</v>
      </c>
    </row>
    <row r="384" spans="1:47" s="2" customFormat="1" ht="12">
      <c r="A384" s="41"/>
      <c r="B384" s="42"/>
      <c r="C384" s="43"/>
      <c r="D384" s="230" t="s">
        <v>187</v>
      </c>
      <c r="E384" s="43"/>
      <c r="F384" s="231" t="s">
        <v>588</v>
      </c>
      <c r="G384" s="43"/>
      <c r="H384" s="43"/>
      <c r="I384" s="232"/>
      <c r="J384" s="43"/>
      <c r="K384" s="43"/>
      <c r="L384" s="47"/>
      <c r="M384" s="233"/>
      <c r="N384" s="234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20" t="s">
        <v>187</v>
      </c>
      <c r="AU384" s="20" t="s">
        <v>185</v>
      </c>
    </row>
    <row r="385" spans="1:47" s="2" customFormat="1" ht="12">
      <c r="A385" s="41"/>
      <c r="B385" s="42"/>
      <c r="C385" s="43"/>
      <c r="D385" s="230" t="s">
        <v>240</v>
      </c>
      <c r="E385" s="43"/>
      <c r="F385" s="246" t="s">
        <v>590</v>
      </c>
      <c r="G385" s="43"/>
      <c r="H385" s="43"/>
      <c r="I385" s="232"/>
      <c r="J385" s="43"/>
      <c r="K385" s="43"/>
      <c r="L385" s="47"/>
      <c r="M385" s="233"/>
      <c r="N385" s="234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20" t="s">
        <v>240</v>
      </c>
      <c r="AU385" s="20" t="s">
        <v>185</v>
      </c>
    </row>
    <row r="386" spans="1:65" s="2" customFormat="1" ht="16.5" customHeight="1">
      <c r="A386" s="41"/>
      <c r="B386" s="42"/>
      <c r="C386" s="217" t="s">
        <v>591</v>
      </c>
      <c r="D386" s="217" t="s">
        <v>180</v>
      </c>
      <c r="E386" s="218" t="s">
        <v>592</v>
      </c>
      <c r="F386" s="219" t="s">
        <v>593</v>
      </c>
      <c r="G386" s="220" t="s">
        <v>196</v>
      </c>
      <c r="H386" s="221">
        <v>1</v>
      </c>
      <c r="I386" s="222"/>
      <c r="J386" s="223">
        <f>ROUND(I386*H386,2)</f>
        <v>0</v>
      </c>
      <c r="K386" s="219" t="s">
        <v>197</v>
      </c>
      <c r="L386" s="47"/>
      <c r="M386" s="224" t="s">
        <v>19</v>
      </c>
      <c r="N386" s="225" t="s">
        <v>43</v>
      </c>
      <c r="O386" s="87"/>
      <c r="P386" s="226">
        <f>O386*H386</f>
        <v>0</v>
      </c>
      <c r="Q386" s="226">
        <v>0</v>
      </c>
      <c r="R386" s="226">
        <f>Q386*H386</f>
        <v>0</v>
      </c>
      <c r="S386" s="226">
        <v>0</v>
      </c>
      <c r="T386" s="227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28" t="s">
        <v>185</v>
      </c>
      <c r="AT386" s="228" t="s">
        <v>180</v>
      </c>
      <c r="AU386" s="228" t="s">
        <v>185</v>
      </c>
      <c r="AY386" s="20" t="s">
        <v>178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20" t="s">
        <v>80</v>
      </c>
      <c r="BK386" s="229">
        <f>ROUND(I386*H386,2)</f>
        <v>0</v>
      </c>
      <c r="BL386" s="20" t="s">
        <v>185</v>
      </c>
      <c r="BM386" s="228" t="s">
        <v>594</v>
      </c>
    </row>
    <row r="387" spans="1:47" s="2" customFormat="1" ht="12">
      <c r="A387" s="41"/>
      <c r="B387" s="42"/>
      <c r="C387" s="43"/>
      <c r="D387" s="230" t="s">
        <v>187</v>
      </c>
      <c r="E387" s="43"/>
      <c r="F387" s="231" t="s">
        <v>593</v>
      </c>
      <c r="G387" s="43"/>
      <c r="H387" s="43"/>
      <c r="I387" s="232"/>
      <c r="J387" s="43"/>
      <c r="K387" s="43"/>
      <c r="L387" s="47"/>
      <c r="M387" s="233"/>
      <c r="N387" s="23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187</v>
      </c>
      <c r="AU387" s="20" t="s">
        <v>185</v>
      </c>
    </row>
    <row r="388" spans="1:47" s="2" customFormat="1" ht="12">
      <c r="A388" s="41"/>
      <c r="B388" s="42"/>
      <c r="C388" s="43"/>
      <c r="D388" s="230" t="s">
        <v>240</v>
      </c>
      <c r="E388" s="43"/>
      <c r="F388" s="246" t="s">
        <v>595</v>
      </c>
      <c r="G388" s="43"/>
      <c r="H388" s="43"/>
      <c r="I388" s="232"/>
      <c r="J388" s="43"/>
      <c r="K388" s="43"/>
      <c r="L388" s="47"/>
      <c r="M388" s="233"/>
      <c r="N388" s="234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20" t="s">
        <v>240</v>
      </c>
      <c r="AU388" s="20" t="s">
        <v>185</v>
      </c>
    </row>
    <row r="389" spans="1:65" s="2" customFormat="1" ht="16.5" customHeight="1">
      <c r="A389" s="41"/>
      <c r="B389" s="42"/>
      <c r="C389" s="217" t="s">
        <v>378</v>
      </c>
      <c r="D389" s="281" t="s">
        <v>180</v>
      </c>
      <c r="E389" s="218" t="s">
        <v>596</v>
      </c>
      <c r="F389" s="219" t="s">
        <v>597</v>
      </c>
      <c r="G389" s="220" t="s">
        <v>183</v>
      </c>
      <c r="H389" s="221">
        <v>222.08</v>
      </c>
      <c r="I389" s="222"/>
      <c r="J389" s="223">
        <f>ROUND(I389*H389,2)</f>
        <v>0</v>
      </c>
      <c r="K389" s="219" t="s">
        <v>184</v>
      </c>
      <c r="L389" s="47"/>
      <c r="M389" s="224" t="s">
        <v>19</v>
      </c>
      <c r="N389" s="225" t="s">
        <v>43</v>
      </c>
      <c r="O389" s="87"/>
      <c r="P389" s="226">
        <f>O389*H389</f>
        <v>0</v>
      </c>
      <c r="Q389" s="226">
        <v>0</v>
      </c>
      <c r="R389" s="226">
        <f>Q389*H389</f>
        <v>0</v>
      </c>
      <c r="S389" s="226">
        <v>0</v>
      </c>
      <c r="T389" s="227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28" t="s">
        <v>185</v>
      </c>
      <c r="AT389" s="228" t="s">
        <v>180</v>
      </c>
      <c r="AU389" s="228" t="s">
        <v>185</v>
      </c>
      <c r="AY389" s="20" t="s">
        <v>178</v>
      </c>
      <c r="BE389" s="229">
        <f>IF(N389="základní",J389,0)</f>
        <v>0</v>
      </c>
      <c r="BF389" s="229">
        <f>IF(N389="snížená",J389,0)</f>
        <v>0</v>
      </c>
      <c r="BG389" s="229">
        <f>IF(N389="zákl. přenesená",J389,0)</f>
        <v>0</v>
      </c>
      <c r="BH389" s="229">
        <f>IF(N389="sníž. přenesená",J389,0)</f>
        <v>0</v>
      </c>
      <c r="BI389" s="229">
        <f>IF(N389="nulová",J389,0)</f>
        <v>0</v>
      </c>
      <c r="BJ389" s="20" t="s">
        <v>80</v>
      </c>
      <c r="BK389" s="229">
        <f>ROUND(I389*H389,2)</f>
        <v>0</v>
      </c>
      <c r="BL389" s="20" t="s">
        <v>185</v>
      </c>
      <c r="BM389" s="228" t="s">
        <v>598</v>
      </c>
    </row>
    <row r="390" spans="1:47" s="2" customFormat="1" ht="12">
      <c r="A390" s="41"/>
      <c r="B390" s="42"/>
      <c r="C390" s="43"/>
      <c r="D390" s="230" t="s">
        <v>187</v>
      </c>
      <c r="E390" s="43"/>
      <c r="F390" s="231" t="s">
        <v>599</v>
      </c>
      <c r="G390" s="43"/>
      <c r="H390" s="43"/>
      <c r="I390" s="232"/>
      <c r="J390" s="43"/>
      <c r="K390" s="43"/>
      <c r="L390" s="47"/>
      <c r="M390" s="233"/>
      <c r="N390" s="234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20" t="s">
        <v>187</v>
      </c>
      <c r="AU390" s="20" t="s">
        <v>185</v>
      </c>
    </row>
    <row r="391" spans="1:51" s="13" customFormat="1" ht="12">
      <c r="A391" s="13"/>
      <c r="B391" s="235"/>
      <c r="C391" s="236"/>
      <c r="D391" s="230" t="s">
        <v>189</v>
      </c>
      <c r="E391" s="237" t="s">
        <v>19</v>
      </c>
      <c r="F391" s="238" t="s">
        <v>564</v>
      </c>
      <c r="G391" s="236"/>
      <c r="H391" s="239">
        <v>222.08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189</v>
      </c>
      <c r="AU391" s="245" t="s">
        <v>185</v>
      </c>
      <c r="AV391" s="13" t="s">
        <v>82</v>
      </c>
      <c r="AW391" s="13" t="s">
        <v>33</v>
      </c>
      <c r="AX391" s="13" t="s">
        <v>80</v>
      </c>
      <c r="AY391" s="245" t="s">
        <v>178</v>
      </c>
    </row>
    <row r="392" spans="1:65" s="2" customFormat="1" ht="16.5" customHeight="1">
      <c r="A392" s="41"/>
      <c r="B392" s="42"/>
      <c r="C392" s="293" t="s">
        <v>600</v>
      </c>
      <c r="D392" s="303" t="s">
        <v>452</v>
      </c>
      <c r="E392" s="294" t="s">
        <v>601</v>
      </c>
      <c r="F392" s="295" t="s">
        <v>602</v>
      </c>
      <c r="G392" s="296" t="s">
        <v>183</v>
      </c>
      <c r="H392" s="297">
        <v>255.392</v>
      </c>
      <c r="I392" s="298"/>
      <c r="J392" s="299">
        <f>ROUND(I392*H392,2)</f>
        <v>0</v>
      </c>
      <c r="K392" s="295" t="s">
        <v>184</v>
      </c>
      <c r="L392" s="300"/>
      <c r="M392" s="301" t="s">
        <v>19</v>
      </c>
      <c r="N392" s="302" t="s">
        <v>43</v>
      </c>
      <c r="O392" s="87"/>
      <c r="P392" s="226">
        <f>O392*H392</f>
        <v>0</v>
      </c>
      <c r="Q392" s="226">
        <v>0.0003</v>
      </c>
      <c r="R392" s="226">
        <f>Q392*H392</f>
        <v>0.0766176</v>
      </c>
      <c r="S392" s="226">
        <v>0</v>
      </c>
      <c r="T392" s="227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28" t="s">
        <v>198</v>
      </c>
      <c r="AT392" s="228" t="s">
        <v>452</v>
      </c>
      <c r="AU392" s="228" t="s">
        <v>185</v>
      </c>
      <c r="AY392" s="20" t="s">
        <v>178</v>
      </c>
      <c r="BE392" s="229">
        <f>IF(N392="základní",J392,0)</f>
        <v>0</v>
      </c>
      <c r="BF392" s="229">
        <f>IF(N392="snížená",J392,0)</f>
        <v>0</v>
      </c>
      <c r="BG392" s="229">
        <f>IF(N392="zákl. přenesená",J392,0)</f>
        <v>0</v>
      </c>
      <c r="BH392" s="229">
        <f>IF(N392="sníž. přenesená",J392,0)</f>
        <v>0</v>
      </c>
      <c r="BI392" s="229">
        <f>IF(N392="nulová",J392,0)</f>
        <v>0</v>
      </c>
      <c r="BJ392" s="20" t="s">
        <v>80</v>
      </c>
      <c r="BK392" s="229">
        <f>ROUND(I392*H392,2)</f>
        <v>0</v>
      </c>
      <c r="BL392" s="20" t="s">
        <v>185</v>
      </c>
      <c r="BM392" s="228" t="s">
        <v>603</v>
      </c>
    </row>
    <row r="393" spans="1:47" s="2" customFormat="1" ht="12">
      <c r="A393" s="41"/>
      <c r="B393" s="42"/>
      <c r="C393" s="43"/>
      <c r="D393" s="230" t="s">
        <v>187</v>
      </c>
      <c r="E393" s="43"/>
      <c r="F393" s="231" t="s">
        <v>602</v>
      </c>
      <c r="G393" s="43"/>
      <c r="H393" s="43"/>
      <c r="I393" s="232"/>
      <c r="J393" s="43"/>
      <c r="K393" s="43"/>
      <c r="L393" s="47"/>
      <c r="M393" s="233"/>
      <c r="N393" s="234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20" t="s">
        <v>187</v>
      </c>
      <c r="AU393" s="20" t="s">
        <v>185</v>
      </c>
    </row>
    <row r="394" spans="1:51" s="13" customFormat="1" ht="12">
      <c r="A394" s="13"/>
      <c r="B394" s="235"/>
      <c r="C394" s="236"/>
      <c r="D394" s="230" t="s">
        <v>189</v>
      </c>
      <c r="E394" s="236"/>
      <c r="F394" s="238" t="s">
        <v>604</v>
      </c>
      <c r="G394" s="236"/>
      <c r="H394" s="239">
        <v>255.392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189</v>
      </c>
      <c r="AU394" s="245" t="s">
        <v>185</v>
      </c>
      <c r="AV394" s="13" t="s">
        <v>82</v>
      </c>
      <c r="AW394" s="13" t="s">
        <v>4</v>
      </c>
      <c r="AX394" s="13" t="s">
        <v>80</v>
      </c>
      <c r="AY394" s="245" t="s">
        <v>178</v>
      </c>
    </row>
    <row r="395" spans="1:65" s="2" customFormat="1" ht="21.75" customHeight="1">
      <c r="A395" s="41"/>
      <c r="B395" s="42"/>
      <c r="C395" s="217" t="s">
        <v>382</v>
      </c>
      <c r="D395" s="217" t="s">
        <v>180</v>
      </c>
      <c r="E395" s="218" t="s">
        <v>605</v>
      </c>
      <c r="F395" s="219" t="s">
        <v>606</v>
      </c>
      <c r="G395" s="220" t="s">
        <v>183</v>
      </c>
      <c r="H395" s="221">
        <v>222.08</v>
      </c>
      <c r="I395" s="222"/>
      <c r="J395" s="223">
        <f>ROUND(I395*H395,2)</f>
        <v>0</v>
      </c>
      <c r="K395" s="219" t="s">
        <v>184</v>
      </c>
      <c r="L395" s="47"/>
      <c r="M395" s="224" t="s">
        <v>19</v>
      </c>
      <c r="N395" s="225" t="s">
        <v>43</v>
      </c>
      <c r="O395" s="87"/>
      <c r="P395" s="226">
        <f>O395*H395</f>
        <v>0</v>
      </c>
      <c r="Q395" s="226">
        <v>0.00116</v>
      </c>
      <c r="R395" s="226">
        <f>Q395*H395</f>
        <v>0.25761280000000003</v>
      </c>
      <c r="S395" s="226">
        <v>0</v>
      </c>
      <c r="T395" s="227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28" t="s">
        <v>185</v>
      </c>
      <c r="AT395" s="228" t="s">
        <v>180</v>
      </c>
      <c r="AU395" s="228" t="s">
        <v>185</v>
      </c>
      <c r="AY395" s="20" t="s">
        <v>178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20" t="s">
        <v>80</v>
      </c>
      <c r="BK395" s="229">
        <f>ROUND(I395*H395,2)</f>
        <v>0</v>
      </c>
      <c r="BL395" s="20" t="s">
        <v>185</v>
      </c>
      <c r="BM395" s="228" t="s">
        <v>607</v>
      </c>
    </row>
    <row r="396" spans="1:47" s="2" customFormat="1" ht="12">
      <c r="A396" s="41"/>
      <c r="B396" s="42"/>
      <c r="C396" s="43"/>
      <c r="D396" s="230" t="s">
        <v>187</v>
      </c>
      <c r="E396" s="43"/>
      <c r="F396" s="231" t="s">
        <v>608</v>
      </c>
      <c r="G396" s="43"/>
      <c r="H396" s="43"/>
      <c r="I396" s="232"/>
      <c r="J396" s="43"/>
      <c r="K396" s="43"/>
      <c r="L396" s="47"/>
      <c r="M396" s="233"/>
      <c r="N396" s="234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20" t="s">
        <v>187</v>
      </c>
      <c r="AU396" s="20" t="s">
        <v>185</v>
      </c>
    </row>
    <row r="397" spans="1:51" s="13" customFormat="1" ht="12">
      <c r="A397" s="13"/>
      <c r="B397" s="235"/>
      <c r="C397" s="236"/>
      <c r="D397" s="230" t="s">
        <v>189</v>
      </c>
      <c r="E397" s="237" t="s">
        <v>19</v>
      </c>
      <c r="F397" s="238" t="s">
        <v>564</v>
      </c>
      <c r="G397" s="236"/>
      <c r="H397" s="239">
        <v>222.08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189</v>
      </c>
      <c r="AU397" s="245" t="s">
        <v>185</v>
      </c>
      <c r="AV397" s="13" t="s">
        <v>82</v>
      </c>
      <c r="AW397" s="13" t="s">
        <v>33</v>
      </c>
      <c r="AX397" s="13" t="s">
        <v>80</v>
      </c>
      <c r="AY397" s="245" t="s">
        <v>178</v>
      </c>
    </row>
    <row r="398" spans="1:65" s="2" customFormat="1" ht="16.5" customHeight="1">
      <c r="A398" s="41"/>
      <c r="B398" s="42"/>
      <c r="C398" s="293" t="s">
        <v>609</v>
      </c>
      <c r="D398" s="293" t="s">
        <v>452</v>
      </c>
      <c r="E398" s="294" t="s">
        <v>610</v>
      </c>
      <c r="F398" s="295" t="s">
        <v>611</v>
      </c>
      <c r="G398" s="296" t="s">
        <v>183</v>
      </c>
      <c r="H398" s="297">
        <v>224.992</v>
      </c>
      <c r="I398" s="298"/>
      <c r="J398" s="299">
        <f>ROUND(I398*H398,2)</f>
        <v>0</v>
      </c>
      <c r="K398" s="295" t="s">
        <v>184</v>
      </c>
      <c r="L398" s="300"/>
      <c r="M398" s="301" t="s">
        <v>19</v>
      </c>
      <c r="N398" s="302" t="s">
        <v>43</v>
      </c>
      <c r="O398" s="87"/>
      <c r="P398" s="226">
        <f>O398*H398</f>
        <v>0</v>
      </c>
      <c r="Q398" s="226">
        <v>0.00375</v>
      </c>
      <c r="R398" s="226">
        <f>Q398*H398</f>
        <v>0.8437199999999999</v>
      </c>
      <c r="S398" s="226">
        <v>0</v>
      </c>
      <c r="T398" s="227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28" t="s">
        <v>198</v>
      </c>
      <c r="AT398" s="228" t="s">
        <v>452</v>
      </c>
      <c r="AU398" s="228" t="s">
        <v>185</v>
      </c>
      <c r="AY398" s="20" t="s">
        <v>178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20" t="s">
        <v>80</v>
      </c>
      <c r="BK398" s="229">
        <f>ROUND(I398*H398,2)</f>
        <v>0</v>
      </c>
      <c r="BL398" s="20" t="s">
        <v>185</v>
      </c>
      <c r="BM398" s="228" t="s">
        <v>612</v>
      </c>
    </row>
    <row r="399" spans="1:47" s="2" customFormat="1" ht="12">
      <c r="A399" s="41"/>
      <c r="B399" s="42"/>
      <c r="C399" s="43"/>
      <c r="D399" s="230" t="s">
        <v>187</v>
      </c>
      <c r="E399" s="43"/>
      <c r="F399" s="231" t="s">
        <v>611</v>
      </c>
      <c r="G399" s="43"/>
      <c r="H399" s="43"/>
      <c r="I399" s="232"/>
      <c r="J399" s="43"/>
      <c r="K399" s="43"/>
      <c r="L399" s="47"/>
      <c r="M399" s="233"/>
      <c r="N399" s="23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187</v>
      </c>
      <c r="AU399" s="20" t="s">
        <v>185</v>
      </c>
    </row>
    <row r="400" spans="1:51" s="13" customFormat="1" ht="12">
      <c r="A400" s="13"/>
      <c r="B400" s="235"/>
      <c r="C400" s="236"/>
      <c r="D400" s="230" t="s">
        <v>189</v>
      </c>
      <c r="E400" s="237" t="s">
        <v>19</v>
      </c>
      <c r="F400" s="238" t="s">
        <v>117</v>
      </c>
      <c r="G400" s="236"/>
      <c r="H400" s="239">
        <v>220.58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189</v>
      </c>
      <c r="AU400" s="245" t="s">
        <v>185</v>
      </c>
      <c r="AV400" s="13" t="s">
        <v>82</v>
      </c>
      <c r="AW400" s="13" t="s">
        <v>33</v>
      </c>
      <c r="AX400" s="13" t="s">
        <v>80</v>
      </c>
      <c r="AY400" s="245" t="s">
        <v>178</v>
      </c>
    </row>
    <row r="401" spans="1:51" s="13" customFormat="1" ht="12">
      <c r="A401" s="13"/>
      <c r="B401" s="235"/>
      <c r="C401" s="236"/>
      <c r="D401" s="230" t="s">
        <v>189</v>
      </c>
      <c r="E401" s="236"/>
      <c r="F401" s="238" t="s">
        <v>552</v>
      </c>
      <c r="G401" s="236"/>
      <c r="H401" s="239">
        <v>224.992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189</v>
      </c>
      <c r="AU401" s="245" t="s">
        <v>185</v>
      </c>
      <c r="AV401" s="13" t="s">
        <v>82</v>
      </c>
      <c r="AW401" s="13" t="s">
        <v>4</v>
      </c>
      <c r="AX401" s="13" t="s">
        <v>80</v>
      </c>
      <c r="AY401" s="245" t="s">
        <v>178</v>
      </c>
    </row>
    <row r="402" spans="1:65" s="2" customFormat="1" ht="16.5" customHeight="1">
      <c r="A402" s="41"/>
      <c r="B402" s="42"/>
      <c r="C402" s="293" t="s">
        <v>386</v>
      </c>
      <c r="D402" s="293" t="s">
        <v>452</v>
      </c>
      <c r="E402" s="294" t="s">
        <v>613</v>
      </c>
      <c r="F402" s="295" t="s">
        <v>614</v>
      </c>
      <c r="G402" s="296" t="s">
        <v>183</v>
      </c>
      <c r="H402" s="297">
        <v>1.53</v>
      </c>
      <c r="I402" s="298"/>
      <c r="J402" s="299">
        <f>ROUND(I402*H402,2)</f>
        <v>0</v>
      </c>
      <c r="K402" s="295" t="s">
        <v>184</v>
      </c>
      <c r="L402" s="300"/>
      <c r="M402" s="301" t="s">
        <v>19</v>
      </c>
      <c r="N402" s="302" t="s">
        <v>43</v>
      </c>
      <c r="O402" s="87"/>
      <c r="P402" s="226">
        <f>O402*H402</f>
        <v>0</v>
      </c>
      <c r="Q402" s="226">
        <v>0.002</v>
      </c>
      <c r="R402" s="226">
        <f>Q402*H402</f>
        <v>0.0030600000000000002</v>
      </c>
      <c r="S402" s="226">
        <v>0</v>
      </c>
      <c r="T402" s="227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28" t="s">
        <v>198</v>
      </c>
      <c r="AT402" s="228" t="s">
        <v>452</v>
      </c>
      <c r="AU402" s="228" t="s">
        <v>185</v>
      </c>
      <c r="AY402" s="20" t="s">
        <v>178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20" t="s">
        <v>80</v>
      </c>
      <c r="BK402" s="229">
        <f>ROUND(I402*H402,2)</f>
        <v>0</v>
      </c>
      <c r="BL402" s="20" t="s">
        <v>185</v>
      </c>
      <c r="BM402" s="228" t="s">
        <v>615</v>
      </c>
    </row>
    <row r="403" spans="1:47" s="2" customFormat="1" ht="12">
      <c r="A403" s="41"/>
      <c r="B403" s="42"/>
      <c r="C403" s="43"/>
      <c r="D403" s="230" t="s">
        <v>187</v>
      </c>
      <c r="E403" s="43"/>
      <c r="F403" s="231" t="s">
        <v>614</v>
      </c>
      <c r="G403" s="43"/>
      <c r="H403" s="43"/>
      <c r="I403" s="232"/>
      <c r="J403" s="43"/>
      <c r="K403" s="43"/>
      <c r="L403" s="47"/>
      <c r="M403" s="233"/>
      <c r="N403" s="234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20" t="s">
        <v>187</v>
      </c>
      <c r="AU403" s="20" t="s">
        <v>185</v>
      </c>
    </row>
    <row r="404" spans="1:51" s="13" customFormat="1" ht="12">
      <c r="A404" s="13"/>
      <c r="B404" s="235"/>
      <c r="C404" s="236"/>
      <c r="D404" s="230" t="s">
        <v>189</v>
      </c>
      <c r="E404" s="237" t="s">
        <v>19</v>
      </c>
      <c r="F404" s="238" t="s">
        <v>115</v>
      </c>
      <c r="G404" s="236"/>
      <c r="H404" s="239">
        <v>1.5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189</v>
      </c>
      <c r="AU404" s="245" t="s">
        <v>185</v>
      </c>
      <c r="AV404" s="13" t="s">
        <v>82</v>
      </c>
      <c r="AW404" s="13" t="s">
        <v>33</v>
      </c>
      <c r="AX404" s="13" t="s">
        <v>80</v>
      </c>
      <c r="AY404" s="245" t="s">
        <v>178</v>
      </c>
    </row>
    <row r="405" spans="1:51" s="13" customFormat="1" ht="12">
      <c r="A405" s="13"/>
      <c r="B405" s="235"/>
      <c r="C405" s="236"/>
      <c r="D405" s="230" t="s">
        <v>189</v>
      </c>
      <c r="E405" s="236"/>
      <c r="F405" s="238" t="s">
        <v>616</v>
      </c>
      <c r="G405" s="236"/>
      <c r="H405" s="239">
        <v>1.53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189</v>
      </c>
      <c r="AU405" s="245" t="s">
        <v>185</v>
      </c>
      <c r="AV405" s="13" t="s">
        <v>82</v>
      </c>
      <c r="AW405" s="13" t="s">
        <v>4</v>
      </c>
      <c r="AX405" s="13" t="s">
        <v>80</v>
      </c>
      <c r="AY405" s="245" t="s">
        <v>178</v>
      </c>
    </row>
    <row r="406" spans="1:65" s="2" customFormat="1" ht="16.5" customHeight="1">
      <c r="A406" s="41"/>
      <c r="B406" s="42"/>
      <c r="C406" s="217" t="s">
        <v>617</v>
      </c>
      <c r="D406" s="217" t="s">
        <v>180</v>
      </c>
      <c r="E406" s="218" t="s">
        <v>618</v>
      </c>
      <c r="F406" s="219" t="s">
        <v>619</v>
      </c>
      <c r="G406" s="220" t="s">
        <v>183</v>
      </c>
      <c r="H406" s="221">
        <v>220.58</v>
      </c>
      <c r="I406" s="222"/>
      <c r="J406" s="223">
        <f>ROUND(I406*H406,2)</f>
        <v>0</v>
      </c>
      <c r="K406" s="219" t="s">
        <v>184</v>
      </c>
      <c r="L406" s="47"/>
      <c r="M406" s="224" t="s">
        <v>19</v>
      </c>
      <c r="N406" s="225" t="s">
        <v>43</v>
      </c>
      <c r="O406" s="87"/>
      <c r="P406" s="226">
        <f>O406*H406</f>
        <v>0</v>
      </c>
      <c r="Q406" s="226">
        <v>0.00116</v>
      </c>
      <c r="R406" s="226">
        <f>Q406*H406</f>
        <v>0.2558728</v>
      </c>
      <c r="S406" s="226">
        <v>0</v>
      </c>
      <c r="T406" s="227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28" t="s">
        <v>185</v>
      </c>
      <c r="AT406" s="228" t="s">
        <v>180</v>
      </c>
      <c r="AU406" s="228" t="s">
        <v>185</v>
      </c>
      <c r="AY406" s="20" t="s">
        <v>178</v>
      </c>
      <c r="BE406" s="229">
        <f>IF(N406="základní",J406,0)</f>
        <v>0</v>
      </c>
      <c r="BF406" s="229">
        <f>IF(N406="snížená",J406,0)</f>
        <v>0</v>
      </c>
      <c r="BG406" s="229">
        <f>IF(N406="zákl. přenesená",J406,0)</f>
        <v>0</v>
      </c>
      <c r="BH406" s="229">
        <f>IF(N406="sníž. přenesená",J406,0)</f>
        <v>0</v>
      </c>
      <c r="BI406" s="229">
        <f>IF(N406="nulová",J406,0)</f>
        <v>0</v>
      </c>
      <c r="BJ406" s="20" t="s">
        <v>80</v>
      </c>
      <c r="BK406" s="229">
        <f>ROUND(I406*H406,2)</f>
        <v>0</v>
      </c>
      <c r="BL406" s="20" t="s">
        <v>185</v>
      </c>
      <c r="BM406" s="228" t="s">
        <v>620</v>
      </c>
    </row>
    <row r="407" spans="1:47" s="2" customFormat="1" ht="12">
      <c r="A407" s="41"/>
      <c r="B407" s="42"/>
      <c r="C407" s="43"/>
      <c r="D407" s="230" t="s">
        <v>187</v>
      </c>
      <c r="E407" s="43"/>
      <c r="F407" s="231" t="s">
        <v>621</v>
      </c>
      <c r="G407" s="43"/>
      <c r="H407" s="43"/>
      <c r="I407" s="232"/>
      <c r="J407" s="43"/>
      <c r="K407" s="43"/>
      <c r="L407" s="47"/>
      <c r="M407" s="233"/>
      <c r="N407" s="234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20" t="s">
        <v>187</v>
      </c>
      <c r="AU407" s="20" t="s">
        <v>185</v>
      </c>
    </row>
    <row r="408" spans="1:65" s="2" customFormat="1" ht="16.5" customHeight="1">
      <c r="A408" s="41"/>
      <c r="B408" s="42"/>
      <c r="C408" s="293" t="s">
        <v>390</v>
      </c>
      <c r="D408" s="293" t="s">
        <v>452</v>
      </c>
      <c r="E408" s="294" t="s">
        <v>622</v>
      </c>
      <c r="F408" s="295" t="s">
        <v>623</v>
      </c>
      <c r="G408" s="296" t="s">
        <v>223</v>
      </c>
      <c r="H408" s="297">
        <v>25.03</v>
      </c>
      <c r="I408" s="298"/>
      <c r="J408" s="299">
        <f>ROUND(I408*H408,2)</f>
        <v>0</v>
      </c>
      <c r="K408" s="295" t="s">
        <v>184</v>
      </c>
      <c r="L408" s="300"/>
      <c r="M408" s="301" t="s">
        <v>19</v>
      </c>
      <c r="N408" s="302" t="s">
        <v>43</v>
      </c>
      <c r="O408" s="87"/>
      <c r="P408" s="226">
        <f>O408*H408</f>
        <v>0</v>
      </c>
      <c r="Q408" s="226">
        <v>0.02</v>
      </c>
      <c r="R408" s="226">
        <f>Q408*H408</f>
        <v>0.5006</v>
      </c>
      <c r="S408" s="226">
        <v>0</v>
      </c>
      <c r="T408" s="227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28" t="s">
        <v>198</v>
      </c>
      <c r="AT408" s="228" t="s">
        <v>452</v>
      </c>
      <c r="AU408" s="228" t="s">
        <v>185</v>
      </c>
      <c r="AY408" s="20" t="s">
        <v>178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20" t="s">
        <v>80</v>
      </c>
      <c r="BK408" s="229">
        <f>ROUND(I408*H408,2)</f>
        <v>0</v>
      </c>
      <c r="BL408" s="20" t="s">
        <v>185</v>
      </c>
      <c r="BM408" s="228" t="s">
        <v>624</v>
      </c>
    </row>
    <row r="409" spans="1:47" s="2" customFormat="1" ht="12">
      <c r="A409" s="41"/>
      <c r="B409" s="42"/>
      <c r="C409" s="43"/>
      <c r="D409" s="230" t="s">
        <v>187</v>
      </c>
      <c r="E409" s="43"/>
      <c r="F409" s="231" t="s">
        <v>623</v>
      </c>
      <c r="G409" s="43"/>
      <c r="H409" s="43"/>
      <c r="I409" s="232"/>
      <c r="J409" s="43"/>
      <c r="K409" s="43"/>
      <c r="L409" s="47"/>
      <c r="M409" s="233"/>
      <c r="N409" s="234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20" t="s">
        <v>187</v>
      </c>
      <c r="AU409" s="20" t="s">
        <v>185</v>
      </c>
    </row>
    <row r="410" spans="1:65" s="2" customFormat="1" ht="21.75" customHeight="1">
      <c r="A410" s="41"/>
      <c r="B410" s="42"/>
      <c r="C410" s="217" t="s">
        <v>625</v>
      </c>
      <c r="D410" s="217" t="s">
        <v>180</v>
      </c>
      <c r="E410" s="218" t="s">
        <v>626</v>
      </c>
      <c r="F410" s="219" t="s">
        <v>627</v>
      </c>
      <c r="G410" s="220" t="s">
        <v>183</v>
      </c>
      <c r="H410" s="221">
        <v>1.5</v>
      </c>
      <c r="I410" s="222"/>
      <c r="J410" s="223">
        <f>ROUND(I410*H410,2)</f>
        <v>0</v>
      </c>
      <c r="K410" s="219" t="s">
        <v>184</v>
      </c>
      <c r="L410" s="47"/>
      <c r="M410" s="224" t="s">
        <v>19</v>
      </c>
      <c r="N410" s="225" t="s">
        <v>43</v>
      </c>
      <c r="O410" s="87"/>
      <c r="P410" s="226">
        <f>O410*H410</f>
        <v>0</v>
      </c>
      <c r="Q410" s="226">
        <v>0.00015</v>
      </c>
      <c r="R410" s="226">
        <f>Q410*H410</f>
        <v>0.000225</v>
      </c>
      <c r="S410" s="226">
        <v>0</v>
      </c>
      <c r="T410" s="227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28" t="s">
        <v>185</v>
      </c>
      <c r="AT410" s="228" t="s">
        <v>180</v>
      </c>
      <c r="AU410" s="228" t="s">
        <v>185</v>
      </c>
      <c r="AY410" s="20" t="s">
        <v>178</v>
      </c>
      <c r="BE410" s="229">
        <f>IF(N410="základní",J410,0)</f>
        <v>0</v>
      </c>
      <c r="BF410" s="229">
        <f>IF(N410="snížená",J410,0)</f>
        <v>0</v>
      </c>
      <c r="BG410" s="229">
        <f>IF(N410="zákl. přenesená",J410,0)</f>
        <v>0</v>
      </c>
      <c r="BH410" s="229">
        <f>IF(N410="sníž. přenesená",J410,0)</f>
        <v>0</v>
      </c>
      <c r="BI410" s="229">
        <f>IF(N410="nulová",J410,0)</f>
        <v>0</v>
      </c>
      <c r="BJ410" s="20" t="s">
        <v>80</v>
      </c>
      <c r="BK410" s="229">
        <f>ROUND(I410*H410,2)</f>
        <v>0</v>
      </c>
      <c r="BL410" s="20" t="s">
        <v>185</v>
      </c>
      <c r="BM410" s="228" t="s">
        <v>628</v>
      </c>
    </row>
    <row r="411" spans="1:47" s="2" customFormat="1" ht="12">
      <c r="A411" s="41"/>
      <c r="B411" s="42"/>
      <c r="C411" s="43"/>
      <c r="D411" s="230" t="s">
        <v>187</v>
      </c>
      <c r="E411" s="43"/>
      <c r="F411" s="231" t="s">
        <v>629</v>
      </c>
      <c r="G411" s="43"/>
      <c r="H411" s="43"/>
      <c r="I411" s="232"/>
      <c r="J411" s="43"/>
      <c r="K411" s="43"/>
      <c r="L411" s="47"/>
      <c r="M411" s="233"/>
      <c r="N411" s="234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187</v>
      </c>
      <c r="AU411" s="20" t="s">
        <v>185</v>
      </c>
    </row>
    <row r="412" spans="1:51" s="13" customFormat="1" ht="12">
      <c r="A412" s="13"/>
      <c r="B412" s="235"/>
      <c r="C412" s="236"/>
      <c r="D412" s="230" t="s">
        <v>189</v>
      </c>
      <c r="E412" s="237" t="s">
        <v>19</v>
      </c>
      <c r="F412" s="238" t="s">
        <v>115</v>
      </c>
      <c r="G412" s="236"/>
      <c r="H412" s="239">
        <v>1.5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189</v>
      </c>
      <c r="AU412" s="245" t="s">
        <v>185</v>
      </c>
      <c r="AV412" s="13" t="s">
        <v>82</v>
      </c>
      <c r="AW412" s="13" t="s">
        <v>33</v>
      </c>
      <c r="AX412" s="13" t="s">
        <v>80</v>
      </c>
      <c r="AY412" s="245" t="s">
        <v>178</v>
      </c>
    </row>
    <row r="413" spans="1:65" s="2" customFormat="1" ht="16.5" customHeight="1">
      <c r="A413" s="41"/>
      <c r="B413" s="42"/>
      <c r="C413" s="293" t="s">
        <v>396</v>
      </c>
      <c r="D413" s="293" t="s">
        <v>452</v>
      </c>
      <c r="E413" s="294" t="s">
        <v>630</v>
      </c>
      <c r="F413" s="295" t="s">
        <v>631</v>
      </c>
      <c r="G413" s="296" t="s">
        <v>183</v>
      </c>
      <c r="H413" s="297">
        <v>1.5</v>
      </c>
      <c r="I413" s="298"/>
      <c r="J413" s="299">
        <f>ROUND(I413*H413,2)</f>
        <v>0</v>
      </c>
      <c r="K413" s="295" t="s">
        <v>184</v>
      </c>
      <c r="L413" s="300"/>
      <c r="M413" s="301" t="s">
        <v>19</v>
      </c>
      <c r="N413" s="302" t="s">
        <v>43</v>
      </c>
      <c r="O413" s="87"/>
      <c r="P413" s="226">
        <f>O413*H413</f>
        <v>0</v>
      </c>
      <c r="Q413" s="226">
        <v>0.0019</v>
      </c>
      <c r="R413" s="226">
        <f>Q413*H413</f>
        <v>0.00285</v>
      </c>
      <c r="S413" s="226">
        <v>0</v>
      </c>
      <c r="T413" s="227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28" t="s">
        <v>198</v>
      </c>
      <c r="AT413" s="228" t="s">
        <v>452</v>
      </c>
      <c r="AU413" s="228" t="s">
        <v>185</v>
      </c>
      <c r="AY413" s="20" t="s">
        <v>178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20" t="s">
        <v>80</v>
      </c>
      <c r="BK413" s="229">
        <f>ROUND(I413*H413,2)</f>
        <v>0</v>
      </c>
      <c r="BL413" s="20" t="s">
        <v>185</v>
      </c>
      <c r="BM413" s="228" t="s">
        <v>632</v>
      </c>
    </row>
    <row r="414" spans="1:47" s="2" customFormat="1" ht="12">
      <c r="A414" s="41"/>
      <c r="B414" s="42"/>
      <c r="C414" s="43"/>
      <c r="D414" s="230" t="s">
        <v>187</v>
      </c>
      <c r="E414" s="43"/>
      <c r="F414" s="231" t="s">
        <v>631</v>
      </c>
      <c r="G414" s="43"/>
      <c r="H414" s="43"/>
      <c r="I414" s="232"/>
      <c r="J414" s="43"/>
      <c r="K414" s="43"/>
      <c r="L414" s="47"/>
      <c r="M414" s="233"/>
      <c r="N414" s="234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20" t="s">
        <v>187</v>
      </c>
      <c r="AU414" s="20" t="s">
        <v>185</v>
      </c>
    </row>
    <row r="415" spans="1:51" s="13" customFormat="1" ht="12">
      <c r="A415" s="13"/>
      <c r="B415" s="235"/>
      <c r="C415" s="236"/>
      <c r="D415" s="230" t="s">
        <v>189</v>
      </c>
      <c r="E415" s="237" t="s">
        <v>19</v>
      </c>
      <c r="F415" s="238" t="s">
        <v>115</v>
      </c>
      <c r="G415" s="236"/>
      <c r="H415" s="239">
        <v>1.5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5" t="s">
        <v>189</v>
      </c>
      <c r="AU415" s="245" t="s">
        <v>185</v>
      </c>
      <c r="AV415" s="13" t="s">
        <v>82</v>
      </c>
      <c r="AW415" s="13" t="s">
        <v>33</v>
      </c>
      <c r="AX415" s="13" t="s">
        <v>80</v>
      </c>
      <c r="AY415" s="245" t="s">
        <v>178</v>
      </c>
    </row>
    <row r="416" spans="1:65" s="2" customFormat="1" ht="21.75" customHeight="1">
      <c r="A416" s="41"/>
      <c r="B416" s="42"/>
      <c r="C416" s="217" t="s">
        <v>633</v>
      </c>
      <c r="D416" s="217" t="s">
        <v>180</v>
      </c>
      <c r="E416" s="218" t="s">
        <v>634</v>
      </c>
      <c r="F416" s="219" t="s">
        <v>635</v>
      </c>
      <c r="G416" s="220" t="s">
        <v>183</v>
      </c>
      <c r="H416" s="221">
        <v>220.58</v>
      </c>
      <c r="I416" s="222"/>
      <c r="J416" s="223">
        <f>ROUND(I416*H416,2)</f>
        <v>0</v>
      </c>
      <c r="K416" s="219" t="s">
        <v>184</v>
      </c>
      <c r="L416" s="47"/>
      <c r="M416" s="224" t="s">
        <v>19</v>
      </c>
      <c r="N416" s="225" t="s">
        <v>43</v>
      </c>
      <c r="O416" s="87"/>
      <c r="P416" s="226">
        <f>O416*H416</f>
        <v>0</v>
      </c>
      <c r="Q416" s="226">
        <v>0</v>
      </c>
      <c r="R416" s="226">
        <f>Q416*H416</f>
        <v>0</v>
      </c>
      <c r="S416" s="226">
        <v>0</v>
      </c>
      <c r="T416" s="227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28" t="s">
        <v>185</v>
      </c>
      <c r="AT416" s="228" t="s">
        <v>180</v>
      </c>
      <c r="AU416" s="228" t="s">
        <v>185</v>
      </c>
      <c r="AY416" s="20" t="s">
        <v>178</v>
      </c>
      <c r="BE416" s="229">
        <f>IF(N416="základní",J416,0)</f>
        <v>0</v>
      </c>
      <c r="BF416" s="229">
        <f>IF(N416="snížená",J416,0)</f>
        <v>0</v>
      </c>
      <c r="BG416" s="229">
        <f>IF(N416="zákl. přenesená",J416,0)</f>
        <v>0</v>
      </c>
      <c r="BH416" s="229">
        <f>IF(N416="sníž. přenesená",J416,0)</f>
        <v>0</v>
      </c>
      <c r="BI416" s="229">
        <f>IF(N416="nulová",J416,0)</f>
        <v>0</v>
      </c>
      <c r="BJ416" s="20" t="s">
        <v>80</v>
      </c>
      <c r="BK416" s="229">
        <f>ROUND(I416*H416,2)</f>
        <v>0</v>
      </c>
      <c r="BL416" s="20" t="s">
        <v>185</v>
      </c>
      <c r="BM416" s="228" t="s">
        <v>636</v>
      </c>
    </row>
    <row r="417" spans="1:47" s="2" customFormat="1" ht="12">
      <c r="A417" s="41"/>
      <c r="B417" s="42"/>
      <c r="C417" s="43"/>
      <c r="D417" s="230" t="s">
        <v>187</v>
      </c>
      <c r="E417" s="43"/>
      <c r="F417" s="231" t="s">
        <v>637</v>
      </c>
      <c r="G417" s="43"/>
      <c r="H417" s="43"/>
      <c r="I417" s="232"/>
      <c r="J417" s="43"/>
      <c r="K417" s="43"/>
      <c r="L417" s="47"/>
      <c r="M417" s="233"/>
      <c r="N417" s="234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187</v>
      </c>
      <c r="AU417" s="20" t="s">
        <v>185</v>
      </c>
    </row>
    <row r="418" spans="1:51" s="13" customFormat="1" ht="12">
      <c r="A418" s="13"/>
      <c r="B418" s="235"/>
      <c r="C418" s="236"/>
      <c r="D418" s="230" t="s">
        <v>189</v>
      </c>
      <c r="E418" s="237" t="s">
        <v>19</v>
      </c>
      <c r="F418" s="238" t="s">
        <v>117</v>
      </c>
      <c r="G418" s="236"/>
      <c r="H418" s="239">
        <v>220.58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189</v>
      </c>
      <c r="AU418" s="245" t="s">
        <v>185</v>
      </c>
      <c r="AV418" s="13" t="s">
        <v>82</v>
      </c>
      <c r="AW418" s="13" t="s">
        <v>33</v>
      </c>
      <c r="AX418" s="13" t="s">
        <v>80</v>
      </c>
      <c r="AY418" s="245" t="s">
        <v>178</v>
      </c>
    </row>
    <row r="419" spans="1:65" s="2" customFormat="1" ht="21.75" customHeight="1">
      <c r="A419" s="41"/>
      <c r="B419" s="42"/>
      <c r="C419" s="293" t="s">
        <v>401</v>
      </c>
      <c r="D419" s="293" t="s">
        <v>452</v>
      </c>
      <c r="E419" s="294" t="s">
        <v>638</v>
      </c>
      <c r="F419" s="295" t="s">
        <v>639</v>
      </c>
      <c r="G419" s="296" t="s">
        <v>183</v>
      </c>
      <c r="H419" s="297">
        <v>257.086</v>
      </c>
      <c r="I419" s="298"/>
      <c r="J419" s="299">
        <f>ROUND(I419*H419,2)</f>
        <v>0</v>
      </c>
      <c r="K419" s="295" t="s">
        <v>184</v>
      </c>
      <c r="L419" s="300"/>
      <c r="M419" s="301" t="s">
        <v>19</v>
      </c>
      <c r="N419" s="302" t="s">
        <v>43</v>
      </c>
      <c r="O419" s="87"/>
      <c r="P419" s="226">
        <f>O419*H419</f>
        <v>0</v>
      </c>
      <c r="Q419" s="226">
        <v>0.0019</v>
      </c>
      <c r="R419" s="226">
        <f>Q419*H419</f>
        <v>0.48846340000000005</v>
      </c>
      <c r="S419" s="226">
        <v>0</v>
      </c>
      <c r="T419" s="227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28" t="s">
        <v>198</v>
      </c>
      <c r="AT419" s="228" t="s">
        <v>452</v>
      </c>
      <c r="AU419" s="228" t="s">
        <v>185</v>
      </c>
      <c r="AY419" s="20" t="s">
        <v>178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20" t="s">
        <v>80</v>
      </c>
      <c r="BK419" s="229">
        <f>ROUND(I419*H419,2)</f>
        <v>0</v>
      </c>
      <c r="BL419" s="20" t="s">
        <v>185</v>
      </c>
      <c r="BM419" s="228" t="s">
        <v>640</v>
      </c>
    </row>
    <row r="420" spans="1:47" s="2" customFormat="1" ht="12">
      <c r="A420" s="41"/>
      <c r="B420" s="42"/>
      <c r="C420" s="43"/>
      <c r="D420" s="230" t="s">
        <v>187</v>
      </c>
      <c r="E420" s="43"/>
      <c r="F420" s="231" t="s">
        <v>639</v>
      </c>
      <c r="G420" s="43"/>
      <c r="H420" s="43"/>
      <c r="I420" s="232"/>
      <c r="J420" s="43"/>
      <c r="K420" s="43"/>
      <c r="L420" s="47"/>
      <c r="M420" s="233"/>
      <c r="N420" s="234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20" t="s">
        <v>187</v>
      </c>
      <c r="AU420" s="20" t="s">
        <v>185</v>
      </c>
    </row>
    <row r="421" spans="1:51" s="13" customFormat="1" ht="12">
      <c r="A421" s="13"/>
      <c r="B421" s="235"/>
      <c r="C421" s="236"/>
      <c r="D421" s="230" t="s">
        <v>189</v>
      </c>
      <c r="E421" s="236"/>
      <c r="F421" s="238" t="s">
        <v>641</v>
      </c>
      <c r="G421" s="236"/>
      <c r="H421" s="239">
        <v>257.086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189</v>
      </c>
      <c r="AU421" s="245" t="s">
        <v>185</v>
      </c>
      <c r="AV421" s="13" t="s">
        <v>82</v>
      </c>
      <c r="AW421" s="13" t="s">
        <v>4</v>
      </c>
      <c r="AX421" s="13" t="s">
        <v>80</v>
      </c>
      <c r="AY421" s="245" t="s">
        <v>178</v>
      </c>
    </row>
    <row r="422" spans="1:65" s="2" customFormat="1" ht="16.5" customHeight="1">
      <c r="A422" s="41"/>
      <c r="B422" s="42"/>
      <c r="C422" s="217" t="s">
        <v>642</v>
      </c>
      <c r="D422" s="217" t="s">
        <v>180</v>
      </c>
      <c r="E422" s="218" t="s">
        <v>643</v>
      </c>
      <c r="F422" s="219" t="s">
        <v>644</v>
      </c>
      <c r="G422" s="220" t="s">
        <v>183</v>
      </c>
      <c r="H422" s="221">
        <v>222.08</v>
      </c>
      <c r="I422" s="222"/>
      <c r="J422" s="223">
        <f>ROUND(I422*H422,2)</f>
        <v>0</v>
      </c>
      <c r="K422" s="219" t="s">
        <v>184</v>
      </c>
      <c r="L422" s="47"/>
      <c r="M422" s="224" t="s">
        <v>19</v>
      </c>
      <c r="N422" s="225" t="s">
        <v>43</v>
      </c>
      <c r="O422" s="87"/>
      <c r="P422" s="226">
        <f>O422*H422</f>
        <v>0</v>
      </c>
      <c r="Q422" s="226">
        <v>0</v>
      </c>
      <c r="R422" s="226">
        <f>Q422*H422</f>
        <v>0</v>
      </c>
      <c r="S422" s="226">
        <v>0</v>
      </c>
      <c r="T422" s="227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28" t="s">
        <v>185</v>
      </c>
      <c r="AT422" s="228" t="s">
        <v>180</v>
      </c>
      <c r="AU422" s="228" t="s">
        <v>185</v>
      </c>
      <c r="AY422" s="20" t="s">
        <v>178</v>
      </c>
      <c r="BE422" s="229">
        <f>IF(N422="základní",J422,0)</f>
        <v>0</v>
      </c>
      <c r="BF422" s="229">
        <f>IF(N422="snížená",J422,0)</f>
        <v>0</v>
      </c>
      <c r="BG422" s="229">
        <f>IF(N422="zákl. přenesená",J422,0)</f>
        <v>0</v>
      </c>
      <c r="BH422" s="229">
        <f>IF(N422="sníž. přenesená",J422,0)</f>
        <v>0</v>
      </c>
      <c r="BI422" s="229">
        <f>IF(N422="nulová",J422,0)</f>
        <v>0</v>
      </c>
      <c r="BJ422" s="20" t="s">
        <v>80</v>
      </c>
      <c r="BK422" s="229">
        <f>ROUND(I422*H422,2)</f>
        <v>0</v>
      </c>
      <c r="BL422" s="20" t="s">
        <v>185</v>
      </c>
      <c r="BM422" s="228" t="s">
        <v>645</v>
      </c>
    </row>
    <row r="423" spans="1:47" s="2" customFormat="1" ht="12">
      <c r="A423" s="41"/>
      <c r="B423" s="42"/>
      <c r="C423" s="43"/>
      <c r="D423" s="230" t="s">
        <v>187</v>
      </c>
      <c r="E423" s="43"/>
      <c r="F423" s="231" t="s">
        <v>646</v>
      </c>
      <c r="G423" s="43"/>
      <c r="H423" s="43"/>
      <c r="I423" s="232"/>
      <c r="J423" s="43"/>
      <c r="K423" s="43"/>
      <c r="L423" s="47"/>
      <c r="M423" s="233"/>
      <c r="N423" s="234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20" t="s">
        <v>187</v>
      </c>
      <c r="AU423" s="20" t="s">
        <v>185</v>
      </c>
    </row>
    <row r="424" spans="1:47" s="2" customFormat="1" ht="12">
      <c r="A424" s="41"/>
      <c r="B424" s="42"/>
      <c r="C424" s="43"/>
      <c r="D424" s="230" t="s">
        <v>240</v>
      </c>
      <c r="E424" s="43"/>
      <c r="F424" s="246" t="s">
        <v>647</v>
      </c>
      <c r="G424" s="43"/>
      <c r="H424" s="43"/>
      <c r="I424" s="232"/>
      <c r="J424" s="43"/>
      <c r="K424" s="43"/>
      <c r="L424" s="47"/>
      <c r="M424" s="233"/>
      <c r="N424" s="234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20" t="s">
        <v>240</v>
      </c>
      <c r="AU424" s="20" t="s">
        <v>185</v>
      </c>
    </row>
    <row r="425" spans="1:51" s="13" customFormat="1" ht="12">
      <c r="A425" s="13"/>
      <c r="B425" s="235"/>
      <c r="C425" s="236"/>
      <c r="D425" s="230" t="s">
        <v>189</v>
      </c>
      <c r="E425" s="237" t="s">
        <v>19</v>
      </c>
      <c r="F425" s="238" t="s">
        <v>564</v>
      </c>
      <c r="G425" s="236"/>
      <c r="H425" s="239">
        <v>222.08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189</v>
      </c>
      <c r="AU425" s="245" t="s">
        <v>185</v>
      </c>
      <c r="AV425" s="13" t="s">
        <v>82</v>
      </c>
      <c r="AW425" s="13" t="s">
        <v>33</v>
      </c>
      <c r="AX425" s="13" t="s">
        <v>80</v>
      </c>
      <c r="AY425" s="245" t="s">
        <v>178</v>
      </c>
    </row>
    <row r="426" spans="1:65" s="2" customFormat="1" ht="16.5" customHeight="1">
      <c r="A426" s="41"/>
      <c r="B426" s="42"/>
      <c r="C426" s="293" t="s">
        <v>407</v>
      </c>
      <c r="D426" s="293" t="s">
        <v>452</v>
      </c>
      <c r="E426" s="294" t="s">
        <v>648</v>
      </c>
      <c r="F426" s="295" t="s">
        <v>649</v>
      </c>
      <c r="G426" s="296" t="s">
        <v>183</v>
      </c>
      <c r="H426" s="297">
        <v>244.288</v>
      </c>
      <c r="I426" s="298"/>
      <c r="J426" s="299">
        <f>ROUND(I426*H426,2)</f>
        <v>0</v>
      </c>
      <c r="K426" s="295" t="s">
        <v>184</v>
      </c>
      <c r="L426" s="300"/>
      <c r="M426" s="301" t="s">
        <v>19</v>
      </c>
      <c r="N426" s="302" t="s">
        <v>43</v>
      </c>
      <c r="O426" s="87"/>
      <c r="P426" s="226">
        <f>O426*H426</f>
        <v>0</v>
      </c>
      <c r="Q426" s="226">
        <v>0.0005</v>
      </c>
      <c r="R426" s="226">
        <f>Q426*H426</f>
        <v>0.122144</v>
      </c>
      <c r="S426" s="226">
        <v>0</v>
      </c>
      <c r="T426" s="227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28" t="s">
        <v>198</v>
      </c>
      <c r="AT426" s="228" t="s">
        <v>452</v>
      </c>
      <c r="AU426" s="228" t="s">
        <v>185</v>
      </c>
      <c r="AY426" s="20" t="s">
        <v>178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20" t="s">
        <v>80</v>
      </c>
      <c r="BK426" s="229">
        <f>ROUND(I426*H426,2)</f>
        <v>0</v>
      </c>
      <c r="BL426" s="20" t="s">
        <v>185</v>
      </c>
      <c r="BM426" s="228" t="s">
        <v>650</v>
      </c>
    </row>
    <row r="427" spans="1:47" s="2" customFormat="1" ht="12">
      <c r="A427" s="41"/>
      <c r="B427" s="42"/>
      <c r="C427" s="43"/>
      <c r="D427" s="230" t="s">
        <v>187</v>
      </c>
      <c r="E427" s="43"/>
      <c r="F427" s="231" t="s">
        <v>649</v>
      </c>
      <c r="G427" s="43"/>
      <c r="H427" s="43"/>
      <c r="I427" s="232"/>
      <c r="J427" s="43"/>
      <c r="K427" s="43"/>
      <c r="L427" s="47"/>
      <c r="M427" s="233"/>
      <c r="N427" s="234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20" t="s">
        <v>187</v>
      </c>
      <c r="AU427" s="20" t="s">
        <v>185</v>
      </c>
    </row>
    <row r="428" spans="1:51" s="13" customFormat="1" ht="12">
      <c r="A428" s="13"/>
      <c r="B428" s="235"/>
      <c r="C428" s="236"/>
      <c r="D428" s="230" t="s">
        <v>189</v>
      </c>
      <c r="E428" s="236"/>
      <c r="F428" s="238" t="s">
        <v>651</v>
      </c>
      <c r="G428" s="236"/>
      <c r="H428" s="239">
        <v>244.288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189</v>
      </c>
      <c r="AU428" s="245" t="s">
        <v>185</v>
      </c>
      <c r="AV428" s="13" t="s">
        <v>82</v>
      </c>
      <c r="AW428" s="13" t="s">
        <v>4</v>
      </c>
      <c r="AX428" s="13" t="s">
        <v>80</v>
      </c>
      <c r="AY428" s="245" t="s">
        <v>178</v>
      </c>
    </row>
    <row r="429" spans="1:65" s="2" customFormat="1" ht="16.5" customHeight="1">
      <c r="A429" s="41"/>
      <c r="B429" s="42"/>
      <c r="C429" s="217" t="s">
        <v>652</v>
      </c>
      <c r="D429" s="217" t="s">
        <v>180</v>
      </c>
      <c r="E429" s="218" t="s">
        <v>653</v>
      </c>
      <c r="F429" s="219" t="s">
        <v>654</v>
      </c>
      <c r="G429" s="220" t="s">
        <v>183</v>
      </c>
      <c r="H429" s="221">
        <v>220.58</v>
      </c>
      <c r="I429" s="222"/>
      <c r="J429" s="223">
        <f>ROUND(I429*H429,2)</f>
        <v>0</v>
      </c>
      <c r="K429" s="219" t="s">
        <v>184</v>
      </c>
      <c r="L429" s="47"/>
      <c r="M429" s="224" t="s">
        <v>19</v>
      </c>
      <c r="N429" s="225" t="s">
        <v>43</v>
      </c>
      <c r="O429" s="87"/>
      <c r="P429" s="226">
        <f>O429*H429</f>
        <v>0</v>
      </c>
      <c r="Q429" s="226">
        <v>0</v>
      </c>
      <c r="R429" s="226">
        <f>Q429*H429</f>
        <v>0</v>
      </c>
      <c r="S429" s="226">
        <v>0</v>
      </c>
      <c r="T429" s="227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28" t="s">
        <v>185</v>
      </c>
      <c r="AT429" s="228" t="s">
        <v>180</v>
      </c>
      <c r="AU429" s="228" t="s">
        <v>185</v>
      </c>
      <c r="AY429" s="20" t="s">
        <v>178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20" t="s">
        <v>80</v>
      </c>
      <c r="BK429" s="229">
        <f>ROUND(I429*H429,2)</f>
        <v>0</v>
      </c>
      <c r="BL429" s="20" t="s">
        <v>185</v>
      </c>
      <c r="BM429" s="228" t="s">
        <v>655</v>
      </c>
    </row>
    <row r="430" spans="1:47" s="2" customFormat="1" ht="12">
      <c r="A430" s="41"/>
      <c r="B430" s="42"/>
      <c r="C430" s="43"/>
      <c r="D430" s="230" t="s">
        <v>187</v>
      </c>
      <c r="E430" s="43"/>
      <c r="F430" s="231" t="s">
        <v>656</v>
      </c>
      <c r="G430" s="43"/>
      <c r="H430" s="43"/>
      <c r="I430" s="232"/>
      <c r="J430" s="43"/>
      <c r="K430" s="43"/>
      <c r="L430" s="47"/>
      <c r="M430" s="233"/>
      <c r="N430" s="234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20" t="s">
        <v>187</v>
      </c>
      <c r="AU430" s="20" t="s">
        <v>185</v>
      </c>
    </row>
    <row r="431" spans="1:65" s="2" customFormat="1" ht="16.5" customHeight="1">
      <c r="A431" s="41"/>
      <c r="B431" s="42"/>
      <c r="C431" s="293" t="s">
        <v>412</v>
      </c>
      <c r="D431" s="293" t="s">
        <v>452</v>
      </c>
      <c r="E431" s="294" t="s">
        <v>657</v>
      </c>
      <c r="F431" s="295" t="s">
        <v>658</v>
      </c>
      <c r="G431" s="296" t="s">
        <v>254</v>
      </c>
      <c r="H431" s="297">
        <v>13.235</v>
      </c>
      <c r="I431" s="298"/>
      <c r="J431" s="299">
        <f>ROUND(I431*H431,2)</f>
        <v>0</v>
      </c>
      <c r="K431" s="295" t="s">
        <v>184</v>
      </c>
      <c r="L431" s="300"/>
      <c r="M431" s="301" t="s">
        <v>19</v>
      </c>
      <c r="N431" s="302" t="s">
        <v>43</v>
      </c>
      <c r="O431" s="87"/>
      <c r="P431" s="226">
        <f>O431*H431</f>
        <v>0</v>
      </c>
      <c r="Q431" s="226">
        <v>1</v>
      </c>
      <c r="R431" s="226">
        <f>Q431*H431</f>
        <v>13.235</v>
      </c>
      <c r="S431" s="226">
        <v>0</v>
      </c>
      <c r="T431" s="227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28" t="s">
        <v>198</v>
      </c>
      <c r="AT431" s="228" t="s">
        <v>452</v>
      </c>
      <c r="AU431" s="228" t="s">
        <v>185</v>
      </c>
      <c r="AY431" s="20" t="s">
        <v>178</v>
      </c>
      <c r="BE431" s="229">
        <f>IF(N431="základní",J431,0)</f>
        <v>0</v>
      </c>
      <c r="BF431" s="229">
        <f>IF(N431="snížená",J431,0)</f>
        <v>0</v>
      </c>
      <c r="BG431" s="229">
        <f>IF(N431="zákl. přenesená",J431,0)</f>
        <v>0</v>
      </c>
      <c r="BH431" s="229">
        <f>IF(N431="sníž. přenesená",J431,0)</f>
        <v>0</v>
      </c>
      <c r="BI431" s="229">
        <f>IF(N431="nulová",J431,0)</f>
        <v>0</v>
      </c>
      <c r="BJ431" s="20" t="s">
        <v>80</v>
      </c>
      <c r="BK431" s="229">
        <f>ROUND(I431*H431,2)</f>
        <v>0</v>
      </c>
      <c r="BL431" s="20" t="s">
        <v>185</v>
      </c>
      <c r="BM431" s="228" t="s">
        <v>659</v>
      </c>
    </row>
    <row r="432" spans="1:47" s="2" customFormat="1" ht="12">
      <c r="A432" s="41"/>
      <c r="B432" s="42"/>
      <c r="C432" s="43"/>
      <c r="D432" s="230" t="s">
        <v>187</v>
      </c>
      <c r="E432" s="43"/>
      <c r="F432" s="231" t="s">
        <v>658</v>
      </c>
      <c r="G432" s="43"/>
      <c r="H432" s="43"/>
      <c r="I432" s="232"/>
      <c r="J432" s="43"/>
      <c r="K432" s="43"/>
      <c r="L432" s="47"/>
      <c r="M432" s="233"/>
      <c r="N432" s="234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20" t="s">
        <v>187</v>
      </c>
      <c r="AU432" s="20" t="s">
        <v>185</v>
      </c>
    </row>
    <row r="433" spans="1:51" s="13" customFormat="1" ht="12">
      <c r="A433" s="13"/>
      <c r="B433" s="235"/>
      <c r="C433" s="236"/>
      <c r="D433" s="230" t="s">
        <v>189</v>
      </c>
      <c r="E433" s="237" t="s">
        <v>19</v>
      </c>
      <c r="F433" s="238" t="s">
        <v>660</v>
      </c>
      <c r="G433" s="236"/>
      <c r="H433" s="239">
        <v>13.235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189</v>
      </c>
      <c r="AU433" s="245" t="s">
        <v>185</v>
      </c>
      <c r="AV433" s="13" t="s">
        <v>82</v>
      </c>
      <c r="AW433" s="13" t="s">
        <v>33</v>
      </c>
      <c r="AX433" s="13" t="s">
        <v>80</v>
      </c>
      <c r="AY433" s="245" t="s">
        <v>178</v>
      </c>
    </row>
    <row r="434" spans="1:63" s="16" customFormat="1" ht="20.85" customHeight="1">
      <c r="A434" s="16"/>
      <c r="B434" s="268"/>
      <c r="C434" s="269"/>
      <c r="D434" s="270" t="s">
        <v>71</v>
      </c>
      <c r="E434" s="270" t="s">
        <v>661</v>
      </c>
      <c r="F434" s="270" t="s">
        <v>662</v>
      </c>
      <c r="G434" s="269"/>
      <c r="H434" s="269"/>
      <c r="I434" s="271"/>
      <c r="J434" s="272">
        <f>BK434</f>
        <v>0</v>
      </c>
      <c r="K434" s="269"/>
      <c r="L434" s="273"/>
      <c r="M434" s="274"/>
      <c r="N434" s="275"/>
      <c r="O434" s="275"/>
      <c r="P434" s="276">
        <f>SUM(P435:P457)</f>
        <v>0</v>
      </c>
      <c r="Q434" s="275"/>
      <c r="R434" s="276">
        <f>SUM(R435:R457)</f>
        <v>0</v>
      </c>
      <c r="S434" s="275"/>
      <c r="T434" s="277">
        <f>SUM(T435:T457)</f>
        <v>0</v>
      </c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R434" s="278" t="s">
        <v>80</v>
      </c>
      <c r="AT434" s="279" t="s">
        <v>71</v>
      </c>
      <c r="AU434" s="279" t="s">
        <v>101</v>
      </c>
      <c r="AY434" s="278" t="s">
        <v>178</v>
      </c>
      <c r="BK434" s="280">
        <f>SUM(BK435:BK457)</f>
        <v>0</v>
      </c>
    </row>
    <row r="435" spans="1:65" s="2" customFormat="1" ht="16.5" customHeight="1">
      <c r="A435" s="41"/>
      <c r="B435" s="42"/>
      <c r="C435" s="217" t="s">
        <v>663</v>
      </c>
      <c r="D435" s="217" t="s">
        <v>180</v>
      </c>
      <c r="E435" s="218" t="s">
        <v>664</v>
      </c>
      <c r="F435" s="219" t="s">
        <v>665</v>
      </c>
      <c r="G435" s="220" t="s">
        <v>196</v>
      </c>
      <c r="H435" s="221">
        <v>12</v>
      </c>
      <c r="I435" s="222"/>
      <c r="J435" s="223">
        <f>ROUND(I435*H435,2)</f>
        <v>0</v>
      </c>
      <c r="K435" s="219" t="s">
        <v>197</v>
      </c>
      <c r="L435" s="47"/>
      <c r="M435" s="224" t="s">
        <v>19</v>
      </c>
      <c r="N435" s="225" t="s">
        <v>43</v>
      </c>
      <c r="O435" s="87"/>
      <c r="P435" s="226">
        <f>O435*H435</f>
        <v>0</v>
      </c>
      <c r="Q435" s="226">
        <v>0</v>
      </c>
      <c r="R435" s="226">
        <f>Q435*H435</f>
        <v>0</v>
      </c>
      <c r="S435" s="226">
        <v>0</v>
      </c>
      <c r="T435" s="227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28" t="s">
        <v>185</v>
      </c>
      <c r="AT435" s="228" t="s">
        <v>180</v>
      </c>
      <c r="AU435" s="228" t="s">
        <v>185</v>
      </c>
      <c r="AY435" s="20" t="s">
        <v>178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20" t="s">
        <v>80</v>
      </c>
      <c r="BK435" s="229">
        <f>ROUND(I435*H435,2)</f>
        <v>0</v>
      </c>
      <c r="BL435" s="20" t="s">
        <v>185</v>
      </c>
      <c r="BM435" s="228" t="s">
        <v>666</v>
      </c>
    </row>
    <row r="436" spans="1:47" s="2" customFormat="1" ht="12">
      <c r="A436" s="41"/>
      <c r="B436" s="42"/>
      <c r="C436" s="43"/>
      <c r="D436" s="230" t="s">
        <v>187</v>
      </c>
      <c r="E436" s="43"/>
      <c r="F436" s="231" t="s">
        <v>665</v>
      </c>
      <c r="G436" s="43"/>
      <c r="H436" s="43"/>
      <c r="I436" s="232"/>
      <c r="J436" s="43"/>
      <c r="K436" s="43"/>
      <c r="L436" s="47"/>
      <c r="M436" s="233"/>
      <c r="N436" s="234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20" t="s">
        <v>187</v>
      </c>
      <c r="AU436" s="20" t="s">
        <v>185</v>
      </c>
    </row>
    <row r="437" spans="1:65" s="2" customFormat="1" ht="16.5" customHeight="1">
      <c r="A437" s="41"/>
      <c r="B437" s="42"/>
      <c r="C437" s="217" t="s">
        <v>418</v>
      </c>
      <c r="D437" s="217" t="s">
        <v>180</v>
      </c>
      <c r="E437" s="218" t="s">
        <v>667</v>
      </c>
      <c r="F437" s="219" t="s">
        <v>668</v>
      </c>
      <c r="G437" s="220" t="s">
        <v>381</v>
      </c>
      <c r="H437" s="221">
        <v>16</v>
      </c>
      <c r="I437" s="222"/>
      <c r="J437" s="223">
        <f>ROUND(I437*H437,2)</f>
        <v>0</v>
      </c>
      <c r="K437" s="219" t="s">
        <v>197</v>
      </c>
      <c r="L437" s="47"/>
      <c r="M437" s="224" t="s">
        <v>19</v>
      </c>
      <c r="N437" s="225" t="s">
        <v>43</v>
      </c>
      <c r="O437" s="87"/>
      <c r="P437" s="226">
        <f>O437*H437</f>
        <v>0</v>
      </c>
      <c r="Q437" s="226">
        <v>0</v>
      </c>
      <c r="R437" s="226">
        <f>Q437*H437</f>
        <v>0</v>
      </c>
      <c r="S437" s="226">
        <v>0</v>
      </c>
      <c r="T437" s="227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28" t="s">
        <v>185</v>
      </c>
      <c r="AT437" s="228" t="s">
        <v>180</v>
      </c>
      <c r="AU437" s="228" t="s">
        <v>185</v>
      </c>
      <c r="AY437" s="20" t="s">
        <v>178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20" t="s">
        <v>80</v>
      </c>
      <c r="BK437" s="229">
        <f>ROUND(I437*H437,2)</f>
        <v>0</v>
      </c>
      <c r="BL437" s="20" t="s">
        <v>185</v>
      </c>
      <c r="BM437" s="228" t="s">
        <v>669</v>
      </c>
    </row>
    <row r="438" spans="1:47" s="2" customFormat="1" ht="12">
      <c r="A438" s="41"/>
      <c r="B438" s="42"/>
      <c r="C438" s="43"/>
      <c r="D438" s="230" t="s">
        <v>187</v>
      </c>
      <c r="E438" s="43"/>
      <c r="F438" s="231" t="s">
        <v>668</v>
      </c>
      <c r="G438" s="43"/>
      <c r="H438" s="43"/>
      <c r="I438" s="232"/>
      <c r="J438" s="43"/>
      <c r="K438" s="43"/>
      <c r="L438" s="47"/>
      <c r="M438" s="233"/>
      <c r="N438" s="234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T438" s="20" t="s">
        <v>187</v>
      </c>
      <c r="AU438" s="20" t="s">
        <v>185</v>
      </c>
    </row>
    <row r="439" spans="1:47" s="2" customFormat="1" ht="12">
      <c r="A439" s="41"/>
      <c r="B439" s="42"/>
      <c r="C439" s="43"/>
      <c r="D439" s="230" t="s">
        <v>240</v>
      </c>
      <c r="E439" s="43"/>
      <c r="F439" s="246" t="s">
        <v>670</v>
      </c>
      <c r="G439" s="43"/>
      <c r="H439" s="43"/>
      <c r="I439" s="232"/>
      <c r="J439" s="43"/>
      <c r="K439" s="43"/>
      <c r="L439" s="47"/>
      <c r="M439" s="233"/>
      <c r="N439" s="234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20" t="s">
        <v>240</v>
      </c>
      <c r="AU439" s="20" t="s">
        <v>185</v>
      </c>
    </row>
    <row r="440" spans="1:65" s="2" customFormat="1" ht="16.5" customHeight="1">
      <c r="A440" s="41"/>
      <c r="B440" s="42"/>
      <c r="C440" s="217" t="s">
        <v>671</v>
      </c>
      <c r="D440" s="217" t="s">
        <v>180</v>
      </c>
      <c r="E440" s="218" t="s">
        <v>672</v>
      </c>
      <c r="F440" s="219" t="s">
        <v>673</v>
      </c>
      <c r="G440" s="220" t="s">
        <v>381</v>
      </c>
      <c r="H440" s="221">
        <v>128</v>
      </c>
      <c r="I440" s="222"/>
      <c r="J440" s="223">
        <f>ROUND(I440*H440,2)</f>
        <v>0</v>
      </c>
      <c r="K440" s="219" t="s">
        <v>197</v>
      </c>
      <c r="L440" s="47"/>
      <c r="M440" s="224" t="s">
        <v>19</v>
      </c>
      <c r="N440" s="225" t="s">
        <v>43</v>
      </c>
      <c r="O440" s="87"/>
      <c r="P440" s="226">
        <f>O440*H440</f>
        <v>0</v>
      </c>
      <c r="Q440" s="226">
        <v>0</v>
      </c>
      <c r="R440" s="226">
        <f>Q440*H440</f>
        <v>0</v>
      </c>
      <c r="S440" s="226">
        <v>0</v>
      </c>
      <c r="T440" s="227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28" t="s">
        <v>185</v>
      </c>
      <c r="AT440" s="228" t="s">
        <v>180</v>
      </c>
      <c r="AU440" s="228" t="s">
        <v>185</v>
      </c>
      <c r="AY440" s="20" t="s">
        <v>178</v>
      </c>
      <c r="BE440" s="229">
        <f>IF(N440="základní",J440,0)</f>
        <v>0</v>
      </c>
      <c r="BF440" s="229">
        <f>IF(N440="snížená",J440,0)</f>
        <v>0</v>
      </c>
      <c r="BG440" s="229">
        <f>IF(N440="zákl. přenesená",J440,0)</f>
        <v>0</v>
      </c>
      <c r="BH440" s="229">
        <f>IF(N440="sníž. přenesená",J440,0)</f>
        <v>0</v>
      </c>
      <c r="BI440" s="229">
        <f>IF(N440="nulová",J440,0)</f>
        <v>0</v>
      </c>
      <c r="BJ440" s="20" t="s">
        <v>80</v>
      </c>
      <c r="BK440" s="229">
        <f>ROUND(I440*H440,2)</f>
        <v>0</v>
      </c>
      <c r="BL440" s="20" t="s">
        <v>185</v>
      </c>
      <c r="BM440" s="228" t="s">
        <v>674</v>
      </c>
    </row>
    <row r="441" spans="1:47" s="2" customFormat="1" ht="12">
      <c r="A441" s="41"/>
      <c r="B441" s="42"/>
      <c r="C441" s="43"/>
      <c r="D441" s="230" t="s">
        <v>187</v>
      </c>
      <c r="E441" s="43"/>
      <c r="F441" s="231" t="s">
        <v>673</v>
      </c>
      <c r="G441" s="43"/>
      <c r="H441" s="43"/>
      <c r="I441" s="232"/>
      <c r="J441" s="43"/>
      <c r="K441" s="43"/>
      <c r="L441" s="47"/>
      <c r="M441" s="233"/>
      <c r="N441" s="234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187</v>
      </c>
      <c r="AU441" s="20" t="s">
        <v>185</v>
      </c>
    </row>
    <row r="442" spans="1:47" s="2" customFormat="1" ht="12">
      <c r="A442" s="41"/>
      <c r="B442" s="42"/>
      <c r="C442" s="43"/>
      <c r="D442" s="230" t="s">
        <v>240</v>
      </c>
      <c r="E442" s="43"/>
      <c r="F442" s="246" t="s">
        <v>675</v>
      </c>
      <c r="G442" s="43"/>
      <c r="H442" s="43"/>
      <c r="I442" s="232"/>
      <c r="J442" s="43"/>
      <c r="K442" s="43"/>
      <c r="L442" s="47"/>
      <c r="M442" s="233"/>
      <c r="N442" s="234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20" t="s">
        <v>240</v>
      </c>
      <c r="AU442" s="20" t="s">
        <v>185</v>
      </c>
    </row>
    <row r="443" spans="1:65" s="2" customFormat="1" ht="16.5" customHeight="1">
      <c r="A443" s="41"/>
      <c r="B443" s="42"/>
      <c r="C443" s="217" t="s">
        <v>423</v>
      </c>
      <c r="D443" s="217" t="s">
        <v>180</v>
      </c>
      <c r="E443" s="218" t="s">
        <v>676</v>
      </c>
      <c r="F443" s="219" t="s">
        <v>677</v>
      </c>
      <c r="G443" s="220" t="s">
        <v>346</v>
      </c>
      <c r="H443" s="221">
        <v>12</v>
      </c>
      <c r="I443" s="222"/>
      <c r="J443" s="223">
        <f>ROUND(I443*H443,2)</f>
        <v>0</v>
      </c>
      <c r="K443" s="219" t="s">
        <v>197</v>
      </c>
      <c r="L443" s="47"/>
      <c r="M443" s="224" t="s">
        <v>19</v>
      </c>
      <c r="N443" s="225" t="s">
        <v>43</v>
      </c>
      <c r="O443" s="87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28" t="s">
        <v>185</v>
      </c>
      <c r="AT443" s="228" t="s">
        <v>180</v>
      </c>
      <c r="AU443" s="228" t="s">
        <v>185</v>
      </c>
      <c r="AY443" s="20" t="s">
        <v>178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20" t="s">
        <v>80</v>
      </c>
      <c r="BK443" s="229">
        <f>ROUND(I443*H443,2)</f>
        <v>0</v>
      </c>
      <c r="BL443" s="20" t="s">
        <v>185</v>
      </c>
      <c r="BM443" s="228" t="s">
        <v>678</v>
      </c>
    </row>
    <row r="444" spans="1:47" s="2" customFormat="1" ht="12">
      <c r="A444" s="41"/>
      <c r="B444" s="42"/>
      <c r="C444" s="43"/>
      <c r="D444" s="230" t="s">
        <v>187</v>
      </c>
      <c r="E444" s="43"/>
      <c r="F444" s="231" t="s">
        <v>677</v>
      </c>
      <c r="G444" s="43"/>
      <c r="H444" s="43"/>
      <c r="I444" s="232"/>
      <c r="J444" s="43"/>
      <c r="K444" s="43"/>
      <c r="L444" s="47"/>
      <c r="M444" s="233"/>
      <c r="N444" s="234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20" t="s">
        <v>187</v>
      </c>
      <c r="AU444" s="20" t="s">
        <v>185</v>
      </c>
    </row>
    <row r="445" spans="1:65" s="2" customFormat="1" ht="16.5" customHeight="1">
      <c r="A445" s="41"/>
      <c r="B445" s="42"/>
      <c r="C445" s="217" t="s">
        <v>679</v>
      </c>
      <c r="D445" s="217" t="s">
        <v>180</v>
      </c>
      <c r="E445" s="218" t="s">
        <v>680</v>
      </c>
      <c r="F445" s="219" t="s">
        <v>681</v>
      </c>
      <c r="G445" s="220" t="s">
        <v>196</v>
      </c>
      <c r="H445" s="221">
        <v>1</v>
      </c>
      <c r="I445" s="222"/>
      <c r="J445" s="223">
        <f>ROUND(I445*H445,2)</f>
        <v>0</v>
      </c>
      <c r="K445" s="219" t="s">
        <v>197</v>
      </c>
      <c r="L445" s="47"/>
      <c r="M445" s="224" t="s">
        <v>19</v>
      </c>
      <c r="N445" s="225" t="s">
        <v>43</v>
      </c>
      <c r="O445" s="87"/>
      <c r="P445" s="226">
        <f>O445*H445</f>
        <v>0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28" t="s">
        <v>185</v>
      </c>
      <c r="AT445" s="228" t="s">
        <v>180</v>
      </c>
      <c r="AU445" s="228" t="s">
        <v>185</v>
      </c>
      <c r="AY445" s="20" t="s">
        <v>178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20" t="s">
        <v>80</v>
      </c>
      <c r="BK445" s="229">
        <f>ROUND(I445*H445,2)</f>
        <v>0</v>
      </c>
      <c r="BL445" s="20" t="s">
        <v>185</v>
      </c>
      <c r="BM445" s="228" t="s">
        <v>682</v>
      </c>
    </row>
    <row r="446" spans="1:47" s="2" customFormat="1" ht="12">
      <c r="A446" s="41"/>
      <c r="B446" s="42"/>
      <c r="C446" s="43"/>
      <c r="D446" s="230" t="s">
        <v>187</v>
      </c>
      <c r="E446" s="43"/>
      <c r="F446" s="231" t="s">
        <v>681</v>
      </c>
      <c r="G446" s="43"/>
      <c r="H446" s="43"/>
      <c r="I446" s="232"/>
      <c r="J446" s="43"/>
      <c r="K446" s="43"/>
      <c r="L446" s="47"/>
      <c r="M446" s="233"/>
      <c r="N446" s="234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T446" s="20" t="s">
        <v>187</v>
      </c>
      <c r="AU446" s="20" t="s">
        <v>185</v>
      </c>
    </row>
    <row r="447" spans="1:65" s="2" customFormat="1" ht="16.5" customHeight="1">
      <c r="A447" s="41"/>
      <c r="B447" s="42"/>
      <c r="C447" s="217" t="s">
        <v>428</v>
      </c>
      <c r="D447" s="217" t="s">
        <v>180</v>
      </c>
      <c r="E447" s="218" t="s">
        <v>683</v>
      </c>
      <c r="F447" s="219" t="s">
        <v>684</v>
      </c>
      <c r="G447" s="220" t="s">
        <v>196</v>
      </c>
      <c r="H447" s="221">
        <v>3</v>
      </c>
      <c r="I447" s="222"/>
      <c r="J447" s="223">
        <f>ROUND(I447*H447,2)</f>
        <v>0</v>
      </c>
      <c r="K447" s="219" t="s">
        <v>197</v>
      </c>
      <c r="L447" s="47"/>
      <c r="M447" s="224" t="s">
        <v>19</v>
      </c>
      <c r="N447" s="225" t="s">
        <v>43</v>
      </c>
      <c r="O447" s="87"/>
      <c r="P447" s="226">
        <f>O447*H447</f>
        <v>0</v>
      </c>
      <c r="Q447" s="226">
        <v>0</v>
      </c>
      <c r="R447" s="226">
        <f>Q447*H447</f>
        <v>0</v>
      </c>
      <c r="S447" s="226">
        <v>0</v>
      </c>
      <c r="T447" s="227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28" t="s">
        <v>185</v>
      </c>
      <c r="AT447" s="228" t="s">
        <v>180</v>
      </c>
      <c r="AU447" s="228" t="s">
        <v>185</v>
      </c>
      <c r="AY447" s="20" t="s">
        <v>178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20" t="s">
        <v>80</v>
      </c>
      <c r="BK447" s="229">
        <f>ROUND(I447*H447,2)</f>
        <v>0</v>
      </c>
      <c r="BL447" s="20" t="s">
        <v>185</v>
      </c>
      <c r="BM447" s="228" t="s">
        <v>685</v>
      </c>
    </row>
    <row r="448" spans="1:47" s="2" customFormat="1" ht="12">
      <c r="A448" s="41"/>
      <c r="B448" s="42"/>
      <c r="C448" s="43"/>
      <c r="D448" s="230" t="s">
        <v>187</v>
      </c>
      <c r="E448" s="43"/>
      <c r="F448" s="231" t="s">
        <v>684</v>
      </c>
      <c r="G448" s="43"/>
      <c r="H448" s="43"/>
      <c r="I448" s="232"/>
      <c r="J448" s="43"/>
      <c r="K448" s="43"/>
      <c r="L448" s="47"/>
      <c r="M448" s="233"/>
      <c r="N448" s="234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20" t="s">
        <v>187</v>
      </c>
      <c r="AU448" s="20" t="s">
        <v>185</v>
      </c>
    </row>
    <row r="449" spans="1:65" s="2" customFormat="1" ht="16.5" customHeight="1">
      <c r="A449" s="41"/>
      <c r="B449" s="42"/>
      <c r="C449" s="217" t="s">
        <v>686</v>
      </c>
      <c r="D449" s="217" t="s">
        <v>180</v>
      </c>
      <c r="E449" s="218" t="s">
        <v>687</v>
      </c>
      <c r="F449" s="219" t="s">
        <v>688</v>
      </c>
      <c r="G449" s="220" t="s">
        <v>196</v>
      </c>
      <c r="H449" s="221">
        <v>1</v>
      </c>
      <c r="I449" s="222"/>
      <c r="J449" s="223">
        <f>ROUND(I449*H449,2)</f>
        <v>0</v>
      </c>
      <c r="K449" s="219" t="s">
        <v>197</v>
      </c>
      <c r="L449" s="47"/>
      <c r="M449" s="224" t="s">
        <v>19</v>
      </c>
      <c r="N449" s="225" t="s">
        <v>43</v>
      </c>
      <c r="O449" s="87"/>
      <c r="P449" s="226">
        <f>O449*H449</f>
        <v>0</v>
      </c>
      <c r="Q449" s="226">
        <v>0</v>
      </c>
      <c r="R449" s="226">
        <f>Q449*H449</f>
        <v>0</v>
      </c>
      <c r="S449" s="226">
        <v>0</v>
      </c>
      <c r="T449" s="227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28" t="s">
        <v>185</v>
      </c>
      <c r="AT449" s="228" t="s">
        <v>180</v>
      </c>
      <c r="AU449" s="228" t="s">
        <v>185</v>
      </c>
      <c r="AY449" s="20" t="s">
        <v>178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20" t="s">
        <v>80</v>
      </c>
      <c r="BK449" s="229">
        <f>ROUND(I449*H449,2)</f>
        <v>0</v>
      </c>
      <c r="BL449" s="20" t="s">
        <v>185</v>
      </c>
      <c r="BM449" s="228" t="s">
        <v>689</v>
      </c>
    </row>
    <row r="450" spans="1:47" s="2" customFormat="1" ht="12">
      <c r="A450" s="41"/>
      <c r="B450" s="42"/>
      <c r="C450" s="43"/>
      <c r="D450" s="230" t="s">
        <v>187</v>
      </c>
      <c r="E450" s="43"/>
      <c r="F450" s="231" t="s">
        <v>688</v>
      </c>
      <c r="G450" s="43"/>
      <c r="H450" s="43"/>
      <c r="I450" s="232"/>
      <c r="J450" s="43"/>
      <c r="K450" s="43"/>
      <c r="L450" s="47"/>
      <c r="M450" s="233"/>
      <c r="N450" s="234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20" t="s">
        <v>187</v>
      </c>
      <c r="AU450" s="20" t="s">
        <v>185</v>
      </c>
    </row>
    <row r="451" spans="1:65" s="2" customFormat="1" ht="16.5" customHeight="1">
      <c r="A451" s="41"/>
      <c r="B451" s="42"/>
      <c r="C451" s="217" t="s">
        <v>433</v>
      </c>
      <c r="D451" s="217" t="s">
        <v>180</v>
      </c>
      <c r="E451" s="218" t="s">
        <v>690</v>
      </c>
      <c r="F451" s="219" t="s">
        <v>691</v>
      </c>
      <c r="G451" s="220" t="s">
        <v>196</v>
      </c>
      <c r="H451" s="221">
        <v>12</v>
      </c>
      <c r="I451" s="222"/>
      <c r="J451" s="223">
        <f>ROUND(I451*H451,2)</f>
        <v>0</v>
      </c>
      <c r="K451" s="219" t="s">
        <v>197</v>
      </c>
      <c r="L451" s="47"/>
      <c r="M451" s="224" t="s">
        <v>19</v>
      </c>
      <c r="N451" s="225" t="s">
        <v>43</v>
      </c>
      <c r="O451" s="87"/>
      <c r="P451" s="226">
        <f>O451*H451</f>
        <v>0</v>
      </c>
      <c r="Q451" s="226">
        <v>0</v>
      </c>
      <c r="R451" s="226">
        <f>Q451*H451</f>
        <v>0</v>
      </c>
      <c r="S451" s="226">
        <v>0</v>
      </c>
      <c r="T451" s="227">
        <f>S451*H451</f>
        <v>0</v>
      </c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R451" s="228" t="s">
        <v>185</v>
      </c>
      <c r="AT451" s="228" t="s">
        <v>180</v>
      </c>
      <c r="AU451" s="228" t="s">
        <v>185</v>
      </c>
      <c r="AY451" s="20" t="s">
        <v>178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20" t="s">
        <v>80</v>
      </c>
      <c r="BK451" s="229">
        <f>ROUND(I451*H451,2)</f>
        <v>0</v>
      </c>
      <c r="BL451" s="20" t="s">
        <v>185</v>
      </c>
      <c r="BM451" s="228" t="s">
        <v>692</v>
      </c>
    </row>
    <row r="452" spans="1:47" s="2" customFormat="1" ht="12">
      <c r="A452" s="41"/>
      <c r="B452" s="42"/>
      <c r="C452" s="43"/>
      <c r="D452" s="230" t="s">
        <v>187</v>
      </c>
      <c r="E452" s="43"/>
      <c r="F452" s="231" t="s">
        <v>691</v>
      </c>
      <c r="G452" s="43"/>
      <c r="H452" s="43"/>
      <c r="I452" s="232"/>
      <c r="J452" s="43"/>
      <c r="K452" s="43"/>
      <c r="L452" s="47"/>
      <c r="M452" s="233"/>
      <c r="N452" s="234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T452" s="20" t="s">
        <v>187</v>
      </c>
      <c r="AU452" s="20" t="s">
        <v>185</v>
      </c>
    </row>
    <row r="453" spans="1:65" s="2" customFormat="1" ht="16.5" customHeight="1">
      <c r="A453" s="41"/>
      <c r="B453" s="42"/>
      <c r="C453" s="217" t="s">
        <v>693</v>
      </c>
      <c r="D453" s="217" t="s">
        <v>180</v>
      </c>
      <c r="E453" s="218" t="s">
        <v>694</v>
      </c>
      <c r="F453" s="219" t="s">
        <v>695</v>
      </c>
      <c r="G453" s="220" t="s">
        <v>196</v>
      </c>
      <c r="H453" s="221">
        <v>1</v>
      </c>
      <c r="I453" s="222"/>
      <c r="J453" s="223">
        <f>ROUND(I453*H453,2)</f>
        <v>0</v>
      </c>
      <c r="K453" s="219" t="s">
        <v>197</v>
      </c>
      <c r="L453" s="47"/>
      <c r="M453" s="224" t="s">
        <v>19</v>
      </c>
      <c r="N453" s="225" t="s">
        <v>43</v>
      </c>
      <c r="O453" s="87"/>
      <c r="P453" s="226">
        <f>O453*H453</f>
        <v>0</v>
      </c>
      <c r="Q453" s="226">
        <v>0</v>
      </c>
      <c r="R453" s="226">
        <f>Q453*H453</f>
        <v>0</v>
      </c>
      <c r="S453" s="226">
        <v>0</v>
      </c>
      <c r="T453" s="227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28" t="s">
        <v>185</v>
      </c>
      <c r="AT453" s="228" t="s">
        <v>180</v>
      </c>
      <c r="AU453" s="228" t="s">
        <v>185</v>
      </c>
      <c r="AY453" s="20" t="s">
        <v>178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20" t="s">
        <v>80</v>
      </c>
      <c r="BK453" s="229">
        <f>ROUND(I453*H453,2)</f>
        <v>0</v>
      </c>
      <c r="BL453" s="20" t="s">
        <v>185</v>
      </c>
      <c r="BM453" s="228" t="s">
        <v>696</v>
      </c>
    </row>
    <row r="454" spans="1:47" s="2" customFormat="1" ht="12">
      <c r="A454" s="41"/>
      <c r="B454" s="42"/>
      <c r="C454" s="43"/>
      <c r="D454" s="230" t="s">
        <v>187</v>
      </c>
      <c r="E454" s="43"/>
      <c r="F454" s="231" t="s">
        <v>695</v>
      </c>
      <c r="G454" s="43"/>
      <c r="H454" s="43"/>
      <c r="I454" s="232"/>
      <c r="J454" s="43"/>
      <c r="K454" s="43"/>
      <c r="L454" s="47"/>
      <c r="M454" s="233"/>
      <c r="N454" s="234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20" t="s">
        <v>187</v>
      </c>
      <c r="AU454" s="20" t="s">
        <v>185</v>
      </c>
    </row>
    <row r="455" spans="1:47" s="2" customFormat="1" ht="12">
      <c r="A455" s="41"/>
      <c r="B455" s="42"/>
      <c r="C455" s="43"/>
      <c r="D455" s="230" t="s">
        <v>240</v>
      </c>
      <c r="E455" s="43"/>
      <c r="F455" s="246" t="s">
        <v>697</v>
      </c>
      <c r="G455" s="43"/>
      <c r="H455" s="43"/>
      <c r="I455" s="232"/>
      <c r="J455" s="43"/>
      <c r="K455" s="43"/>
      <c r="L455" s="47"/>
      <c r="M455" s="233"/>
      <c r="N455" s="23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20" t="s">
        <v>240</v>
      </c>
      <c r="AU455" s="20" t="s">
        <v>185</v>
      </c>
    </row>
    <row r="456" spans="1:65" s="2" customFormat="1" ht="16.5" customHeight="1">
      <c r="A456" s="41"/>
      <c r="B456" s="42"/>
      <c r="C456" s="217" t="s">
        <v>439</v>
      </c>
      <c r="D456" s="217" t="s">
        <v>180</v>
      </c>
      <c r="E456" s="218" t="s">
        <v>698</v>
      </c>
      <c r="F456" s="219" t="s">
        <v>699</v>
      </c>
      <c r="G456" s="220" t="s">
        <v>196</v>
      </c>
      <c r="H456" s="221">
        <v>12</v>
      </c>
      <c r="I456" s="222"/>
      <c r="J456" s="223">
        <f>ROUND(I456*H456,2)</f>
        <v>0</v>
      </c>
      <c r="K456" s="219" t="s">
        <v>197</v>
      </c>
      <c r="L456" s="47"/>
      <c r="M456" s="224" t="s">
        <v>19</v>
      </c>
      <c r="N456" s="225" t="s">
        <v>43</v>
      </c>
      <c r="O456" s="87"/>
      <c r="P456" s="226">
        <f>O456*H456</f>
        <v>0</v>
      </c>
      <c r="Q456" s="226">
        <v>0</v>
      </c>
      <c r="R456" s="226">
        <f>Q456*H456</f>
        <v>0</v>
      </c>
      <c r="S456" s="226">
        <v>0</v>
      </c>
      <c r="T456" s="227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28" t="s">
        <v>185</v>
      </c>
      <c r="AT456" s="228" t="s">
        <v>180</v>
      </c>
      <c r="AU456" s="228" t="s">
        <v>185</v>
      </c>
      <c r="AY456" s="20" t="s">
        <v>178</v>
      </c>
      <c r="BE456" s="229">
        <f>IF(N456="základní",J456,0)</f>
        <v>0</v>
      </c>
      <c r="BF456" s="229">
        <f>IF(N456="snížená",J456,0)</f>
        <v>0</v>
      </c>
      <c r="BG456" s="229">
        <f>IF(N456="zákl. přenesená",J456,0)</f>
        <v>0</v>
      </c>
      <c r="BH456" s="229">
        <f>IF(N456="sníž. přenesená",J456,0)</f>
        <v>0</v>
      </c>
      <c r="BI456" s="229">
        <f>IF(N456="nulová",J456,0)</f>
        <v>0</v>
      </c>
      <c r="BJ456" s="20" t="s">
        <v>80</v>
      </c>
      <c r="BK456" s="229">
        <f>ROUND(I456*H456,2)</f>
        <v>0</v>
      </c>
      <c r="BL456" s="20" t="s">
        <v>185</v>
      </c>
      <c r="BM456" s="228" t="s">
        <v>700</v>
      </c>
    </row>
    <row r="457" spans="1:47" s="2" customFormat="1" ht="12">
      <c r="A457" s="41"/>
      <c r="B457" s="42"/>
      <c r="C457" s="43"/>
      <c r="D457" s="230" t="s">
        <v>187</v>
      </c>
      <c r="E457" s="43"/>
      <c r="F457" s="231" t="s">
        <v>699</v>
      </c>
      <c r="G457" s="43"/>
      <c r="H457" s="43"/>
      <c r="I457" s="232"/>
      <c r="J457" s="43"/>
      <c r="K457" s="43"/>
      <c r="L457" s="47"/>
      <c r="M457" s="233"/>
      <c r="N457" s="234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20" t="s">
        <v>187</v>
      </c>
      <c r="AU457" s="20" t="s">
        <v>185</v>
      </c>
    </row>
    <row r="458" spans="1:63" s="16" customFormat="1" ht="20.85" customHeight="1">
      <c r="A458" s="16"/>
      <c r="B458" s="268"/>
      <c r="C458" s="269"/>
      <c r="D458" s="270" t="s">
        <v>71</v>
      </c>
      <c r="E458" s="270" t="s">
        <v>701</v>
      </c>
      <c r="F458" s="270" t="s">
        <v>702</v>
      </c>
      <c r="G458" s="269"/>
      <c r="H458" s="269"/>
      <c r="I458" s="271"/>
      <c r="J458" s="272">
        <f>BK458</f>
        <v>0</v>
      </c>
      <c r="K458" s="269"/>
      <c r="L458" s="273"/>
      <c r="M458" s="274"/>
      <c r="N458" s="275"/>
      <c r="O458" s="275"/>
      <c r="P458" s="276">
        <f>SUM(P459:P483)</f>
        <v>0</v>
      </c>
      <c r="Q458" s="275"/>
      <c r="R458" s="276">
        <f>SUM(R459:R483)</f>
        <v>0</v>
      </c>
      <c r="S458" s="275"/>
      <c r="T458" s="277">
        <f>SUM(T459:T483)</f>
        <v>0</v>
      </c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R458" s="278" t="s">
        <v>80</v>
      </c>
      <c r="AT458" s="279" t="s">
        <v>71</v>
      </c>
      <c r="AU458" s="279" t="s">
        <v>101</v>
      </c>
      <c r="AY458" s="278" t="s">
        <v>178</v>
      </c>
      <c r="BK458" s="280">
        <f>SUM(BK459:BK483)</f>
        <v>0</v>
      </c>
    </row>
    <row r="459" spans="1:65" s="2" customFormat="1" ht="16.5" customHeight="1">
      <c r="A459" s="41"/>
      <c r="B459" s="42"/>
      <c r="C459" s="217" t="s">
        <v>703</v>
      </c>
      <c r="D459" s="217" t="s">
        <v>180</v>
      </c>
      <c r="E459" s="218" t="s">
        <v>704</v>
      </c>
      <c r="F459" s="219" t="s">
        <v>705</v>
      </c>
      <c r="G459" s="220" t="s">
        <v>196</v>
      </c>
      <c r="H459" s="221">
        <v>13</v>
      </c>
      <c r="I459" s="222"/>
      <c r="J459" s="223">
        <f>ROUND(I459*H459,2)</f>
        <v>0</v>
      </c>
      <c r="K459" s="219" t="s">
        <v>197</v>
      </c>
      <c r="L459" s="47"/>
      <c r="M459" s="224" t="s">
        <v>19</v>
      </c>
      <c r="N459" s="225" t="s">
        <v>43</v>
      </c>
      <c r="O459" s="87"/>
      <c r="P459" s="226">
        <f>O459*H459</f>
        <v>0</v>
      </c>
      <c r="Q459" s="226">
        <v>0</v>
      </c>
      <c r="R459" s="226">
        <f>Q459*H459</f>
        <v>0</v>
      </c>
      <c r="S459" s="226">
        <v>0</v>
      </c>
      <c r="T459" s="227">
        <f>S459*H459</f>
        <v>0</v>
      </c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R459" s="228" t="s">
        <v>185</v>
      </c>
      <c r="AT459" s="228" t="s">
        <v>180</v>
      </c>
      <c r="AU459" s="228" t="s">
        <v>185</v>
      </c>
      <c r="AY459" s="20" t="s">
        <v>178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20" t="s">
        <v>80</v>
      </c>
      <c r="BK459" s="229">
        <f>ROUND(I459*H459,2)</f>
        <v>0</v>
      </c>
      <c r="BL459" s="20" t="s">
        <v>185</v>
      </c>
      <c r="BM459" s="228" t="s">
        <v>706</v>
      </c>
    </row>
    <row r="460" spans="1:47" s="2" customFormat="1" ht="12">
      <c r="A460" s="41"/>
      <c r="B460" s="42"/>
      <c r="C460" s="43"/>
      <c r="D460" s="230" t="s">
        <v>187</v>
      </c>
      <c r="E460" s="43"/>
      <c r="F460" s="231" t="s">
        <v>705</v>
      </c>
      <c r="G460" s="43"/>
      <c r="H460" s="43"/>
      <c r="I460" s="232"/>
      <c r="J460" s="43"/>
      <c r="K460" s="43"/>
      <c r="L460" s="47"/>
      <c r="M460" s="233"/>
      <c r="N460" s="234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T460" s="20" t="s">
        <v>187</v>
      </c>
      <c r="AU460" s="20" t="s">
        <v>185</v>
      </c>
    </row>
    <row r="461" spans="1:65" s="2" customFormat="1" ht="16.5" customHeight="1">
      <c r="A461" s="41"/>
      <c r="B461" s="42"/>
      <c r="C461" s="293" t="s">
        <v>707</v>
      </c>
      <c r="D461" s="293" t="s">
        <v>452</v>
      </c>
      <c r="E461" s="294" t="s">
        <v>708</v>
      </c>
      <c r="F461" s="295" t="s">
        <v>709</v>
      </c>
      <c r="G461" s="296" t="s">
        <v>710</v>
      </c>
      <c r="H461" s="297">
        <v>44</v>
      </c>
      <c r="I461" s="298"/>
      <c r="J461" s="299">
        <f>ROUND(I461*H461,2)</f>
        <v>0</v>
      </c>
      <c r="K461" s="295" t="s">
        <v>197</v>
      </c>
      <c r="L461" s="300"/>
      <c r="M461" s="301" t="s">
        <v>19</v>
      </c>
      <c r="N461" s="302" t="s">
        <v>43</v>
      </c>
      <c r="O461" s="87"/>
      <c r="P461" s="226">
        <f>O461*H461</f>
        <v>0</v>
      </c>
      <c r="Q461" s="226">
        <v>0</v>
      </c>
      <c r="R461" s="226">
        <f>Q461*H461</f>
        <v>0</v>
      </c>
      <c r="S461" s="226">
        <v>0</v>
      </c>
      <c r="T461" s="227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28" t="s">
        <v>198</v>
      </c>
      <c r="AT461" s="228" t="s">
        <v>452</v>
      </c>
      <c r="AU461" s="228" t="s">
        <v>185</v>
      </c>
      <c r="AY461" s="20" t="s">
        <v>178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20" t="s">
        <v>80</v>
      </c>
      <c r="BK461" s="229">
        <f>ROUND(I461*H461,2)</f>
        <v>0</v>
      </c>
      <c r="BL461" s="20" t="s">
        <v>185</v>
      </c>
      <c r="BM461" s="228" t="s">
        <v>711</v>
      </c>
    </row>
    <row r="462" spans="1:47" s="2" customFormat="1" ht="12">
      <c r="A462" s="41"/>
      <c r="B462" s="42"/>
      <c r="C462" s="43"/>
      <c r="D462" s="230" t="s">
        <v>187</v>
      </c>
      <c r="E462" s="43"/>
      <c r="F462" s="231" t="s">
        <v>709</v>
      </c>
      <c r="G462" s="43"/>
      <c r="H462" s="43"/>
      <c r="I462" s="232"/>
      <c r="J462" s="43"/>
      <c r="K462" s="43"/>
      <c r="L462" s="47"/>
      <c r="M462" s="233"/>
      <c r="N462" s="234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20" t="s">
        <v>187</v>
      </c>
      <c r="AU462" s="20" t="s">
        <v>185</v>
      </c>
    </row>
    <row r="463" spans="1:47" s="2" customFormat="1" ht="12">
      <c r="A463" s="41"/>
      <c r="B463" s="42"/>
      <c r="C463" s="43"/>
      <c r="D463" s="230" t="s">
        <v>240</v>
      </c>
      <c r="E463" s="43"/>
      <c r="F463" s="246" t="s">
        <v>712</v>
      </c>
      <c r="G463" s="43"/>
      <c r="H463" s="43"/>
      <c r="I463" s="232"/>
      <c r="J463" s="43"/>
      <c r="K463" s="43"/>
      <c r="L463" s="47"/>
      <c r="M463" s="233"/>
      <c r="N463" s="234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20" t="s">
        <v>240</v>
      </c>
      <c r="AU463" s="20" t="s">
        <v>185</v>
      </c>
    </row>
    <row r="464" spans="1:65" s="2" customFormat="1" ht="16.5" customHeight="1">
      <c r="A464" s="41"/>
      <c r="B464" s="42"/>
      <c r="C464" s="293" t="s">
        <v>713</v>
      </c>
      <c r="D464" s="293" t="s">
        <v>452</v>
      </c>
      <c r="E464" s="294" t="s">
        <v>714</v>
      </c>
      <c r="F464" s="295" t="s">
        <v>715</v>
      </c>
      <c r="G464" s="296" t="s">
        <v>346</v>
      </c>
      <c r="H464" s="297">
        <v>224.4</v>
      </c>
      <c r="I464" s="298"/>
      <c r="J464" s="299">
        <f>ROUND(I464*H464,2)</f>
        <v>0</v>
      </c>
      <c r="K464" s="295" t="s">
        <v>197</v>
      </c>
      <c r="L464" s="300"/>
      <c r="M464" s="301" t="s">
        <v>19</v>
      </c>
      <c r="N464" s="302" t="s">
        <v>43</v>
      </c>
      <c r="O464" s="87"/>
      <c r="P464" s="226">
        <f>O464*H464</f>
        <v>0</v>
      </c>
      <c r="Q464" s="226">
        <v>0</v>
      </c>
      <c r="R464" s="226">
        <f>Q464*H464</f>
        <v>0</v>
      </c>
      <c r="S464" s="226">
        <v>0</v>
      </c>
      <c r="T464" s="227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28" t="s">
        <v>198</v>
      </c>
      <c r="AT464" s="228" t="s">
        <v>452</v>
      </c>
      <c r="AU464" s="228" t="s">
        <v>185</v>
      </c>
      <c r="AY464" s="20" t="s">
        <v>178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20" t="s">
        <v>80</v>
      </c>
      <c r="BK464" s="229">
        <f>ROUND(I464*H464,2)</f>
        <v>0</v>
      </c>
      <c r="BL464" s="20" t="s">
        <v>185</v>
      </c>
      <c r="BM464" s="228" t="s">
        <v>716</v>
      </c>
    </row>
    <row r="465" spans="1:47" s="2" customFormat="1" ht="12">
      <c r="A465" s="41"/>
      <c r="B465" s="42"/>
      <c r="C465" s="43"/>
      <c r="D465" s="230" t="s">
        <v>187</v>
      </c>
      <c r="E465" s="43"/>
      <c r="F465" s="231" t="s">
        <v>715</v>
      </c>
      <c r="G465" s="43"/>
      <c r="H465" s="43"/>
      <c r="I465" s="232"/>
      <c r="J465" s="43"/>
      <c r="K465" s="43"/>
      <c r="L465" s="47"/>
      <c r="M465" s="233"/>
      <c r="N465" s="23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20" t="s">
        <v>187</v>
      </c>
      <c r="AU465" s="20" t="s">
        <v>185</v>
      </c>
    </row>
    <row r="466" spans="1:47" s="2" customFormat="1" ht="12">
      <c r="A466" s="41"/>
      <c r="B466" s="42"/>
      <c r="C466" s="43"/>
      <c r="D466" s="230" t="s">
        <v>240</v>
      </c>
      <c r="E466" s="43"/>
      <c r="F466" s="246" t="s">
        <v>717</v>
      </c>
      <c r="G466" s="43"/>
      <c r="H466" s="43"/>
      <c r="I466" s="232"/>
      <c r="J466" s="43"/>
      <c r="K466" s="43"/>
      <c r="L466" s="47"/>
      <c r="M466" s="233"/>
      <c r="N466" s="234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20" t="s">
        <v>240</v>
      </c>
      <c r="AU466" s="20" t="s">
        <v>185</v>
      </c>
    </row>
    <row r="467" spans="1:65" s="2" customFormat="1" ht="16.5" customHeight="1">
      <c r="A467" s="41"/>
      <c r="B467" s="42"/>
      <c r="C467" s="293" t="s">
        <v>718</v>
      </c>
      <c r="D467" s="293" t="s">
        <v>452</v>
      </c>
      <c r="E467" s="294" t="s">
        <v>719</v>
      </c>
      <c r="F467" s="295" t="s">
        <v>720</v>
      </c>
      <c r="G467" s="296" t="s">
        <v>346</v>
      </c>
      <c r="H467" s="297">
        <v>152.4</v>
      </c>
      <c r="I467" s="298"/>
      <c r="J467" s="299">
        <f>ROUND(I467*H467,2)</f>
        <v>0</v>
      </c>
      <c r="K467" s="295" t="s">
        <v>197</v>
      </c>
      <c r="L467" s="300"/>
      <c r="M467" s="301" t="s">
        <v>19</v>
      </c>
      <c r="N467" s="302" t="s">
        <v>43</v>
      </c>
      <c r="O467" s="87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28" t="s">
        <v>198</v>
      </c>
      <c r="AT467" s="228" t="s">
        <v>452</v>
      </c>
      <c r="AU467" s="228" t="s">
        <v>185</v>
      </c>
      <c r="AY467" s="20" t="s">
        <v>178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20" t="s">
        <v>80</v>
      </c>
      <c r="BK467" s="229">
        <f>ROUND(I467*H467,2)</f>
        <v>0</v>
      </c>
      <c r="BL467" s="20" t="s">
        <v>185</v>
      </c>
      <c r="BM467" s="228" t="s">
        <v>721</v>
      </c>
    </row>
    <row r="468" spans="1:47" s="2" customFormat="1" ht="12">
      <c r="A468" s="41"/>
      <c r="B468" s="42"/>
      <c r="C468" s="43"/>
      <c r="D468" s="230" t="s">
        <v>187</v>
      </c>
      <c r="E468" s="43"/>
      <c r="F468" s="231" t="s">
        <v>720</v>
      </c>
      <c r="G468" s="43"/>
      <c r="H468" s="43"/>
      <c r="I468" s="232"/>
      <c r="J468" s="43"/>
      <c r="K468" s="43"/>
      <c r="L468" s="47"/>
      <c r="M468" s="233"/>
      <c r="N468" s="234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T468" s="20" t="s">
        <v>187</v>
      </c>
      <c r="AU468" s="20" t="s">
        <v>185</v>
      </c>
    </row>
    <row r="469" spans="1:47" s="2" customFormat="1" ht="12">
      <c r="A469" s="41"/>
      <c r="B469" s="42"/>
      <c r="C469" s="43"/>
      <c r="D469" s="230" t="s">
        <v>240</v>
      </c>
      <c r="E469" s="43"/>
      <c r="F469" s="246" t="s">
        <v>722</v>
      </c>
      <c r="G469" s="43"/>
      <c r="H469" s="43"/>
      <c r="I469" s="232"/>
      <c r="J469" s="43"/>
      <c r="K469" s="43"/>
      <c r="L469" s="47"/>
      <c r="M469" s="233"/>
      <c r="N469" s="234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20" t="s">
        <v>240</v>
      </c>
      <c r="AU469" s="20" t="s">
        <v>185</v>
      </c>
    </row>
    <row r="470" spans="1:65" s="2" customFormat="1" ht="16.5" customHeight="1">
      <c r="A470" s="41"/>
      <c r="B470" s="42"/>
      <c r="C470" s="293" t="s">
        <v>723</v>
      </c>
      <c r="D470" s="293" t="s">
        <v>452</v>
      </c>
      <c r="E470" s="294" t="s">
        <v>724</v>
      </c>
      <c r="F470" s="295" t="s">
        <v>725</v>
      </c>
      <c r="G470" s="296" t="s">
        <v>726</v>
      </c>
      <c r="H470" s="297">
        <v>13</v>
      </c>
      <c r="I470" s="298"/>
      <c r="J470" s="299">
        <f>ROUND(I470*H470,2)</f>
        <v>0</v>
      </c>
      <c r="K470" s="295" t="s">
        <v>197</v>
      </c>
      <c r="L470" s="300"/>
      <c r="M470" s="301" t="s">
        <v>19</v>
      </c>
      <c r="N470" s="302" t="s">
        <v>43</v>
      </c>
      <c r="O470" s="87"/>
      <c r="P470" s="226">
        <f>O470*H470</f>
        <v>0</v>
      </c>
      <c r="Q470" s="226">
        <v>0</v>
      </c>
      <c r="R470" s="226">
        <f>Q470*H470</f>
        <v>0</v>
      </c>
      <c r="S470" s="226">
        <v>0</v>
      </c>
      <c r="T470" s="227">
        <f>S470*H470</f>
        <v>0</v>
      </c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R470" s="228" t="s">
        <v>198</v>
      </c>
      <c r="AT470" s="228" t="s">
        <v>452</v>
      </c>
      <c r="AU470" s="228" t="s">
        <v>185</v>
      </c>
      <c r="AY470" s="20" t="s">
        <v>178</v>
      </c>
      <c r="BE470" s="229">
        <f>IF(N470="základní",J470,0)</f>
        <v>0</v>
      </c>
      <c r="BF470" s="229">
        <f>IF(N470="snížená",J470,0)</f>
        <v>0</v>
      </c>
      <c r="BG470" s="229">
        <f>IF(N470="zákl. přenesená",J470,0)</f>
        <v>0</v>
      </c>
      <c r="BH470" s="229">
        <f>IF(N470="sníž. přenesená",J470,0)</f>
        <v>0</v>
      </c>
      <c r="BI470" s="229">
        <f>IF(N470="nulová",J470,0)</f>
        <v>0</v>
      </c>
      <c r="BJ470" s="20" t="s">
        <v>80</v>
      </c>
      <c r="BK470" s="229">
        <f>ROUND(I470*H470,2)</f>
        <v>0</v>
      </c>
      <c r="BL470" s="20" t="s">
        <v>185</v>
      </c>
      <c r="BM470" s="228" t="s">
        <v>727</v>
      </c>
    </row>
    <row r="471" spans="1:47" s="2" customFormat="1" ht="12">
      <c r="A471" s="41"/>
      <c r="B471" s="42"/>
      <c r="C471" s="43"/>
      <c r="D471" s="230" t="s">
        <v>187</v>
      </c>
      <c r="E471" s="43"/>
      <c r="F471" s="231" t="s">
        <v>725</v>
      </c>
      <c r="G471" s="43"/>
      <c r="H471" s="43"/>
      <c r="I471" s="232"/>
      <c r="J471" s="43"/>
      <c r="K471" s="43"/>
      <c r="L471" s="47"/>
      <c r="M471" s="233"/>
      <c r="N471" s="234"/>
      <c r="O471" s="87"/>
      <c r="P471" s="87"/>
      <c r="Q471" s="87"/>
      <c r="R471" s="87"/>
      <c r="S471" s="87"/>
      <c r="T471" s="88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T471" s="20" t="s">
        <v>187</v>
      </c>
      <c r="AU471" s="20" t="s">
        <v>185</v>
      </c>
    </row>
    <row r="472" spans="1:47" s="2" customFormat="1" ht="12">
      <c r="A472" s="41"/>
      <c r="B472" s="42"/>
      <c r="C472" s="43"/>
      <c r="D472" s="230" t="s">
        <v>240</v>
      </c>
      <c r="E472" s="43"/>
      <c r="F472" s="246" t="s">
        <v>728</v>
      </c>
      <c r="G472" s="43"/>
      <c r="H472" s="43"/>
      <c r="I472" s="232"/>
      <c r="J472" s="43"/>
      <c r="K472" s="43"/>
      <c r="L472" s="47"/>
      <c r="M472" s="233"/>
      <c r="N472" s="234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T472" s="20" t="s">
        <v>240</v>
      </c>
      <c r="AU472" s="20" t="s">
        <v>185</v>
      </c>
    </row>
    <row r="473" spans="1:65" s="2" customFormat="1" ht="16.5" customHeight="1">
      <c r="A473" s="41"/>
      <c r="B473" s="42"/>
      <c r="C473" s="293" t="s">
        <v>729</v>
      </c>
      <c r="D473" s="293" t="s">
        <v>452</v>
      </c>
      <c r="E473" s="294" t="s">
        <v>730</v>
      </c>
      <c r="F473" s="295" t="s">
        <v>731</v>
      </c>
      <c r="G473" s="296" t="s">
        <v>196</v>
      </c>
      <c r="H473" s="297">
        <v>13</v>
      </c>
      <c r="I473" s="298"/>
      <c r="J473" s="299">
        <f>ROUND(I473*H473,2)</f>
        <v>0</v>
      </c>
      <c r="K473" s="295" t="s">
        <v>197</v>
      </c>
      <c r="L473" s="300"/>
      <c r="M473" s="301" t="s">
        <v>19</v>
      </c>
      <c r="N473" s="302" t="s">
        <v>43</v>
      </c>
      <c r="O473" s="87"/>
      <c r="P473" s="226">
        <f>O473*H473</f>
        <v>0</v>
      </c>
      <c r="Q473" s="226">
        <v>0</v>
      </c>
      <c r="R473" s="226">
        <f>Q473*H473</f>
        <v>0</v>
      </c>
      <c r="S473" s="226">
        <v>0</v>
      </c>
      <c r="T473" s="227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28" t="s">
        <v>198</v>
      </c>
      <c r="AT473" s="228" t="s">
        <v>452</v>
      </c>
      <c r="AU473" s="228" t="s">
        <v>185</v>
      </c>
      <c r="AY473" s="20" t="s">
        <v>178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20" t="s">
        <v>80</v>
      </c>
      <c r="BK473" s="229">
        <f>ROUND(I473*H473,2)</f>
        <v>0</v>
      </c>
      <c r="BL473" s="20" t="s">
        <v>185</v>
      </c>
      <c r="BM473" s="228" t="s">
        <v>732</v>
      </c>
    </row>
    <row r="474" spans="1:47" s="2" customFormat="1" ht="12">
      <c r="A474" s="41"/>
      <c r="B474" s="42"/>
      <c r="C474" s="43"/>
      <c r="D474" s="230" t="s">
        <v>187</v>
      </c>
      <c r="E474" s="43"/>
      <c r="F474" s="231" t="s">
        <v>731</v>
      </c>
      <c r="G474" s="43"/>
      <c r="H474" s="43"/>
      <c r="I474" s="232"/>
      <c r="J474" s="43"/>
      <c r="K474" s="43"/>
      <c r="L474" s="47"/>
      <c r="M474" s="233"/>
      <c r="N474" s="234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20" t="s">
        <v>187</v>
      </c>
      <c r="AU474" s="20" t="s">
        <v>185</v>
      </c>
    </row>
    <row r="475" spans="1:47" s="2" customFormat="1" ht="12">
      <c r="A475" s="41"/>
      <c r="B475" s="42"/>
      <c r="C475" s="43"/>
      <c r="D475" s="230" t="s">
        <v>240</v>
      </c>
      <c r="E475" s="43"/>
      <c r="F475" s="246" t="s">
        <v>728</v>
      </c>
      <c r="G475" s="43"/>
      <c r="H475" s="43"/>
      <c r="I475" s="232"/>
      <c r="J475" s="43"/>
      <c r="K475" s="43"/>
      <c r="L475" s="47"/>
      <c r="M475" s="233"/>
      <c r="N475" s="234"/>
      <c r="O475" s="87"/>
      <c r="P475" s="87"/>
      <c r="Q475" s="87"/>
      <c r="R475" s="87"/>
      <c r="S475" s="87"/>
      <c r="T475" s="88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T475" s="20" t="s">
        <v>240</v>
      </c>
      <c r="AU475" s="20" t="s">
        <v>185</v>
      </c>
    </row>
    <row r="476" spans="1:65" s="2" customFormat="1" ht="16.5" customHeight="1">
      <c r="A476" s="41"/>
      <c r="B476" s="42"/>
      <c r="C476" s="293" t="s">
        <v>733</v>
      </c>
      <c r="D476" s="293" t="s">
        <v>452</v>
      </c>
      <c r="E476" s="294" t="s">
        <v>734</v>
      </c>
      <c r="F476" s="295" t="s">
        <v>735</v>
      </c>
      <c r="G476" s="296" t="s">
        <v>736</v>
      </c>
      <c r="H476" s="297">
        <v>2</v>
      </c>
      <c r="I476" s="298"/>
      <c r="J476" s="299">
        <f>ROUND(I476*H476,2)</f>
        <v>0</v>
      </c>
      <c r="K476" s="295" t="s">
        <v>197</v>
      </c>
      <c r="L476" s="300"/>
      <c r="M476" s="301" t="s">
        <v>19</v>
      </c>
      <c r="N476" s="302" t="s">
        <v>43</v>
      </c>
      <c r="O476" s="87"/>
      <c r="P476" s="226">
        <f>O476*H476</f>
        <v>0</v>
      </c>
      <c r="Q476" s="226">
        <v>0</v>
      </c>
      <c r="R476" s="226">
        <f>Q476*H476</f>
        <v>0</v>
      </c>
      <c r="S476" s="226">
        <v>0</v>
      </c>
      <c r="T476" s="227">
        <f>S476*H476</f>
        <v>0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28" t="s">
        <v>198</v>
      </c>
      <c r="AT476" s="228" t="s">
        <v>452</v>
      </c>
      <c r="AU476" s="228" t="s">
        <v>185</v>
      </c>
      <c r="AY476" s="20" t="s">
        <v>178</v>
      </c>
      <c r="BE476" s="229">
        <f>IF(N476="základní",J476,0)</f>
        <v>0</v>
      </c>
      <c r="BF476" s="229">
        <f>IF(N476="snížená",J476,0)</f>
        <v>0</v>
      </c>
      <c r="BG476" s="229">
        <f>IF(N476="zákl. přenesená",J476,0)</f>
        <v>0</v>
      </c>
      <c r="BH476" s="229">
        <f>IF(N476="sníž. přenesená",J476,0)</f>
        <v>0</v>
      </c>
      <c r="BI476" s="229">
        <f>IF(N476="nulová",J476,0)</f>
        <v>0</v>
      </c>
      <c r="BJ476" s="20" t="s">
        <v>80</v>
      </c>
      <c r="BK476" s="229">
        <f>ROUND(I476*H476,2)</f>
        <v>0</v>
      </c>
      <c r="BL476" s="20" t="s">
        <v>185</v>
      </c>
      <c r="BM476" s="228" t="s">
        <v>737</v>
      </c>
    </row>
    <row r="477" spans="1:47" s="2" customFormat="1" ht="12">
      <c r="A477" s="41"/>
      <c r="B477" s="42"/>
      <c r="C477" s="43"/>
      <c r="D477" s="230" t="s">
        <v>187</v>
      </c>
      <c r="E477" s="43"/>
      <c r="F477" s="231" t="s">
        <v>735</v>
      </c>
      <c r="G477" s="43"/>
      <c r="H477" s="43"/>
      <c r="I477" s="232"/>
      <c r="J477" s="43"/>
      <c r="K477" s="43"/>
      <c r="L477" s="47"/>
      <c r="M477" s="233"/>
      <c r="N477" s="234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20" t="s">
        <v>187</v>
      </c>
      <c r="AU477" s="20" t="s">
        <v>185</v>
      </c>
    </row>
    <row r="478" spans="1:65" s="2" customFormat="1" ht="16.5" customHeight="1">
      <c r="A478" s="41"/>
      <c r="B478" s="42"/>
      <c r="C478" s="293" t="s">
        <v>738</v>
      </c>
      <c r="D478" s="293" t="s">
        <v>452</v>
      </c>
      <c r="E478" s="294" t="s">
        <v>739</v>
      </c>
      <c r="F478" s="295" t="s">
        <v>740</v>
      </c>
      <c r="G478" s="296" t="s">
        <v>346</v>
      </c>
      <c r="H478" s="297">
        <v>51.3</v>
      </c>
      <c r="I478" s="298"/>
      <c r="J478" s="299">
        <f>ROUND(I478*H478,2)</f>
        <v>0</v>
      </c>
      <c r="K478" s="295" t="s">
        <v>197</v>
      </c>
      <c r="L478" s="300"/>
      <c r="M478" s="301" t="s">
        <v>19</v>
      </c>
      <c r="N478" s="302" t="s">
        <v>43</v>
      </c>
      <c r="O478" s="87"/>
      <c r="P478" s="226">
        <f>O478*H478</f>
        <v>0</v>
      </c>
      <c r="Q478" s="226">
        <v>0</v>
      </c>
      <c r="R478" s="226">
        <f>Q478*H478</f>
        <v>0</v>
      </c>
      <c r="S478" s="226">
        <v>0</v>
      </c>
      <c r="T478" s="227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28" t="s">
        <v>198</v>
      </c>
      <c r="AT478" s="228" t="s">
        <v>452</v>
      </c>
      <c r="AU478" s="228" t="s">
        <v>185</v>
      </c>
      <c r="AY478" s="20" t="s">
        <v>178</v>
      </c>
      <c r="BE478" s="229">
        <f>IF(N478="základní",J478,0)</f>
        <v>0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20" t="s">
        <v>80</v>
      </c>
      <c r="BK478" s="229">
        <f>ROUND(I478*H478,2)</f>
        <v>0</v>
      </c>
      <c r="BL478" s="20" t="s">
        <v>185</v>
      </c>
      <c r="BM478" s="228" t="s">
        <v>741</v>
      </c>
    </row>
    <row r="479" spans="1:47" s="2" customFormat="1" ht="12">
      <c r="A479" s="41"/>
      <c r="B479" s="42"/>
      <c r="C479" s="43"/>
      <c r="D479" s="230" t="s">
        <v>187</v>
      </c>
      <c r="E479" s="43"/>
      <c r="F479" s="231" t="s">
        <v>740</v>
      </c>
      <c r="G479" s="43"/>
      <c r="H479" s="43"/>
      <c r="I479" s="232"/>
      <c r="J479" s="43"/>
      <c r="K479" s="43"/>
      <c r="L479" s="47"/>
      <c r="M479" s="233"/>
      <c r="N479" s="234"/>
      <c r="O479" s="87"/>
      <c r="P479" s="87"/>
      <c r="Q479" s="87"/>
      <c r="R479" s="87"/>
      <c r="S479" s="87"/>
      <c r="T479" s="88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T479" s="20" t="s">
        <v>187</v>
      </c>
      <c r="AU479" s="20" t="s">
        <v>185</v>
      </c>
    </row>
    <row r="480" spans="1:47" s="2" customFormat="1" ht="12">
      <c r="A480" s="41"/>
      <c r="B480" s="42"/>
      <c r="C480" s="43"/>
      <c r="D480" s="230" t="s">
        <v>240</v>
      </c>
      <c r="E480" s="43"/>
      <c r="F480" s="246" t="s">
        <v>742</v>
      </c>
      <c r="G480" s="43"/>
      <c r="H480" s="43"/>
      <c r="I480" s="232"/>
      <c r="J480" s="43"/>
      <c r="K480" s="43"/>
      <c r="L480" s="47"/>
      <c r="M480" s="233"/>
      <c r="N480" s="234"/>
      <c r="O480" s="87"/>
      <c r="P480" s="87"/>
      <c r="Q480" s="87"/>
      <c r="R480" s="87"/>
      <c r="S480" s="87"/>
      <c r="T480" s="88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T480" s="20" t="s">
        <v>240</v>
      </c>
      <c r="AU480" s="20" t="s">
        <v>185</v>
      </c>
    </row>
    <row r="481" spans="1:65" s="2" customFormat="1" ht="16.5" customHeight="1">
      <c r="A481" s="41"/>
      <c r="B481" s="42"/>
      <c r="C481" s="293" t="s">
        <v>743</v>
      </c>
      <c r="D481" s="293" t="s">
        <v>452</v>
      </c>
      <c r="E481" s="294" t="s">
        <v>744</v>
      </c>
      <c r="F481" s="295" t="s">
        <v>745</v>
      </c>
      <c r="G481" s="296" t="s">
        <v>346</v>
      </c>
      <c r="H481" s="297">
        <v>51.3</v>
      </c>
      <c r="I481" s="298"/>
      <c r="J481" s="299">
        <f>ROUND(I481*H481,2)</f>
        <v>0</v>
      </c>
      <c r="K481" s="295" t="s">
        <v>197</v>
      </c>
      <c r="L481" s="300"/>
      <c r="M481" s="301" t="s">
        <v>19</v>
      </c>
      <c r="N481" s="302" t="s">
        <v>43</v>
      </c>
      <c r="O481" s="87"/>
      <c r="P481" s="226">
        <f>O481*H481</f>
        <v>0</v>
      </c>
      <c r="Q481" s="226">
        <v>0</v>
      </c>
      <c r="R481" s="226">
        <f>Q481*H481</f>
        <v>0</v>
      </c>
      <c r="S481" s="226">
        <v>0</v>
      </c>
      <c r="T481" s="227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28" t="s">
        <v>198</v>
      </c>
      <c r="AT481" s="228" t="s">
        <v>452</v>
      </c>
      <c r="AU481" s="228" t="s">
        <v>185</v>
      </c>
      <c r="AY481" s="20" t="s">
        <v>178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20" t="s">
        <v>80</v>
      </c>
      <c r="BK481" s="229">
        <f>ROUND(I481*H481,2)</f>
        <v>0</v>
      </c>
      <c r="BL481" s="20" t="s">
        <v>185</v>
      </c>
      <c r="BM481" s="228" t="s">
        <v>746</v>
      </c>
    </row>
    <row r="482" spans="1:47" s="2" customFormat="1" ht="12">
      <c r="A482" s="41"/>
      <c r="B482" s="42"/>
      <c r="C482" s="43"/>
      <c r="D482" s="230" t="s">
        <v>187</v>
      </c>
      <c r="E482" s="43"/>
      <c r="F482" s="231" t="s">
        <v>745</v>
      </c>
      <c r="G482" s="43"/>
      <c r="H482" s="43"/>
      <c r="I482" s="232"/>
      <c r="J482" s="43"/>
      <c r="K482" s="43"/>
      <c r="L482" s="47"/>
      <c r="M482" s="233"/>
      <c r="N482" s="234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T482" s="20" t="s">
        <v>187</v>
      </c>
      <c r="AU482" s="20" t="s">
        <v>185</v>
      </c>
    </row>
    <row r="483" spans="1:47" s="2" customFormat="1" ht="12">
      <c r="A483" s="41"/>
      <c r="B483" s="42"/>
      <c r="C483" s="43"/>
      <c r="D483" s="230" t="s">
        <v>240</v>
      </c>
      <c r="E483" s="43"/>
      <c r="F483" s="246" t="s">
        <v>742</v>
      </c>
      <c r="G483" s="43"/>
      <c r="H483" s="43"/>
      <c r="I483" s="232"/>
      <c r="J483" s="43"/>
      <c r="K483" s="43"/>
      <c r="L483" s="47"/>
      <c r="M483" s="233"/>
      <c r="N483" s="234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T483" s="20" t="s">
        <v>240</v>
      </c>
      <c r="AU483" s="20" t="s">
        <v>185</v>
      </c>
    </row>
    <row r="484" spans="1:63" s="16" customFormat="1" ht="20.85" customHeight="1">
      <c r="A484" s="16"/>
      <c r="B484" s="268"/>
      <c r="C484" s="269"/>
      <c r="D484" s="270" t="s">
        <v>71</v>
      </c>
      <c r="E484" s="270" t="s">
        <v>747</v>
      </c>
      <c r="F484" s="270" t="s">
        <v>748</v>
      </c>
      <c r="G484" s="269"/>
      <c r="H484" s="269"/>
      <c r="I484" s="271"/>
      <c r="J484" s="272">
        <f>BK484</f>
        <v>0</v>
      </c>
      <c r="K484" s="269"/>
      <c r="L484" s="273"/>
      <c r="M484" s="274"/>
      <c r="N484" s="275"/>
      <c r="O484" s="275"/>
      <c r="P484" s="276">
        <f>SUM(P485:P490)</f>
        <v>0</v>
      </c>
      <c r="Q484" s="275"/>
      <c r="R484" s="276">
        <f>SUM(R485:R490)</f>
        <v>0</v>
      </c>
      <c r="S484" s="275"/>
      <c r="T484" s="277">
        <f>SUM(T485:T490)</f>
        <v>0</v>
      </c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R484" s="278" t="s">
        <v>80</v>
      </c>
      <c r="AT484" s="279" t="s">
        <v>71</v>
      </c>
      <c r="AU484" s="279" t="s">
        <v>101</v>
      </c>
      <c r="AY484" s="278" t="s">
        <v>178</v>
      </c>
      <c r="BK484" s="280">
        <f>SUM(BK485:BK490)</f>
        <v>0</v>
      </c>
    </row>
    <row r="485" spans="1:65" s="2" customFormat="1" ht="16.5" customHeight="1">
      <c r="A485" s="41"/>
      <c r="B485" s="42"/>
      <c r="C485" s="217" t="s">
        <v>749</v>
      </c>
      <c r="D485" s="217" t="s">
        <v>180</v>
      </c>
      <c r="E485" s="218" t="s">
        <v>750</v>
      </c>
      <c r="F485" s="219" t="s">
        <v>751</v>
      </c>
      <c r="G485" s="220" t="s">
        <v>726</v>
      </c>
      <c r="H485" s="221">
        <v>13</v>
      </c>
      <c r="I485" s="222"/>
      <c r="J485" s="223">
        <f>ROUND(I485*H485,2)</f>
        <v>0</v>
      </c>
      <c r="K485" s="219" t="s">
        <v>197</v>
      </c>
      <c r="L485" s="47"/>
      <c r="M485" s="224" t="s">
        <v>19</v>
      </c>
      <c r="N485" s="225" t="s">
        <v>43</v>
      </c>
      <c r="O485" s="87"/>
      <c r="P485" s="226">
        <f>O485*H485</f>
        <v>0</v>
      </c>
      <c r="Q485" s="226">
        <v>0</v>
      </c>
      <c r="R485" s="226">
        <f>Q485*H485</f>
        <v>0</v>
      </c>
      <c r="S485" s="226">
        <v>0</v>
      </c>
      <c r="T485" s="227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28" t="s">
        <v>185</v>
      </c>
      <c r="AT485" s="228" t="s">
        <v>180</v>
      </c>
      <c r="AU485" s="228" t="s">
        <v>185</v>
      </c>
      <c r="AY485" s="20" t="s">
        <v>178</v>
      </c>
      <c r="BE485" s="229">
        <f>IF(N485="základní",J485,0)</f>
        <v>0</v>
      </c>
      <c r="BF485" s="229">
        <f>IF(N485="snížená",J485,0)</f>
        <v>0</v>
      </c>
      <c r="BG485" s="229">
        <f>IF(N485="zákl. přenesená",J485,0)</f>
        <v>0</v>
      </c>
      <c r="BH485" s="229">
        <f>IF(N485="sníž. přenesená",J485,0)</f>
        <v>0</v>
      </c>
      <c r="BI485" s="229">
        <f>IF(N485="nulová",J485,0)</f>
        <v>0</v>
      </c>
      <c r="BJ485" s="20" t="s">
        <v>80</v>
      </c>
      <c r="BK485" s="229">
        <f>ROUND(I485*H485,2)</f>
        <v>0</v>
      </c>
      <c r="BL485" s="20" t="s">
        <v>185</v>
      </c>
      <c r="BM485" s="228" t="s">
        <v>752</v>
      </c>
    </row>
    <row r="486" spans="1:47" s="2" customFormat="1" ht="12">
      <c r="A486" s="41"/>
      <c r="B486" s="42"/>
      <c r="C486" s="43"/>
      <c r="D486" s="230" t="s">
        <v>187</v>
      </c>
      <c r="E486" s="43"/>
      <c r="F486" s="231" t="s">
        <v>753</v>
      </c>
      <c r="G486" s="43"/>
      <c r="H486" s="43"/>
      <c r="I486" s="232"/>
      <c r="J486" s="43"/>
      <c r="K486" s="43"/>
      <c r="L486" s="47"/>
      <c r="M486" s="233"/>
      <c r="N486" s="234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187</v>
      </c>
      <c r="AU486" s="20" t="s">
        <v>185</v>
      </c>
    </row>
    <row r="487" spans="1:47" s="2" customFormat="1" ht="12">
      <c r="A487" s="41"/>
      <c r="B487" s="42"/>
      <c r="C487" s="43"/>
      <c r="D487" s="230" t="s">
        <v>240</v>
      </c>
      <c r="E487" s="43"/>
      <c r="F487" s="246" t="s">
        <v>754</v>
      </c>
      <c r="G487" s="43"/>
      <c r="H487" s="43"/>
      <c r="I487" s="232"/>
      <c r="J487" s="43"/>
      <c r="K487" s="43"/>
      <c r="L487" s="47"/>
      <c r="M487" s="233"/>
      <c r="N487" s="234"/>
      <c r="O487" s="87"/>
      <c r="P487" s="87"/>
      <c r="Q487" s="87"/>
      <c r="R487" s="87"/>
      <c r="S487" s="87"/>
      <c r="T487" s="88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T487" s="20" t="s">
        <v>240</v>
      </c>
      <c r="AU487" s="20" t="s">
        <v>185</v>
      </c>
    </row>
    <row r="488" spans="1:65" s="2" customFormat="1" ht="16.5" customHeight="1">
      <c r="A488" s="41"/>
      <c r="B488" s="42"/>
      <c r="C488" s="217" t="s">
        <v>755</v>
      </c>
      <c r="D488" s="217" t="s">
        <v>180</v>
      </c>
      <c r="E488" s="218" t="s">
        <v>756</v>
      </c>
      <c r="F488" s="219" t="s">
        <v>757</v>
      </c>
      <c r="G488" s="220" t="s">
        <v>183</v>
      </c>
      <c r="H488" s="221">
        <v>563.5</v>
      </c>
      <c r="I488" s="222"/>
      <c r="J488" s="223">
        <f>ROUND(I488*H488,2)</f>
        <v>0</v>
      </c>
      <c r="K488" s="219" t="s">
        <v>197</v>
      </c>
      <c r="L488" s="47"/>
      <c r="M488" s="224" t="s">
        <v>19</v>
      </c>
      <c r="N488" s="225" t="s">
        <v>43</v>
      </c>
      <c r="O488" s="87"/>
      <c r="P488" s="226">
        <f>O488*H488</f>
        <v>0</v>
      </c>
      <c r="Q488" s="226">
        <v>0</v>
      </c>
      <c r="R488" s="226">
        <f>Q488*H488</f>
        <v>0</v>
      </c>
      <c r="S488" s="226">
        <v>0</v>
      </c>
      <c r="T488" s="227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28" t="s">
        <v>185</v>
      </c>
      <c r="AT488" s="228" t="s">
        <v>180</v>
      </c>
      <c r="AU488" s="228" t="s">
        <v>185</v>
      </c>
      <c r="AY488" s="20" t="s">
        <v>178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20" t="s">
        <v>80</v>
      </c>
      <c r="BK488" s="229">
        <f>ROUND(I488*H488,2)</f>
        <v>0</v>
      </c>
      <c r="BL488" s="20" t="s">
        <v>185</v>
      </c>
      <c r="BM488" s="228" t="s">
        <v>758</v>
      </c>
    </row>
    <row r="489" spans="1:47" s="2" customFormat="1" ht="12">
      <c r="A489" s="41"/>
      <c r="B489" s="42"/>
      <c r="C489" s="43"/>
      <c r="D489" s="230" t="s">
        <v>187</v>
      </c>
      <c r="E489" s="43"/>
      <c r="F489" s="231" t="s">
        <v>757</v>
      </c>
      <c r="G489" s="43"/>
      <c r="H489" s="43"/>
      <c r="I489" s="232"/>
      <c r="J489" s="43"/>
      <c r="K489" s="43"/>
      <c r="L489" s="47"/>
      <c r="M489" s="233"/>
      <c r="N489" s="234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20" t="s">
        <v>187</v>
      </c>
      <c r="AU489" s="20" t="s">
        <v>185</v>
      </c>
    </row>
    <row r="490" spans="1:47" s="2" customFormat="1" ht="12">
      <c r="A490" s="41"/>
      <c r="B490" s="42"/>
      <c r="C490" s="43"/>
      <c r="D490" s="230" t="s">
        <v>240</v>
      </c>
      <c r="E490" s="43"/>
      <c r="F490" s="246" t="s">
        <v>759</v>
      </c>
      <c r="G490" s="43"/>
      <c r="H490" s="43"/>
      <c r="I490" s="232"/>
      <c r="J490" s="43"/>
      <c r="K490" s="43"/>
      <c r="L490" s="47"/>
      <c r="M490" s="233"/>
      <c r="N490" s="234"/>
      <c r="O490" s="87"/>
      <c r="P490" s="87"/>
      <c r="Q490" s="87"/>
      <c r="R490" s="87"/>
      <c r="S490" s="87"/>
      <c r="T490" s="88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T490" s="20" t="s">
        <v>240</v>
      </c>
      <c r="AU490" s="20" t="s">
        <v>185</v>
      </c>
    </row>
    <row r="491" spans="1:63" s="12" customFormat="1" ht="22.8" customHeight="1">
      <c r="A491" s="12"/>
      <c r="B491" s="201"/>
      <c r="C491" s="202"/>
      <c r="D491" s="203" t="s">
        <v>71</v>
      </c>
      <c r="E491" s="215" t="s">
        <v>207</v>
      </c>
      <c r="F491" s="215" t="s">
        <v>760</v>
      </c>
      <c r="G491" s="202"/>
      <c r="H491" s="202"/>
      <c r="I491" s="205"/>
      <c r="J491" s="216">
        <f>BK491</f>
        <v>0</v>
      </c>
      <c r="K491" s="202"/>
      <c r="L491" s="207"/>
      <c r="M491" s="208"/>
      <c r="N491" s="209"/>
      <c r="O491" s="209"/>
      <c r="P491" s="210">
        <f>P492+P498</f>
        <v>0</v>
      </c>
      <c r="Q491" s="209"/>
      <c r="R491" s="210">
        <f>R492+R498</f>
        <v>11.281816000000001</v>
      </c>
      <c r="S491" s="209"/>
      <c r="T491" s="211">
        <f>T492+T498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2" t="s">
        <v>80</v>
      </c>
      <c r="AT491" s="213" t="s">
        <v>71</v>
      </c>
      <c r="AU491" s="213" t="s">
        <v>80</v>
      </c>
      <c r="AY491" s="212" t="s">
        <v>178</v>
      </c>
      <c r="BK491" s="214">
        <f>BK492+BK498</f>
        <v>0</v>
      </c>
    </row>
    <row r="492" spans="1:63" s="12" customFormat="1" ht="20.85" customHeight="1">
      <c r="A492" s="12"/>
      <c r="B492" s="201"/>
      <c r="C492" s="202"/>
      <c r="D492" s="203" t="s">
        <v>71</v>
      </c>
      <c r="E492" s="215" t="s">
        <v>505</v>
      </c>
      <c r="F492" s="215" t="s">
        <v>761</v>
      </c>
      <c r="G492" s="202"/>
      <c r="H492" s="202"/>
      <c r="I492" s="205"/>
      <c r="J492" s="216">
        <f>BK492</f>
        <v>0</v>
      </c>
      <c r="K492" s="202"/>
      <c r="L492" s="207"/>
      <c r="M492" s="208"/>
      <c r="N492" s="209"/>
      <c r="O492" s="209"/>
      <c r="P492" s="210">
        <f>SUM(P493:P497)</f>
        <v>0</v>
      </c>
      <c r="Q492" s="209"/>
      <c r="R492" s="210">
        <f>SUM(R493:R497)</f>
        <v>0.049816</v>
      </c>
      <c r="S492" s="209"/>
      <c r="T492" s="211">
        <f>SUM(T493:T497)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12" t="s">
        <v>80</v>
      </c>
      <c r="AT492" s="213" t="s">
        <v>71</v>
      </c>
      <c r="AU492" s="213" t="s">
        <v>82</v>
      </c>
      <c r="AY492" s="212" t="s">
        <v>178</v>
      </c>
      <c r="BK492" s="214">
        <f>SUM(BK493:BK497)</f>
        <v>0</v>
      </c>
    </row>
    <row r="493" spans="1:65" s="2" customFormat="1" ht="16.5" customHeight="1">
      <c r="A493" s="41"/>
      <c r="B493" s="42"/>
      <c r="C493" s="217" t="s">
        <v>762</v>
      </c>
      <c r="D493" s="217" t="s">
        <v>180</v>
      </c>
      <c r="E493" s="218" t="s">
        <v>763</v>
      </c>
      <c r="F493" s="219" t="s">
        <v>764</v>
      </c>
      <c r="G493" s="220" t="s">
        <v>196</v>
      </c>
      <c r="H493" s="221">
        <v>1</v>
      </c>
      <c r="I493" s="222"/>
      <c r="J493" s="223">
        <f>ROUND(I493*H493,2)</f>
        <v>0</v>
      </c>
      <c r="K493" s="219" t="s">
        <v>184</v>
      </c>
      <c r="L493" s="47"/>
      <c r="M493" s="224" t="s">
        <v>19</v>
      </c>
      <c r="N493" s="225" t="s">
        <v>43</v>
      </c>
      <c r="O493" s="87"/>
      <c r="P493" s="226">
        <f>O493*H493</f>
        <v>0</v>
      </c>
      <c r="Q493" s="226">
        <v>0.0415</v>
      </c>
      <c r="R493" s="226">
        <f>Q493*H493</f>
        <v>0.0415</v>
      </c>
      <c r="S493" s="226">
        <v>0</v>
      </c>
      <c r="T493" s="227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28" t="s">
        <v>185</v>
      </c>
      <c r="AT493" s="228" t="s">
        <v>180</v>
      </c>
      <c r="AU493" s="228" t="s">
        <v>101</v>
      </c>
      <c r="AY493" s="20" t="s">
        <v>178</v>
      </c>
      <c r="BE493" s="229">
        <f>IF(N493="základní",J493,0)</f>
        <v>0</v>
      </c>
      <c r="BF493" s="229">
        <f>IF(N493="snížená",J493,0)</f>
        <v>0</v>
      </c>
      <c r="BG493" s="229">
        <f>IF(N493="zákl. přenesená",J493,0)</f>
        <v>0</v>
      </c>
      <c r="BH493" s="229">
        <f>IF(N493="sníž. přenesená",J493,0)</f>
        <v>0</v>
      </c>
      <c r="BI493" s="229">
        <f>IF(N493="nulová",J493,0)</f>
        <v>0</v>
      </c>
      <c r="BJ493" s="20" t="s">
        <v>80</v>
      </c>
      <c r="BK493" s="229">
        <f>ROUND(I493*H493,2)</f>
        <v>0</v>
      </c>
      <c r="BL493" s="20" t="s">
        <v>185</v>
      </c>
      <c r="BM493" s="228" t="s">
        <v>765</v>
      </c>
    </row>
    <row r="494" spans="1:47" s="2" customFormat="1" ht="12">
      <c r="A494" s="41"/>
      <c r="B494" s="42"/>
      <c r="C494" s="43"/>
      <c r="D494" s="230" t="s">
        <v>187</v>
      </c>
      <c r="E494" s="43"/>
      <c r="F494" s="231" t="s">
        <v>766</v>
      </c>
      <c r="G494" s="43"/>
      <c r="H494" s="43"/>
      <c r="I494" s="232"/>
      <c r="J494" s="43"/>
      <c r="K494" s="43"/>
      <c r="L494" s="47"/>
      <c r="M494" s="233"/>
      <c r="N494" s="23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20" t="s">
        <v>187</v>
      </c>
      <c r="AU494" s="20" t="s">
        <v>101</v>
      </c>
    </row>
    <row r="495" spans="1:65" s="2" customFormat="1" ht="16.5" customHeight="1">
      <c r="A495" s="41"/>
      <c r="B495" s="42"/>
      <c r="C495" s="217" t="s">
        <v>767</v>
      </c>
      <c r="D495" s="217" t="s">
        <v>180</v>
      </c>
      <c r="E495" s="218" t="s">
        <v>768</v>
      </c>
      <c r="F495" s="219" t="s">
        <v>769</v>
      </c>
      <c r="G495" s="220" t="s">
        <v>346</v>
      </c>
      <c r="H495" s="221">
        <v>5.544</v>
      </c>
      <c r="I495" s="222"/>
      <c r="J495" s="223">
        <f>ROUND(I495*H495,2)</f>
        <v>0</v>
      </c>
      <c r="K495" s="219" t="s">
        <v>184</v>
      </c>
      <c r="L495" s="47"/>
      <c r="M495" s="224" t="s">
        <v>19</v>
      </c>
      <c r="N495" s="225" t="s">
        <v>43</v>
      </c>
      <c r="O495" s="87"/>
      <c r="P495" s="226">
        <f>O495*H495</f>
        <v>0</v>
      </c>
      <c r="Q495" s="226">
        <v>0.0015</v>
      </c>
      <c r="R495" s="226">
        <f>Q495*H495</f>
        <v>0.008315999999999999</v>
      </c>
      <c r="S495" s="226">
        <v>0</v>
      </c>
      <c r="T495" s="227">
        <f>S495*H495</f>
        <v>0</v>
      </c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R495" s="228" t="s">
        <v>185</v>
      </c>
      <c r="AT495" s="228" t="s">
        <v>180</v>
      </c>
      <c r="AU495" s="228" t="s">
        <v>101</v>
      </c>
      <c r="AY495" s="20" t="s">
        <v>178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20" t="s">
        <v>80</v>
      </c>
      <c r="BK495" s="229">
        <f>ROUND(I495*H495,2)</f>
        <v>0</v>
      </c>
      <c r="BL495" s="20" t="s">
        <v>185</v>
      </c>
      <c r="BM495" s="228" t="s">
        <v>770</v>
      </c>
    </row>
    <row r="496" spans="1:47" s="2" customFormat="1" ht="12">
      <c r="A496" s="41"/>
      <c r="B496" s="42"/>
      <c r="C496" s="43"/>
      <c r="D496" s="230" t="s">
        <v>187</v>
      </c>
      <c r="E496" s="43"/>
      <c r="F496" s="231" t="s">
        <v>771</v>
      </c>
      <c r="G496" s="43"/>
      <c r="H496" s="43"/>
      <c r="I496" s="232"/>
      <c r="J496" s="43"/>
      <c r="K496" s="43"/>
      <c r="L496" s="47"/>
      <c r="M496" s="233"/>
      <c r="N496" s="234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T496" s="20" t="s">
        <v>187</v>
      </c>
      <c r="AU496" s="20" t="s">
        <v>101</v>
      </c>
    </row>
    <row r="497" spans="1:51" s="13" customFormat="1" ht="12">
      <c r="A497" s="13"/>
      <c r="B497" s="235"/>
      <c r="C497" s="236"/>
      <c r="D497" s="230" t="s">
        <v>189</v>
      </c>
      <c r="E497" s="237" t="s">
        <v>19</v>
      </c>
      <c r="F497" s="238" t="s">
        <v>772</v>
      </c>
      <c r="G497" s="236"/>
      <c r="H497" s="239">
        <v>5.544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189</v>
      </c>
      <c r="AU497" s="245" t="s">
        <v>101</v>
      </c>
      <c r="AV497" s="13" t="s">
        <v>82</v>
      </c>
      <c r="AW497" s="13" t="s">
        <v>33</v>
      </c>
      <c r="AX497" s="13" t="s">
        <v>80</v>
      </c>
      <c r="AY497" s="245" t="s">
        <v>178</v>
      </c>
    </row>
    <row r="498" spans="1:63" s="12" customFormat="1" ht="20.85" customHeight="1">
      <c r="A498" s="12"/>
      <c r="B498" s="201"/>
      <c r="C498" s="202"/>
      <c r="D498" s="203" t="s">
        <v>71</v>
      </c>
      <c r="E498" s="215" t="s">
        <v>515</v>
      </c>
      <c r="F498" s="215" t="s">
        <v>773</v>
      </c>
      <c r="G498" s="202"/>
      <c r="H498" s="202"/>
      <c r="I498" s="205"/>
      <c r="J498" s="216">
        <f>BK498</f>
        <v>0</v>
      </c>
      <c r="K498" s="202"/>
      <c r="L498" s="207"/>
      <c r="M498" s="208"/>
      <c r="N498" s="209"/>
      <c r="O498" s="209"/>
      <c r="P498" s="210">
        <f>SUM(P499:P500)</f>
        <v>0</v>
      </c>
      <c r="Q498" s="209"/>
      <c r="R498" s="210">
        <f>SUM(R499:R500)</f>
        <v>11.232000000000001</v>
      </c>
      <c r="S498" s="209"/>
      <c r="T498" s="211">
        <f>SUM(T499:T500)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12" t="s">
        <v>80</v>
      </c>
      <c r="AT498" s="213" t="s">
        <v>71</v>
      </c>
      <c r="AU498" s="213" t="s">
        <v>82</v>
      </c>
      <c r="AY498" s="212" t="s">
        <v>178</v>
      </c>
      <c r="BK498" s="214">
        <f>SUM(BK499:BK500)</f>
        <v>0</v>
      </c>
    </row>
    <row r="499" spans="1:65" s="2" customFormat="1" ht="16.5" customHeight="1">
      <c r="A499" s="41"/>
      <c r="B499" s="42"/>
      <c r="C499" s="217" t="s">
        <v>774</v>
      </c>
      <c r="D499" s="217" t="s">
        <v>180</v>
      </c>
      <c r="E499" s="218" t="s">
        <v>775</v>
      </c>
      <c r="F499" s="219" t="s">
        <v>776</v>
      </c>
      <c r="G499" s="220" t="s">
        <v>223</v>
      </c>
      <c r="H499" s="221">
        <v>5.2</v>
      </c>
      <c r="I499" s="222"/>
      <c r="J499" s="223">
        <f>ROUND(I499*H499,2)</f>
        <v>0</v>
      </c>
      <c r="K499" s="219" t="s">
        <v>184</v>
      </c>
      <c r="L499" s="47"/>
      <c r="M499" s="224" t="s">
        <v>19</v>
      </c>
      <c r="N499" s="225" t="s">
        <v>43</v>
      </c>
      <c r="O499" s="87"/>
      <c r="P499" s="226">
        <f>O499*H499</f>
        <v>0</v>
      </c>
      <c r="Q499" s="226">
        <v>2.16</v>
      </c>
      <c r="R499" s="226">
        <f>Q499*H499</f>
        <v>11.232000000000001</v>
      </c>
      <c r="S499" s="226">
        <v>0</v>
      </c>
      <c r="T499" s="227">
        <f>S499*H499</f>
        <v>0</v>
      </c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R499" s="228" t="s">
        <v>185</v>
      </c>
      <c r="AT499" s="228" t="s">
        <v>180</v>
      </c>
      <c r="AU499" s="228" t="s">
        <v>101</v>
      </c>
      <c r="AY499" s="20" t="s">
        <v>178</v>
      </c>
      <c r="BE499" s="229">
        <f>IF(N499="základní",J499,0)</f>
        <v>0</v>
      </c>
      <c r="BF499" s="229">
        <f>IF(N499="snížená",J499,0)</f>
        <v>0</v>
      </c>
      <c r="BG499" s="229">
        <f>IF(N499="zákl. přenesená",J499,0)</f>
        <v>0</v>
      </c>
      <c r="BH499" s="229">
        <f>IF(N499="sníž. přenesená",J499,0)</f>
        <v>0</v>
      </c>
      <c r="BI499" s="229">
        <f>IF(N499="nulová",J499,0)</f>
        <v>0</v>
      </c>
      <c r="BJ499" s="20" t="s">
        <v>80</v>
      </c>
      <c r="BK499" s="229">
        <f>ROUND(I499*H499,2)</f>
        <v>0</v>
      </c>
      <c r="BL499" s="20" t="s">
        <v>185</v>
      </c>
      <c r="BM499" s="228" t="s">
        <v>328</v>
      </c>
    </row>
    <row r="500" spans="1:47" s="2" customFormat="1" ht="12">
      <c r="A500" s="41"/>
      <c r="B500" s="42"/>
      <c r="C500" s="43"/>
      <c r="D500" s="230" t="s">
        <v>187</v>
      </c>
      <c r="E500" s="43"/>
      <c r="F500" s="231" t="s">
        <v>777</v>
      </c>
      <c r="G500" s="43"/>
      <c r="H500" s="43"/>
      <c r="I500" s="232"/>
      <c r="J500" s="43"/>
      <c r="K500" s="43"/>
      <c r="L500" s="47"/>
      <c r="M500" s="233"/>
      <c r="N500" s="234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T500" s="20" t="s">
        <v>187</v>
      </c>
      <c r="AU500" s="20" t="s">
        <v>101</v>
      </c>
    </row>
    <row r="501" spans="1:63" s="12" customFormat="1" ht="22.8" customHeight="1">
      <c r="A501" s="12"/>
      <c r="B501" s="201"/>
      <c r="C501" s="202"/>
      <c r="D501" s="203" t="s">
        <v>71</v>
      </c>
      <c r="E501" s="215" t="s">
        <v>220</v>
      </c>
      <c r="F501" s="215" t="s">
        <v>778</v>
      </c>
      <c r="G501" s="202"/>
      <c r="H501" s="202"/>
      <c r="I501" s="205"/>
      <c r="J501" s="216">
        <f>BK501</f>
        <v>0</v>
      </c>
      <c r="K501" s="202"/>
      <c r="L501" s="207"/>
      <c r="M501" s="208"/>
      <c r="N501" s="209"/>
      <c r="O501" s="209"/>
      <c r="P501" s="210">
        <f>P502+P510+P525+P529+P538</f>
        <v>0</v>
      </c>
      <c r="Q501" s="209"/>
      <c r="R501" s="210">
        <f>R502+R510+R525+R529+R538</f>
        <v>0.08058200000000001</v>
      </c>
      <c r="S501" s="209"/>
      <c r="T501" s="211">
        <f>T502+T510+T525+T529+T538</f>
        <v>0.902264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12" t="s">
        <v>80</v>
      </c>
      <c r="AT501" s="213" t="s">
        <v>71</v>
      </c>
      <c r="AU501" s="213" t="s">
        <v>80</v>
      </c>
      <c r="AY501" s="212" t="s">
        <v>178</v>
      </c>
      <c r="BK501" s="214">
        <f>BK502+BK510+BK525+BK529+BK538</f>
        <v>0</v>
      </c>
    </row>
    <row r="502" spans="1:63" s="12" customFormat="1" ht="20.85" customHeight="1">
      <c r="A502" s="12"/>
      <c r="B502" s="201"/>
      <c r="C502" s="202"/>
      <c r="D502" s="203" t="s">
        <v>71</v>
      </c>
      <c r="E502" s="215" t="s">
        <v>418</v>
      </c>
      <c r="F502" s="215" t="s">
        <v>779</v>
      </c>
      <c r="G502" s="202"/>
      <c r="H502" s="202"/>
      <c r="I502" s="205"/>
      <c r="J502" s="216">
        <f>BK502</f>
        <v>0</v>
      </c>
      <c r="K502" s="202"/>
      <c r="L502" s="207"/>
      <c r="M502" s="208"/>
      <c r="N502" s="209"/>
      <c r="O502" s="209"/>
      <c r="P502" s="210">
        <f>SUM(P503:P509)</f>
        <v>0</v>
      </c>
      <c r="Q502" s="209"/>
      <c r="R502" s="210">
        <f>SUM(R503:R509)</f>
        <v>0</v>
      </c>
      <c r="S502" s="209"/>
      <c r="T502" s="211">
        <f>SUM(T503:T509)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2" t="s">
        <v>80</v>
      </c>
      <c r="AT502" s="213" t="s">
        <v>71</v>
      </c>
      <c r="AU502" s="213" t="s">
        <v>82</v>
      </c>
      <c r="AY502" s="212" t="s">
        <v>178</v>
      </c>
      <c r="BK502" s="214">
        <f>SUM(BK503:BK509)</f>
        <v>0</v>
      </c>
    </row>
    <row r="503" spans="1:65" s="2" customFormat="1" ht="16.5" customHeight="1">
      <c r="A503" s="41"/>
      <c r="B503" s="42"/>
      <c r="C503" s="217" t="s">
        <v>780</v>
      </c>
      <c r="D503" s="217" t="s">
        <v>180</v>
      </c>
      <c r="E503" s="218" t="s">
        <v>781</v>
      </c>
      <c r="F503" s="219" t="s">
        <v>782</v>
      </c>
      <c r="G503" s="220" t="s">
        <v>710</v>
      </c>
      <c r="H503" s="221">
        <v>2</v>
      </c>
      <c r="I503" s="222"/>
      <c r="J503" s="223">
        <f>ROUND(I503*H503,2)</f>
        <v>0</v>
      </c>
      <c r="K503" s="219" t="s">
        <v>184</v>
      </c>
      <c r="L503" s="47"/>
      <c r="M503" s="224" t="s">
        <v>19</v>
      </c>
      <c r="N503" s="225" t="s">
        <v>43</v>
      </c>
      <c r="O503" s="87"/>
      <c r="P503" s="226">
        <f>O503*H503</f>
        <v>0</v>
      </c>
      <c r="Q503" s="226">
        <v>0</v>
      </c>
      <c r="R503" s="226">
        <f>Q503*H503</f>
        <v>0</v>
      </c>
      <c r="S503" s="226">
        <v>0</v>
      </c>
      <c r="T503" s="227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28" t="s">
        <v>185</v>
      </c>
      <c r="AT503" s="228" t="s">
        <v>180</v>
      </c>
      <c r="AU503" s="228" t="s">
        <v>101</v>
      </c>
      <c r="AY503" s="20" t="s">
        <v>178</v>
      </c>
      <c r="BE503" s="229">
        <f>IF(N503="základní",J503,0)</f>
        <v>0</v>
      </c>
      <c r="BF503" s="229">
        <f>IF(N503="snížená",J503,0)</f>
        <v>0</v>
      </c>
      <c r="BG503" s="229">
        <f>IF(N503="zákl. přenesená",J503,0)</f>
        <v>0</v>
      </c>
      <c r="BH503" s="229">
        <f>IF(N503="sníž. přenesená",J503,0)</f>
        <v>0</v>
      </c>
      <c r="BI503" s="229">
        <f>IF(N503="nulová",J503,0)</f>
        <v>0</v>
      </c>
      <c r="BJ503" s="20" t="s">
        <v>80</v>
      </c>
      <c r="BK503" s="229">
        <f>ROUND(I503*H503,2)</f>
        <v>0</v>
      </c>
      <c r="BL503" s="20" t="s">
        <v>185</v>
      </c>
      <c r="BM503" s="228" t="s">
        <v>783</v>
      </c>
    </row>
    <row r="504" spans="1:47" s="2" customFormat="1" ht="12">
      <c r="A504" s="41"/>
      <c r="B504" s="42"/>
      <c r="C504" s="43"/>
      <c r="D504" s="230" t="s">
        <v>187</v>
      </c>
      <c r="E504" s="43"/>
      <c r="F504" s="231" t="s">
        <v>784</v>
      </c>
      <c r="G504" s="43"/>
      <c r="H504" s="43"/>
      <c r="I504" s="232"/>
      <c r="J504" s="43"/>
      <c r="K504" s="43"/>
      <c r="L504" s="47"/>
      <c r="M504" s="233"/>
      <c r="N504" s="234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20" t="s">
        <v>187</v>
      </c>
      <c r="AU504" s="20" t="s">
        <v>101</v>
      </c>
    </row>
    <row r="505" spans="1:65" s="2" customFormat="1" ht="16.5" customHeight="1">
      <c r="A505" s="41"/>
      <c r="B505" s="42"/>
      <c r="C505" s="217" t="s">
        <v>785</v>
      </c>
      <c r="D505" s="217" t="s">
        <v>180</v>
      </c>
      <c r="E505" s="218" t="s">
        <v>786</v>
      </c>
      <c r="F505" s="219" t="s">
        <v>787</v>
      </c>
      <c r="G505" s="220" t="s">
        <v>710</v>
      </c>
      <c r="H505" s="221">
        <v>60</v>
      </c>
      <c r="I505" s="222"/>
      <c r="J505" s="223">
        <f>ROUND(I505*H505,2)</f>
        <v>0</v>
      </c>
      <c r="K505" s="219" t="s">
        <v>184</v>
      </c>
      <c r="L505" s="47"/>
      <c r="M505" s="224" t="s">
        <v>19</v>
      </c>
      <c r="N505" s="225" t="s">
        <v>43</v>
      </c>
      <c r="O505" s="87"/>
      <c r="P505" s="226">
        <f>O505*H505</f>
        <v>0</v>
      </c>
      <c r="Q505" s="226">
        <v>0</v>
      </c>
      <c r="R505" s="226">
        <f>Q505*H505</f>
        <v>0</v>
      </c>
      <c r="S505" s="226">
        <v>0</v>
      </c>
      <c r="T505" s="227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28" t="s">
        <v>185</v>
      </c>
      <c r="AT505" s="228" t="s">
        <v>180</v>
      </c>
      <c r="AU505" s="228" t="s">
        <v>101</v>
      </c>
      <c r="AY505" s="20" t="s">
        <v>178</v>
      </c>
      <c r="BE505" s="229">
        <f>IF(N505="základní",J505,0)</f>
        <v>0</v>
      </c>
      <c r="BF505" s="229">
        <f>IF(N505="snížená",J505,0)</f>
        <v>0</v>
      </c>
      <c r="BG505" s="229">
        <f>IF(N505="zákl. přenesená",J505,0)</f>
        <v>0</v>
      </c>
      <c r="BH505" s="229">
        <f>IF(N505="sníž. přenesená",J505,0)</f>
        <v>0</v>
      </c>
      <c r="BI505" s="229">
        <f>IF(N505="nulová",J505,0)</f>
        <v>0</v>
      </c>
      <c r="BJ505" s="20" t="s">
        <v>80</v>
      </c>
      <c r="BK505" s="229">
        <f>ROUND(I505*H505,2)</f>
        <v>0</v>
      </c>
      <c r="BL505" s="20" t="s">
        <v>185</v>
      </c>
      <c r="BM505" s="228" t="s">
        <v>788</v>
      </c>
    </row>
    <row r="506" spans="1:47" s="2" customFormat="1" ht="12">
      <c r="A506" s="41"/>
      <c r="B506" s="42"/>
      <c r="C506" s="43"/>
      <c r="D506" s="230" t="s">
        <v>187</v>
      </c>
      <c r="E506" s="43"/>
      <c r="F506" s="231" t="s">
        <v>789</v>
      </c>
      <c r="G506" s="43"/>
      <c r="H506" s="43"/>
      <c r="I506" s="232"/>
      <c r="J506" s="43"/>
      <c r="K506" s="43"/>
      <c r="L506" s="47"/>
      <c r="M506" s="233"/>
      <c r="N506" s="234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T506" s="20" t="s">
        <v>187</v>
      </c>
      <c r="AU506" s="20" t="s">
        <v>101</v>
      </c>
    </row>
    <row r="507" spans="1:51" s="13" customFormat="1" ht="12">
      <c r="A507" s="13"/>
      <c r="B507" s="235"/>
      <c r="C507" s="236"/>
      <c r="D507" s="230" t="s">
        <v>189</v>
      </c>
      <c r="E507" s="236"/>
      <c r="F507" s="238" t="s">
        <v>790</v>
      </c>
      <c r="G507" s="236"/>
      <c r="H507" s="239">
        <v>60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5" t="s">
        <v>189</v>
      </c>
      <c r="AU507" s="245" t="s">
        <v>101</v>
      </c>
      <c r="AV507" s="13" t="s">
        <v>82</v>
      </c>
      <c r="AW507" s="13" t="s">
        <v>4</v>
      </c>
      <c r="AX507" s="13" t="s">
        <v>80</v>
      </c>
      <c r="AY507" s="245" t="s">
        <v>178</v>
      </c>
    </row>
    <row r="508" spans="1:65" s="2" customFormat="1" ht="16.5" customHeight="1">
      <c r="A508" s="41"/>
      <c r="B508" s="42"/>
      <c r="C508" s="217" t="s">
        <v>791</v>
      </c>
      <c r="D508" s="217" t="s">
        <v>180</v>
      </c>
      <c r="E508" s="218" t="s">
        <v>792</v>
      </c>
      <c r="F508" s="219" t="s">
        <v>793</v>
      </c>
      <c r="G508" s="220" t="s">
        <v>710</v>
      </c>
      <c r="H508" s="221">
        <v>2</v>
      </c>
      <c r="I508" s="222"/>
      <c r="J508" s="223">
        <f>ROUND(I508*H508,2)</f>
        <v>0</v>
      </c>
      <c r="K508" s="219" t="s">
        <v>184</v>
      </c>
      <c r="L508" s="47"/>
      <c r="M508" s="224" t="s">
        <v>19</v>
      </c>
      <c r="N508" s="225" t="s">
        <v>43</v>
      </c>
      <c r="O508" s="87"/>
      <c r="P508" s="226">
        <f>O508*H508</f>
        <v>0</v>
      </c>
      <c r="Q508" s="226">
        <v>0</v>
      </c>
      <c r="R508" s="226">
        <f>Q508*H508</f>
        <v>0</v>
      </c>
      <c r="S508" s="226">
        <v>0</v>
      </c>
      <c r="T508" s="227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28" t="s">
        <v>185</v>
      </c>
      <c r="AT508" s="228" t="s">
        <v>180</v>
      </c>
      <c r="AU508" s="228" t="s">
        <v>101</v>
      </c>
      <c r="AY508" s="20" t="s">
        <v>178</v>
      </c>
      <c r="BE508" s="229">
        <f>IF(N508="základní",J508,0)</f>
        <v>0</v>
      </c>
      <c r="BF508" s="229">
        <f>IF(N508="snížená",J508,0)</f>
        <v>0</v>
      </c>
      <c r="BG508" s="229">
        <f>IF(N508="zákl. přenesená",J508,0)</f>
        <v>0</v>
      </c>
      <c r="BH508" s="229">
        <f>IF(N508="sníž. přenesená",J508,0)</f>
        <v>0</v>
      </c>
      <c r="BI508" s="229">
        <f>IF(N508="nulová",J508,0)</f>
        <v>0</v>
      </c>
      <c r="BJ508" s="20" t="s">
        <v>80</v>
      </c>
      <c r="BK508" s="229">
        <f>ROUND(I508*H508,2)</f>
        <v>0</v>
      </c>
      <c r="BL508" s="20" t="s">
        <v>185</v>
      </c>
      <c r="BM508" s="228" t="s">
        <v>794</v>
      </c>
    </row>
    <row r="509" spans="1:47" s="2" customFormat="1" ht="12">
      <c r="A509" s="41"/>
      <c r="B509" s="42"/>
      <c r="C509" s="43"/>
      <c r="D509" s="230" t="s">
        <v>187</v>
      </c>
      <c r="E509" s="43"/>
      <c r="F509" s="231" t="s">
        <v>795</v>
      </c>
      <c r="G509" s="43"/>
      <c r="H509" s="43"/>
      <c r="I509" s="232"/>
      <c r="J509" s="43"/>
      <c r="K509" s="43"/>
      <c r="L509" s="47"/>
      <c r="M509" s="233"/>
      <c r="N509" s="234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T509" s="20" t="s">
        <v>187</v>
      </c>
      <c r="AU509" s="20" t="s">
        <v>101</v>
      </c>
    </row>
    <row r="510" spans="1:63" s="12" customFormat="1" ht="20.85" customHeight="1">
      <c r="A510" s="12"/>
      <c r="B510" s="201"/>
      <c r="C510" s="202"/>
      <c r="D510" s="203" t="s">
        <v>71</v>
      </c>
      <c r="E510" s="215" t="s">
        <v>671</v>
      </c>
      <c r="F510" s="215" t="s">
        <v>796</v>
      </c>
      <c r="G510" s="202"/>
      <c r="H510" s="202"/>
      <c r="I510" s="205"/>
      <c r="J510" s="216">
        <f>BK510</f>
        <v>0</v>
      </c>
      <c r="K510" s="202"/>
      <c r="L510" s="207"/>
      <c r="M510" s="208"/>
      <c r="N510" s="209"/>
      <c r="O510" s="209"/>
      <c r="P510" s="210">
        <f>SUM(P511:P524)</f>
        <v>0</v>
      </c>
      <c r="Q510" s="209"/>
      <c r="R510" s="210">
        <f>SUM(R511:R524)</f>
        <v>0.08058200000000001</v>
      </c>
      <c r="S510" s="209"/>
      <c r="T510" s="211">
        <f>SUM(T511:T524)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12" t="s">
        <v>80</v>
      </c>
      <c r="AT510" s="213" t="s">
        <v>71</v>
      </c>
      <c r="AU510" s="213" t="s">
        <v>82</v>
      </c>
      <c r="AY510" s="212" t="s">
        <v>178</v>
      </c>
      <c r="BK510" s="214">
        <f>SUM(BK511:BK524)</f>
        <v>0</v>
      </c>
    </row>
    <row r="511" spans="1:65" s="2" customFormat="1" ht="16.5" customHeight="1">
      <c r="A511" s="41"/>
      <c r="B511" s="42"/>
      <c r="C511" s="217" t="s">
        <v>797</v>
      </c>
      <c r="D511" s="217" t="s">
        <v>180</v>
      </c>
      <c r="E511" s="218" t="s">
        <v>798</v>
      </c>
      <c r="F511" s="219" t="s">
        <v>799</v>
      </c>
      <c r="G511" s="220" t="s">
        <v>183</v>
      </c>
      <c r="H511" s="221">
        <v>187.55</v>
      </c>
      <c r="I511" s="222"/>
      <c r="J511" s="223">
        <f>ROUND(I511*H511,2)</f>
        <v>0</v>
      </c>
      <c r="K511" s="219" t="s">
        <v>184</v>
      </c>
      <c r="L511" s="47"/>
      <c r="M511" s="224" t="s">
        <v>19</v>
      </c>
      <c r="N511" s="225" t="s">
        <v>43</v>
      </c>
      <c r="O511" s="87"/>
      <c r="P511" s="226">
        <f>O511*H511</f>
        <v>0</v>
      </c>
      <c r="Q511" s="226">
        <v>4E-05</v>
      </c>
      <c r="R511" s="226">
        <f>Q511*H511</f>
        <v>0.007502000000000001</v>
      </c>
      <c r="S511" s="226">
        <v>0</v>
      </c>
      <c r="T511" s="227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28" t="s">
        <v>185</v>
      </c>
      <c r="AT511" s="228" t="s">
        <v>180</v>
      </c>
      <c r="AU511" s="228" t="s">
        <v>101</v>
      </c>
      <c r="AY511" s="20" t="s">
        <v>178</v>
      </c>
      <c r="BE511" s="229">
        <f>IF(N511="základní",J511,0)</f>
        <v>0</v>
      </c>
      <c r="BF511" s="229">
        <f>IF(N511="snížená",J511,0)</f>
        <v>0</v>
      </c>
      <c r="BG511" s="229">
        <f>IF(N511="zákl. přenesená",J511,0)</f>
        <v>0</v>
      </c>
      <c r="BH511" s="229">
        <f>IF(N511="sníž. přenesená",J511,0)</f>
        <v>0</v>
      </c>
      <c r="BI511" s="229">
        <f>IF(N511="nulová",J511,0)</f>
        <v>0</v>
      </c>
      <c r="BJ511" s="20" t="s">
        <v>80</v>
      </c>
      <c r="BK511" s="229">
        <f>ROUND(I511*H511,2)</f>
        <v>0</v>
      </c>
      <c r="BL511" s="20" t="s">
        <v>185</v>
      </c>
      <c r="BM511" s="228" t="s">
        <v>800</v>
      </c>
    </row>
    <row r="512" spans="1:47" s="2" customFormat="1" ht="12">
      <c r="A512" s="41"/>
      <c r="B512" s="42"/>
      <c r="C512" s="43"/>
      <c r="D512" s="230" t="s">
        <v>187</v>
      </c>
      <c r="E512" s="43"/>
      <c r="F512" s="231" t="s">
        <v>801</v>
      </c>
      <c r="G512" s="43"/>
      <c r="H512" s="43"/>
      <c r="I512" s="232"/>
      <c r="J512" s="43"/>
      <c r="K512" s="43"/>
      <c r="L512" s="47"/>
      <c r="M512" s="233"/>
      <c r="N512" s="234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20" t="s">
        <v>187</v>
      </c>
      <c r="AU512" s="20" t="s">
        <v>101</v>
      </c>
    </row>
    <row r="513" spans="1:51" s="14" customFormat="1" ht="12">
      <c r="A513" s="14"/>
      <c r="B513" s="247"/>
      <c r="C513" s="248"/>
      <c r="D513" s="230" t="s">
        <v>189</v>
      </c>
      <c r="E513" s="249" t="s">
        <v>19</v>
      </c>
      <c r="F513" s="250" t="s">
        <v>802</v>
      </c>
      <c r="G513" s="248"/>
      <c r="H513" s="249" t="s">
        <v>19</v>
      </c>
      <c r="I513" s="251"/>
      <c r="J513" s="248"/>
      <c r="K513" s="248"/>
      <c r="L513" s="252"/>
      <c r="M513" s="253"/>
      <c r="N513" s="254"/>
      <c r="O513" s="254"/>
      <c r="P513" s="254"/>
      <c r="Q513" s="254"/>
      <c r="R513" s="254"/>
      <c r="S513" s="254"/>
      <c r="T513" s="255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6" t="s">
        <v>189</v>
      </c>
      <c r="AU513" s="256" t="s">
        <v>101</v>
      </c>
      <c r="AV513" s="14" t="s">
        <v>80</v>
      </c>
      <c r="AW513" s="14" t="s">
        <v>33</v>
      </c>
      <c r="AX513" s="14" t="s">
        <v>72</v>
      </c>
      <c r="AY513" s="256" t="s">
        <v>178</v>
      </c>
    </row>
    <row r="514" spans="1:51" s="13" customFormat="1" ht="12">
      <c r="A514" s="13"/>
      <c r="B514" s="235"/>
      <c r="C514" s="236"/>
      <c r="D514" s="230" t="s">
        <v>189</v>
      </c>
      <c r="E514" s="237" t="s">
        <v>19</v>
      </c>
      <c r="F514" s="238" t="s">
        <v>803</v>
      </c>
      <c r="G514" s="236"/>
      <c r="H514" s="239">
        <v>187.55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5" t="s">
        <v>189</v>
      </c>
      <c r="AU514" s="245" t="s">
        <v>101</v>
      </c>
      <c r="AV514" s="13" t="s">
        <v>82</v>
      </c>
      <c r="AW514" s="13" t="s">
        <v>33</v>
      </c>
      <c r="AX514" s="13" t="s">
        <v>72</v>
      </c>
      <c r="AY514" s="245" t="s">
        <v>178</v>
      </c>
    </row>
    <row r="515" spans="1:51" s="15" customFormat="1" ht="12">
      <c r="A515" s="15"/>
      <c r="B515" s="257"/>
      <c r="C515" s="258"/>
      <c r="D515" s="230" t="s">
        <v>189</v>
      </c>
      <c r="E515" s="259" t="s">
        <v>19</v>
      </c>
      <c r="F515" s="260" t="s">
        <v>265</v>
      </c>
      <c r="G515" s="258"/>
      <c r="H515" s="261">
        <v>187.55</v>
      </c>
      <c r="I515" s="262"/>
      <c r="J515" s="258"/>
      <c r="K515" s="258"/>
      <c r="L515" s="263"/>
      <c r="M515" s="264"/>
      <c r="N515" s="265"/>
      <c r="O515" s="265"/>
      <c r="P515" s="265"/>
      <c r="Q515" s="265"/>
      <c r="R515" s="265"/>
      <c r="S515" s="265"/>
      <c r="T515" s="266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67" t="s">
        <v>189</v>
      </c>
      <c r="AU515" s="267" t="s">
        <v>101</v>
      </c>
      <c r="AV515" s="15" t="s">
        <v>185</v>
      </c>
      <c r="AW515" s="15" t="s">
        <v>33</v>
      </c>
      <c r="AX515" s="15" t="s">
        <v>80</v>
      </c>
      <c r="AY515" s="267" t="s">
        <v>178</v>
      </c>
    </row>
    <row r="516" spans="1:65" s="2" customFormat="1" ht="16.5" customHeight="1">
      <c r="A516" s="41"/>
      <c r="B516" s="42"/>
      <c r="C516" s="217" t="s">
        <v>804</v>
      </c>
      <c r="D516" s="217" t="s">
        <v>180</v>
      </c>
      <c r="E516" s="218" t="s">
        <v>805</v>
      </c>
      <c r="F516" s="219" t="s">
        <v>806</v>
      </c>
      <c r="G516" s="220" t="s">
        <v>183</v>
      </c>
      <c r="H516" s="221">
        <v>91.35</v>
      </c>
      <c r="I516" s="222"/>
      <c r="J516" s="223">
        <f>ROUND(I516*H516,2)</f>
        <v>0</v>
      </c>
      <c r="K516" s="219" t="s">
        <v>184</v>
      </c>
      <c r="L516" s="47"/>
      <c r="M516" s="224" t="s">
        <v>19</v>
      </c>
      <c r="N516" s="225" t="s">
        <v>43</v>
      </c>
      <c r="O516" s="87"/>
      <c r="P516" s="226">
        <f>O516*H516</f>
        <v>0</v>
      </c>
      <c r="Q516" s="226">
        <v>0</v>
      </c>
      <c r="R516" s="226">
        <f>Q516*H516</f>
        <v>0</v>
      </c>
      <c r="S516" s="226">
        <v>0</v>
      </c>
      <c r="T516" s="227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28" t="s">
        <v>185</v>
      </c>
      <c r="AT516" s="228" t="s">
        <v>180</v>
      </c>
      <c r="AU516" s="228" t="s">
        <v>101</v>
      </c>
      <c r="AY516" s="20" t="s">
        <v>178</v>
      </c>
      <c r="BE516" s="229">
        <f>IF(N516="základní",J516,0)</f>
        <v>0</v>
      </c>
      <c r="BF516" s="229">
        <f>IF(N516="snížená",J516,0)</f>
        <v>0</v>
      </c>
      <c r="BG516" s="229">
        <f>IF(N516="zákl. přenesená",J516,0)</f>
        <v>0</v>
      </c>
      <c r="BH516" s="229">
        <f>IF(N516="sníž. přenesená",J516,0)</f>
        <v>0</v>
      </c>
      <c r="BI516" s="229">
        <f>IF(N516="nulová",J516,0)</f>
        <v>0</v>
      </c>
      <c r="BJ516" s="20" t="s">
        <v>80</v>
      </c>
      <c r="BK516" s="229">
        <f>ROUND(I516*H516,2)</f>
        <v>0</v>
      </c>
      <c r="BL516" s="20" t="s">
        <v>185</v>
      </c>
      <c r="BM516" s="228" t="s">
        <v>807</v>
      </c>
    </row>
    <row r="517" spans="1:47" s="2" customFormat="1" ht="12">
      <c r="A517" s="41"/>
      <c r="B517" s="42"/>
      <c r="C517" s="43"/>
      <c r="D517" s="230" t="s">
        <v>187</v>
      </c>
      <c r="E517" s="43"/>
      <c r="F517" s="231" t="s">
        <v>808</v>
      </c>
      <c r="G517" s="43"/>
      <c r="H517" s="43"/>
      <c r="I517" s="232"/>
      <c r="J517" s="43"/>
      <c r="K517" s="43"/>
      <c r="L517" s="47"/>
      <c r="M517" s="233"/>
      <c r="N517" s="234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20" t="s">
        <v>187</v>
      </c>
      <c r="AU517" s="20" t="s">
        <v>101</v>
      </c>
    </row>
    <row r="518" spans="1:51" s="14" customFormat="1" ht="12">
      <c r="A518" s="14"/>
      <c r="B518" s="247"/>
      <c r="C518" s="248"/>
      <c r="D518" s="230" t="s">
        <v>189</v>
      </c>
      <c r="E518" s="249" t="s">
        <v>19</v>
      </c>
      <c r="F518" s="250" t="s">
        <v>809</v>
      </c>
      <c r="G518" s="248"/>
      <c r="H518" s="249" t="s">
        <v>19</v>
      </c>
      <c r="I518" s="251"/>
      <c r="J518" s="248"/>
      <c r="K518" s="248"/>
      <c r="L518" s="252"/>
      <c r="M518" s="253"/>
      <c r="N518" s="254"/>
      <c r="O518" s="254"/>
      <c r="P518" s="254"/>
      <c r="Q518" s="254"/>
      <c r="R518" s="254"/>
      <c r="S518" s="254"/>
      <c r="T518" s="25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6" t="s">
        <v>189</v>
      </c>
      <c r="AU518" s="256" t="s">
        <v>101</v>
      </c>
      <c r="AV518" s="14" t="s">
        <v>80</v>
      </c>
      <c r="AW518" s="14" t="s">
        <v>33</v>
      </c>
      <c r="AX518" s="14" t="s">
        <v>72</v>
      </c>
      <c r="AY518" s="256" t="s">
        <v>178</v>
      </c>
    </row>
    <row r="519" spans="1:51" s="13" customFormat="1" ht="12">
      <c r="A519" s="13"/>
      <c r="B519" s="235"/>
      <c r="C519" s="236"/>
      <c r="D519" s="230" t="s">
        <v>189</v>
      </c>
      <c r="E519" s="237" t="s">
        <v>19</v>
      </c>
      <c r="F519" s="238" t="s">
        <v>810</v>
      </c>
      <c r="G519" s="236"/>
      <c r="H519" s="239">
        <v>91.35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5" t="s">
        <v>189</v>
      </c>
      <c r="AU519" s="245" t="s">
        <v>101</v>
      </c>
      <c r="AV519" s="13" t="s">
        <v>82</v>
      </c>
      <c r="AW519" s="13" t="s">
        <v>33</v>
      </c>
      <c r="AX519" s="13" t="s">
        <v>72</v>
      </c>
      <c r="AY519" s="245" t="s">
        <v>178</v>
      </c>
    </row>
    <row r="520" spans="1:51" s="15" customFormat="1" ht="12">
      <c r="A520" s="15"/>
      <c r="B520" s="257"/>
      <c r="C520" s="258"/>
      <c r="D520" s="230" t="s">
        <v>189</v>
      </c>
      <c r="E520" s="259" t="s">
        <v>19</v>
      </c>
      <c r="F520" s="260" t="s">
        <v>265</v>
      </c>
      <c r="G520" s="258"/>
      <c r="H520" s="261">
        <v>91.35</v>
      </c>
      <c r="I520" s="262"/>
      <c r="J520" s="258"/>
      <c r="K520" s="258"/>
      <c r="L520" s="263"/>
      <c r="M520" s="264"/>
      <c r="N520" s="265"/>
      <c r="O520" s="265"/>
      <c r="P520" s="265"/>
      <c r="Q520" s="265"/>
      <c r="R520" s="265"/>
      <c r="S520" s="265"/>
      <c r="T520" s="266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7" t="s">
        <v>189</v>
      </c>
      <c r="AU520" s="267" t="s">
        <v>101</v>
      </c>
      <c r="AV520" s="15" t="s">
        <v>185</v>
      </c>
      <c r="AW520" s="15" t="s">
        <v>33</v>
      </c>
      <c r="AX520" s="15" t="s">
        <v>80</v>
      </c>
      <c r="AY520" s="267" t="s">
        <v>178</v>
      </c>
    </row>
    <row r="521" spans="1:65" s="2" customFormat="1" ht="16.5" customHeight="1">
      <c r="A521" s="41"/>
      <c r="B521" s="42"/>
      <c r="C521" s="217" t="s">
        <v>811</v>
      </c>
      <c r="D521" s="217" t="s">
        <v>180</v>
      </c>
      <c r="E521" s="218" t="s">
        <v>812</v>
      </c>
      <c r="F521" s="219" t="s">
        <v>813</v>
      </c>
      <c r="G521" s="220" t="s">
        <v>196</v>
      </c>
      <c r="H521" s="221">
        <v>6</v>
      </c>
      <c r="I521" s="222"/>
      <c r="J521" s="223">
        <f>ROUND(I521*H521,2)</f>
        <v>0</v>
      </c>
      <c r="K521" s="219" t="s">
        <v>184</v>
      </c>
      <c r="L521" s="47"/>
      <c r="M521" s="224" t="s">
        <v>19</v>
      </c>
      <c r="N521" s="225" t="s">
        <v>43</v>
      </c>
      <c r="O521" s="87"/>
      <c r="P521" s="226">
        <f>O521*H521</f>
        <v>0</v>
      </c>
      <c r="Q521" s="226">
        <v>0.00018</v>
      </c>
      <c r="R521" s="226">
        <f>Q521*H521</f>
        <v>0.00108</v>
      </c>
      <c r="S521" s="226">
        <v>0</v>
      </c>
      <c r="T521" s="227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28" t="s">
        <v>185</v>
      </c>
      <c r="AT521" s="228" t="s">
        <v>180</v>
      </c>
      <c r="AU521" s="228" t="s">
        <v>101</v>
      </c>
      <c r="AY521" s="20" t="s">
        <v>178</v>
      </c>
      <c r="BE521" s="229">
        <f>IF(N521="základní",J521,0)</f>
        <v>0</v>
      </c>
      <c r="BF521" s="229">
        <f>IF(N521="snížená",J521,0)</f>
        <v>0</v>
      </c>
      <c r="BG521" s="229">
        <f>IF(N521="zákl. přenesená",J521,0)</f>
        <v>0</v>
      </c>
      <c r="BH521" s="229">
        <f>IF(N521="sníž. přenesená",J521,0)</f>
        <v>0</v>
      </c>
      <c r="BI521" s="229">
        <f>IF(N521="nulová",J521,0)</f>
        <v>0</v>
      </c>
      <c r="BJ521" s="20" t="s">
        <v>80</v>
      </c>
      <c r="BK521" s="229">
        <f>ROUND(I521*H521,2)</f>
        <v>0</v>
      </c>
      <c r="BL521" s="20" t="s">
        <v>185</v>
      </c>
      <c r="BM521" s="228" t="s">
        <v>814</v>
      </c>
    </row>
    <row r="522" spans="1:47" s="2" customFormat="1" ht="12">
      <c r="A522" s="41"/>
      <c r="B522" s="42"/>
      <c r="C522" s="43"/>
      <c r="D522" s="230" t="s">
        <v>187</v>
      </c>
      <c r="E522" s="43"/>
      <c r="F522" s="231" t="s">
        <v>815</v>
      </c>
      <c r="G522" s="43"/>
      <c r="H522" s="43"/>
      <c r="I522" s="232"/>
      <c r="J522" s="43"/>
      <c r="K522" s="43"/>
      <c r="L522" s="47"/>
      <c r="M522" s="233"/>
      <c r="N522" s="234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20" t="s">
        <v>187</v>
      </c>
      <c r="AU522" s="20" t="s">
        <v>101</v>
      </c>
    </row>
    <row r="523" spans="1:65" s="2" customFormat="1" ht="16.5" customHeight="1">
      <c r="A523" s="41"/>
      <c r="B523" s="42"/>
      <c r="C523" s="293" t="s">
        <v>816</v>
      </c>
      <c r="D523" s="293" t="s">
        <v>452</v>
      </c>
      <c r="E523" s="294" t="s">
        <v>817</v>
      </c>
      <c r="F523" s="295" t="s">
        <v>818</v>
      </c>
      <c r="G523" s="296" t="s">
        <v>196</v>
      </c>
      <c r="H523" s="297">
        <v>6</v>
      </c>
      <c r="I523" s="298"/>
      <c r="J523" s="299">
        <f>ROUND(I523*H523,2)</f>
        <v>0</v>
      </c>
      <c r="K523" s="295" t="s">
        <v>197</v>
      </c>
      <c r="L523" s="300"/>
      <c r="M523" s="301" t="s">
        <v>19</v>
      </c>
      <c r="N523" s="302" t="s">
        <v>43</v>
      </c>
      <c r="O523" s="87"/>
      <c r="P523" s="226">
        <f>O523*H523</f>
        <v>0</v>
      </c>
      <c r="Q523" s="226">
        <v>0.012</v>
      </c>
      <c r="R523" s="226">
        <f>Q523*H523</f>
        <v>0.07200000000000001</v>
      </c>
      <c r="S523" s="226">
        <v>0</v>
      </c>
      <c r="T523" s="227">
        <f>S523*H523</f>
        <v>0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R523" s="228" t="s">
        <v>198</v>
      </c>
      <c r="AT523" s="228" t="s">
        <v>452</v>
      </c>
      <c r="AU523" s="228" t="s">
        <v>101</v>
      </c>
      <c r="AY523" s="20" t="s">
        <v>178</v>
      </c>
      <c r="BE523" s="229">
        <f>IF(N523="základní",J523,0)</f>
        <v>0</v>
      </c>
      <c r="BF523" s="229">
        <f>IF(N523="snížená",J523,0)</f>
        <v>0</v>
      </c>
      <c r="BG523" s="229">
        <f>IF(N523="zákl. přenesená",J523,0)</f>
        <v>0</v>
      </c>
      <c r="BH523" s="229">
        <f>IF(N523="sníž. přenesená",J523,0)</f>
        <v>0</v>
      </c>
      <c r="BI523" s="229">
        <f>IF(N523="nulová",J523,0)</f>
        <v>0</v>
      </c>
      <c r="BJ523" s="20" t="s">
        <v>80</v>
      </c>
      <c r="BK523" s="229">
        <f>ROUND(I523*H523,2)</f>
        <v>0</v>
      </c>
      <c r="BL523" s="20" t="s">
        <v>185</v>
      </c>
      <c r="BM523" s="228" t="s">
        <v>819</v>
      </c>
    </row>
    <row r="524" spans="1:47" s="2" customFormat="1" ht="12">
      <c r="A524" s="41"/>
      <c r="B524" s="42"/>
      <c r="C524" s="43"/>
      <c r="D524" s="230" t="s">
        <v>187</v>
      </c>
      <c r="E524" s="43"/>
      <c r="F524" s="231" t="s">
        <v>818</v>
      </c>
      <c r="G524" s="43"/>
      <c r="H524" s="43"/>
      <c r="I524" s="232"/>
      <c r="J524" s="43"/>
      <c r="K524" s="43"/>
      <c r="L524" s="47"/>
      <c r="M524" s="233"/>
      <c r="N524" s="234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T524" s="20" t="s">
        <v>187</v>
      </c>
      <c r="AU524" s="20" t="s">
        <v>101</v>
      </c>
    </row>
    <row r="525" spans="1:63" s="12" customFormat="1" ht="20.85" customHeight="1">
      <c r="A525" s="12"/>
      <c r="B525" s="201"/>
      <c r="C525" s="202"/>
      <c r="D525" s="203" t="s">
        <v>71</v>
      </c>
      <c r="E525" s="215" t="s">
        <v>423</v>
      </c>
      <c r="F525" s="215" t="s">
        <v>820</v>
      </c>
      <c r="G525" s="202"/>
      <c r="H525" s="202"/>
      <c r="I525" s="205"/>
      <c r="J525" s="216">
        <f>BK525</f>
        <v>0</v>
      </c>
      <c r="K525" s="202"/>
      <c r="L525" s="207"/>
      <c r="M525" s="208"/>
      <c r="N525" s="209"/>
      <c r="O525" s="209"/>
      <c r="P525" s="210">
        <f>SUM(P526:P528)</f>
        <v>0</v>
      </c>
      <c r="Q525" s="209"/>
      <c r="R525" s="210">
        <f>SUM(R526:R528)</f>
        <v>0</v>
      </c>
      <c r="S525" s="209"/>
      <c r="T525" s="211">
        <f>SUM(T526:T528)</f>
        <v>0.07066399999999999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R525" s="212" t="s">
        <v>80</v>
      </c>
      <c r="AT525" s="213" t="s">
        <v>71</v>
      </c>
      <c r="AU525" s="213" t="s">
        <v>82</v>
      </c>
      <c r="AY525" s="212" t="s">
        <v>178</v>
      </c>
      <c r="BK525" s="214">
        <f>SUM(BK526:BK528)</f>
        <v>0</v>
      </c>
    </row>
    <row r="526" spans="1:65" s="2" customFormat="1" ht="16.5" customHeight="1">
      <c r="A526" s="41"/>
      <c r="B526" s="42"/>
      <c r="C526" s="217" t="s">
        <v>821</v>
      </c>
      <c r="D526" s="217" t="s">
        <v>180</v>
      </c>
      <c r="E526" s="218" t="s">
        <v>822</v>
      </c>
      <c r="F526" s="219" t="s">
        <v>823</v>
      </c>
      <c r="G526" s="220" t="s">
        <v>183</v>
      </c>
      <c r="H526" s="221">
        <v>0.968</v>
      </c>
      <c r="I526" s="222"/>
      <c r="J526" s="223">
        <f>ROUND(I526*H526,2)</f>
        <v>0</v>
      </c>
      <c r="K526" s="219" t="s">
        <v>184</v>
      </c>
      <c r="L526" s="47"/>
      <c r="M526" s="224" t="s">
        <v>19</v>
      </c>
      <c r="N526" s="225" t="s">
        <v>43</v>
      </c>
      <c r="O526" s="87"/>
      <c r="P526" s="226">
        <f>O526*H526</f>
        <v>0</v>
      </c>
      <c r="Q526" s="226">
        <v>0</v>
      </c>
      <c r="R526" s="226">
        <f>Q526*H526</f>
        <v>0</v>
      </c>
      <c r="S526" s="226">
        <v>0.073</v>
      </c>
      <c r="T526" s="227">
        <f>S526*H526</f>
        <v>0.07066399999999999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28" t="s">
        <v>185</v>
      </c>
      <c r="AT526" s="228" t="s">
        <v>180</v>
      </c>
      <c r="AU526" s="228" t="s">
        <v>101</v>
      </c>
      <c r="AY526" s="20" t="s">
        <v>178</v>
      </c>
      <c r="BE526" s="229">
        <f>IF(N526="základní",J526,0)</f>
        <v>0</v>
      </c>
      <c r="BF526" s="229">
        <f>IF(N526="snížená",J526,0)</f>
        <v>0</v>
      </c>
      <c r="BG526" s="229">
        <f>IF(N526="zákl. přenesená",J526,0)</f>
        <v>0</v>
      </c>
      <c r="BH526" s="229">
        <f>IF(N526="sníž. přenesená",J526,0)</f>
        <v>0</v>
      </c>
      <c r="BI526" s="229">
        <f>IF(N526="nulová",J526,0)</f>
        <v>0</v>
      </c>
      <c r="BJ526" s="20" t="s">
        <v>80</v>
      </c>
      <c r="BK526" s="229">
        <f>ROUND(I526*H526,2)</f>
        <v>0</v>
      </c>
      <c r="BL526" s="20" t="s">
        <v>185</v>
      </c>
      <c r="BM526" s="228" t="s">
        <v>824</v>
      </c>
    </row>
    <row r="527" spans="1:47" s="2" customFormat="1" ht="12">
      <c r="A527" s="41"/>
      <c r="B527" s="42"/>
      <c r="C527" s="43"/>
      <c r="D527" s="230" t="s">
        <v>187</v>
      </c>
      <c r="E527" s="43"/>
      <c r="F527" s="231" t="s">
        <v>825</v>
      </c>
      <c r="G527" s="43"/>
      <c r="H527" s="43"/>
      <c r="I527" s="232"/>
      <c r="J527" s="43"/>
      <c r="K527" s="43"/>
      <c r="L527" s="47"/>
      <c r="M527" s="233"/>
      <c r="N527" s="234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T527" s="20" t="s">
        <v>187</v>
      </c>
      <c r="AU527" s="20" t="s">
        <v>101</v>
      </c>
    </row>
    <row r="528" spans="1:51" s="13" customFormat="1" ht="12">
      <c r="A528" s="13"/>
      <c r="B528" s="235"/>
      <c r="C528" s="236"/>
      <c r="D528" s="230" t="s">
        <v>189</v>
      </c>
      <c r="E528" s="237" t="s">
        <v>19</v>
      </c>
      <c r="F528" s="238" t="s">
        <v>826</v>
      </c>
      <c r="G528" s="236"/>
      <c r="H528" s="239">
        <v>0.968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5" t="s">
        <v>189</v>
      </c>
      <c r="AU528" s="245" t="s">
        <v>101</v>
      </c>
      <c r="AV528" s="13" t="s">
        <v>82</v>
      </c>
      <c r="AW528" s="13" t="s">
        <v>33</v>
      </c>
      <c r="AX528" s="13" t="s">
        <v>80</v>
      </c>
      <c r="AY528" s="245" t="s">
        <v>178</v>
      </c>
    </row>
    <row r="529" spans="1:63" s="12" customFormat="1" ht="20.85" customHeight="1">
      <c r="A529" s="12"/>
      <c r="B529" s="201"/>
      <c r="C529" s="202"/>
      <c r="D529" s="203" t="s">
        <v>71</v>
      </c>
      <c r="E529" s="215" t="s">
        <v>679</v>
      </c>
      <c r="F529" s="215" t="s">
        <v>827</v>
      </c>
      <c r="G529" s="202"/>
      <c r="H529" s="202"/>
      <c r="I529" s="205"/>
      <c r="J529" s="216">
        <f>BK529</f>
        <v>0</v>
      </c>
      <c r="K529" s="202"/>
      <c r="L529" s="207"/>
      <c r="M529" s="208"/>
      <c r="N529" s="209"/>
      <c r="O529" s="209"/>
      <c r="P529" s="210">
        <f>SUM(P530:P537)</f>
        <v>0</v>
      </c>
      <c r="Q529" s="209"/>
      <c r="R529" s="210">
        <f>SUM(R530:R537)</f>
        <v>0</v>
      </c>
      <c r="S529" s="209"/>
      <c r="T529" s="211">
        <f>SUM(T530:T537)</f>
        <v>0.8316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12" t="s">
        <v>80</v>
      </c>
      <c r="AT529" s="213" t="s">
        <v>71</v>
      </c>
      <c r="AU529" s="213" t="s">
        <v>82</v>
      </c>
      <c r="AY529" s="212" t="s">
        <v>178</v>
      </c>
      <c r="BK529" s="214">
        <f>SUM(BK530:BK537)</f>
        <v>0</v>
      </c>
    </row>
    <row r="530" spans="1:65" s="2" customFormat="1" ht="16.5" customHeight="1">
      <c r="A530" s="41"/>
      <c r="B530" s="42"/>
      <c r="C530" s="217" t="s">
        <v>828</v>
      </c>
      <c r="D530" s="217" t="s">
        <v>180</v>
      </c>
      <c r="E530" s="218" t="s">
        <v>829</v>
      </c>
      <c r="F530" s="219" t="s">
        <v>830</v>
      </c>
      <c r="G530" s="220" t="s">
        <v>223</v>
      </c>
      <c r="H530" s="221">
        <v>0.392</v>
      </c>
      <c r="I530" s="222"/>
      <c r="J530" s="223">
        <f>ROUND(I530*H530,2)</f>
        <v>0</v>
      </c>
      <c r="K530" s="219" t="s">
        <v>184</v>
      </c>
      <c r="L530" s="47"/>
      <c r="M530" s="224" t="s">
        <v>19</v>
      </c>
      <c r="N530" s="225" t="s">
        <v>43</v>
      </c>
      <c r="O530" s="87"/>
      <c r="P530" s="226">
        <f>O530*H530</f>
        <v>0</v>
      </c>
      <c r="Q530" s="226">
        <v>0</v>
      </c>
      <c r="R530" s="226">
        <f>Q530*H530</f>
        <v>0</v>
      </c>
      <c r="S530" s="226">
        <v>1.8</v>
      </c>
      <c r="T530" s="227">
        <f>S530*H530</f>
        <v>0.7056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28" t="s">
        <v>185</v>
      </c>
      <c r="AT530" s="228" t="s">
        <v>180</v>
      </c>
      <c r="AU530" s="228" t="s">
        <v>101</v>
      </c>
      <c r="AY530" s="20" t="s">
        <v>178</v>
      </c>
      <c r="BE530" s="229">
        <f>IF(N530="základní",J530,0)</f>
        <v>0</v>
      </c>
      <c r="BF530" s="229">
        <f>IF(N530="snížená",J530,0)</f>
        <v>0</v>
      </c>
      <c r="BG530" s="229">
        <f>IF(N530="zákl. přenesená",J530,0)</f>
        <v>0</v>
      </c>
      <c r="BH530" s="229">
        <f>IF(N530="sníž. přenesená",J530,0)</f>
        <v>0</v>
      </c>
      <c r="BI530" s="229">
        <f>IF(N530="nulová",J530,0)</f>
        <v>0</v>
      </c>
      <c r="BJ530" s="20" t="s">
        <v>80</v>
      </c>
      <c r="BK530" s="229">
        <f>ROUND(I530*H530,2)</f>
        <v>0</v>
      </c>
      <c r="BL530" s="20" t="s">
        <v>185</v>
      </c>
      <c r="BM530" s="228" t="s">
        <v>831</v>
      </c>
    </row>
    <row r="531" spans="1:47" s="2" customFormat="1" ht="12">
      <c r="A531" s="41"/>
      <c r="B531" s="42"/>
      <c r="C531" s="43"/>
      <c r="D531" s="230" t="s">
        <v>187</v>
      </c>
      <c r="E531" s="43"/>
      <c r="F531" s="231" t="s">
        <v>832</v>
      </c>
      <c r="G531" s="43"/>
      <c r="H531" s="43"/>
      <c r="I531" s="232"/>
      <c r="J531" s="43"/>
      <c r="K531" s="43"/>
      <c r="L531" s="47"/>
      <c r="M531" s="233"/>
      <c r="N531" s="234"/>
      <c r="O531" s="87"/>
      <c r="P531" s="87"/>
      <c r="Q531" s="87"/>
      <c r="R531" s="87"/>
      <c r="S531" s="87"/>
      <c r="T531" s="88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T531" s="20" t="s">
        <v>187</v>
      </c>
      <c r="AU531" s="20" t="s">
        <v>101</v>
      </c>
    </row>
    <row r="532" spans="1:51" s="13" customFormat="1" ht="12">
      <c r="A532" s="13"/>
      <c r="B532" s="235"/>
      <c r="C532" s="236"/>
      <c r="D532" s="230" t="s">
        <v>189</v>
      </c>
      <c r="E532" s="237" t="s">
        <v>19</v>
      </c>
      <c r="F532" s="238" t="s">
        <v>833</v>
      </c>
      <c r="G532" s="236"/>
      <c r="H532" s="239">
        <v>0.392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5" t="s">
        <v>189</v>
      </c>
      <c r="AU532" s="245" t="s">
        <v>101</v>
      </c>
      <c r="AV532" s="13" t="s">
        <v>82</v>
      </c>
      <c r="AW532" s="13" t="s">
        <v>33</v>
      </c>
      <c r="AX532" s="13" t="s">
        <v>80</v>
      </c>
      <c r="AY532" s="245" t="s">
        <v>178</v>
      </c>
    </row>
    <row r="533" spans="1:65" s="2" customFormat="1" ht="16.5" customHeight="1">
      <c r="A533" s="41"/>
      <c r="B533" s="42"/>
      <c r="C533" s="217" t="s">
        <v>834</v>
      </c>
      <c r="D533" s="217" t="s">
        <v>180</v>
      </c>
      <c r="E533" s="218" t="s">
        <v>835</v>
      </c>
      <c r="F533" s="219" t="s">
        <v>836</v>
      </c>
      <c r="G533" s="220" t="s">
        <v>346</v>
      </c>
      <c r="H533" s="221">
        <v>3</v>
      </c>
      <c r="I533" s="222"/>
      <c r="J533" s="223">
        <f>ROUND(I533*H533,2)</f>
        <v>0</v>
      </c>
      <c r="K533" s="219" t="s">
        <v>184</v>
      </c>
      <c r="L533" s="47"/>
      <c r="M533" s="224" t="s">
        <v>19</v>
      </c>
      <c r="N533" s="225" t="s">
        <v>43</v>
      </c>
      <c r="O533" s="87"/>
      <c r="P533" s="226">
        <f>O533*H533</f>
        <v>0</v>
      </c>
      <c r="Q533" s="226">
        <v>0</v>
      </c>
      <c r="R533" s="226">
        <f>Q533*H533</f>
        <v>0</v>
      </c>
      <c r="S533" s="226">
        <v>0.042</v>
      </c>
      <c r="T533" s="227">
        <f>S533*H533</f>
        <v>0.126</v>
      </c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R533" s="228" t="s">
        <v>185</v>
      </c>
      <c r="AT533" s="228" t="s">
        <v>180</v>
      </c>
      <c r="AU533" s="228" t="s">
        <v>101</v>
      </c>
      <c r="AY533" s="20" t="s">
        <v>178</v>
      </c>
      <c r="BE533" s="229">
        <f>IF(N533="základní",J533,0)</f>
        <v>0</v>
      </c>
      <c r="BF533" s="229">
        <f>IF(N533="snížená",J533,0)</f>
        <v>0</v>
      </c>
      <c r="BG533" s="229">
        <f>IF(N533="zákl. přenesená",J533,0)</f>
        <v>0</v>
      </c>
      <c r="BH533" s="229">
        <f>IF(N533="sníž. přenesená",J533,0)</f>
        <v>0</v>
      </c>
      <c r="BI533" s="229">
        <f>IF(N533="nulová",J533,0)</f>
        <v>0</v>
      </c>
      <c r="BJ533" s="20" t="s">
        <v>80</v>
      </c>
      <c r="BK533" s="229">
        <f>ROUND(I533*H533,2)</f>
        <v>0</v>
      </c>
      <c r="BL533" s="20" t="s">
        <v>185</v>
      </c>
      <c r="BM533" s="228" t="s">
        <v>837</v>
      </c>
    </row>
    <row r="534" spans="1:47" s="2" customFormat="1" ht="12">
      <c r="A534" s="41"/>
      <c r="B534" s="42"/>
      <c r="C534" s="43"/>
      <c r="D534" s="230" t="s">
        <v>187</v>
      </c>
      <c r="E534" s="43"/>
      <c r="F534" s="231" t="s">
        <v>838</v>
      </c>
      <c r="G534" s="43"/>
      <c r="H534" s="43"/>
      <c r="I534" s="232"/>
      <c r="J534" s="43"/>
      <c r="K534" s="43"/>
      <c r="L534" s="47"/>
      <c r="M534" s="233"/>
      <c r="N534" s="234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T534" s="20" t="s">
        <v>187</v>
      </c>
      <c r="AU534" s="20" t="s">
        <v>101</v>
      </c>
    </row>
    <row r="535" spans="1:51" s="14" customFormat="1" ht="12">
      <c r="A535" s="14"/>
      <c r="B535" s="247"/>
      <c r="C535" s="248"/>
      <c r="D535" s="230" t="s">
        <v>189</v>
      </c>
      <c r="E535" s="249" t="s">
        <v>19</v>
      </c>
      <c r="F535" s="250" t="s">
        <v>312</v>
      </c>
      <c r="G535" s="248"/>
      <c r="H535" s="249" t="s">
        <v>19</v>
      </c>
      <c r="I535" s="251"/>
      <c r="J535" s="248"/>
      <c r="K535" s="248"/>
      <c r="L535" s="252"/>
      <c r="M535" s="253"/>
      <c r="N535" s="254"/>
      <c r="O535" s="254"/>
      <c r="P535" s="254"/>
      <c r="Q535" s="254"/>
      <c r="R535" s="254"/>
      <c r="S535" s="254"/>
      <c r="T535" s="255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6" t="s">
        <v>189</v>
      </c>
      <c r="AU535" s="256" t="s">
        <v>101</v>
      </c>
      <c r="AV535" s="14" t="s">
        <v>80</v>
      </c>
      <c r="AW535" s="14" t="s">
        <v>33</v>
      </c>
      <c r="AX535" s="14" t="s">
        <v>72</v>
      </c>
      <c r="AY535" s="256" t="s">
        <v>178</v>
      </c>
    </row>
    <row r="536" spans="1:51" s="13" customFormat="1" ht="12">
      <c r="A536" s="13"/>
      <c r="B536" s="235"/>
      <c r="C536" s="236"/>
      <c r="D536" s="230" t="s">
        <v>189</v>
      </c>
      <c r="E536" s="237" t="s">
        <v>19</v>
      </c>
      <c r="F536" s="238" t="s">
        <v>839</v>
      </c>
      <c r="G536" s="236"/>
      <c r="H536" s="239">
        <v>3</v>
      </c>
      <c r="I536" s="240"/>
      <c r="J536" s="236"/>
      <c r="K536" s="236"/>
      <c r="L536" s="241"/>
      <c r="M536" s="242"/>
      <c r="N536" s="243"/>
      <c r="O536" s="243"/>
      <c r="P536" s="243"/>
      <c r="Q536" s="243"/>
      <c r="R536" s="243"/>
      <c r="S536" s="243"/>
      <c r="T536" s="24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5" t="s">
        <v>189</v>
      </c>
      <c r="AU536" s="245" t="s">
        <v>101</v>
      </c>
      <c r="AV536" s="13" t="s">
        <v>82</v>
      </c>
      <c r="AW536" s="13" t="s">
        <v>33</v>
      </c>
      <c r="AX536" s="13" t="s">
        <v>72</v>
      </c>
      <c r="AY536" s="245" t="s">
        <v>178</v>
      </c>
    </row>
    <row r="537" spans="1:51" s="15" customFormat="1" ht="12">
      <c r="A537" s="15"/>
      <c r="B537" s="257"/>
      <c r="C537" s="258"/>
      <c r="D537" s="230" t="s">
        <v>189</v>
      </c>
      <c r="E537" s="259" t="s">
        <v>19</v>
      </c>
      <c r="F537" s="260" t="s">
        <v>265</v>
      </c>
      <c r="G537" s="258"/>
      <c r="H537" s="261">
        <v>3</v>
      </c>
      <c r="I537" s="262"/>
      <c r="J537" s="258"/>
      <c r="K537" s="258"/>
      <c r="L537" s="263"/>
      <c r="M537" s="264"/>
      <c r="N537" s="265"/>
      <c r="O537" s="265"/>
      <c r="P537" s="265"/>
      <c r="Q537" s="265"/>
      <c r="R537" s="265"/>
      <c r="S537" s="265"/>
      <c r="T537" s="266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7" t="s">
        <v>189</v>
      </c>
      <c r="AU537" s="267" t="s">
        <v>101</v>
      </c>
      <c r="AV537" s="15" t="s">
        <v>185</v>
      </c>
      <c r="AW537" s="15" t="s">
        <v>33</v>
      </c>
      <c r="AX537" s="15" t="s">
        <v>80</v>
      </c>
      <c r="AY537" s="267" t="s">
        <v>178</v>
      </c>
    </row>
    <row r="538" spans="1:63" s="12" customFormat="1" ht="20.85" customHeight="1">
      <c r="A538" s="12"/>
      <c r="B538" s="201"/>
      <c r="C538" s="202"/>
      <c r="D538" s="203" t="s">
        <v>71</v>
      </c>
      <c r="E538" s="215" t="s">
        <v>686</v>
      </c>
      <c r="F538" s="215" t="s">
        <v>840</v>
      </c>
      <c r="G538" s="202"/>
      <c r="H538" s="202"/>
      <c r="I538" s="205"/>
      <c r="J538" s="216">
        <f>BK538</f>
        <v>0</v>
      </c>
      <c r="K538" s="202"/>
      <c r="L538" s="207"/>
      <c r="M538" s="208"/>
      <c r="N538" s="209"/>
      <c r="O538" s="209"/>
      <c r="P538" s="210">
        <f>P539+P549</f>
        <v>0</v>
      </c>
      <c r="Q538" s="209"/>
      <c r="R538" s="210">
        <f>R539+R549</f>
        <v>0</v>
      </c>
      <c r="S538" s="209"/>
      <c r="T538" s="211">
        <f>T539+T549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12" t="s">
        <v>80</v>
      </c>
      <c r="AT538" s="213" t="s">
        <v>71</v>
      </c>
      <c r="AU538" s="213" t="s">
        <v>82</v>
      </c>
      <c r="AY538" s="212" t="s">
        <v>178</v>
      </c>
      <c r="BK538" s="214">
        <f>BK539+BK549</f>
        <v>0</v>
      </c>
    </row>
    <row r="539" spans="1:63" s="16" customFormat="1" ht="20.85" customHeight="1">
      <c r="A539" s="16"/>
      <c r="B539" s="268"/>
      <c r="C539" s="269"/>
      <c r="D539" s="270" t="s">
        <v>71</v>
      </c>
      <c r="E539" s="270" t="s">
        <v>841</v>
      </c>
      <c r="F539" s="270" t="s">
        <v>842</v>
      </c>
      <c r="G539" s="269"/>
      <c r="H539" s="269"/>
      <c r="I539" s="271"/>
      <c r="J539" s="272">
        <f>BK539</f>
        <v>0</v>
      </c>
      <c r="K539" s="269"/>
      <c r="L539" s="273"/>
      <c r="M539" s="274"/>
      <c r="N539" s="275"/>
      <c r="O539" s="275"/>
      <c r="P539" s="276">
        <f>SUM(P540:P548)</f>
        <v>0</v>
      </c>
      <c r="Q539" s="275"/>
      <c r="R539" s="276">
        <f>SUM(R540:R548)</f>
        <v>0</v>
      </c>
      <c r="S539" s="275"/>
      <c r="T539" s="277">
        <f>SUM(T540:T548)</f>
        <v>0</v>
      </c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R539" s="278" t="s">
        <v>80</v>
      </c>
      <c r="AT539" s="279" t="s">
        <v>71</v>
      </c>
      <c r="AU539" s="279" t="s">
        <v>101</v>
      </c>
      <c r="AY539" s="278" t="s">
        <v>178</v>
      </c>
      <c r="BK539" s="280">
        <f>SUM(BK540:BK548)</f>
        <v>0</v>
      </c>
    </row>
    <row r="540" spans="1:65" s="2" customFormat="1" ht="16.5" customHeight="1">
      <c r="A540" s="41"/>
      <c r="B540" s="42"/>
      <c r="C540" s="217" t="s">
        <v>843</v>
      </c>
      <c r="D540" s="217" t="s">
        <v>180</v>
      </c>
      <c r="E540" s="218" t="s">
        <v>844</v>
      </c>
      <c r="F540" s="219" t="s">
        <v>845</v>
      </c>
      <c r="G540" s="220" t="s">
        <v>254</v>
      </c>
      <c r="H540" s="221">
        <v>1.106</v>
      </c>
      <c r="I540" s="222"/>
      <c r="J540" s="223">
        <f>ROUND(I540*H540,2)</f>
        <v>0</v>
      </c>
      <c r="K540" s="219" t="s">
        <v>184</v>
      </c>
      <c r="L540" s="47"/>
      <c r="M540" s="224" t="s">
        <v>19</v>
      </c>
      <c r="N540" s="225" t="s">
        <v>43</v>
      </c>
      <c r="O540" s="87"/>
      <c r="P540" s="226">
        <f>O540*H540</f>
        <v>0</v>
      </c>
      <c r="Q540" s="226">
        <v>0</v>
      </c>
      <c r="R540" s="226">
        <f>Q540*H540</f>
        <v>0</v>
      </c>
      <c r="S540" s="226">
        <v>0</v>
      </c>
      <c r="T540" s="227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28" t="s">
        <v>185</v>
      </c>
      <c r="AT540" s="228" t="s">
        <v>180</v>
      </c>
      <c r="AU540" s="228" t="s">
        <v>185</v>
      </c>
      <c r="AY540" s="20" t="s">
        <v>178</v>
      </c>
      <c r="BE540" s="229">
        <f>IF(N540="základní",J540,0)</f>
        <v>0</v>
      </c>
      <c r="BF540" s="229">
        <f>IF(N540="snížená",J540,0)</f>
        <v>0</v>
      </c>
      <c r="BG540" s="229">
        <f>IF(N540="zákl. přenesená",J540,0)</f>
        <v>0</v>
      </c>
      <c r="BH540" s="229">
        <f>IF(N540="sníž. přenesená",J540,0)</f>
        <v>0</v>
      </c>
      <c r="BI540" s="229">
        <f>IF(N540="nulová",J540,0)</f>
        <v>0</v>
      </c>
      <c r="BJ540" s="20" t="s">
        <v>80</v>
      </c>
      <c r="BK540" s="229">
        <f>ROUND(I540*H540,2)</f>
        <v>0</v>
      </c>
      <c r="BL540" s="20" t="s">
        <v>185</v>
      </c>
      <c r="BM540" s="228" t="s">
        <v>846</v>
      </c>
    </row>
    <row r="541" spans="1:47" s="2" customFormat="1" ht="12">
      <c r="A541" s="41"/>
      <c r="B541" s="42"/>
      <c r="C541" s="43"/>
      <c r="D541" s="230" t="s">
        <v>187</v>
      </c>
      <c r="E541" s="43"/>
      <c r="F541" s="231" t="s">
        <v>847</v>
      </c>
      <c r="G541" s="43"/>
      <c r="H541" s="43"/>
      <c r="I541" s="232"/>
      <c r="J541" s="43"/>
      <c r="K541" s="43"/>
      <c r="L541" s="47"/>
      <c r="M541" s="233"/>
      <c r="N541" s="234"/>
      <c r="O541" s="87"/>
      <c r="P541" s="87"/>
      <c r="Q541" s="87"/>
      <c r="R541" s="87"/>
      <c r="S541" s="87"/>
      <c r="T541" s="88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T541" s="20" t="s">
        <v>187</v>
      </c>
      <c r="AU541" s="20" t="s">
        <v>185</v>
      </c>
    </row>
    <row r="542" spans="1:65" s="2" customFormat="1" ht="16.5" customHeight="1">
      <c r="A542" s="41"/>
      <c r="B542" s="42"/>
      <c r="C542" s="217" t="s">
        <v>543</v>
      </c>
      <c r="D542" s="217" t="s">
        <v>180</v>
      </c>
      <c r="E542" s="218" t="s">
        <v>848</v>
      </c>
      <c r="F542" s="219" t="s">
        <v>849</v>
      </c>
      <c r="G542" s="220" t="s">
        <v>254</v>
      </c>
      <c r="H542" s="221">
        <v>1.106</v>
      </c>
      <c r="I542" s="222"/>
      <c r="J542" s="223">
        <f>ROUND(I542*H542,2)</f>
        <v>0</v>
      </c>
      <c r="K542" s="219" t="s">
        <v>184</v>
      </c>
      <c r="L542" s="47"/>
      <c r="M542" s="224" t="s">
        <v>19</v>
      </c>
      <c r="N542" s="225" t="s">
        <v>43</v>
      </c>
      <c r="O542" s="87"/>
      <c r="P542" s="226">
        <f>O542*H542</f>
        <v>0</v>
      </c>
      <c r="Q542" s="226">
        <v>0</v>
      </c>
      <c r="R542" s="226">
        <f>Q542*H542</f>
        <v>0</v>
      </c>
      <c r="S542" s="226">
        <v>0</v>
      </c>
      <c r="T542" s="227">
        <f>S542*H542</f>
        <v>0</v>
      </c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R542" s="228" t="s">
        <v>185</v>
      </c>
      <c r="AT542" s="228" t="s">
        <v>180</v>
      </c>
      <c r="AU542" s="228" t="s">
        <v>185</v>
      </c>
      <c r="AY542" s="20" t="s">
        <v>178</v>
      </c>
      <c r="BE542" s="229">
        <f>IF(N542="základní",J542,0)</f>
        <v>0</v>
      </c>
      <c r="BF542" s="229">
        <f>IF(N542="snížená",J542,0)</f>
        <v>0</v>
      </c>
      <c r="BG542" s="229">
        <f>IF(N542="zákl. přenesená",J542,0)</f>
        <v>0</v>
      </c>
      <c r="BH542" s="229">
        <f>IF(N542="sníž. přenesená",J542,0)</f>
        <v>0</v>
      </c>
      <c r="BI542" s="229">
        <f>IF(N542="nulová",J542,0)</f>
        <v>0</v>
      </c>
      <c r="BJ542" s="20" t="s">
        <v>80</v>
      </c>
      <c r="BK542" s="229">
        <f>ROUND(I542*H542,2)</f>
        <v>0</v>
      </c>
      <c r="BL542" s="20" t="s">
        <v>185</v>
      </c>
      <c r="BM542" s="228" t="s">
        <v>850</v>
      </c>
    </row>
    <row r="543" spans="1:47" s="2" customFormat="1" ht="12">
      <c r="A543" s="41"/>
      <c r="B543" s="42"/>
      <c r="C543" s="43"/>
      <c r="D543" s="230" t="s">
        <v>187</v>
      </c>
      <c r="E543" s="43"/>
      <c r="F543" s="231" t="s">
        <v>851</v>
      </c>
      <c r="G543" s="43"/>
      <c r="H543" s="43"/>
      <c r="I543" s="232"/>
      <c r="J543" s="43"/>
      <c r="K543" s="43"/>
      <c r="L543" s="47"/>
      <c r="M543" s="233"/>
      <c r="N543" s="234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T543" s="20" t="s">
        <v>187</v>
      </c>
      <c r="AU543" s="20" t="s">
        <v>185</v>
      </c>
    </row>
    <row r="544" spans="1:65" s="2" customFormat="1" ht="16.5" customHeight="1">
      <c r="A544" s="41"/>
      <c r="B544" s="42"/>
      <c r="C544" s="217" t="s">
        <v>852</v>
      </c>
      <c r="D544" s="217" t="s">
        <v>180</v>
      </c>
      <c r="E544" s="218" t="s">
        <v>853</v>
      </c>
      <c r="F544" s="219" t="s">
        <v>854</v>
      </c>
      <c r="G544" s="220" t="s">
        <v>254</v>
      </c>
      <c r="H544" s="221">
        <v>15.484</v>
      </c>
      <c r="I544" s="222"/>
      <c r="J544" s="223">
        <f>ROUND(I544*H544,2)</f>
        <v>0</v>
      </c>
      <c r="K544" s="219" t="s">
        <v>184</v>
      </c>
      <c r="L544" s="47"/>
      <c r="M544" s="224" t="s">
        <v>19</v>
      </c>
      <c r="N544" s="225" t="s">
        <v>43</v>
      </c>
      <c r="O544" s="87"/>
      <c r="P544" s="226">
        <f>O544*H544</f>
        <v>0</v>
      </c>
      <c r="Q544" s="226">
        <v>0</v>
      </c>
      <c r="R544" s="226">
        <f>Q544*H544</f>
        <v>0</v>
      </c>
      <c r="S544" s="226">
        <v>0</v>
      </c>
      <c r="T544" s="227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28" t="s">
        <v>185</v>
      </c>
      <c r="AT544" s="228" t="s">
        <v>180</v>
      </c>
      <c r="AU544" s="228" t="s">
        <v>185</v>
      </c>
      <c r="AY544" s="20" t="s">
        <v>178</v>
      </c>
      <c r="BE544" s="229">
        <f>IF(N544="základní",J544,0)</f>
        <v>0</v>
      </c>
      <c r="BF544" s="229">
        <f>IF(N544="snížená",J544,0)</f>
        <v>0</v>
      </c>
      <c r="BG544" s="229">
        <f>IF(N544="zákl. přenesená",J544,0)</f>
        <v>0</v>
      </c>
      <c r="BH544" s="229">
        <f>IF(N544="sníž. přenesená",J544,0)</f>
        <v>0</v>
      </c>
      <c r="BI544" s="229">
        <f>IF(N544="nulová",J544,0)</f>
        <v>0</v>
      </c>
      <c r="BJ544" s="20" t="s">
        <v>80</v>
      </c>
      <c r="BK544" s="229">
        <f>ROUND(I544*H544,2)</f>
        <v>0</v>
      </c>
      <c r="BL544" s="20" t="s">
        <v>185</v>
      </c>
      <c r="BM544" s="228" t="s">
        <v>855</v>
      </c>
    </row>
    <row r="545" spans="1:47" s="2" customFormat="1" ht="12">
      <c r="A545" s="41"/>
      <c r="B545" s="42"/>
      <c r="C545" s="43"/>
      <c r="D545" s="230" t="s">
        <v>187</v>
      </c>
      <c r="E545" s="43"/>
      <c r="F545" s="231" t="s">
        <v>856</v>
      </c>
      <c r="G545" s="43"/>
      <c r="H545" s="43"/>
      <c r="I545" s="232"/>
      <c r="J545" s="43"/>
      <c r="K545" s="43"/>
      <c r="L545" s="47"/>
      <c r="M545" s="233"/>
      <c r="N545" s="234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T545" s="20" t="s">
        <v>187</v>
      </c>
      <c r="AU545" s="20" t="s">
        <v>185</v>
      </c>
    </row>
    <row r="546" spans="1:51" s="13" customFormat="1" ht="12">
      <c r="A546" s="13"/>
      <c r="B546" s="235"/>
      <c r="C546" s="236"/>
      <c r="D546" s="230" t="s">
        <v>189</v>
      </c>
      <c r="E546" s="236"/>
      <c r="F546" s="238" t="s">
        <v>857</v>
      </c>
      <c r="G546" s="236"/>
      <c r="H546" s="239">
        <v>15.484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189</v>
      </c>
      <c r="AU546" s="245" t="s">
        <v>185</v>
      </c>
      <c r="AV546" s="13" t="s">
        <v>82</v>
      </c>
      <c r="AW546" s="13" t="s">
        <v>4</v>
      </c>
      <c r="AX546" s="13" t="s">
        <v>80</v>
      </c>
      <c r="AY546" s="245" t="s">
        <v>178</v>
      </c>
    </row>
    <row r="547" spans="1:65" s="2" customFormat="1" ht="12">
      <c r="A547" s="41"/>
      <c r="B547" s="42"/>
      <c r="C547" s="217" t="s">
        <v>556</v>
      </c>
      <c r="D547" s="217" t="s">
        <v>180</v>
      </c>
      <c r="E547" s="218" t="s">
        <v>858</v>
      </c>
      <c r="F547" s="219" t="s">
        <v>859</v>
      </c>
      <c r="G547" s="220" t="s">
        <v>254</v>
      </c>
      <c r="H547" s="221">
        <v>1.096</v>
      </c>
      <c r="I547" s="222"/>
      <c r="J547" s="223">
        <f>ROUND(I547*H547,2)</f>
        <v>0</v>
      </c>
      <c r="K547" s="219" t="s">
        <v>184</v>
      </c>
      <c r="L547" s="47"/>
      <c r="M547" s="224" t="s">
        <v>19</v>
      </c>
      <c r="N547" s="225" t="s">
        <v>43</v>
      </c>
      <c r="O547" s="87"/>
      <c r="P547" s="226">
        <f>O547*H547</f>
        <v>0</v>
      </c>
      <c r="Q547" s="226">
        <v>0</v>
      </c>
      <c r="R547" s="226">
        <f>Q547*H547</f>
        <v>0</v>
      </c>
      <c r="S547" s="226">
        <v>0</v>
      </c>
      <c r="T547" s="227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28" t="s">
        <v>185</v>
      </c>
      <c r="AT547" s="228" t="s">
        <v>180</v>
      </c>
      <c r="AU547" s="228" t="s">
        <v>185</v>
      </c>
      <c r="AY547" s="20" t="s">
        <v>178</v>
      </c>
      <c r="BE547" s="229">
        <f>IF(N547="základní",J547,0)</f>
        <v>0</v>
      </c>
      <c r="BF547" s="229">
        <f>IF(N547="snížená",J547,0)</f>
        <v>0</v>
      </c>
      <c r="BG547" s="229">
        <f>IF(N547="zákl. přenesená",J547,0)</f>
        <v>0</v>
      </c>
      <c r="BH547" s="229">
        <f>IF(N547="sníž. přenesená",J547,0)</f>
        <v>0</v>
      </c>
      <c r="BI547" s="229">
        <f>IF(N547="nulová",J547,0)</f>
        <v>0</v>
      </c>
      <c r="BJ547" s="20" t="s">
        <v>80</v>
      </c>
      <c r="BK547" s="229">
        <f>ROUND(I547*H547,2)</f>
        <v>0</v>
      </c>
      <c r="BL547" s="20" t="s">
        <v>185</v>
      </c>
      <c r="BM547" s="228" t="s">
        <v>860</v>
      </c>
    </row>
    <row r="548" spans="1:47" s="2" customFormat="1" ht="12">
      <c r="A548" s="41"/>
      <c r="B548" s="42"/>
      <c r="C548" s="43"/>
      <c r="D548" s="230" t="s">
        <v>187</v>
      </c>
      <c r="E548" s="43"/>
      <c r="F548" s="231" t="s">
        <v>861</v>
      </c>
      <c r="G548" s="43"/>
      <c r="H548" s="43"/>
      <c r="I548" s="232"/>
      <c r="J548" s="43"/>
      <c r="K548" s="43"/>
      <c r="L548" s="47"/>
      <c r="M548" s="233"/>
      <c r="N548" s="234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T548" s="20" t="s">
        <v>187</v>
      </c>
      <c r="AU548" s="20" t="s">
        <v>185</v>
      </c>
    </row>
    <row r="549" spans="1:63" s="16" customFormat="1" ht="20.85" customHeight="1">
      <c r="A549" s="16"/>
      <c r="B549" s="268"/>
      <c r="C549" s="269"/>
      <c r="D549" s="270" t="s">
        <v>71</v>
      </c>
      <c r="E549" s="270" t="s">
        <v>862</v>
      </c>
      <c r="F549" s="270" t="s">
        <v>863</v>
      </c>
      <c r="G549" s="269"/>
      <c r="H549" s="269"/>
      <c r="I549" s="271"/>
      <c r="J549" s="272">
        <f>BK549</f>
        <v>0</v>
      </c>
      <c r="K549" s="269"/>
      <c r="L549" s="273"/>
      <c r="M549" s="274"/>
      <c r="N549" s="275"/>
      <c r="O549" s="275"/>
      <c r="P549" s="276">
        <f>SUM(P550:P551)</f>
        <v>0</v>
      </c>
      <c r="Q549" s="275"/>
      <c r="R549" s="276">
        <f>SUM(R550:R551)</f>
        <v>0</v>
      </c>
      <c r="S549" s="275"/>
      <c r="T549" s="277">
        <f>SUM(T550:T551)</f>
        <v>0</v>
      </c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R549" s="278" t="s">
        <v>80</v>
      </c>
      <c r="AT549" s="279" t="s">
        <v>71</v>
      </c>
      <c r="AU549" s="279" t="s">
        <v>101</v>
      </c>
      <c r="AY549" s="278" t="s">
        <v>178</v>
      </c>
      <c r="BK549" s="280">
        <f>SUM(BK550:BK551)</f>
        <v>0</v>
      </c>
    </row>
    <row r="550" spans="1:65" s="2" customFormat="1" ht="16.5" customHeight="1">
      <c r="A550" s="41"/>
      <c r="B550" s="42"/>
      <c r="C550" s="217" t="s">
        <v>864</v>
      </c>
      <c r="D550" s="217" t="s">
        <v>180</v>
      </c>
      <c r="E550" s="218" t="s">
        <v>865</v>
      </c>
      <c r="F550" s="219" t="s">
        <v>866</v>
      </c>
      <c r="G550" s="220" t="s">
        <v>254</v>
      </c>
      <c r="H550" s="221">
        <v>83.553</v>
      </c>
      <c r="I550" s="222"/>
      <c r="J550" s="223">
        <f>ROUND(I550*H550,2)</f>
        <v>0</v>
      </c>
      <c r="K550" s="219" t="s">
        <v>184</v>
      </c>
      <c r="L550" s="47"/>
      <c r="M550" s="224" t="s">
        <v>19</v>
      </c>
      <c r="N550" s="225" t="s">
        <v>43</v>
      </c>
      <c r="O550" s="87"/>
      <c r="P550" s="226">
        <f>O550*H550</f>
        <v>0</v>
      </c>
      <c r="Q550" s="226">
        <v>0</v>
      </c>
      <c r="R550" s="226">
        <f>Q550*H550</f>
        <v>0</v>
      </c>
      <c r="S550" s="226">
        <v>0</v>
      </c>
      <c r="T550" s="227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28" t="s">
        <v>185</v>
      </c>
      <c r="AT550" s="228" t="s">
        <v>180</v>
      </c>
      <c r="AU550" s="228" t="s">
        <v>185</v>
      </c>
      <c r="AY550" s="20" t="s">
        <v>178</v>
      </c>
      <c r="BE550" s="229">
        <f>IF(N550="základní",J550,0)</f>
        <v>0</v>
      </c>
      <c r="BF550" s="229">
        <f>IF(N550="snížená",J550,0)</f>
        <v>0</v>
      </c>
      <c r="BG550" s="229">
        <f>IF(N550="zákl. přenesená",J550,0)</f>
        <v>0</v>
      </c>
      <c r="BH550" s="229">
        <f>IF(N550="sníž. přenesená",J550,0)</f>
        <v>0</v>
      </c>
      <c r="BI550" s="229">
        <f>IF(N550="nulová",J550,0)</f>
        <v>0</v>
      </c>
      <c r="BJ550" s="20" t="s">
        <v>80</v>
      </c>
      <c r="BK550" s="229">
        <f>ROUND(I550*H550,2)</f>
        <v>0</v>
      </c>
      <c r="BL550" s="20" t="s">
        <v>185</v>
      </c>
      <c r="BM550" s="228" t="s">
        <v>867</v>
      </c>
    </row>
    <row r="551" spans="1:47" s="2" customFormat="1" ht="12">
      <c r="A551" s="41"/>
      <c r="B551" s="42"/>
      <c r="C551" s="43"/>
      <c r="D551" s="230" t="s">
        <v>187</v>
      </c>
      <c r="E551" s="43"/>
      <c r="F551" s="231" t="s">
        <v>868</v>
      </c>
      <c r="G551" s="43"/>
      <c r="H551" s="43"/>
      <c r="I551" s="232"/>
      <c r="J551" s="43"/>
      <c r="K551" s="43"/>
      <c r="L551" s="47"/>
      <c r="M551" s="233"/>
      <c r="N551" s="234"/>
      <c r="O551" s="87"/>
      <c r="P551" s="87"/>
      <c r="Q551" s="87"/>
      <c r="R551" s="87"/>
      <c r="S551" s="87"/>
      <c r="T551" s="88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T551" s="20" t="s">
        <v>187</v>
      </c>
      <c r="AU551" s="20" t="s">
        <v>185</v>
      </c>
    </row>
    <row r="552" spans="1:63" s="12" customFormat="1" ht="25.9" customHeight="1">
      <c r="A552" s="12"/>
      <c r="B552" s="201"/>
      <c r="C552" s="202"/>
      <c r="D552" s="203" t="s">
        <v>71</v>
      </c>
      <c r="E552" s="204" t="s">
        <v>869</v>
      </c>
      <c r="F552" s="204" t="s">
        <v>870</v>
      </c>
      <c r="G552" s="202"/>
      <c r="H552" s="202"/>
      <c r="I552" s="205"/>
      <c r="J552" s="206">
        <f>BK552</f>
        <v>0</v>
      </c>
      <c r="K552" s="202"/>
      <c r="L552" s="207"/>
      <c r="M552" s="208"/>
      <c r="N552" s="209"/>
      <c r="O552" s="209"/>
      <c r="P552" s="210">
        <f>P553+P566+P574+P607+P707+P738+P788+P882+P902+P922+P935+P939+P955</f>
        <v>0</v>
      </c>
      <c r="Q552" s="209"/>
      <c r="R552" s="210">
        <f>R553+R566+R574+R607+R707+R738+R788+R882+R902+R922+R935+R939+R955</f>
        <v>19.16819985</v>
      </c>
      <c r="S552" s="209"/>
      <c r="T552" s="211">
        <f>T553+T566+T574+T607+T707+T738+T788+T882+T902+T922+T935+T939+T955</f>
        <v>0.20378459999999995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12" t="s">
        <v>82</v>
      </c>
      <c r="AT552" s="213" t="s">
        <v>71</v>
      </c>
      <c r="AU552" s="213" t="s">
        <v>72</v>
      </c>
      <c r="AY552" s="212" t="s">
        <v>178</v>
      </c>
      <c r="BK552" s="214">
        <f>BK553+BK566+BK574+BK607+BK707+BK738+BK788+BK882+BK902+BK922+BK935+BK939+BK955</f>
        <v>0</v>
      </c>
    </row>
    <row r="553" spans="1:63" s="12" customFormat="1" ht="22.8" customHeight="1">
      <c r="A553" s="12"/>
      <c r="B553" s="201"/>
      <c r="C553" s="202"/>
      <c r="D553" s="203" t="s">
        <v>71</v>
      </c>
      <c r="E553" s="215" t="s">
        <v>871</v>
      </c>
      <c r="F553" s="215" t="s">
        <v>872</v>
      </c>
      <c r="G553" s="202"/>
      <c r="H553" s="202"/>
      <c r="I553" s="205"/>
      <c r="J553" s="216">
        <f>BK553</f>
        <v>0</v>
      </c>
      <c r="K553" s="202"/>
      <c r="L553" s="207"/>
      <c r="M553" s="208"/>
      <c r="N553" s="209"/>
      <c r="O553" s="209"/>
      <c r="P553" s="210">
        <f>SUM(P554:P565)</f>
        <v>0</v>
      </c>
      <c r="Q553" s="209"/>
      <c r="R553" s="210">
        <f>SUM(R554:R565)</f>
        <v>0.008064</v>
      </c>
      <c r="S553" s="209"/>
      <c r="T553" s="211">
        <f>SUM(T554:T565)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12" t="s">
        <v>82</v>
      </c>
      <c r="AT553" s="213" t="s">
        <v>71</v>
      </c>
      <c r="AU553" s="213" t="s">
        <v>80</v>
      </c>
      <c r="AY553" s="212" t="s">
        <v>178</v>
      </c>
      <c r="BK553" s="214">
        <f>SUM(BK554:BK565)</f>
        <v>0</v>
      </c>
    </row>
    <row r="554" spans="1:65" s="2" customFormat="1" ht="21.75" customHeight="1">
      <c r="A554" s="41"/>
      <c r="B554" s="42"/>
      <c r="C554" s="217" t="s">
        <v>561</v>
      </c>
      <c r="D554" s="217" t="s">
        <v>180</v>
      </c>
      <c r="E554" s="218" t="s">
        <v>873</v>
      </c>
      <c r="F554" s="219" t="s">
        <v>874</v>
      </c>
      <c r="G554" s="220" t="s">
        <v>346</v>
      </c>
      <c r="H554" s="221">
        <v>1.8</v>
      </c>
      <c r="I554" s="222"/>
      <c r="J554" s="223">
        <f>ROUND(I554*H554,2)</f>
        <v>0</v>
      </c>
      <c r="K554" s="219" t="s">
        <v>184</v>
      </c>
      <c r="L554" s="47"/>
      <c r="M554" s="224" t="s">
        <v>19</v>
      </c>
      <c r="N554" s="225" t="s">
        <v>43</v>
      </c>
      <c r="O554" s="87"/>
      <c r="P554" s="226">
        <f>O554*H554</f>
        <v>0</v>
      </c>
      <c r="Q554" s="226">
        <v>0.00043</v>
      </c>
      <c r="R554" s="226">
        <f>Q554*H554</f>
        <v>0.000774</v>
      </c>
      <c r="S554" s="226">
        <v>0</v>
      </c>
      <c r="T554" s="227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28" t="s">
        <v>218</v>
      </c>
      <c r="AT554" s="228" t="s">
        <v>180</v>
      </c>
      <c r="AU554" s="228" t="s">
        <v>82</v>
      </c>
      <c r="AY554" s="20" t="s">
        <v>178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20" t="s">
        <v>80</v>
      </c>
      <c r="BK554" s="229">
        <f>ROUND(I554*H554,2)</f>
        <v>0</v>
      </c>
      <c r="BL554" s="20" t="s">
        <v>218</v>
      </c>
      <c r="BM554" s="228" t="s">
        <v>875</v>
      </c>
    </row>
    <row r="555" spans="1:47" s="2" customFormat="1" ht="12">
      <c r="A555" s="41"/>
      <c r="B555" s="42"/>
      <c r="C555" s="43"/>
      <c r="D555" s="230" t="s">
        <v>187</v>
      </c>
      <c r="E555" s="43"/>
      <c r="F555" s="231" t="s">
        <v>876</v>
      </c>
      <c r="G555" s="43"/>
      <c r="H555" s="43"/>
      <c r="I555" s="232"/>
      <c r="J555" s="43"/>
      <c r="K555" s="43"/>
      <c r="L555" s="47"/>
      <c r="M555" s="233"/>
      <c r="N555" s="234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T555" s="20" t="s">
        <v>187</v>
      </c>
      <c r="AU555" s="20" t="s">
        <v>82</v>
      </c>
    </row>
    <row r="556" spans="1:51" s="13" customFormat="1" ht="12">
      <c r="A556" s="13"/>
      <c r="B556" s="235"/>
      <c r="C556" s="236"/>
      <c r="D556" s="230" t="s">
        <v>189</v>
      </c>
      <c r="E556" s="237" t="s">
        <v>19</v>
      </c>
      <c r="F556" s="238" t="s">
        <v>877</v>
      </c>
      <c r="G556" s="236"/>
      <c r="H556" s="239">
        <v>1.8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5" t="s">
        <v>189</v>
      </c>
      <c r="AU556" s="245" t="s">
        <v>82</v>
      </c>
      <c r="AV556" s="13" t="s">
        <v>82</v>
      </c>
      <c r="AW556" s="13" t="s">
        <v>33</v>
      </c>
      <c r="AX556" s="13" t="s">
        <v>80</v>
      </c>
      <c r="AY556" s="245" t="s">
        <v>178</v>
      </c>
    </row>
    <row r="557" spans="1:65" s="2" customFormat="1" ht="21.75" customHeight="1">
      <c r="A557" s="41"/>
      <c r="B557" s="42"/>
      <c r="C557" s="217" t="s">
        <v>878</v>
      </c>
      <c r="D557" s="217" t="s">
        <v>180</v>
      </c>
      <c r="E557" s="218" t="s">
        <v>879</v>
      </c>
      <c r="F557" s="219" t="s">
        <v>880</v>
      </c>
      <c r="G557" s="220" t="s">
        <v>346</v>
      </c>
      <c r="H557" s="221">
        <v>1.8</v>
      </c>
      <c r="I557" s="222"/>
      <c r="J557" s="223">
        <f>ROUND(I557*H557,2)</f>
        <v>0</v>
      </c>
      <c r="K557" s="219" t="s">
        <v>184</v>
      </c>
      <c r="L557" s="47"/>
      <c r="M557" s="224" t="s">
        <v>19</v>
      </c>
      <c r="N557" s="225" t="s">
        <v>43</v>
      </c>
      <c r="O557" s="87"/>
      <c r="P557" s="226">
        <f>O557*H557</f>
        <v>0</v>
      </c>
      <c r="Q557" s="226">
        <v>0.0012</v>
      </c>
      <c r="R557" s="226">
        <f>Q557*H557</f>
        <v>0.00216</v>
      </c>
      <c r="S557" s="226">
        <v>0</v>
      </c>
      <c r="T557" s="227">
        <f>S557*H557</f>
        <v>0</v>
      </c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R557" s="228" t="s">
        <v>218</v>
      </c>
      <c r="AT557" s="228" t="s">
        <v>180</v>
      </c>
      <c r="AU557" s="228" t="s">
        <v>82</v>
      </c>
      <c r="AY557" s="20" t="s">
        <v>178</v>
      </c>
      <c r="BE557" s="229">
        <f>IF(N557="základní",J557,0)</f>
        <v>0</v>
      </c>
      <c r="BF557" s="229">
        <f>IF(N557="snížená",J557,0)</f>
        <v>0</v>
      </c>
      <c r="BG557" s="229">
        <f>IF(N557="zákl. přenesená",J557,0)</f>
        <v>0</v>
      </c>
      <c r="BH557" s="229">
        <f>IF(N557="sníž. přenesená",J557,0)</f>
        <v>0</v>
      </c>
      <c r="BI557" s="229">
        <f>IF(N557="nulová",J557,0)</f>
        <v>0</v>
      </c>
      <c r="BJ557" s="20" t="s">
        <v>80</v>
      </c>
      <c r="BK557" s="229">
        <f>ROUND(I557*H557,2)</f>
        <v>0</v>
      </c>
      <c r="BL557" s="20" t="s">
        <v>218</v>
      </c>
      <c r="BM557" s="228" t="s">
        <v>881</v>
      </c>
    </row>
    <row r="558" spans="1:47" s="2" customFormat="1" ht="12">
      <c r="A558" s="41"/>
      <c r="B558" s="42"/>
      <c r="C558" s="43"/>
      <c r="D558" s="230" t="s">
        <v>187</v>
      </c>
      <c r="E558" s="43"/>
      <c r="F558" s="231" t="s">
        <v>882</v>
      </c>
      <c r="G558" s="43"/>
      <c r="H558" s="43"/>
      <c r="I558" s="232"/>
      <c r="J558" s="43"/>
      <c r="K558" s="43"/>
      <c r="L558" s="47"/>
      <c r="M558" s="233"/>
      <c r="N558" s="234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20" t="s">
        <v>187</v>
      </c>
      <c r="AU558" s="20" t="s">
        <v>82</v>
      </c>
    </row>
    <row r="559" spans="1:51" s="13" customFormat="1" ht="12">
      <c r="A559" s="13"/>
      <c r="B559" s="235"/>
      <c r="C559" s="236"/>
      <c r="D559" s="230" t="s">
        <v>189</v>
      </c>
      <c r="E559" s="237" t="s">
        <v>19</v>
      </c>
      <c r="F559" s="238" t="s">
        <v>883</v>
      </c>
      <c r="G559" s="236"/>
      <c r="H559" s="239">
        <v>1.8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5" t="s">
        <v>189</v>
      </c>
      <c r="AU559" s="245" t="s">
        <v>82</v>
      </c>
      <c r="AV559" s="13" t="s">
        <v>82</v>
      </c>
      <c r="AW559" s="13" t="s">
        <v>33</v>
      </c>
      <c r="AX559" s="13" t="s">
        <v>80</v>
      </c>
      <c r="AY559" s="245" t="s">
        <v>178</v>
      </c>
    </row>
    <row r="560" spans="1:65" s="2" customFormat="1" ht="16.5" customHeight="1">
      <c r="A560" s="41"/>
      <c r="B560" s="42"/>
      <c r="C560" s="217" t="s">
        <v>884</v>
      </c>
      <c r="D560" s="281" t="s">
        <v>180</v>
      </c>
      <c r="E560" s="218" t="s">
        <v>885</v>
      </c>
      <c r="F560" s="219" t="s">
        <v>886</v>
      </c>
      <c r="G560" s="220" t="s">
        <v>196</v>
      </c>
      <c r="H560" s="221">
        <v>3</v>
      </c>
      <c r="I560" s="222"/>
      <c r="J560" s="223">
        <f>ROUND(I560*H560,2)</f>
        <v>0</v>
      </c>
      <c r="K560" s="219" t="s">
        <v>184</v>
      </c>
      <c r="L560" s="47"/>
      <c r="M560" s="224" t="s">
        <v>19</v>
      </c>
      <c r="N560" s="225" t="s">
        <v>43</v>
      </c>
      <c r="O560" s="87"/>
      <c r="P560" s="226">
        <f>O560*H560</f>
        <v>0</v>
      </c>
      <c r="Q560" s="226">
        <v>7E-05</v>
      </c>
      <c r="R560" s="226">
        <f>Q560*H560</f>
        <v>0.00020999999999999998</v>
      </c>
      <c r="S560" s="226">
        <v>0</v>
      </c>
      <c r="T560" s="227">
        <f>S560*H560</f>
        <v>0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R560" s="228" t="s">
        <v>218</v>
      </c>
      <c r="AT560" s="228" t="s">
        <v>180</v>
      </c>
      <c r="AU560" s="228" t="s">
        <v>82</v>
      </c>
      <c r="AY560" s="20" t="s">
        <v>178</v>
      </c>
      <c r="BE560" s="229">
        <f>IF(N560="základní",J560,0)</f>
        <v>0</v>
      </c>
      <c r="BF560" s="229">
        <f>IF(N560="snížená",J560,0)</f>
        <v>0</v>
      </c>
      <c r="BG560" s="229">
        <f>IF(N560="zákl. přenesená",J560,0)</f>
        <v>0</v>
      </c>
      <c r="BH560" s="229">
        <f>IF(N560="sníž. přenesená",J560,0)</f>
        <v>0</v>
      </c>
      <c r="BI560" s="229">
        <f>IF(N560="nulová",J560,0)</f>
        <v>0</v>
      </c>
      <c r="BJ560" s="20" t="s">
        <v>80</v>
      </c>
      <c r="BK560" s="229">
        <f>ROUND(I560*H560,2)</f>
        <v>0</v>
      </c>
      <c r="BL560" s="20" t="s">
        <v>218</v>
      </c>
      <c r="BM560" s="228" t="s">
        <v>887</v>
      </c>
    </row>
    <row r="561" spans="1:47" s="2" customFormat="1" ht="12">
      <c r="A561" s="41"/>
      <c r="B561" s="42"/>
      <c r="C561" s="43"/>
      <c r="D561" s="230" t="s">
        <v>187</v>
      </c>
      <c r="E561" s="43"/>
      <c r="F561" s="231" t="s">
        <v>888</v>
      </c>
      <c r="G561" s="43"/>
      <c r="H561" s="43"/>
      <c r="I561" s="232"/>
      <c r="J561" s="43"/>
      <c r="K561" s="43"/>
      <c r="L561" s="47"/>
      <c r="M561" s="233"/>
      <c r="N561" s="234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20" t="s">
        <v>187</v>
      </c>
      <c r="AU561" s="20" t="s">
        <v>82</v>
      </c>
    </row>
    <row r="562" spans="1:65" s="2" customFormat="1" ht="16.5" customHeight="1">
      <c r="A562" s="41"/>
      <c r="B562" s="42"/>
      <c r="C562" s="293" t="s">
        <v>889</v>
      </c>
      <c r="D562" s="303" t="s">
        <v>452</v>
      </c>
      <c r="E562" s="294" t="s">
        <v>890</v>
      </c>
      <c r="F562" s="295" t="s">
        <v>891</v>
      </c>
      <c r="G562" s="296" t="s">
        <v>196</v>
      </c>
      <c r="H562" s="297">
        <v>3</v>
      </c>
      <c r="I562" s="298"/>
      <c r="J562" s="299">
        <f>ROUND(I562*H562,2)</f>
        <v>0</v>
      </c>
      <c r="K562" s="295" t="s">
        <v>184</v>
      </c>
      <c r="L562" s="300"/>
      <c r="M562" s="301" t="s">
        <v>19</v>
      </c>
      <c r="N562" s="302" t="s">
        <v>43</v>
      </c>
      <c r="O562" s="87"/>
      <c r="P562" s="226">
        <f>O562*H562</f>
        <v>0</v>
      </c>
      <c r="Q562" s="226">
        <v>0.00164</v>
      </c>
      <c r="R562" s="226">
        <f>Q562*H562</f>
        <v>0.00492</v>
      </c>
      <c r="S562" s="226">
        <v>0</v>
      </c>
      <c r="T562" s="227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28" t="s">
        <v>349</v>
      </c>
      <c r="AT562" s="228" t="s">
        <v>452</v>
      </c>
      <c r="AU562" s="228" t="s">
        <v>82</v>
      </c>
      <c r="AY562" s="20" t="s">
        <v>178</v>
      </c>
      <c r="BE562" s="229">
        <f>IF(N562="základní",J562,0)</f>
        <v>0</v>
      </c>
      <c r="BF562" s="229">
        <f>IF(N562="snížená",J562,0)</f>
        <v>0</v>
      </c>
      <c r="BG562" s="229">
        <f>IF(N562="zákl. přenesená",J562,0)</f>
        <v>0</v>
      </c>
      <c r="BH562" s="229">
        <f>IF(N562="sníž. přenesená",J562,0)</f>
        <v>0</v>
      </c>
      <c r="BI562" s="229">
        <f>IF(N562="nulová",J562,0)</f>
        <v>0</v>
      </c>
      <c r="BJ562" s="20" t="s">
        <v>80</v>
      </c>
      <c r="BK562" s="229">
        <f>ROUND(I562*H562,2)</f>
        <v>0</v>
      </c>
      <c r="BL562" s="20" t="s">
        <v>218</v>
      </c>
      <c r="BM562" s="228" t="s">
        <v>892</v>
      </c>
    </row>
    <row r="563" spans="1:47" s="2" customFormat="1" ht="12">
      <c r="A563" s="41"/>
      <c r="B563" s="42"/>
      <c r="C563" s="43"/>
      <c r="D563" s="230" t="s">
        <v>187</v>
      </c>
      <c r="E563" s="43"/>
      <c r="F563" s="231" t="s">
        <v>891</v>
      </c>
      <c r="G563" s="43"/>
      <c r="H563" s="43"/>
      <c r="I563" s="232"/>
      <c r="J563" s="43"/>
      <c r="K563" s="43"/>
      <c r="L563" s="47"/>
      <c r="M563" s="233"/>
      <c r="N563" s="234"/>
      <c r="O563" s="87"/>
      <c r="P563" s="87"/>
      <c r="Q563" s="87"/>
      <c r="R563" s="87"/>
      <c r="S563" s="87"/>
      <c r="T563" s="88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T563" s="20" t="s">
        <v>187</v>
      </c>
      <c r="AU563" s="20" t="s">
        <v>82</v>
      </c>
    </row>
    <row r="564" spans="1:65" s="2" customFormat="1" ht="16.5" customHeight="1">
      <c r="A564" s="41"/>
      <c r="B564" s="42"/>
      <c r="C564" s="217" t="s">
        <v>893</v>
      </c>
      <c r="D564" s="217" t="s">
        <v>180</v>
      </c>
      <c r="E564" s="218" t="s">
        <v>894</v>
      </c>
      <c r="F564" s="219" t="s">
        <v>895</v>
      </c>
      <c r="G564" s="220" t="s">
        <v>254</v>
      </c>
      <c r="H564" s="221">
        <v>0.008</v>
      </c>
      <c r="I564" s="222"/>
      <c r="J564" s="223">
        <f>ROUND(I564*H564,2)</f>
        <v>0</v>
      </c>
      <c r="K564" s="219" t="s">
        <v>184</v>
      </c>
      <c r="L564" s="47"/>
      <c r="M564" s="224" t="s">
        <v>19</v>
      </c>
      <c r="N564" s="225" t="s">
        <v>43</v>
      </c>
      <c r="O564" s="87"/>
      <c r="P564" s="226">
        <f>O564*H564</f>
        <v>0</v>
      </c>
      <c r="Q564" s="226">
        <v>0</v>
      </c>
      <c r="R564" s="226">
        <f>Q564*H564</f>
        <v>0</v>
      </c>
      <c r="S564" s="226">
        <v>0</v>
      </c>
      <c r="T564" s="227">
        <f>S564*H564</f>
        <v>0</v>
      </c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R564" s="228" t="s">
        <v>218</v>
      </c>
      <c r="AT564" s="228" t="s">
        <v>180</v>
      </c>
      <c r="AU564" s="228" t="s">
        <v>82</v>
      </c>
      <c r="AY564" s="20" t="s">
        <v>178</v>
      </c>
      <c r="BE564" s="229">
        <f>IF(N564="základní",J564,0)</f>
        <v>0</v>
      </c>
      <c r="BF564" s="229">
        <f>IF(N564="snížená",J564,0)</f>
        <v>0</v>
      </c>
      <c r="BG564" s="229">
        <f>IF(N564="zákl. přenesená",J564,0)</f>
        <v>0</v>
      </c>
      <c r="BH564" s="229">
        <f>IF(N564="sníž. přenesená",J564,0)</f>
        <v>0</v>
      </c>
      <c r="BI564" s="229">
        <f>IF(N564="nulová",J564,0)</f>
        <v>0</v>
      </c>
      <c r="BJ564" s="20" t="s">
        <v>80</v>
      </c>
      <c r="BK564" s="229">
        <f>ROUND(I564*H564,2)</f>
        <v>0</v>
      </c>
      <c r="BL564" s="20" t="s">
        <v>218</v>
      </c>
      <c r="BM564" s="228" t="s">
        <v>896</v>
      </c>
    </row>
    <row r="565" spans="1:47" s="2" customFormat="1" ht="12">
      <c r="A565" s="41"/>
      <c r="B565" s="42"/>
      <c r="C565" s="43"/>
      <c r="D565" s="230" t="s">
        <v>187</v>
      </c>
      <c r="E565" s="43"/>
      <c r="F565" s="231" t="s">
        <v>897</v>
      </c>
      <c r="G565" s="43"/>
      <c r="H565" s="43"/>
      <c r="I565" s="232"/>
      <c r="J565" s="43"/>
      <c r="K565" s="43"/>
      <c r="L565" s="47"/>
      <c r="M565" s="233"/>
      <c r="N565" s="234"/>
      <c r="O565" s="87"/>
      <c r="P565" s="87"/>
      <c r="Q565" s="87"/>
      <c r="R565" s="87"/>
      <c r="S565" s="87"/>
      <c r="T565" s="88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T565" s="20" t="s">
        <v>187</v>
      </c>
      <c r="AU565" s="20" t="s">
        <v>82</v>
      </c>
    </row>
    <row r="566" spans="1:63" s="12" customFormat="1" ht="22.8" customHeight="1">
      <c r="A566" s="12"/>
      <c r="B566" s="201"/>
      <c r="C566" s="202"/>
      <c r="D566" s="203" t="s">
        <v>71</v>
      </c>
      <c r="E566" s="215" t="s">
        <v>898</v>
      </c>
      <c r="F566" s="215" t="s">
        <v>899</v>
      </c>
      <c r="G566" s="202"/>
      <c r="H566" s="202"/>
      <c r="I566" s="205"/>
      <c r="J566" s="216">
        <f>BK566</f>
        <v>0</v>
      </c>
      <c r="K566" s="202"/>
      <c r="L566" s="207"/>
      <c r="M566" s="208"/>
      <c r="N566" s="209"/>
      <c r="O566" s="209"/>
      <c r="P566" s="210">
        <f>SUM(P567:P573)</f>
        <v>0</v>
      </c>
      <c r="Q566" s="209"/>
      <c r="R566" s="210">
        <f>SUM(R567:R573)</f>
        <v>0.00243</v>
      </c>
      <c r="S566" s="209"/>
      <c r="T566" s="211">
        <f>SUM(T567:T573)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12" t="s">
        <v>82</v>
      </c>
      <c r="AT566" s="213" t="s">
        <v>71</v>
      </c>
      <c r="AU566" s="213" t="s">
        <v>80</v>
      </c>
      <c r="AY566" s="212" t="s">
        <v>178</v>
      </c>
      <c r="BK566" s="214">
        <f>SUM(BK567:BK573)</f>
        <v>0</v>
      </c>
    </row>
    <row r="567" spans="1:65" s="2" customFormat="1" ht="16.5" customHeight="1">
      <c r="A567" s="41"/>
      <c r="B567" s="42"/>
      <c r="C567" s="217" t="s">
        <v>900</v>
      </c>
      <c r="D567" s="281" t="s">
        <v>180</v>
      </c>
      <c r="E567" s="218" t="s">
        <v>901</v>
      </c>
      <c r="F567" s="219" t="s">
        <v>902</v>
      </c>
      <c r="G567" s="220" t="s">
        <v>346</v>
      </c>
      <c r="H567" s="221">
        <v>1.5</v>
      </c>
      <c r="I567" s="222"/>
      <c r="J567" s="223">
        <f>ROUND(I567*H567,2)</f>
        <v>0</v>
      </c>
      <c r="K567" s="219" t="s">
        <v>184</v>
      </c>
      <c r="L567" s="47"/>
      <c r="M567" s="224" t="s">
        <v>19</v>
      </c>
      <c r="N567" s="225" t="s">
        <v>43</v>
      </c>
      <c r="O567" s="87"/>
      <c r="P567" s="226">
        <f>O567*H567</f>
        <v>0</v>
      </c>
      <c r="Q567" s="226">
        <v>0.00162</v>
      </c>
      <c r="R567" s="226">
        <f>Q567*H567</f>
        <v>0.00243</v>
      </c>
      <c r="S567" s="226">
        <v>0</v>
      </c>
      <c r="T567" s="227">
        <f>S567*H567</f>
        <v>0</v>
      </c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R567" s="228" t="s">
        <v>218</v>
      </c>
      <c r="AT567" s="228" t="s">
        <v>180</v>
      </c>
      <c r="AU567" s="228" t="s">
        <v>82</v>
      </c>
      <c r="AY567" s="20" t="s">
        <v>178</v>
      </c>
      <c r="BE567" s="229">
        <f>IF(N567="základní",J567,0)</f>
        <v>0</v>
      </c>
      <c r="BF567" s="229">
        <f>IF(N567="snížená",J567,0)</f>
        <v>0</v>
      </c>
      <c r="BG567" s="229">
        <f>IF(N567="zákl. přenesená",J567,0)</f>
        <v>0</v>
      </c>
      <c r="BH567" s="229">
        <f>IF(N567="sníž. přenesená",J567,0)</f>
        <v>0</v>
      </c>
      <c r="BI567" s="229">
        <f>IF(N567="nulová",J567,0)</f>
        <v>0</v>
      </c>
      <c r="BJ567" s="20" t="s">
        <v>80</v>
      </c>
      <c r="BK567" s="229">
        <f>ROUND(I567*H567,2)</f>
        <v>0</v>
      </c>
      <c r="BL567" s="20" t="s">
        <v>218</v>
      </c>
      <c r="BM567" s="228" t="s">
        <v>903</v>
      </c>
    </row>
    <row r="568" spans="1:47" s="2" customFormat="1" ht="12">
      <c r="A568" s="41"/>
      <c r="B568" s="42"/>
      <c r="C568" s="43"/>
      <c r="D568" s="230" t="s">
        <v>187</v>
      </c>
      <c r="E568" s="43"/>
      <c r="F568" s="231" t="s">
        <v>904</v>
      </c>
      <c r="G568" s="43"/>
      <c r="H568" s="43"/>
      <c r="I568" s="232"/>
      <c r="J568" s="43"/>
      <c r="K568" s="43"/>
      <c r="L568" s="47"/>
      <c r="M568" s="233"/>
      <c r="N568" s="234"/>
      <c r="O568" s="87"/>
      <c r="P568" s="87"/>
      <c r="Q568" s="87"/>
      <c r="R568" s="87"/>
      <c r="S568" s="87"/>
      <c r="T568" s="88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T568" s="20" t="s">
        <v>187</v>
      </c>
      <c r="AU568" s="20" t="s">
        <v>82</v>
      </c>
    </row>
    <row r="569" spans="1:51" s="14" customFormat="1" ht="12">
      <c r="A569" s="14"/>
      <c r="B569" s="247"/>
      <c r="C569" s="248"/>
      <c r="D569" s="230" t="s">
        <v>189</v>
      </c>
      <c r="E569" s="249" t="s">
        <v>19</v>
      </c>
      <c r="F569" s="250" t="s">
        <v>905</v>
      </c>
      <c r="G569" s="248"/>
      <c r="H569" s="249" t="s">
        <v>19</v>
      </c>
      <c r="I569" s="251"/>
      <c r="J569" s="248"/>
      <c r="K569" s="248"/>
      <c r="L569" s="252"/>
      <c r="M569" s="253"/>
      <c r="N569" s="254"/>
      <c r="O569" s="254"/>
      <c r="P569" s="254"/>
      <c r="Q569" s="254"/>
      <c r="R569" s="254"/>
      <c r="S569" s="254"/>
      <c r="T569" s="25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6" t="s">
        <v>189</v>
      </c>
      <c r="AU569" s="256" t="s">
        <v>82</v>
      </c>
      <c r="AV569" s="14" t="s">
        <v>80</v>
      </c>
      <c r="AW569" s="14" t="s">
        <v>33</v>
      </c>
      <c r="AX569" s="14" t="s">
        <v>72</v>
      </c>
      <c r="AY569" s="256" t="s">
        <v>178</v>
      </c>
    </row>
    <row r="570" spans="1:51" s="13" customFormat="1" ht="12">
      <c r="A570" s="13"/>
      <c r="B570" s="235"/>
      <c r="C570" s="236"/>
      <c r="D570" s="230" t="s">
        <v>189</v>
      </c>
      <c r="E570" s="237" t="s">
        <v>19</v>
      </c>
      <c r="F570" s="238" t="s">
        <v>906</v>
      </c>
      <c r="G570" s="236"/>
      <c r="H570" s="239">
        <v>1.5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189</v>
      </c>
      <c r="AU570" s="245" t="s">
        <v>82</v>
      </c>
      <c r="AV570" s="13" t="s">
        <v>82</v>
      </c>
      <c r="AW570" s="13" t="s">
        <v>33</v>
      </c>
      <c r="AX570" s="13" t="s">
        <v>72</v>
      </c>
      <c r="AY570" s="245" t="s">
        <v>178</v>
      </c>
    </row>
    <row r="571" spans="1:51" s="15" customFormat="1" ht="12">
      <c r="A571" s="15"/>
      <c r="B571" s="257"/>
      <c r="C571" s="258"/>
      <c r="D571" s="230" t="s">
        <v>189</v>
      </c>
      <c r="E571" s="259" t="s">
        <v>19</v>
      </c>
      <c r="F571" s="260" t="s">
        <v>265</v>
      </c>
      <c r="G571" s="258"/>
      <c r="H571" s="261">
        <v>1.5</v>
      </c>
      <c r="I571" s="262"/>
      <c r="J571" s="258"/>
      <c r="K571" s="258"/>
      <c r="L571" s="263"/>
      <c r="M571" s="264"/>
      <c r="N571" s="265"/>
      <c r="O571" s="265"/>
      <c r="P571" s="265"/>
      <c r="Q571" s="265"/>
      <c r="R571" s="265"/>
      <c r="S571" s="265"/>
      <c r="T571" s="266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67" t="s">
        <v>189</v>
      </c>
      <c r="AU571" s="267" t="s">
        <v>82</v>
      </c>
      <c r="AV571" s="15" t="s">
        <v>185</v>
      </c>
      <c r="AW571" s="15" t="s">
        <v>33</v>
      </c>
      <c r="AX571" s="15" t="s">
        <v>80</v>
      </c>
      <c r="AY571" s="267" t="s">
        <v>178</v>
      </c>
    </row>
    <row r="572" spans="1:65" s="2" customFormat="1" ht="16.5" customHeight="1">
      <c r="A572" s="41"/>
      <c r="B572" s="42"/>
      <c r="C572" s="217" t="s">
        <v>907</v>
      </c>
      <c r="D572" s="281" t="s">
        <v>180</v>
      </c>
      <c r="E572" s="218" t="s">
        <v>908</v>
      </c>
      <c r="F572" s="219" t="s">
        <v>909</v>
      </c>
      <c r="G572" s="220" t="s">
        <v>254</v>
      </c>
      <c r="H572" s="221">
        <v>0.002</v>
      </c>
      <c r="I572" s="222"/>
      <c r="J572" s="223">
        <f>ROUND(I572*H572,2)</f>
        <v>0</v>
      </c>
      <c r="K572" s="219" t="s">
        <v>184</v>
      </c>
      <c r="L572" s="47"/>
      <c r="M572" s="224" t="s">
        <v>19</v>
      </c>
      <c r="N572" s="225" t="s">
        <v>43</v>
      </c>
      <c r="O572" s="87"/>
      <c r="P572" s="226">
        <f>O572*H572</f>
        <v>0</v>
      </c>
      <c r="Q572" s="226">
        <v>0</v>
      </c>
      <c r="R572" s="226">
        <f>Q572*H572</f>
        <v>0</v>
      </c>
      <c r="S572" s="226">
        <v>0</v>
      </c>
      <c r="T572" s="227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28" t="s">
        <v>218</v>
      </c>
      <c r="AT572" s="228" t="s">
        <v>180</v>
      </c>
      <c r="AU572" s="228" t="s">
        <v>82</v>
      </c>
      <c r="AY572" s="20" t="s">
        <v>178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20" t="s">
        <v>80</v>
      </c>
      <c r="BK572" s="229">
        <f>ROUND(I572*H572,2)</f>
        <v>0</v>
      </c>
      <c r="BL572" s="20" t="s">
        <v>218</v>
      </c>
      <c r="BM572" s="228" t="s">
        <v>910</v>
      </c>
    </row>
    <row r="573" spans="1:47" s="2" customFormat="1" ht="12">
      <c r="A573" s="41"/>
      <c r="B573" s="42"/>
      <c r="C573" s="43"/>
      <c r="D573" s="230" t="s">
        <v>187</v>
      </c>
      <c r="E573" s="43"/>
      <c r="F573" s="231" t="s">
        <v>911</v>
      </c>
      <c r="G573" s="43"/>
      <c r="H573" s="43"/>
      <c r="I573" s="232"/>
      <c r="J573" s="43"/>
      <c r="K573" s="43"/>
      <c r="L573" s="47"/>
      <c r="M573" s="233"/>
      <c r="N573" s="23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20" t="s">
        <v>187</v>
      </c>
      <c r="AU573" s="20" t="s">
        <v>82</v>
      </c>
    </row>
    <row r="574" spans="1:63" s="12" customFormat="1" ht="22.8" customHeight="1">
      <c r="A574" s="12"/>
      <c r="B574" s="201"/>
      <c r="C574" s="202"/>
      <c r="D574" s="203" t="s">
        <v>71</v>
      </c>
      <c r="E574" s="215" t="s">
        <v>912</v>
      </c>
      <c r="F574" s="215" t="s">
        <v>913</v>
      </c>
      <c r="G574" s="202"/>
      <c r="H574" s="202"/>
      <c r="I574" s="205"/>
      <c r="J574" s="216">
        <f>BK574</f>
        <v>0</v>
      </c>
      <c r="K574" s="202"/>
      <c r="L574" s="207"/>
      <c r="M574" s="208"/>
      <c r="N574" s="209"/>
      <c r="O574" s="209"/>
      <c r="P574" s="210">
        <f>SUM(P575:P606)</f>
        <v>0</v>
      </c>
      <c r="Q574" s="209"/>
      <c r="R574" s="210">
        <f>SUM(R575:R606)</f>
        <v>0</v>
      </c>
      <c r="S574" s="209"/>
      <c r="T574" s="211">
        <f>SUM(T575:T606)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12" t="s">
        <v>82</v>
      </c>
      <c r="AT574" s="213" t="s">
        <v>71</v>
      </c>
      <c r="AU574" s="213" t="s">
        <v>80</v>
      </c>
      <c r="AY574" s="212" t="s">
        <v>178</v>
      </c>
      <c r="BK574" s="214">
        <f>SUM(BK575:BK606)</f>
        <v>0</v>
      </c>
    </row>
    <row r="575" spans="1:65" s="2" customFormat="1" ht="16.5" customHeight="1">
      <c r="A575" s="41"/>
      <c r="B575" s="42"/>
      <c r="C575" s="293" t="s">
        <v>914</v>
      </c>
      <c r="D575" s="293" t="s">
        <v>452</v>
      </c>
      <c r="E575" s="294" t="s">
        <v>915</v>
      </c>
      <c r="F575" s="295" t="s">
        <v>916</v>
      </c>
      <c r="G575" s="296" t="s">
        <v>196</v>
      </c>
      <c r="H575" s="297">
        <v>1</v>
      </c>
      <c r="I575" s="298"/>
      <c r="J575" s="299">
        <f>ROUND(I575*H575,2)</f>
        <v>0</v>
      </c>
      <c r="K575" s="295" t="s">
        <v>197</v>
      </c>
      <c r="L575" s="300"/>
      <c r="M575" s="301" t="s">
        <v>19</v>
      </c>
      <c r="N575" s="302" t="s">
        <v>43</v>
      </c>
      <c r="O575" s="87"/>
      <c r="P575" s="226">
        <f>O575*H575</f>
        <v>0</v>
      </c>
      <c r="Q575" s="226">
        <v>0</v>
      </c>
      <c r="R575" s="226">
        <f>Q575*H575</f>
        <v>0</v>
      </c>
      <c r="S575" s="226">
        <v>0</v>
      </c>
      <c r="T575" s="227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28" t="s">
        <v>198</v>
      </c>
      <c r="AT575" s="228" t="s">
        <v>452</v>
      </c>
      <c r="AU575" s="228" t="s">
        <v>82</v>
      </c>
      <c r="AY575" s="20" t="s">
        <v>178</v>
      </c>
      <c r="BE575" s="229">
        <f>IF(N575="základní",J575,0)</f>
        <v>0</v>
      </c>
      <c r="BF575" s="229">
        <f>IF(N575="snížená",J575,0)</f>
        <v>0</v>
      </c>
      <c r="BG575" s="229">
        <f>IF(N575="zákl. přenesená",J575,0)</f>
        <v>0</v>
      </c>
      <c r="BH575" s="229">
        <f>IF(N575="sníž. přenesená",J575,0)</f>
        <v>0</v>
      </c>
      <c r="BI575" s="229">
        <f>IF(N575="nulová",J575,0)</f>
        <v>0</v>
      </c>
      <c r="BJ575" s="20" t="s">
        <v>80</v>
      </c>
      <c r="BK575" s="229">
        <f>ROUND(I575*H575,2)</f>
        <v>0</v>
      </c>
      <c r="BL575" s="20" t="s">
        <v>185</v>
      </c>
      <c r="BM575" s="228" t="s">
        <v>917</v>
      </c>
    </row>
    <row r="576" spans="1:47" s="2" customFormat="1" ht="12">
      <c r="A576" s="41"/>
      <c r="B576" s="42"/>
      <c r="C576" s="43"/>
      <c r="D576" s="230" t="s">
        <v>187</v>
      </c>
      <c r="E576" s="43"/>
      <c r="F576" s="231" t="s">
        <v>918</v>
      </c>
      <c r="G576" s="43"/>
      <c r="H576" s="43"/>
      <c r="I576" s="232"/>
      <c r="J576" s="43"/>
      <c r="K576" s="43"/>
      <c r="L576" s="47"/>
      <c r="M576" s="233"/>
      <c r="N576" s="234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20" t="s">
        <v>187</v>
      </c>
      <c r="AU576" s="20" t="s">
        <v>82</v>
      </c>
    </row>
    <row r="577" spans="1:47" s="2" customFormat="1" ht="12">
      <c r="A577" s="41"/>
      <c r="B577" s="42"/>
      <c r="C577" s="43"/>
      <c r="D577" s="230" t="s">
        <v>240</v>
      </c>
      <c r="E577" s="43"/>
      <c r="F577" s="246" t="s">
        <v>919</v>
      </c>
      <c r="G577" s="43"/>
      <c r="H577" s="43"/>
      <c r="I577" s="232"/>
      <c r="J577" s="43"/>
      <c r="K577" s="43"/>
      <c r="L577" s="47"/>
      <c r="M577" s="233"/>
      <c r="N577" s="234"/>
      <c r="O577" s="87"/>
      <c r="P577" s="87"/>
      <c r="Q577" s="87"/>
      <c r="R577" s="87"/>
      <c r="S577" s="87"/>
      <c r="T577" s="88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T577" s="20" t="s">
        <v>240</v>
      </c>
      <c r="AU577" s="20" t="s">
        <v>82</v>
      </c>
    </row>
    <row r="578" spans="1:65" s="2" customFormat="1" ht="16.5" customHeight="1">
      <c r="A578" s="41"/>
      <c r="B578" s="42"/>
      <c r="C578" s="293" t="s">
        <v>920</v>
      </c>
      <c r="D578" s="293" t="s">
        <v>452</v>
      </c>
      <c r="E578" s="294" t="s">
        <v>921</v>
      </c>
      <c r="F578" s="295" t="s">
        <v>922</v>
      </c>
      <c r="G578" s="296" t="s">
        <v>196</v>
      </c>
      <c r="H578" s="297">
        <v>3</v>
      </c>
      <c r="I578" s="298"/>
      <c r="J578" s="299">
        <f>ROUND(I578*H578,2)</f>
        <v>0</v>
      </c>
      <c r="K578" s="295" t="s">
        <v>197</v>
      </c>
      <c r="L578" s="300"/>
      <c r="M578" s="301" t="s">
        <v>19</v>
      </c>
      <c r="N578" s="302" t="s">
        <v>43</v>
      </c>
      <c r="O578" s="87"/>
      <c r="P578" s="226">
        <f>O578*H578</f>
        <v>0</v>
      </c>
      <c r="Q578" s="226">
        <v>0</v>
      </c>
      <c r="R578" s="226">
        <f>Q578*H578</f>
        <v>0</v>
      </c>
      <c r="S578" s="226">
        <v>0</v>
      </c>
      <c r="T578" s="227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28" t="s">
        <v>198</v>
      </c>
      <c r="AT578" s="228" t="s">
        <v>452</v>
      </c>
      <c r="AU578" s="228" t="s">
        <v>82</v>
      </c>
      <c r="AY578" s="20" t="s">
        <v>178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20" t="s">
        <v>80</v>
      </c>
      <c r="BK578" s="229">
        <f>ROUND(I578*H578,2)</f>
        <v>0</v>
      </c>
      <c r="BL578" s="20" t="s">
        <v>185</v>
      </c>
      <c r="BM578" s="228" t="s">
        <v>923</v>
      </c>
    </row>
    <row r="579" spans="1:47" s="2" customFormat="1" ht="12">
      <c r="A579" s="41"/>
      <c r="B579" s="42"/>
      <c r="C579" s="43"/>
      <c r="D579" s="230" t="s">
        <v>187</v>
      </c>
      <c r="E579" s="43"/>
      <c r="F579" s="231" t="s">
        <v>924</v>
      </c>
      <c r="G579" s="43"/>
      <c r="H579" s="43"/>
      <c r="I579" s="232"/>
      <c r="J579" s="43"/>
      <c r="K579" s="43"/>
      <c r="L579" s="47"/>
      <c r="M579" s="233"/>
      <c r="N579" s="234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T579" s="20" t="s">
        <v>187</v>
      </c>
      <c r="AU579" s="20" t="s">
        <v>82</v>
      </c>
    </row>
    <row r="580" spans="1:47" s="2" customFormat="1" ht="12">
      <c r="A580" s="41"/>
      <c r="B580" s="42"/>
      <c r="C580" s="43"/>
      <c r="D580" s="230" t="s">
        <v>240</v>
      </c>
      <c r="E580" s="43"/>
      <c r="F580" s="246" t="s">
        <v>925</v>
      </c>
      <c r="G580" s="43"/>
      <c r="H580" s="43"/>
      <c r="I580" s="232"/>
      <c r="J580" s="43"/>
      <c r="K580" s="43"/>
      <c r="L580" s="47"/>
      <c r="M580" s="233"/>
      <c r="N580" s="23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T580" s="20" t="s">
        <v>240</v>
      </c>
      <c r="AU580" s="20" t="s">
        <v>82</v>
      </c>
    </row>
    <row r="581" spans="1:65" s="2" customFormat="1" ht="16.5" customHeight="1">
      <c r="A581" s="41"/>
      <c r="B581" s="42"/>
      <c r="C581" s="293" t="s">
        <v>926</v>
      </c>
      <c r="D581" s="293" t="s">
        <v>452</v>
      </c>
      <c r="E581" s="294" t="s">
        <v>927</v>
      </c>
      <c r="F581" s="295" t="s">
        <v>928</v>
      </c>
      <c r="G581" s="296" t="s">
        <v>196</v>
      </c>
      <c r="H581" s="297">
        <v>1</v>
      </c>
      <c r="I581" s="298"/>
      <c r="J581" s="299">
        <f>ROUND(I581*H581,2)</f>
        <v>0</v>
      </c>
      <c r="K581" s="295" t="s">
        <v>197</v>
      </c>
      <c r="L581" s="300"/>
      <c r="M581" s="301" t="s">
        <v>19</v>
      </c>
      <c r="N581" s="302" t="s">
        <v>43</v>
      </c>
      <c r="O581" s="87"/>
      <c r="P581" s="226">
        <f>O581*H581</f>
        <v>0</v>
      </c>
      <c r="Q581" s="226">
        <v>0</v>
      </c>
      <c r="R581" s="226">
        <f>Q581*H581</f>
        <v>0</v>
      </c>
      <c r="S581" s="226">
        <v>0</v>
      </c>
      <c r="T581" s="227">
        <f>S581*H581</f>
        <v>0</v>
      </c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R581" s="228" t="s">
        <v>198</v>
      </c>
      <c r="AT581" s="228" t="s">
        <v>452</v>
      </c>
      <c r="AU581" s="228" t="s">
        <v>82</v>
      </c>
      <c r="AY581" s="20" t="s">
        <v>178</v>
      </c>
      <c r="BE581" s="229">
        <f>IF(N581="základní",J581,0)</f>
        <v>0</v>
      </c>
      <c r="BF581" s="229">
        <f>IF(N581="snížená",J581,0)</f>
        <v>0</v>
      </c>
      <c r="BG581" s="229">
        <f>IF(N581="zákl. přenesená",J581,0)</f>
        <v>0</v>
      </c>
      <c r="BH581" s="229">
        <f>IF(N581="sníž. přenesená",J581,0)</f>
        <v>0</v>
      </c>
      <c r="BI581" s="229">
        <f>IF(N581="nulová",J581,0)</f>
        <v>0</v>
      </c>
      <c r="BJ581" s="20" t="s">
        <v>80</v>
      </c>
      <c r="BK581" s="229">
        <f>ROUND(I581*H581,2)</f>
        <v>0</v>
      </c>
      <c r="BL581" s="20" t="s">
        <v>185</v>
      </c>
      <c r="BM581" s="228" t="s">
        <v>929</v>
      </c>
    </row>
    <row r="582" spans="1:47" s="2" customFormat="1" ht="12">
      <c r="A582" s="41"/>
      <c r="B582" s="42"/>
      <c r="C582" s="43"/>
      <c r="D582" s="230" t="s">
        <v>187</v>
      </c>
      <c r="E582" s="43"/>
      <c r="F582" s="231" t="s">
        <v>930</v>
      </c>
      <c r="G582" s="43"/>
      <c r="H582" s="43"/>
      <c r="I582" s="232"/>
      <c r="J582" s="43"/>
      <c r="K582" s="43"/>
      <c r="L582" s="47"/>
      <c r="M582" s="233"/>
      <c r="N582" s="234"/>
      <c r="O582" s="87"/>
      <c r="P582" s="87"/>
      <c r="Q582" s="87"/>
      <c r="R582" s="87"/>
      <c r="S582" s="87"/>
      <c r="T582" s="88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T582" s="20" t="s">
        <v>187</v>
      </c>
      <c r="AU582" s="20" t="s">
        <v>82</v>
      </c>
    </row>
    <row r="583" spans="1:47" s="2" customFormat="1" ht="12">
      <c r="A583" s="41"/>
      <c r="B583" s="42"/>
      <c r="C583" s="43"/>
      <c r="D583" s="230" t="s">
        <v>240</v>
      </c>
      <c r="E583" s="43"/>
      <c r="F583" s="246" t="s">
        <v>925</v>
      </c>
      <c r="G583" s="43"/>
      <c r="H583" s="43"/>
      <c r="I583" s="232"/>
      <c r="J583" s="43"/>
      <c r="K583" s="43"/>
      <c r="L583" s="47"/>
      <c r="M583" s="233"/>
      <c r="N583" s="234"/>
      <c r="O583" s="87"/>
      <c r="P583" s="87"/>
      <c r="Q583" s="87"/>
      <c r="R583" s="87"/>
      <c r="S583" s="87"/>
      <c r="T583" s="88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T583" s="20" t="s">
        <v>240</v>
      </c>
      <c r="AU583" s="20" t="s">
        <v>82</v>
      </c>
    </row>
    <row r="584" spans="1:65" s="2" customFormat="1" ht="16.5" customHeight="1">
      <c r="A584" s="41"/>
      <c r="B584" s="42"/>
      <c r="C584" s="293" t="s">
        <v>573</v>
      </c>
      <c r="D584" s="293" t="s">
        <v>452</v>
      </c>
      <c r="E584" s="294" t="s">
        <v>931</v>
      </c>
      <c r="F584" s="295" t="s">
        <v>932</v>
      </c>
      <c r="G584" s="296" t="s">
        <v>196</v>
      </c>
      <c r="H584" s="297">
        <v>10</v>
      </c>
      <c r="I584" s="298"/>
      <c r="J584" s="299">
        <f>ROUND(I584*H584,2)</f>
        <v>0</v>
      </c>
      <c r="K584" s="295" t="s">
        <v>197</v>
      </c>
      <c r="L584" s="300"/>
      <c r="M584" s="301" t="s">
        <v>19</v>
      </c>
      <c r="N584" s="302" t="s">
        <v>43</v>
      </c>
      <c r="O584" s="87"/>
      <c r="P584" s="226">
        <f>O584*H584</f>
        <v>0</v>
      </c>
      <c r="Q584" s="226">
        <v>0</v>
      </c>
      <c r="R584" s="226">
        <f>Q584*H584</f>
        <v>0</v>
      </c>
      <c r="S584" s="226">
        <v>0</v>
      </c>
      <c r="T584" s="227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28" t="s">
        <v>198</v>
      </c>
      <c r="AT584" s="228" t="s">
        <v>452</v>
      </c>
      <c r="AU584" s="228" t="s">
        <v>82</v>
      </c>
      <c r="AY584" s="20" t="s">
        <v>178</v>
      </c>
      <c r="BE584" s="229">
        <f>IF(N584="základní",J584,0)</f>
        <v>0</v>
      </c>
      <c r="BF584" s="229">
        <f>IF(N584="snížená",J584,0)</f>
        <v>0</v>
      </c>
      <c r="BG584" s="229">
        <f>IF(N584="zákl. přenesená",J584,0)</f>
        <v>0</v>
      </c>
      <c r="BH584" s="229">
        <f>IF(N584="sníž. přenesená",J584,0)</f>
        <v>0</v>
      </c>
      <c r="BI584" s="229">
        <f>IF(N584="nulová",J584,0)</f>
        <v>0</v>
      </c>
      <c r="BJ584" s="20" t="s">
        <v>80</v>
      </c>
      <c r="BK584" s="229">
        <f>ROUND(I584*H584,2)</f>
        <v>0</v>
      </c>
      <c r="BL584" s="20" t="s">
        <v>185</v>
      </c>
      <c r="BM584" s="228" t="s">
        <v>933</v>
      </c>
    </row>
    <row r="585" spans="1:47" s="2" customFormat="1" ht="12">
      <c r="A585" s="41"/>
      <c r="B585" s="42"/>
      <c r="C585" s="43"/>
      <c r="D585" s="230" t="s">
        <v>187</v>
      </c>
      <c r="E585" s="43"/>
      <c r="F585" s="231" t="s">
        <v>932</v>
      </c>
      <c r="G585" s="43"/>
      <c r="H585" s="43"/>
      <c r="I585" s="232"/>
      <c r="J585" s="43"/>
      <c r="K585" s="43"/>
      <c r="L585" s="47"/>
      <c r="M585" s="233"/>
      <c r="N585" s="234"/>
      <c r="O585" s="87"/>
      <c r="P585" s="87"/>
      <c r="Q585" s="87"/>
      <c r="R585" s="87"/>
      <c r="S585" s="87"/>
      <c r="T585" s="88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T585" s="20" t="s">
        <v>187</v>
      </c>
      <c r="AU585" s="20" t="s">
        <v>82</v>
      </c>
    </row>
    <row r="586" spans="1:47" s="2" customFormat="1" ht="12">
      <c r="A586" s="41"/>
      <c r="B586" s="42"/>
      <c r="C586" s="43"/>
      <c r="D586" s="230" t="s">
        <v>240</v>
      </c>
      <c r="E586" s="43"/>
      <c r="F586" s="246" t="s">
        <v>934</v>
      </c>
      <c r="G586" s="43"/>
      <c r="H586" s="43"/>
      <c r="I586" s="232"/>
      <c r="J586" s="43"/>
      <c r="K586" s="43"/>
      <c r="L586" s="47"/>
      <c r="M586" s="233"/>
      <c r="N586" s="234"/>
      <c r="O586" s="87"/>
      <c r="P586" s="87"/>
      <c r="Q586" s="87"/>
      <c r="R586" s="87"/>
      <c r="S586" s="87"/>
      <c r="T586" s="88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T586" s="20" t="s">
        <v>240</v>
      </c>
      <c r="AU586" s="20" t="s">
        <v>82</v>
      </c>
    </row>
    <row r="587" spans="1:65" s="2" customFormat="1" ht="16.5" customHeight="1">
      <c r="A587" s="41"/>
      <c r="B587" s="42"/>
      <c r="C587" s="293" t="s">
        <v>935</v>
      </c>
      <c r="D587" s="293" t="s">
        <v>452</v>
      </c>
      <c r="E587" s="294" t="s">
        <v>936</v>
      </c>
      <c r="F587" s="295" t="s">
        <v>937</v>
      </c>
      <c r="G587" s="296" t="s">
        <v>196</v>
      </c>
      <c r="H587" s="297">
        <v>1</v>
      </c>
      <c r="I587" s="298"/>
      <c r="J587" s="299">
        <f>ROUND(I587*H587,2)</f>
        <v>0</v>
      </c>
      <c r="K587" s="295" t="s">
        <v>197</v>
      </c>
      <c r="L587" s="300"/>
      <c r="M587" s="301" t="s">
        <v>19</v>
      </c>
      <c r="N587" s="302" t="s">
        <v>43</v>
      </c>
      <c r="O587" s="87"/>
      <c r="P587" s="226">
        <f>O587*H587</f>
        <v>0</v>
      </c>
      <c r="Q587" s="226">
        <v>0</v>
      </c>
      <c r="R587" s="226">
        <f>Q587*H587</f>
        <v>0</v>
      </c>
      <c r="S587" s="226">
        <v>0</v>
      </c>
      <c r="T587" s="227">
        <f>S587*H587</f>
        <v>0</v>
      </c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R587" s="228" t="s">
        <v>198</v>
      </c>
      <c r="AT587" s="228" t="s">
        <v>452</v>
      </c>
      <c r="AU587" s="228" t="s">
        <v>82</v>
      </c>
      <c r="AY587" s="20" t="s">
        <v>178</v>
      </c>
      <c r="BE587" s="229">
        <f>IF(N587="základní",J587,0)</f>
        <v>0</v>
      </c>
      <c r="BF587" s="229">
        <f>IF(N587="snížená",J587,0)</f>
        <v>0</v>
      </c>
      <c r="BG587" s="229">
        <f>IF(N587="zákl. přenesená",J587,0)</f>
        <v>0</v>
      </c>
      <c r="BH587" s="229">
        <f>IF(N587="sníž. přenesená",J587,0)</f>
        <v>0</v>
      </c>
      <c r="BI587" s="229">
        <f>IF(N587="nulová",J587,0)</f>
        <v>0</v>
      </c>
      <c r="BJ587" s="20" t="s">
        <v>80</v>
      </c>
      <c r="BK587" s="229">
        <f>ROUND(I587*H587,2)</f>
        <v>0</v>
      </c>
      <c r="BL587" s="20" t="s">
        <v>185</v>
      </c>
      <c r="BM587" s="228" t="s">
        <v>938</v>
      </c>
    </row>
    <row r="588" spans="1:47" s="2" customFormat="1" ht="12">
      <c r="A588" s="41"/>
      <c r="B588" s="42"/>
      <c r="C588" s="43"/>
      <c r="D588" s="230" t="s">
        <v>187</v>
      </c>
      <c r="E588" s="43"/>
      <c r="F588" s="231" t="s">
        <v>937</v>
      </c>
      <c r="G588" s="43"/>
      <c r="H588" s="43"/>
      <c r="I588" s="232"/>
      <c r="J588" s="43"/>
      <c r="K588" s="43"/>
      <c r="L588" s="47"/>
      <c r="M588" s="233"/>
      <c r="N588" s="234"/>
      <c r="O588" s="87"/>
      <c r="P588" s="87"/>
      <c r="Q588" s="87"/>
      <c r="R588" s="87"/>
      <c r="S588" s="87"/>
      <c r="T588" s="88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T588" s="20" t="s">
        <v>187</v>
      </c>
      <c r="AU588" s="20" t="s">
        <v>82</v>
      </c>
    </row>
    <row r="589" spans="1:47" s="2" customFormat="1" ht="12">
      <c r="A589" s="41"/>
      <c r="B589" s="42"/>
      <c r="C589" s="43"/>
      <c r="D589" s="230" t="s">
        <v>240</v>
      </c>
      <c r="E589" s="43"/>
      <c r="F589" s="246" t="s">
        <v>939</v>
      </c>
      <c r="G589" s="43"/>
      <c r="H589" s="43"/>
      <c r="I589" s="232"/>
      <c r="J589" s="43"/>
      <c r="K589" s="43"/>
      <c r="L589" s="47"/>
      <c r="M589" s="233"/>
      <c r="N589" s="234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20" t="s">
        <v>240</v>
      </c>
      <c r="AU589" s="20" t="s">
        <v>82</v>
      </c>
    </row>
    <row r="590" spans="1:65" s="2" customFormat="1" ht="16.5" customHeight="1">
      <c r="A590" s="41"/>
      <c r="B590" s="42"/>
      <c r="C590" s="293" t="s">
        <v>578</v>
      </c>
      <c r="D590" s="293" t="s">
        <v>452</v>
      </c>
      <c r="E590" s="294" t="s">
        <v>940</v>
      </c>
      <c r="F590" s="295" t="s">
        <v>941</v>
      </c>
      <c r="G590" s="296" t="s">
        <v>196</v>
      </c>
      <c r="H590" s="297">
        <v>2</v>
      </c>
      <c r="I590" s="298"/>
      <c r="J590" s="299">
        <f>ROUND(I590*H590,2)</f>
        <v>0</v>
      </c>
      <c r="K590" s="295" t="s">
        <v>197</v>
      </c>
      <c r="L590" s="300"/>
      <c r="M590" s="301" t="s">
        <v>19</v>
      </c>
      <c r="N590" s="302" t="s">
        <v>43</v>
      </c>
      <c r="O590" s="87"/>
      <c r="P590" s="226">
        <f>O590*H590</f>
        <v>0</v>
      </c>
      <c r="Q590" s="226">
        <v>0</v>
      </c>
      <c r="R590" s="226">
        <f>Q590*H590</f>
        <v>0</v>
      </c>
      <c r="S590" s="226">
        <v>0</v>
      </c>
      <c r="T590" s="227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28" t="s">
        <v>198</v>
      </c>
      <c r="AT590" s="228" t="s">
        <v>452</v>
      </c>
      <c r="AU590" s="228" t="s">
        <v>82</v>
      </c>
      <c r="AY590" s="20" t="s">
        <v>178</v>
      </c>
      <c r="BE590" s="229">
        <f>IF(N590="základní",J590,0)</f>
        <v>0</v>
      </c>
      <c r="BF590" s="229">
        <f>IF(N590="snížená",J590,0)</f>
        <v>0</v>
      </c>
      <c r="BG590" s="229">
        <f>IF(N590="zákl. přenesená",J590,0)</f>
        <v>0</v>
      </c>
      <c r="BH590" s="229">
        <f>IF(N590="sníž. přenesená",J590,0)</f>
        <v>0</v>
      </c>
      <c r="BI590" s="229">
        <f>IF(N590="nulová",J590,0)</f>
        <v>0</v>
      </c>
      <c r="BJ590" s="20" t="s">
        <v>80</v>
      </c>
      <c r="BK590" s="229">
        <f>ROUND(I590*H590,2)</f>
        <v>0</v>
      </c>
      <c r="BL590" s="20" t="s">
        <v>185</v>
      </c>
      <c r="BM590" s="228" t="s">
        <v>942</v>
      </c>
    </row>
    <row r="591" spans="1:47" s="2" customFormat="1" ht="12">
      <c r="A591" s="41"/>
      <c r="B591" s="42"/>
      <c r="C591" s="43"/>
      <c r="D591" s="230" t="s">
        <v>187</v>
      </c>
      <c r="E591" s="43"/>
      <c r="F591" s="231" t="s">
        <v>941</v>
      </c>
      <c r="G591" s="43"/>
      <c r="H591" s="43"/>
      <c r="I591" s="232"/>
      <c r="J591" s="43"/>
      <c r="K591" s="43"/>
      <c r="L591" s="47"/>
      <c r="M591" s="233"/>
      <c r="N591" s="234"/>
      <c r="O591" s="87"/>
      <c r="P591" s="87"/>
      <c r="Q591" s="87"/>
      <c r="R591" s="87"/>
      <c r="S591" s="87"/>
      <c r="T591" s="88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T591" s="20" t="s">
        <v>187</v>
      </c>
      <c r="AU591" s="20" t="s">
        <v>82</v>
      </c>
    </row>
    <row r="592" spans="1:47" s="2" customFormat="1" ht="12">
      <c r="A592" s="41"/>
      <c r="B592" s="42"/>
      <c r="C592" s="43"/>
      <c r="D592" s="230" t="s">
        <v>240</v>
      </c>
      <c r="E592" s="43"/>
      <c r="F592" s="246" t="s">
        <v>943</v>
      </c>
      <c r="G592" s="43"/>
      <c r="H592" s="43"/>
      <c r="I592" s="232"/>
      <c r="J592" s="43"/>
      <c r="K592" s="43"/>
      <c r="L592" s="47"/>
      <c r="M592" s="233"/>
      <c r="N592" s="234"/>
      <c r="O592" s="87"/>
      <c r="P592" s="87"/>
      <c r="Q592" s="87"/>
      <c r="R592" s="87"/>
      <c r="S592" s="87"/>
      <c r="T592" s="88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T592" s="20" t="s">
        <v>240</v>
      </c>
      <c r="AU592" s="20" t="s">
        <v>82</v>
      </c>
    </row>
    <row r="593" spans="1:65" s="2" customFormat="1" ht="16.5" customHeight="1">
      <c r="A593" s="41"/>
      <c r="B593" s="42"/>
      <c r="C593" s="293" t="s">
        <v>944</v>
      </c>
      <c r="D593" s="293" t="s">
        <v>452</v>
      </c>
      <c r="E593" s="294" t="s">
        <v>945</v>
      </c>
      <c r="F593" s="295" t="s">
        <v>946</v>
      </c>
      <c r="G593" s="296" t="s">
        <v>196</v>
      </c>
      <c r="H593" s="297">
        <v>6</v>
      </c>
      <c r="I593" s="298"/>
      <c r="J593" s="299">
        <f>ROUND(I593*H593,2)</f>
        <v>0</v>
      </c>
      <c r="K593" s="295" t="s">
        <v>197</v>
      </c>
      <c r="L593" s="300"/>
      <c r="M593" s="301" t="s">
        <v>19</v>
      </c>
      <c r="N593" s="302" t="s">
        <v>43</v>
      </c>
      <c r="O593" s="87"/>
      <c r="P593" s="226">
        <f>O593*H593</f>
        <v>0</v>
      </c>
      <c r="Q593" s="226">
        <v>0</v>
      </c>
      <c r="R593" s="226">
        <f>Q593*H593</f>
        <v>0</v>
      </c>
      <c r="S593" s="226">
        <v>0</v>
      </c>
      <c r="T593" s="227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28" t="s">
        <v>198</v>
      </c>
      <c r="AT593" s="228" t="s">
        <v>452</v>
      </c>
      <c r="AU593" s="228" t="s">
        <v>82</v>
      </c>
      <c r="AY593" s="20" t="s">
        <v>178</v>
      </c>
      <c r="BE593" s="229">
        <f>IF(N593="základní",J593,0)</f>
        <v>0</v>
      </c>
      <c r="BF593" s="229">
        <f>IF(N593="snížená",J593,0)</f>
        <v>0</v>
      </c>
      <c r="BG593" s="229">
        <f>IF(N593="zákl. přenesená",J593,0)</f>
        <v>0</v>
      </c>
      <c r="BH593" s="229">
        <f>IF(N593="sníž. přenesená",J593,0)</f>
        <v>0</v>
      </c>
      <c r="BI593" s="229">
        <f>IF(N593="nulová",J593,0)</f>
        <v>0</v>
      </c>
      <c r="BJ593" s="20" t="s">
        <v>80</v>
      </c>
      <c r="BK593" s="229">
        <f>ROUND(I593*H593,2)</f>
        <v>0</v>
      </c>
      <c r="BL593" s="20" t="s">
        <v>185</v>
      </c>
      <c r="BM593" s="228" t="s">
        <v>947</v>
      </c>
    </row>
    <row r="594" spans="1:47" s="2" customFormat="1" ht="12">
      <c r="A594" s="41"/>
      <c r="B594" s="42"/>
      <c r="C594" s="43"/>
      <c r="D594" s="230" t="s">
        <v>187</v>
      </c>
      <c r="E594" s="43"/>
      <c r="F594" s="231" t="s">
        <v>946</v>
      </c>
      <c r="G594" s="43"/>
      <c r="H594" s="43"/>
      <c r="I594" s="232"/>
      <c r="J594" s="43"/>
      <c r="K594" s="43"/>
      <c r="L594" s="47"/>
      <c r="M594" s="233"/>
      <c r="N594" s="234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20" t="s">
        <v>187</v>
      </c>
      <c r="AU594" s="20" t="s">
        <v>82</v>
      </c>
    </row>
    <row r="595" spans="1:47" s="2" customFormat="1" ht="12">
      <c r="A595" s="41"/>
      <c r="B595" s="42"/>
      <c r="C595" s="43"/>
      <c r="D595" s="230" t="s">
        <v>240</v>
      </c>
      <c r="E595" s="43"/>
      <c r="F595" s="246" t="s">
        <v>948</v>
      </c>
      <c r="G595" s="43"/>
      <c r="H595" s="43"/>
      <c r="I595" s="232"/>
      <c r="J595" s="43"/>
      <c r="K595" s="43"/>
      <c r="L595" s="47"/>
      <c r="M595" s="233"/>
      <c r="N595" s="234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20" t="s">
        <v>240</v>
      </c>
      <c r="AU595" s="20" t="s">
        <v>82</v>
      </c>
    </row>
    <row r="596" spans="1:65" s="2" customFormat="1" ht="16.5" customHeight="1">
      <c r="A596" s="41"/>
      <c r="B596" s="42"/>
      <c r="C596" s="293" t="s">
        <v>581</v>
      </c>
      <c r="D596" s="293" t="s">
        <v>452</v>
      </c>
      <c r="E596" s="294" t="s">
        <v>949</v>
      </c>
      <c r="F596" s="295" t="s">
        <v>950</v>
      </c>
      <c r="G596" s="296" t="s">
        <v>196</v>
      </c>
      <c r="H596" s="297">
        <v>7</v>
      </c>
      <c r="I596" s="298"/>
      <c r="J596" s="299">
        <f>ROUND(I596*H596,2)</f>
        <v>0</v>
      </c>
      <c r="K596" s="295" t="s">
        <v>197</v>
      </c>
      <c r="L596" s="300"/>
      <c r="M596" s="301" t="s">
        <v>19</v>
      </c>
      <c r="N596" s="302" t="s">
        <v>43</v>
      </c>
      <c r="O596" s="87"/>
      <c r="P596" s="226">
        <f>O596*H596</f>
        <v>0</v>
      </c>
      <c r="Q596" s="226">
        <v>0</v>
      </c>
      <c r="R596" s="226">
        <f>Q596*H596</f>
        <v>0</v>
      </c>
      <c r="S596" s="226">
        <v>0</v>
      </c>
      <c r="T596" s="227">
        <f>S596*H596</f>
        <v>0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28" t="s">
        <v>198</v>
      </c>
      <c r="AT596" s="228" t="s">
        <v>452</v>
      </c>
      <c r="AU596" s="228" t="s">
        <v>82</v>
      </c>
      <c r="AY596" s="20" t="s">
        <v>178</v>
      </c>
      <c r="BE596" s="229">
        <f>IF(N596="základní",J596,0)</f>
        <v>0</v>
      </c>
      <c r="BF596" s="229">
        <f>IF(N596="snížená",J596,0)</f>
        <v>0</v>
      </c>
      <c r="BG596" s="229">
        <f>IF(N596="zákl. přenesená",J596,0)</f>
        <v>0</v>
      </c>
      <c r="BH596" s="229">
        <f>IF(N596="sníž. přenesená",J596,0)</f>
        <v>0</v>
      </c>
      <c r="BI596" s="229">
        <f>IF(N596="nulová",J596,0)</f>
        <v>0</v>
      </c>
      <c r="BJ596" s="20" t="s">
        <v>80</v>
      </c>
      <c r="BK596" s="229">
        <f>ROUND(I596*H596,2)</f>
        <v>0</v>
      </c>
      <c r="BL596" s="20" t="s">
        <v>185</v>
      </c>
      <c r="BM596" s="228" t="s">
        <v>951</v>
      </c>
    </row>
    <row r="597" spans="1:47" s="2" customFormat="1" ht="12">
      <c r="A597" s="41"/>
      <c r="B597" s="42"/>
      <c r="C597" s="43"/>
      <c r="D597" s="230" t="s">
        <v>187</v>
      </c>
      <c r="E597" s="43"/>
      <c r="F597" s="231" t="s">
        <v>950</v>
      </c>
      <c r="G597" s="43"/>
      <c r="H597" s="43"/>
      <c r="I597" s="232"/>
      <c r="J597" s="43"/>
      <c r="K597" s="43"/>
      <c r="L597" s="47"/>
      <c r="M597" s="233"/>
      <c r="N597" s="234"/>
      <c r="O597" s="87"/>
      <c r="P597" s="87"/>
      <c r="Q597" s="87"/>
      <c r="R597" s="87"/>
      <c r="S597" s="87"/>
      <c r="T597" s="88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T597" s="20" t="s">
        <v>187</v>
      </c>
      <c r="AU597" s="20" t="s">
        <v>82</v>
      </c>
    </row>
    <row r="598" spans="1:47" s="2" customFormat="1" ht="12">
      <c r="A598" s="41"/>
      <c r="B598" s="42"/>
      <c r="C598" s="43"/>
      <c r="D598" s="230" t="s">
        <v>240</v>
      </c>
      <c r="E598" s="43"/>
      <c r="F598" s="246" t="s">
        <v>952</v>
      </c>
      <c r="G598" s="43"/>
      <c r="H598" s="43"/>
      <c r="I598" s="232"/>
      <c r="J598" s="43"/>
      <c r="K598" s="43"/>
      <c r="L598" s="47"/>
      <c r="M598" s="233"/>
      <c r="N598" s="234"/>
      <c r="O598" s="87"/>
      <c r="P598" s="87"/>
      <c r="Q598" s="87"/>
      <c r="R598" s="87"/>
      <c r="S598" s="87"/>
      <c r="T598" s="88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T598" s="20" t="s">
        <v>240</v>
      </c>
      <c r="AU598" s="20" t="s">
        <v>82</v>
      </c>
    </row>
    <row r="599" spans="1:65" s="2" customFormat="1" ht="16.5" customHeight="1">
      <c r="A599" s="41"/>
      <c r="B599" s="42"/>
      <c r="C599" s="293" t="s">
        <v>953</v>
      </c>
      <c r="D599" s="293" t="s">
        <v>452</v>
      </c>
      <c r="E599" s="294" t="s">
        <v>954</v>
      </c>
      <c r="F599" s="295" t="s">
        <v>955</v>
      </c>
      <c r="G599" s="296" t="s">
        <v>196</v>
      </c>
      <c r="H599" s="297">
        <v>7</v>
      </c>
      <c r="I599" s="298"/>
      <c r="J599" s="299">
        <f>ROUND(I599*H599,2)</f>
        <v>0</v>
      </c>
      <c r="K599" s="295" t="s">
        <v>197</v>
      </c>
      <c r="L599" s="300"/>
      <c r="M599" s="301" t="s">
        <v>19</v>
      </c>
      <c r="N599" s="302" t="s">
        <v>43</v>
      </c>
      <c r="O599" s="87"/>
      <c r="P599" s="226">
        <f>O599*H599</f>
        <v>0</v>
      </c>
      <c r="Q599" s="226">
        <v>0</v>
      </c>
      <c r="R599" s="226">
        <f>Q599*H599</f>
        <v>0</v>
      </c>
      <c r="S599" s="226">
        <v>0</v>
      </c>
      <c r="T599" s="227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28" t="s">
        <v>198</v>
      </c>
      <c r="AT599" s="228" t="s">
        <v>452</v>
      </c>
      <c r="AU599" s="228" t="s">
        <v>82</v>
      </c>
      <c r="AY599" s="20" t="s">
        <v>178</v>
      </c>
      <c r="BE599" s="229">
        <f>IF(N599="základní",J599,0)</f>
        <v>0</v>
      </c>
      <c r="BF599" s="229">
        <f>IF(N599="snížená",J599,0)</f>
        <v>0</v>
      </c>
      <c r="BG599" s="229">
        <f>IF(N599="zákl. přenesená",J599,0)</f>
        <v>0</v>
      </c>
      <c r="BH599" s="229">
        <f>IF(N599="sníž. přenesená",J599,0)</f>
        <v>0</v>
      </c>
      <c r="BI599" s="229">
        <f>IF(N599="nulová",J599,0)</f>
        <v>0</v>
      </c>
      <c r="BJ599" s="20" t="s">
        <v>80</v>
      </c>
      <c r="BK599" s="229">
        <f>ROUND(I599*H599,2)</f>
        <v>0</v>
      </c>
      <c r="BL599" s="20" t="s">
        <v>185</v>
      </c>
      <c r="BM599" s="228" t="s">
        <v>956</v>
      </c>
    </row>
    <row r="600" spans="1:47" s="2" customFormat="1" ht="12">
      <c r="A600" s="41"/>
      <c r="B600" s="42"/>
      <c r="C600" s="43"/>
      <c r="D600" s="230" t="s">
        <v>187</v>
      </c>
      <c r="E600" s="43"/>
      <c r="F600" s="231" t="s">
        <v>955</v>
      </c>
      <c r="G600" s="43"/>
      <c r="H600" s="43"/>
      <c r="I600" s="232"/>
      <c r="J600" s="43"/>
      <c r="K600" s="43"/>
      <c r="L600" s="47"/>
      <c r="M600" s="233"/>
      <c r="N600" s="234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20" t="s">
        <v>187</v>
      </c>
      <c r="AU600" s="20" t="s">
        <v>82</v>
      </c>
    </row>
    <row r="601" spans="1:47" s="2" customFormat="1" ht="12">
      <c r="A601" s="41"/>
      <c r="B601" s="42"/>
      <c r="C601" s="43"/>
      <c r="D601" s="230" t="s">
        <v>240</v>
      </c>
      <c r="E601" s="43"/>
      <c r="F601" s="246" t="s">
        <v>957</v>
      </c>
      <c r="G601" s="43"/>
      <c r="H601" s="43"/>
      <c r="I601" s="232"/>
      <c r="J601" s="43"/>
      <c r="K601" s="43"/>
      <c r="L601" s="47"/>
      <c r="M601" s="233"/>
      <c r="N601" s="234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20" t="s">
        <v>240</v>
      </c>
      <c r="AU601" s="20" t="s">
        <v>82</v>
      </c>
    </row>
    <row r="602" spans="1:65" s="2" customFormat="1" ht="16.5" customHeight="1">
      <c r="A602" s="41"/>
      <c r="B602" s="42"/>
      <c r="C602" s="217" t="s">
        <v>585</v>
      </c>
      <c r="D602" s="217" t="s">
        <v>180</v>
      </c>
      <c r="E602" s="218" t="s">
        <v>958</v>
      </c>
      <c r="F602" s="219" t="s">
        <v>959</v>
      </c>
      <c r="G602" s="220" t="s">
        <v>381</v>
      </c>
      <c r="H602" s="221">
        <v>10</v>
      </c>
      <c r="I602" s="222"/>
      <c r="J602" s="223">
        <f>ROUND(I602*H602,2)</f>
        <v>0</v>
      </c>
      <c r="K602" s="219" t="s">
        <v>184</v>
      </c>
      <c r="L602" s="47"/>
      <c r="M602" s="224" t="s">
        <v>19</v>
      </c>
      <c r="N602" s="225" t="s">
        <v>43</v>
      </c>
      <c r="O602" s="87"/>
      <c r="P602" s="226">
        <f>O602*H602</f>
        <v>0</v>
      </c>
      <c r="Q602" s="226">
        <v>0</v>
      </c>
      <c r="R602" s="226">
        <f>Q602*H602</f>
        <v>0</v>
      </c>
      <c r="S602" s="226">
        <v>0</v>
      </c>
      <c r="T602" s="227">
        <f>S602*H602</f>
        <v>0</v>
      </c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R602" s="228" t="s">
        <v>185</v>
      </c>
      <c r="AT602" s="228" t="s">
        <v>180</v>
      </c>
      <c r="AU602" s="228" t="s">
        <v>82</v>
      </c>
      <c r="AY602" s="20" t="s">
        <v>178</v>
      </c>
      <c r="BE602" s="229">
        <f>IF(N602="základní",J602,0)</f>
        <v>0</v>
      </c>
      <c r="BF602" s="229">
        <f>IF(N602="snížená",J602,0)</f>
        <v>0</v>
      </c>
      <c r="BG602" s="229">
        <f>IF(N602="zákl. přenesená",J602,0)</f>
        <v>0</v>
      </c>
      <c r="BH602" s="229">
        <f>IF(N602="sníž. přenesená",J602,0)</f>
        <v>0</v>
      </c>
      <c r="BI602" s="229">
        <f>IF(N602="nulová",J602,0)</f>
        <v>0</v>
      </c>
      <c r="BJ602" s="20" t="s">
        <v>80</v>
      </c>
      <c r="BK602" s="229">
        <f>ROUND(I602*H602,2)</f>
        <v>0</v>
      </c>
      <c r="BL602" s="20" t="s">
        <v>185</v>
      </c>
      <c r="BM602" s="228" t="s">
        <v>960</v>
      </c>
    </row>
    <row r="603" spans="1:47" s="2" customFormat="1" ht="12">
      <c r="A603" s="41"/>
      <c r="B603" s="42"/>
      <c r="C603" s="43"/>
      <c r="D603" s="230" t="s">
        <v>187</v>
      </c>
      <c r="E603" s="43"/>
      <c r="F603" s="231" t="s">
        <v>961</v>
      </c>
      <c r="G603" s="43"/>
      <c r="H603" s="43"/>
      <c r="I603" s="232"/>
      <c r="J603" s="43"/>
      <c r="K603" s="43"/>
      <c r="L603" s="47"/>
      <c r="M603" s="233"/>
      <c r="N603" s="234"/>
      <c r="O603" s="87"/>
      <c r="P603" s="87"/>
      <c r="Q603" s="87"/>
      <c r="R603" s="87"/>
      <c r="S603" s="87"/>
      <c r="T603" s="88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T603" s="20" t="s">
        <v>187</v>
      </c>
      <c r="AU603" s="20" t="s">
        <v>82</v>
      </c>
    </row>
    <row r="604" spans="1:51" s="14" customFormat="1" ht="12">
      <c r="A604" s="14"/>
      <c r="B604" s="247"/>
      <c r="C604" s="248"/>
      <c r="D604" s="230" t="s">
        <v>189</v>
      </c>
      <c r="E604" s="249" t="s">
        <v>19</v>
      </c>
      <c r="F604" s="250" t="s">
        <v>962</v>
      </c>
      <c r="G604" s="248"/>
      <c r="H604" s="249" t="s">
        <v>19</v>
      </c>
      <c r="I604" s="251"/>
      <c r="J604" s="248"/>
      <c r="K604" s="248"/>
      <c r="L604" s="252"/>
      <c r="M604" s="253"/>
      <c r="N604" s="254"/>
      <c r="O604" s="254"/>
      <c r="P604" s="254"/>
      <c r="Q604" s="254"/>
      <c r="R604" s="254"/>
      <c r="S604" s="254"/>
      <c r="T604" s="255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6" t="s">
        <v>189</v>
      </c>
      <c r="AU604" s="256" t="s">
        <v>82</v>
      </c>
      <c r="AV604" s="14" t="s">
        <v>80</v>
      </c>
      <c r="AW604" s="14" t="s">
        <v>33</v>
      </c>
      <c r="AX604" s="14" t="s">
        <v>72</v>
      </c>
      <c r="AY604" s="256" t="s">
        <v>178</v>
      </c>
    </row>
    <row r="605" spans="1:51" s="13" customFormat="1" ht="12">
      <c r="A605" s="13"/>
      <c r="B605" s="235"/>
      <c r="C605" s="236"/>
      <c r="D605" s="230" t="s">
        <v>189</v>
      </c>
      <c r="E605" s="237" t="s">
        <v>19</v>
      </c>
      <c r="F605" s="238" t="s">
        <v>201</v>
      </c>
      <c r="G605" s="236"/>
      <c r="H605" s="239">
        <v>10</v>
      </c>
      <c r="I605" s="240"/>
      <c r="J605" s="236"/>
      <c r="K605" s="236"/>
      <c r="L605" s="241"/>
      <c r="M605" s="242"/>
      <c r="N605" s="243"/>
      <c r="O605" s="243"/>
      <c r="P605" s="243"/>
      <c r="Q605" s="243"/>
      <c r="R605" s="243"/>
      <c r="S605" s="243"/>
      <c r="T605" s="24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5" t="s">
        <v>189</v>
      </c>
      <c r="AU605" s="245" t="s">
        <v>82</v>
      </c>
      <c r="AV605" s="13" t="s">
        <v>82</v>
      </c>
      <c r="AW605" s="13" t="s">
        <v>33</v>
      </c>
      <c r="AX605" s="13" t="s">
        <v>72</v>
      </c>
      <c r="AY605" s="245" t="s">
        <v>178</v>
      </c>
    </row>
    <row r="606" spans="1:51" s="15" customFormat="1" ht="12">
      <c r="A606" s="15"/>
      <c r="B606" s="257"/>
      <c r="C606" s="258"/>
      <c r="D606" s="230" t="s">
        <v>189</v>
      </c>
      <c r="E606" s="259" t="s">
        <v>19</v>
      </c>
      <c r="F606" s="260" t="s">
        <v>265</v>
      </c>
      <c r="G606" s="258"/>
      <c r="H606" s="261">
        <v>10</v>
      </c>
      <c r="I606" s="262"/>
      <c r="J606" s="258"/>
      <c r="K606" s="258"/>
      <c r="L606" s="263"/>
      <c r="M606" s="264"/>
      <c r="N606" s="265"/>
      <c r="O606" s="265"/>
      <c r="P606" s="265"/>
      <c r="Q606" s="265"/>
      <c r="R606" s="265"/>
      <c r="S606" s="265"/>
      <c r="T606" s="266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67" t="s">
        <v>189</v>
      </c>
      <c r="AU606" s="267" t="s">
        <v>82</v>
      </c>
      <c r="AV606" s="15" t="s">
        <v>185</v>
      </c>
      <c r="AW606" s="15" t="s">
        <v>33</v>
      </c>
      <c r="AX606" s="15" t="s">
        <v>80</v>
      </c>
      <c r="AY606" s="267" t="s">
        <v>178</v>
      </c>
    </row>
    <row r="607" spans="1:63" s="12" customFormat="1" ht="22.8" customHeight="1">
      <c r="A607" s="12"/>
      <c r="B607" s="201"/>
      <c r="C607" s="202"/>
      <c r="D607" s="203" t="s">
        <v>71</v>
      </c>
      <c r="E607" s="215" t="s">
        <v>963</v>
      </c>
      <c r="F607" s="215" t="s">
        <v>964</v>
      </c>
      <c r="G607" s="202"/>
      <c r="H607" s="202"/>
      <c r="I607" s="205"/>
      <c r="J607" s="216">
        <f>BK607</f>
        <v>0</v>
      </c>
      <c r="K607" s="202"/>
      <c r="L607" s="207"/>
      <c r="M607" s="208"/>
      <c r="N607" s="209"/>
      <c r="O607" s="209"/>
      <c r="P607" s="210">
        <f>SUM(P608:P706)</f>
        <v>0</v>
      </c>
      <c r="Q607" s="209"/>
      <c r="R607" s="210">
        <f>SUM(R608:R706)</f>
        <v>14.55075941</v>
      </c>
      <c r="S607" s="209"/>
      <c r="T607" s="211">
        <f>SUM(T608:T706)</f>
        <v>0.19183499999999998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212" t="s">
        <v>82</v>
      </c>
      <c r="AT607" s="213" t="s">
        <v>71</v>
      </c>
      <c r="AU607" s="213" t="s">
        <v>80</v>
      </c>
      <c r="AY607" s="212" t="s">
        <v>178</v>
      </c>
      <c r="BK607" s="214">
        <f>SUM(BK608:BK706)</f>
        <v>0</v>
      </c>
    </row>
    <row r="608" spans="1:65" s="2" customFormat="1" ht="16.5" customHeight="1">
      <c r="A608" s="41"/>
      <c r="B608" s="42"/>
      <c r="C608" s="217" t="s">
        <v>965</v>
      </c>
      <c r="D608" s="217" t="s">
        <v>180</v>
      </c>
      <c r="E608" s="218" t="s">
        <v>966</v>
      </c>
      <c r="F608" s="219" t="s">
        <v>967</v>
      </c>
      <c r="G608" s="220" t="s">
        <v>183</v>
      </c>
      <c r="H608" s="221">
        <v>91.35</v>
      </c>
      <c r="I608" s="222"/>
      <c r="J608" s="223">
        <f>ROUND(I608*H608,2)</f>
        <v>0</v>
      </c>
      <c r="K608" s="219" t="s">
        <v>184</v>
      </c>
      <c r="L608" s="47"/>
      <c r="M608" s="224" t="s">
        <v>19</v>
      </c>
      <c r="N608" s="225" t="s">
        <v>43</v>
      </c>
      <c r="O608" s="87"/>
      <c r="P608" s="226">
        <f>O608*H608</f>
        <v>0</v>
      </c>
      <c r="Q608" s="226">
        <v>0.00117</v>
      </c>
      <c r="R608" s="226">
        <f>Q608*H608</f>
        <v>0.1068795</v>
      </c>
      <c r="S608" s="226">
        <v>0</v>
      </c>
      <c r="T608" s="227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28" t="s">
        <v>218</v>
      </c>
      <c r="AT608" s="228" t="s">
        <v>180</v>
      </c>
      <c r="AU608" s="228" t="s">
        <v>82</v>
      </c>
      <c r="AY608" s="20" t="s">
        <v>178</v>
      </c>
      <c r="BE608" s="229">
        <f>IF(N608="základní",J608,0)</f>
        <v>0</v>
      </c>
      <c r="BF608" s="229">
        <f>IF(N608="snížená",J608,0)</f>
        <v>0</v>
      </c>
      <c r="BG608" s="229">
        <f>IF(N608="zákl. přenesená",J608,0)</f>
        <v>0</v>
      </c>
      <c r="BH608" s="229">
        <f>IF(N608="sníž. přenesená",J608,0)</f>
        <v>0</v>
      </c>
      <c r="BI608" s="229">
        <f>IF(N608="nulová",J608,0)</f>
        <v>0</v>
      </c>
      <c r="BJ608" s="20" t="s">
        <v>80</v>
      </c>
      <c r="BK608" s="229">
        <f>ROUND(I608*H608,2)</f>
        <v>0</v>
      </c>
      <c r="BL608" s="20" t="s">
        <v>218</v>
      </c>
      <c r="BM608" s="228" t="s">
        <v>968</v>
      </c>
    </row>
    <row r="609" spans="1:47" s="2" customFormat="1" ht="12">
      <c r="A609" s="41"/>
      <c r="B609" s="42"/>
      <c r="C609" s="43"/>
      <c r="D609" s="230" t="s">
        <v>187</v>
      </c>
      <c r="E609" s="43"/>
      <c r="F609" s="231" t="s">
        <v>969</v>
      </c>
      <c r="G609" s="43"/>
      <c r="H609" s="43"/>
      <c r="I609" s="232"/>
      <c r="J609" s="43"/>
      <c r="K609" s="43"/>
      <c r="L609" s="47"/>
      <c r="M609" s="233"/>
      <c r="N609" s="234"/>
      <c r="O609" s="87"/>
      <c r="P609" s="87"/>
      <c r="Q609" s="87"/>
      <c r="R609" s="87"/>
      <c r="S609" s="87"/>
      <c r="T609" s="88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T609" s="20" t="s">
        <v>187</v>
      </c>
      <c r="AU609" s="20" t="s">
        <v>82</v>
      </c>
    </row>
    <row r="610" spans="1:65" s="2" customFormat="1" ht="16.5" customHeight="1">
      <c r="A610" s="41"/>
      <c r="B610" s="42"/>
      <c r="C610" s="217" t="s">
        <v>589</v>
      </c>
      <c r="D610" s="217" t="s">
        <v>180</v>
      </c>
      <c r="E610" s="218" t="s">
        <v>970</v>
      </c>
      <c r="F610" s="219" t="s">
        <v>971</v>
      </c>
      <c r="G610" s="220" t="s">
        <v>183</v>
      </c>
      <c r="H610" s="221">
        <v>91.35</v>
      </c>
      <c r="I610" s="222"/>
      <c r="J610" s="223">
        <f>ROUND(I610*H610,2)</f>
        <v>0</v>
      </c>
      <c r="K610" s="219" t="s">
        <v>184</v>
      </c>
      <c r="L610" s="47"/>
      <c r="M610" s="224" t="s">
        <v>19</v>
      </c>
      <c r="N610" s="225" t="s">
        <v>43</v>
      </c>
      <c r="O610" s="87"/>
      <c r="P610" s="226">
        <f>O610*H610</f>
        <v>0</v>
      </c>
      <c r="Q610" s="226">
        <v>0</v>
      </c>
      <c r="R610" s="226">
        <f>Q610*H610</f>
        <v>0</v>
      </c>
      <c r="S610" s="226">
        <v>0.0021</v>
      </c>
      <c r="T610" s="227">
        <f>S610*H610</f>
        <v>0.19183499999999998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28" t="s">
        <v>218</v>
      </c>
      <c r="AT610" s="228" t="s">
        <v>180</v>
      </c>
      <c r="AU610" s="228" t="s">
        <v>82</v>
      </c>
      <c r="AY610" s="20" t="s">
        <v>178</v>
      </c>
      <c r="BE610" s="229">
        <f>IF(N610="základní",J610,0)</f>
        <v>0</v>
      </c>
      <c r="BF610" s="229">
        <f>IF(N610="snížená",J610,0)</f>
        <v>0</v>
      </c>
      <c r="BG610" s="229">
        <f>IF(N610="zákl. přenesená",J610,0)</f>
        <v>0</v>
      </c>
      <c r="BH610" s="229">
        <f>IF(N610="sníž. přenesená",J610,0)</f>
        <v>0</v>
      </c>
      <c r="BI610" s="229">
        <f>IF(N610="nulová",J610,0)</f>
        <v>0</v>
      </c>
      <c r="BJ610" s="20" t="s">
        <v>80</v>
      </c>
      <c r="BK610" s="229">
        <f>ROUND(I610*H610,2)</f>
        <v>0</v>
      </c>
      <c r="BL610" s="20" t="s">
        <v>218</v>
      </c>
      <c r="BM610" s="228" t="s">
        <v>972</v>
      </c>
    </row>
    <row r="611" spans="1:47" s="2" customFormat="1" ht="12">
      <c r="A611" s="41"/>
      <c r="B611" s="42"/>
      <c r="C611" s="43"/>
      <c r="D611" s="230" t="s">
        <v>187</v>
      </c>
      <c r="E611" s="43"/>
      <c r="F611" s="231" t="s">
        <v>973</v>
      </c>
      <c r="G611" s="43"/>
      <c r="H611" s="43"/>
      <c r="I611" s="232"/>
      <c r="J611" s="43"/>
      <c r="K611" s="43"/>
      <c r="L611" s="47"/>
      <c r="M611" s="233"/>
      <c r="N611" s="234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20" t="s">
        <v>187</v>
      </c>
      <c r="AU611" s="20" t="s">
        <v>82</v>
      </c>
    </row>
    <row r="612" spans="1:65" s="2" customFormat="1" ht="16.5" customHeight="1">
      <c r="A612" s="41"/>
      <c r="B612" s="42"/>
      <c r="C612" s="217" t="s">
        <v>974</v>
      </c>
      <c r="D612" s="217" t="s">
        <v>180</v>
      </c>
      <c r="E612" s="218" t="s">
        <v>975</v>
      </c>
      <c r="F612" s="219" t="s">
        <v>976</v>
      </c>
      <c r="G612" s="220" t="s">
        <v>196</v>
      </c>
      <c r="H612" s="221">
        <v>12</v>
      </c>
      <c r="I612" s="222"/>
      <c r="J612" s="223">
        <f>ROUND(I612*H612,2)</f>
        <v>0</v>
      </c>
      <c r="K612" s="219" t="s">
        <v>184</v>
      </c>
      <c r="L612" s="47"/>
      <c r="M612" s="224" t="s">
        <v>19</v>
      </c>
      <c r="N612" s="225" t="s">
        <v>43</v>
      </c>
      <c r="O612" s="87"/>
      <c r="P612" s="226">
        <f>O612*H612</f>
        <v>0</v>
      </c>
      <c r="Q612" s="226">
        <v>0.00022</v>
      </c>
      <c r="R612" s="226">
        <f>Q612*H612</f>
        <v>0.00264</v>
      </c>
      <c r="S612" s="226">
        <v>0</v>
      </c>
      <c r="T612" s="227">
        <f>S612*H612</f>
        <v>0</v>
      </c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R612" s="228" t="s">
        <v>185</v>
      </c>
      <c r="AT612" s="228" t="s">
        <v>180</v>
      </c>
      <c r="AU612" s="228" t="s">
        <v>82</v>
      </c>
      <c r="AY612" s="20" t="s">
        <v>178</v>
      </c>
      <c r="BE612" s="229">
        <f>IF(N612="základní",J612,0)</f>
        <v>0</v>
      </c>
      <c r="BF612" s="229">
        <f>IF(N612="snížená",J612,0)</f>
        <v>0</v>
      </c>
      <c r="BG612" s="229">
        <f>IF(N612="zákl. přenesená",J612,0)</f>
        <v>0</v>
      </c>
      <c r="BH612" s="229">
        <f>IF(N612="sníž. přenesená",J612,0)</f>
        <v>0</v>
      </c>
      <c r="BI612" s="229">
        <f>IF(N612="nulová",J612,0)</f>
        <v>0</v>
      </c>
      <c r="BJ612" s="20" t="s">
        <v>80</v>
      </c>
      <c r="BK612" s="229">
        <f>ROUND(I612*H612,2)</f>
        <v>0</v>
      </c>
      <c r="BL612" s="20" t="s">
        <v>185</v>
      </c>
      <c r="BM612" s="228" t="s">
        <v>977</v>
      </c>
    </row>
    <row r="613" spans="1:47" s="2" customFormat="1" ht="12">
      <c r="A613" s="41"/>
      <c r="B613" s="42"/>
      <c r="C613" s="43"/>
      <c r="D613" s="230" t="s">
        <v>187</v>
      </c>
      <c r="E613" s="43"/>
      <c r="F613" s="231" t="s">
        <v>978</v>
      </c>
      <c r="G613" s="43"/>
      <c r="H613" s="43"/>
      <c r="I613" s="232"/>
      <c r="J613" s="43"/>
      <c r="K613" s="43"/>
      <c r="L613" s="47"/>
      <c r="M613" s="233"/>
      <c r="N613" s="234"/>
      <c r="O613" s="87"/>
      <c r="P613" s="87"/>
      <c r="Q613" s="87"/>
      <c r="R613" s="87"/>
      <c r="S613" s="87"/>
      <c r="T613" s="88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T613" s="20" t="s">
        <v>187</v>
      </c>
      <c r="AU613" s="20" t="s">
        <v>82</v>
      </c>
    </row>
    <row r="614" spans="1:65" s="2" customFormat="1" ht="16.5" customHeight="1">
      <c r="A614" s="41"/>
      <c r="B614" s="42"/>
      <c r="C614" s="217" t="s">
        <v>594</v>
      </c>
      <c r="D614" s="217" t="s">
        <v>180</v>
      </c>
      <c r="E614" s="218" t="s">
        <v>979</v>
      </c>
      <c r="F614" s="219" t="s">
        <v>980</v>
      </c>
      <c r="G614" s="220" t="s">
        <v>196</v>
      </c>
      <c r="H614" s="221">
        <v>1</v>
      </c>
      <c r="I614" s="222"/>
      <c r="J614" s="223">
        <f>ROUND(I614*H614,2)</f>
        <v>0</v>
      </c>
      <c r="K614" s="219" t="s">
        <v>197</v>
      </c>
      <c r="L614" s="47"/>
      <c r="M614" s="224" t="s">
        <v>19</v>
      </c>
      <c r="N614" s="225" t="s">
        <v>43</v>
      </c>
      <c r="O614" s="87"/>
      <c r="P614" s="226">
        <f>O614*H614</f>
        <v>0</v>
      </c>
      <c r="Q614" s="226">
        <v>0</v>
      </c>
      <c r="R614" s="226">
        <f>Q614*H614</f>
        <v>0</v>
      </c>
      <c r="S614" s="226">
        <v>0</v>
      </c>
      <c r="T614" s="227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28" t="s">
        <v>185</v>
      </c>
      <c r="AT614" s="228" t="s">
        <v>180</v>
      </c>
      <c r="AU614" s="228" t="s">
        <v>82</v>
      </c>
      <c r="AY614" s="20" t="s">
        <v>178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20" t="s">
        <v>80</v>
      </c>
      <c r="BK614" s="229">
        <f>ROUND(I614*H614,2)</f>
        <v>0</v>
      </c>
      <c r="BL614" s="20" t="s">
        <v>185</v>
      </c>
      <c r="BM614" s="228" t="s">
        <v>981</v>
      </c>
    </row>
    <row r="615" spans="1:47" s="2" customFormat="1" ht="12">
      <c r="A615" s="41"/>
      <c r="B615" s="42"/>
      <c r="C615" s="43"/>
      <c r="D615" s="230" t="s">
        <v>187</v>
      </c>
      <c r="E615" s="43"/>
      <c r="F615" s="231" t="s">
        <v>980</v>
      </c>
      <c r="G615" s="43"/>
      <c r="H615" s="43"/>
      <c r="I615" s="232"/>
      <c r="J615" s="43"/>
      <c r="K615" s="43"/>
      <c r="L615" s="47"/>
      <c r="M615" s="233"/>
      <c r="N615" s="234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20" t="s">
        <v>187</v>
      </c>
      <c r="AU615" s="20" t="s">
        <v>82</v>
      </c>
    </row>
    <row r="616" spans="1:65" s="2" customFormat="1" ht="21.75" customHeight="1">
      <c r="A616" s="41"/>
      <c r="B616" s="42"/>
      <c r="C616" s="293" t="s">
        <v>982</v>
      </c>
      <c r="D616" s="293" t="s">
        <v>452</v>
      </c>
      <c r="E616" s="294" t="s">
        <v>983</v>
      </c>
      <c r="F616" s="295" t="s">
        <v>984</v>
      </c>
      <c r="G616" s="296" t="s">
        <v>196</v>
      </c>
      <c r="H616" s="297">
        <v>2</v>
      </c>
      <c r="I616" s="298"/>
      <c r="J616" s="299">
        <f>ROUND(I616*H616,2)</f>
        <v>0</v>
      </c>
      <c r="K616" s="295" t="s">
        <v>184</v>
      </c>
      <c r="L616" s="300"/>
      <c r="M616" s="301" t="s">
        <v>19</v>
      </c>
      <c r="N616" s="302" t="s">
        <v>43</v>
      </c>
      <c r="O616" s="87"/>
      <c r="P616" s="226">
        <f>O616*H616</f>
        <v>0</v>
      </c>
      <c r="Q616" s="226">
        <v>0.01225</v>
      </c>
      <c r="R616" s="226">
        <f>Q616*H616</f>
        <v>0.0245</v>
      </c>
      <c r="S616" s="226">
        <v>0</v>
      </c>
      <c r="T616" s="227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28" t="s">
        <v>198</v>
      </c>
      <c r="AT616" s="228" t="s">
        <v>452</v>
      </c>
      <c r="AU616" s="228" t="s">
        <v>82</v>
      </c>
      <c r="AY616" s="20" t="s">
        <v>178</v>
      </c>
      <c r="BE616" s="229">
        <f>IF(N616="základní",J616,0)</f>
        <v>0</v>
      </c>
      <c r="BF616" s="229">
        <f>IF(N616="snížená",J616,0)</f>
        <v>0</v>
      </c>
      <c r="BG616" s="229">
        <f>IF(N616="zákl. přenesená",J616,0)</f>
        <v>0</v>
      </c>
      <c r="BH616" s="229">
        <f>IF(N616="sníž. přenesená",J616,0)</f>
        <v>0</v>
      </c>
      <c r="BI616" s="229">
        <f>IF(N616="nulová",J616,0)</f>
        <v>0</v>
      </c>
      <c r="BJ616" s="20" t="s">
        <v>80</v>
      </c>
      <c r="BK616" s="229">
        <f>ROUND(I616*H616,2)</f>
        <v>0</v>
      </c>
      <c r="BL616" s="20" t="s">
        <v>185</v>
      </c>
      <c r="BM616" s="228" t="s">
        <v>985</v>
      </c>
    </row>
    <row r="617" spans="1:47" s="2" customFormat="1" ht="12">
      <c r="A617" s="41"/>
      <c r="B617" s="42"/>
      <c r="C617" s="43"/>
      <c r="D617" s="230" t="s">
        <v>187</v>
      </c>
      <c r="E617" s="43"/>
      <c r="F617" s="231" t="s">
        <v>984</v>
      </c>
      <c r="G617" s="43"/>
      <c r="H617" s="43"/>
      <c r="I617" s="232"/>
      <c r="J617" s="43"/>
      <c r="K617" s="43"/>
      <c r="L617" s="47"/>
      <c r="M617" s="233"/>
      <c r="N617" s="234"/>
      <c r="O617" s="87"/>
      <c r="P617" s="87"/>
      <c r="Q617" s="87"/>
      <c r="R617" s="87"/>
      <c r="S617" s="87"/>
      <c r="T617" s="88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T617" s="20" t="s">
        <v>187</v>
      </c>
      <c r="AU617" s="20" t="s">
        <v>82</v>
      </c>
    </row>
    <row r="618" spans="1:65" s="2" customFormat="1" ht="21.75" customHeight="1">
      <c r="A618" s="41"/>
      <c r="B618" s="42"/>
      <c r="C618" s="293" t="s">
        <v>986</v>
      </c>
      <c r="D618" s="293" t="s">
        <v>452</v>
      </c>
      <c r="E618" s="294" t="s">
        <v>987</v>
      </c>
      <c r="F618" s="295" t="s">
        <v>988</v>
      </c>
      <c r="G618" s="296" t="s">
        <v>196</v>
      </c>
      <c r="H618" s="297">
        <v>9</v>
      </c>
      <c r="I618" s="298"/>
      <c r="J618" s="299">
        <f>ROUND(I618*H618,2)</f>
        <v>0</v>
      </c>
      <c r="K618" s="295" t="s">
        <v>184</v>
      </c>
      <c r="L618" s="300"/>
      <c r="M618" s="301" t="s">
        <v>19</v>
      </c>
      <c r="N618" s="302" t="s">
        <v>43</v>
      </c>
      <c r="O618" s="87"/>
      <c r="P618" s="226">
        <f>O618*H618</f>
        <v>0</v>
      </c>
      <c r="Q618" s="226">
        <v>0.01249</v>
      </c>
      <c r="R618" s="226">
        <f>Q618*H618</f>
        <v>0.11241</v>
      </c>
      <c r="S618" s="226">
        <v>0</v>
      </c>
      <c r="T618" s="227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28" t="s">
        <v>198</v>
      </c>
      <c r="AT618" s="228" t="s">
        <v>452</v>
      </c>
      <c r="AU618" s="228" t="s">
        <v>82</v>
      </c>
      <c r="AY618" s="20" t="s">
        <v>178</v>
      </c>
      <c r="BE618" s="229">
        <f>IF(N618="základní",J618,0)</f>
        <v>0</v>
      </c>
      <c r="BF618" s="229">
        <f>IF(N618="snížená",J618,0)</f>
        <v>0</v>
      </c>
      <c r="BG618" s="229">
        <f>IF(N618="zákl. přenesená",J618,0)</f>
        <v>0</v>
      </c>
      <c r="BH618" s="229">
        <f>IF(N618="sníž. přenesená",J618,0)</f>
        <v>0</v>
      </c>
      <c r="BI618" s="229">
        <f>IF(N618="nulová",J618,0)</f>
        <v>0</v>
      </c>
      <c r="BJ618" s="20" t="s">
        <v>80</v>
      </c>
      <c r="BK618" s="229">
        <f>ROUND(I618*H618,2)</f>
        <v>0</v>
      </c>
      <c r="BL618" s="20" t="s">
        <v>185</v>
      </c>
      <c r="BM618" s="228" t="s">
        <v>989</v>
      </c>
    </row>
    <row r="619" spans="1:47" s="2" customFormat="1" ht="12">
      <c r="A619" s="41"/>
      <c r="B619" s="42"/>
      <c r="C619" s="43"/>
      <c r="D619" s="230" t="s">
        <v>187</v>
      </c>
      <c r="E619" s="43"/>
      <c r="F619" s="231" t="s">
        <v>988</v>
      </c>
      <c r="G619" s="43"/>
      <c r="H619" s="43"/>
      <c r="I619" s="232"/>
      <c r="J619" s="43"/>
      <c r="K619" s="43"/>
      <c r="L619" s="47"/>
      <c r="M619" s="233"/>
      <c r="N619" s="234"/>
      <c r="O619" s="87"/>
      <c r="P619" s="87"/>
      <c r="Q619" s="87"/>
      <c r="R619" s="87"/>
      <c r="S619" s="87"/>
      <c r="T619" s="88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T619" s="20" t="s">
        <v>187</v>
      </c>
      <c r="AU619" s="20" t="s">
        <v>82</v>
      </c>
    </row>
    <row r="620" spans="1:65" s="2" customFormat="1" ht="21.75" customHeight="1">
      <c r="A620" s="41"/>
      <c r="B620" s="42"/>
      <c r="C620" s="293" t="s">
        <v>990</v>
      </c>
      <c r="D620" s="293" t="s">
        <v>452</v>
      </c>
      <c r="E620" s="294" t="s">
        <v>991</v>
      </c>
      <c r="F620" s="295" t="s">
        <v>992</v>
      </c>
      <c r="G620" s="296" t="s">
        <v>196</v>
      </c>
      <c r="H620" s="297">
        <v>1</v>
      </c>
      <c r="I620" s="298"/>
      <c r="J620" s="299">
        <f>ROUND(I620*H620,2)</f>
        <v>0</v>
      </c>
      <c r="K620" s="295" t="s">
        <v>184</v>
      </c>
      <c r="L620" s="300"/>
      <c r="M620" s="301" t="s">
        <v>19</v>
      </c>
      <c r="N620" s="302" t="s">
        <v>43</v>
      </c>
      <c r="O620" s="87"/>
      <c r="P620" s="226">
        <f>O620*H620</f>
        <v>0</v>
      </c>
      <c r="Q620" s="226">
        <v>0.01272</v>
      </c>
      <c r="R620" s="226">
        <f>Q620*H620</f>
        <v>0.01272</v>
      </c>
      <c r="S620" s="226">
        <v>0</v>
      </c>
      <c r="T620" s="227">
        <f>S620*H620</f>
        <v>0</v>
      </c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R620" s="228" t="s">
        <v>198</v>
      </c>
      <c r="AT620" s="228" t="s">
        <v>452</v>
      </c>
      <c r="AU620" s="228" t="s">
        <v>82</v>
      </c>
      <c r="AY620" s="20" t="s">
        <v>178</v>
      </c>
      <c r="BE620" s="229">
        <f>IF(N620="základní",J620,0)</f>
        <v>0</v>
      </c>
      <c r="BF620" s="229">
        <f>IF(N620="snížená",J620,0)</f>
        <v>0</v>
      </c>
      <c r="BG620" s="229">
        <f>IF(N620="zákl. přenesená",J620,0)</f>
        <v>0</v>
      </c>
      <c r="BH620" s="229">
        <f>IF(N620="sníž. přenesená",J620,0)</f>
        <v>0</v>
      </c>
      <c r="BI620" s="229">
        <f>IF(N620="nulová",J620,0)</f>
        <v>0</v>
      </c>
      <c r="BJ620" s="20" t="s">
        <v>80</v>
      </c>
      <c r="BK620" s="229">
        <f>ROUND(I620*H620,2)</f>
        <v>0</v>
      </c>
      <c r="BL620" s="20" t="s">
        <v>185</v>
      </c>
      <c r="BM620" s="228" t="s">
        <v>993</v>
      </c>
    </row>
    <row r="621" spans="1:47" s="2" customFormat="1" ht="12">
      <c r="A621" s="41"/>
      <c r="B621" s="42"/>
      <c r="C621" s="43"/>
      <c r="D621" s="230" t="s">
        <v>187</v>
      </c>
      <c r="E621" s="43"/>
      <c r="F621" s="231" t="s">
        <v>992</v>
      </c>
      <c r="G621" s="43"/>
      <c r="H621" s="43"/>
      <c r="I621" s="232"/>
      <c r="J621" s="43"/>
      <c r="K621" s="43"/>
      <c r="L621" s="47"/>
      <c r="M621" s="233"/>
      <c r="N621" s="234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20" t="s">
        <v>187</v>
      </c>
      <c r="AU621" s="20" t="s">
        <v>82</v>
      </c>
    </row>
    <row r="622" spans="1:65" s="2" customFormat="1" ht="12">
      <c r="A622" s="41"/>
      <c r="B622" s="42"/>
      <c r="C622" s="293" t="s">
        <v>994</v>
      </c>
      <c r="D622" s="293" t="s">
        <v>452</v>
      </c>
      <c r="E622" s="294" t="s">
        <v>995</v>
      </c>
      <c r="F622" s="295" t="s">
        <v>996</v>
      </c>
      <c r="G622" s="296" t="s">
        <v>196</v>
      </c>
      <c r="H622" s="297">
        <v>1</v>
      </c>
      <c r="I622" s="298"/>
      <c r="J622" s="299">
        <f>ROUND(I622*H622,2)</f>
        <v>0</v>
      </c>
      <c r="K622" s="295" t="s">
        <v>197</v>
      </c>
      <c r="L622" s="300"/>
      <c r="M622" s="301" t="s">
        <v>19</v>
      </c>
      <c r="N622" s="302" t="s">
        <v>43</v>
      </c>
      <c r="O622" s="87"/>
      <c r="P622" s="226">
        <f>O622*H622</f>
        <v>0</v>
      </c>
      <c r="Q622" s="226">
        <v>0</v>
      </c>
      <c r="R622" s="226">
        <f>Q622*H622</f>
        <v>0</v>
      </c>
      <c r="S622" s="226">
        <v>0</v>
      </c>
      <c r="T622" s="227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28" t="s">
        <v>198</v>
      </c>
      <c r="AT622" s="228" t="s">
        <v>452</v>
      </c>
      <c r="AU622" s="228" t="s">
        <v>82</v>
      </c>
      <c r="AY622" s="20" t="s">
        <v>178</v>
      </c>
      <c r="BE622" s="229">
        <f>IF(N622="základní",J622,0)</f>
        <v>0</v>
      </c>
      <c r="BF622" s="229">
        <f>IF(N622="snížená",J622,0)</f>
        <v>0</v>
      </c>
      <c r="BG622" s="229">
        <f>IF(N622="zákl. přenesená",J622,0)</f>
        <v>0</v>
      </c>
      <c r="BH622" s="229">
        <f>IF(N622="sníž. přenesená",J622,0)</f>
        <v>0</v>
      </c>
      <c r="BI622" s="229">
        <f>IF(N622="nulová",J622,0)</f>
        <v>0</v>
      </c>
      <c r="BJ622" s="20" t="s">
        <v>80</v>
      </c>
      <c r="BK622" s="229">
        <f>ROUND(I622*H622,2)</f>
        <v>0</v>
      </c>
      <c r="BL622" s="20" t="s">
        <v>185</v>
      </c>
      <c r="BM622" s="228" t="s">
        <v>997</v>
      </c>
    </row>
    <row r="623" spans="1:47" s="2" customFormat="1" ht="12">
      <c r="A623" s="41"/>
      <c r="B623" s="42"/>
      <c r="C623" s="43"/>
      <c r="D623" s="230" t="s">
        <v>187</v>
      </c>
      <c r="E623" s="43"/>
      <c r="F623" s="231" t="s">
        <v>996</v>
      </c>
      <c r="G623" s="43"/>
      <c r="H623" s="43"/>
      <c r="I623" s="232"/>
      <c r="J623" s="43"/>
      <c r="K623" s="43"/>
      <c r="L623" s="47"/>
      <c r="M623" s="233"/>
      <c r="N623" s="234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20" t="s">
        <v>187</v>
      </c>
      <c r="AU623" s="20" t="s">
        <v>82</v>
      </c>
    </row>
    <row r="624" spans="1:65" s="2" customFormat="1" ht="16.5" customHeight="1">
      <c r="A624" s="41"/>
      <c r="B624" s="42"/>
      <c r="C624" s="217" t="s">
        <v>998</v>
      </c>
      <c r="D624" s="217" t="s">
        <v>180</v>
      </c>
      <c r="E624" s="218" t="s">
        <v>999</v>
      </c>
      <c r="F624" s="219" t="s">
        <v>1000</v>
      </c>
      <c r="G624" s="220" t="s">
        <v>346</v>
      </c>
      <c r="H624" s="221">
        <v>87.14</v>
      </c>
      <c r="I624" s="222"/>
      <c r="J624" s="223">
        <f>ROUND(I624*H624,2)</f>
        <v>0</v>
      </c>
      <c r="K624" s="219" t="s">
        <v>184</v>
      </c>
      <c r="L624" s="47"/>
      <c r="M624" s="224" t="s">
        <v>19</v>
      </c>
      <c r="N624" s="225" t="s">
        <v>43</v>
      </c>
      <c r="O624" s="87"/>
      <c r="P624" s="226">
        <f>O624*H624</f>
        <v>0</v>
      </c>
      <c r="Q624" s="226">
        <v>0.00278</v>
      </c>
      <c r="R624" s="226">
        <f>Q624*H624</f>
        <v>0.2422492</v>
      </c>
      <c r="S624" s="226">
        <v>0</v>
      </c>
      <c r="T624" s="227">
        <f>S624*H624</f>
        <v>0</v>
      </c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R624" s="228" t="s">
        <v>185</v>
      </c>
      <c r="AT624" s="228" t="s">
        <v>180</v>
      </c>
      <c r="AU624" s="228" t="s">
        <v>82</v>
      </c>
      <c r="AY624" s="20" t="s">
        <v>178</v>
      </c>
      <c r="BE624" s="229">
        <f>IF(N624="základní",J624,0)</f>
        <v>0</v>
      </c>
      <c r="BF624" s="229">
        <f>IF(N624="snížená",J624,0)</f>
        <v>0</v>
      </c>
      <c r="BG624" s="229">
        <f>IF(N624="zákl. přenesená",J624,0)</f>
        <v>0</v>
      </c>
      <c r="BH624" s="229">
        <f>IF(N624="sníž. přenesená",J624,0)</f>
        <v>0</v>
      </c>
      <c r="BI624" s="229">
        <f>IF(N624="nulová",J624,0)</f>
        <v>0</v>
      </c>
      <c r="BJ624" s="20" t="s">
        <v>80</v>
      </c>
      <c r="BK624" s="229">
        <f>ROUND(I624*H624,2)</f>
        <v>0</v>
      </c>
      <c r="BL624" s="20" t="s">
        <v>185</v>
      </c>
      <c r="BM624" s="228" t="s">
        <v>1001</v>
      </c>
    </row>
    <row r="625" spans="1:47" s="2" customFormat="1" ht="12">
      <c r="A625" s="41"/>
      <c r="B625" s="42"/>
      <c r="C625" s="43"/>
      <c r="D625" s="230" t="s">
        <v>187</v>
      </c>
      <c r="E625" s="43"/>
      <c r="F625" s="231" t="s">
        <v>1002</v>
      </c>
      <c r="G625" s="43"/>
      <c r="H625" s="43"/>
      <c r="I625" s="232"/>
      <c r="J625" s="43"/>
      <c r="K625" s="43"/>
      <c r="L625" s="47"/>
      <c r="M625" s="233"/>
      <c r="N625" s="234"/>
      <c r="O625" s="87"/>
      <c r="P625" s="87"/>
      <c r="Q625" s="87"/>
      <c r="R625" s="87"/>
      <c r="S625" s="87"/>
      <c r="T625" s="88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T625" s="20" t="s">
        <v>187</v>
      </c>
      <c r="AU625" s="20" t="s">
        <v>82</v>
      </c>
    </row>
    <row r="626" spans="1:65" s="2" customFormat="1" ht="16.5" customHeight="1">
      <c r="A626" s="41"/>
      <c r="B626" s="42"/>
      <c r="C626" s="217" t="s">
        <v>645</v>
      </c>
      <c r="D626" s="217" t="s">
        <v>180</v>
      </c>
      <c r="E626" s="218" t="s">
        <v>1003</v>
      </c>
      <c r="F626" s="219" t="s">
        <v>1004</v>
      </c>
      <c r="G626" s="220" t="s">
        <v>183</v>
      </c>
      <c r="H626" s="221">
        <v>895.15</v>
      </c>
      <c r="I626" s="222"/>
      <c r="J626" s="223">
        <f>ROUND(I626*H626,2)</f>
        <v>0</v>
      </c>
      <c r="K626" s="219" t="s">
        <v>184</v>
      </c>
      <c r="L626" s="47"/>
      <c r="M626" s="224" t="s">
        <v>19</v>
      </c>
      <c r="N626" s="225" t="s">
        <v>43</v>
      </c>
      <c r="O626" s="87"/>
      <c r="P626" s="226">
        <f>O626*H626</f>
        <v>0</v>
      </c>
      <c r="Q626" s="226">
        <v>0.00042</v>
      </c>
      <c r="R626" s="226">
        <f>Q626*H626</f>
        <v>0.375963</v>
      </c>
      <c r="S626" s="226">
        <v>0</v>
      </c>
      <c r="T626" s="227">
        <f>S626*H626</f>
        <v>0</v>
      </c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R626" s="228" t="s">
        <v>185</v>
      </c>
      <c r="AT626" s="228" t="s">
        <v>180</v>
      </c>
      <c r="AU626" s="228" t="s">
        <v>82</v>
      </c>
      <c r="AY626" s="20" t="s">
        <v>178</v>
      </c>
      <c r="BE626" s="229">
        <f>IF(N626="základní",J626,0)</f>
        <v>0</v>
      </c>
      <c r="BF626" s="229">
        <f>IF(N626="snížená",J626,0)</f>
        <v>0</v>
      </c>
      <c r="BG626" s="229">
        <f>IF(N626="zákl. přenesená",J626,0)</f>
        <v>0</v>
      </c>
      <c r="BH626" s="229">
        <f>IF(N626="sníž. přenesená",J626,0)</f>
        <v>0</v>
      </c>
      <c r="BI626" s="229">
        <f>IF(N626="nulová",J626,0)</f>
        <v>0</v>
      </c>
      <c r="BJ626" s="20" t="s">
        <v>80</v>
      </c>
      <c r="BK626" s="229">
        <f>ROUND(I626*H626,2)</f>
        <v>0</v>
      </c>
      <c r="BL626" s="20" t="s">
        <v>185</v>
      </c>
      <c r="BM626" s="228" t="s">
        <v>1005</v>
      </c>
    </row>
    <row r="627" spans="1:47" s="2" customFormat="1" ht="12">
      <c r="A627" s="41"/>
      <c r="B627" s="42"/>
      <c r="C627" s="43"/>
      <c r="D627" s="230" t="s">
        <v>187</v>
      </c>
      <c r="E627" s="43"/>
      <c r="F627" s="231" t="s">
        <v>1006</v>
      </c>
      <c r="G627" s="43"/>
      <c r="H627" s="43"/>
      <c r="I627" s="232"/>
      <c r="J627" s="43"/>
      <c r="K627" s="43"/>
      <c r="L627" s="47"/>
      <c r="M627" s="233"/>
      <c r="N627" s="234"/>
      <c r="O627" s="87"/>
      <c r="P627" s="87"/>
      <c r="Q627" s="87"/>
      <c r="R627" s="87"/>
      <c r="S627" s="87"/>
      <c r="T627" s="88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T627" s="20" t="s">
        <v>187</v>
      </c>
      <c r="AU627" s="20" t="s">
        <v>82</v>
      </c>
    </row>
    <row r="628" spans="1:51" s="14" customFormat="1" ht="12">
      <c r="A628" s="14"/>
      <c r="B628" s="247"/>
      <c r="C628" s="248"/>
      <c r="D628" s="230" t="s">
        <v>189</v>
      </c>
      <c r="E628" s="249" t="s">
        <v>19</v>
      </c>
      <c r="F628" s="250" t="s">
        <v>1007</v>
      </c>
      <c r="G628" s="248"/>
      <c r="H628" s="249" t="s">
        <v>19</v>
      </c>
      <c r="I628" s="251"/>
      <c r="J628" s="248"/>
      <c r="K628" s="248"/>
      <c r="L628" s="252"/>
      <c r="M628" s="253"/>
      <c r="N628" s="254"/>
      <c r="O628" s="254"/>
      <c r="P628" s="254"/>
      <c r="Q628" s="254"/>
      <c r="R628" s="254"/>
      <c r="S628" s="254"/>
      <c r="T628" s="255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6" t="s">
        <v>189</v>
      </c>
      <c r="AU628" s="256" t="s">
        <v>82</v>
      </c>
      <c r="AV628" s="14" t="s">
        <v>80</v>
      </c>
      <c r="AW628" s="14" t="s">
        <v>33</v>
      </c>
      <c r="AX628" s="14" t="s">
        <v>72</v>
      </c>
      <c r="AY628" s="256" t="s">
        <v>178</v>
      </c>
    </row>
    <row r="629" spans="1:51" s="13" customFormat="1" ht="12">
      <c r="A629" s="13"/>
      <c r="B629" s="235"/>
      <c r="C629" s="236"/>
      <c r="D629" s="230" t="s">
        <v>189</v>
      </c>
      <c r="E629" s="237" t="s">
        <v>19</v>
      </c>
      <c r="F629" s="238" t="s">
        <v>1008</v>
      </c>
      <c r="G629" s="236"/>
      <c r="H629" s="239">
        <v>179.55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5" t="s">
        <v>189</v>
      </c>
      <c r="AU629" s="245" t="s">
        <v>82</v>
      </c>
      <c r="AV629" s="13" t="s">
        <v>82</v>
      </c>
      <c r="AW629" s="13" t="s">
        <v>33</v>
      </c>
      <c r="AX629" s="13" t="s">
        <v>72</v>
      </c>
      <c r="AY629" s="245" t="s">
        <v>178</v>
      </c>
    </row>
    <row r="630" spans="1:51" s="14" customFormat="1" ht="12">
      <c r="A630" s="14"/>
      <c r="B630" s="247"/>
      <c r="C630" s="248"/>
      <c r="D630" s="230" t="s">
        <v>189</v>
      </c>
      <c r="E630" s="249" t="s">
        <v>19</v>
      </c>
      <c r="F630" s="250" t="s">
        <v>558</v>
      </c>
      <c r="G630" s="248"/>
      <c r="H630" s="249" t="s">
        <v>19</v>
      </c>
      <c r="I630" s="251"/>
      <c r="J630" s="248"/>
      <c r="K630" s="248"/>
      <c r="L630" s="252"/>
      <c r="M630" s="253"/>
      <c r="N630" s="254"/>
      <c r="O630" s="254"/>
      <c r="P630" s="254"/>
      <c r="Q630" s="254"/>
      <c r="R630" s="254"/>
      <c r="S630" s="254"/>
      <c r="T630" s="255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6" t="s">
        <v>189</v>
      </c>
      <c r="AU630" s="256" t="s">
        <v>82</v>
      </c>
      <c r="AV630" s="14" t="s">
        <v>80</v>
      </c>
      <c r="AW630" s="14" t="s">
        <v>33</v>
      </c>
      <c r="AX630" s="14" t="s">
        <v>72</v>
      </c>
      <c r="AY630" s="256" t="s">
        <v>178</v>
      </c>
    </row>
    <row r="631" spans="1:51" s="13" customFormat="1" ht="12">
      <c r="A631" s="13"/>
      <c r="B631" s="235"/>
      <c r="C631" s="236"/>
      <c r="D631" s="230" t="s">
        <v>189</v>
      </c>
      <c r="E631" s="237" t="s">
        <v>19</v>
      </c>
      <c r="F631" s="238" t="s">
        <v>1009</v>
      </c>
      <c r="G631" s="236"/>
      <c r="H631" s="239">
        <v>5.6</v>
      </c>
      <c r="I631" s="240"/>
      <c r="J631" s="236"/>
      <c r="K631" s="236"/>
      <c r="L631" s="241"/>
      <c r="M631" s="242"/>
      <c r="N631" s="243"/>
      <c r="O631" s="243"/>
      <c r="P631" s="243"/>
      <c r="Q631" s="243"/>
      <c r="R631" s="243"/>
      <c r="S631" s="243"/>
      <c r="T631" s="24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5" t="s">
        <v>189</v>
      </c>
      <c r="AU631" s="245" t="s">
        <v>82</v>
      </c>
      <c r="AV631" s="13" t="s">
        <v>82</v>
      </c>
      <c r="AW631" s="13" t="s">
        <v>33</v>
      </c>
      <c r="AX631" s="13" t="s">
        <v>72</v>
      </c>
      <c r="AY631" s="245" t="s">
        <v>178</v>
      </c>
    </row>
    <row r="632" spans="1:51" s="14" customFormat="1" ht="12">
      <c r="A632" s="14"/>
      <c r="B632" s="247"/>
      <c r="C632" s="248"/>
      <c r="D632" s="230" t="s">
        <v>189</v>
      </c>
      <c r="E632" s="249" t="s">
        <v>19</v>
      </c>
      <c r="F632" s="250" t="s">
        <v>1010</v>
      </c>
      <c r="G632" s="248"/>
      <c r="H632" s="249" t="s">
        <v>19</v>
      </c>
      <c r="I632" s="251"/>
      <c r="J632" s="248"/>
      <c r="K632" s="248"/>
      <c r="L632" s="252"/>
      <c r="M632" s="253"/>
      <c r="N632" s="254"/>
      <c r="O632" s="254"/>
      <c r="P632" s="254"/>
      <c r="Q632" s="254"/>
      <c r="R632" s="254"/>
      <c r="S632" s="254"/>
      <c r="T632" s="255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6" t="s">
        <v>189</v>
      </c>
      <c r="AU632" s="256" t="s">
        <v>82</v>
      </c>
      <c r="AV632" s="14" t="s">
        <v>80</v>
      </c>
      <c r="AW632" s="14" t="s">
        <v>33</v>
      </c>
      <c r="AX632" s="14" t="s">
        <v>72</v>
      </c>
      <c r="AY632" s="256" t="s">
        <v>178</v>
      </c>
    </row>
    <row r="633" spans="1:51" s="13" customFormat="1" ht="12">
      <c r="A633" s="13"/>
      <c r="B633" s="235"/>
      <c r="C633" s="236"/>
      <c r="D633" s="230" t="s">
        <v>189</v>
      </c>
      <c r="E633" s="237" t="s">
        <v>19</v>
      </c>
      <c r="F633" s="238" t="s">
        <v>1011</v>
      </c>
      <c r="G633" s="236"/>
      <c r="H633" s="239">
        <v>42.75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189</v>
      </c>
      <c r="AU633" s="245" t="s">
        <v>82</v>
      </c>
      <c r="AV633" s="13" t="s">
        <v>82</v>
      </c>
      <c r="AW633" s="13" t="s">
        <v>33</v>
      </c>
      <c r="AX633" s="13" t="s">
        <v>72</v>
      </c>
      <c r="AY633" s="245" t="s">
        <v>178</v>
      </c>
    </row>
    <row r="634" spans="1:51" s="14" customFormat="1" ht="12">
      <c r="A634" s="14"/>
      <c r="B634" s="247"/>
      <c r="C634" s="248"/>
      <c r="D634" s="230" t="s">
        <v>189</v>
      </c>
      <c r="E634" s="249" t="s">
        <v>19</v>
      </c>
      <c r="F634" s="250" t="s">
        <v>1012</v>
      </c>
      <c r="G634" s="248"/>
      <c r="H634" s="249" t="s">
        <v>19</v>
      </c>
      <c r="I634" s="251"/>
      <c r="J634" s="248"/>
      <c r="K634" s="248"/>
      <c r="L634" s="252"/>
      <c r="M634" s="253"/>
      <c r="N634" s="254"/>
      <c r="O634" s="254"/>
      <c r="P634" s="254"/>
      <c r="Q634" s="254"/>
      <c r="R634" s="254"/>
      <c r="S634" s="254"/>
      <c r="T634" s="25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6" t="s">
        <v>189</v>
      </c>
      <c r="AU634" s="256" t="s">
        <v>82</v>
      </c>
      <c r="AV634" s="14" t="s">
        <v>80</v>
      </c>
      <c r="AW634" s="14" t="s">
        <v>33</v>
      </c>
      <c r="AX634" s="14" t="s">
        <v>72</v>
      </c>
      <c r="AY634" s="256" t="s">
        <v>178</v>
      </c>
    </row>
    <row r="635" spans="1:51" s="14" customFormat="1" ht="12">
      <c r="A635" s="14"/>
      <c r="B635" s="247"/>
      <c r="C635" s="248"/>
      <c r="D635" s="230" t="s">
        <v>189</v>
      </c>
      <c r="E635" s="249" t="s">
        <v>19</v>
      </c>
      <c r="F635" s="250" t="s">
        <v>1013</v>
      </c>
      <c r="G635" s="248"/>
      <c r="H635" s="249" t="s">
        <v>19</v>
      </c>
      <c r="I635" s="251"/>
      <c r="J635" s="248"/>
      <c r="K635" s="248"/>
      <c r="L635" s="252"/>
      <c r="M635" s="253"/>
      <c r="N635" s="254"/>
      <c r="O635" s="254"/>
      <c r="P635" s="254"/>
      <c r="Q635" s="254"/>
      <c r="R635" s="254"/>
      <c r="S635" s="254"/>
      <c r="T635" s="25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6" t="s">
        <v>189</v>
      </c>
      <c r="AU635" s="256" t="s">
        <v>82</v>
      </c>
      <c r="AV635" s="14" t="s">
        <v>80</v>
      </c>
      <c r="AW635" s="14" t="s">
        <v>33</v>
      </c>
      <c r="AX635" s="14" t="s">
        <v>72</v>
      </c>
      <c r="AY635" s="256" t="s">
        <v>178</v>
      </c>
    </row>
    <row r="636" spans="1:51" s="13" customFormat="1" ht="12">
      <c r="A636" s="13"/>
      <c r="B636" s="235"/>
      <c r="C636" s="236"/>
      <c r="D636" s="230" t="s">
        <v>189</v>
      </c>
      <c r="E636" s="237" t="s">
        <v>19</v>
      </c>
      <c r="F636" s="238" t="s">
        <v>1014</v>
      </c>
      <c r="G636" s="236"/>
      <c r="H636" s="239">
        <v>152.19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5" t="s">
        <v>189</v>
      </c>
      <c r="AU636" s="245" t="s">
        <v>82</v>
      </c>
      <c r="AV636" s="13" t="s">
        <v>82</v>
      </c>
      <c r="AW636" s="13" t="s">
        <v>33</v>
      </c>
      <c r="AX636" s="13" t="s">
        <v>72</v>
      </c>
      <c r="AY636" s="245" t="s">
        <v>178</v>
      </c>
    </row>
    <row r="637" spans="1:51" s="14" customFormat="1" ht="12">
      <c r="A637" s="14"/>
      <c r="B637" s="247"/>
      <c r="C637" s="248"/>
      <c r="D637" s="230" t="s">
        <v>189</v>
      </c>
      <c r="E637" s="249" t="s">
        <v>19</v>
      </c>
      <c r="F637" s="250" t="s">
        <v>1015</v>
      </c>
      <c r="G637" s="248"/>
      <c r="H637" s="249" t="s">
        <v>19</v>
      </c>
      <c r="I637" s="251"/>
      <c r="J637" s="248"/>
      <c r="K637" s="248"/>
      <c r="L637" s="252"/>
      <c r="M637" s="253"/>
      <c r="N637" s="254"/>
      <c r="O637" s="254"/>
      <c r="P637" s="254"/>
      <c r="Q637" s="254"/>
      <c r="R637" s="254"/>
      <c r="S637" s="254"/>
      <c r="T637" s="255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6" t="s">
        <v>189</v>
      </c>
      <c r="AU637" s="256" t="s">
        <v>82</v>
      </c>
      <c r="AV637" s="14" t="s">
        <v>80</v>
      </c>
      <c r="AW637" s="14" t="s">
        <v>33</v>
      </c>
      <c r="AX637" s="14" t="s">
        <v>72</v>
      </c>
      <c r="AY637" s="256" t="s">
        <v>178</v>
      </c>
    </row>
    <row r="638" spans="1:51" s="13" customFormat="1" ht="12">
      <c r="A638" s="13"/>
      <c r="B638" s="235"/>
      <c r="C638" s="236"/>
      <c r="D638" s="230" t="s">
        <v>189</v>
      </c>
      <c r="E638" s="237" t="s">
        <v>19</v>
      </c>
      <c r="F638" s="238" t="s">
        <v>1016</v>
      </c>
      <c r="G638" s="236"/>
      <c r="H638" s="239">
        <v>242.82</v>
      </c>
      <c r="I638" s="240"/>
      <c r="J638" s="236"/>
      <c r="K638" s="236"/>
      <c r="L638" s="241"/>
      <c r="M638" s="242"/>
      <c r="N638" s="243"/>
      <c r="O638" s="243"/>
      <c r="P638" s="243"/>
      <c r="Q638" s="243"/>
      <c r="R638" s="243"/>
      <c r="S638" s="243"/>
      <c r="T638" s="24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5" t="s">
        <v>189</v>
      </c>
      <c r="AU638" s="245" t="s">
        <v>82</v>
      </c>
      <c r="AV638" s="13" t="s">
        <v>82</v>
      </c>
      <c r="AW638" s="13" t="s">
        <v>33</v>
      </c>
      <c r="AX638" s="13" t="s">
        <v>72</v>
      </c>
      <c r="AY638" s="245" t="s">
        <v>178</v>
      </c>
    </row>
    <row r="639" spans="1:51" s="14" customFormat="1" ht="12">
      <c r="A639" s="14"/>
      <c r="B639" s="247"/>
      <c r="C639" s="248"/>
      <c r="D639" s="230" t="s">
        <v>189</v>
      </c>
      <c r="E639" s="249" t="s">
        <v>19</v>
      </c>
      <c r="F639" s="250" t="s">
        <v>1017</v>
      </c>
      <c r="G639" s="248"/>
      <c r="H639" s="249" t="s">
        <v>19</v>
      </c>
      <c r="I639" s="251"/>
      <c r="J639" s="248"/>
      <c r="K639" s="248"/>
      <c r="L639" s="252"/>
      <c r="M639" s="253"/>
      <c r="N639" s="254"/>
      <c r="O639" s="254"/>
      <c r="P639" s="254"/>
      <c r="Q639" s="254"/>
      <c r="R639" s="254"/>
      <c r="S639" s="254"/>
      <c r="T639" s="25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6" t="s">
        <v>189</v>
      </c>
      <c r="AU639" s="256" t="s">
        <v>82</v>
      </c>
      <c r="AV639" s="14" t="s">
        <v>80</v>
      </c>
      <c r="AW639" s="14" t="s">
        <v>33</v>
      </c>
      <c r="AX639" s="14" t="s">
        <v>72</v>
      </c>
      <c r="AY639" s="256" t="s">
        <v>178</v>
      </c>
    </row>
    <row r="640" spans="1:51" s="13" customFormat="1" ht="12">
      <c r="A640" s="13"/>
      <c r="B640" s="235"/>
      <c r="C640" s="236"/>
      <c r="D640" s="230" t="s">
        <v>189</v>
      </c>
      <c r="E640" s="237" t="s">
        <v>19</v>
      </c>
      <c r="F640" s="238" t="s">
        <v>1018</v>
      </c>
      <c r="G640" s="236"/>
      <c r="H640" s="239">
        <v>11.4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5" t="s">
        <v>189</v>
      </c>
      <c r="AU640" s="245" t="s">
        <v>82</v>
      </c>
      <c r="AV640" s="13" t="s">
        <v>82</v>
      </c>
      <c r="AW640" s="13" t="s">
        <v>33</v>
      </c>
      <c r="AX640" s="13" t="s">
        <v>72</v>
      </c>
      <c r="AY640" s="245" t="s">
        <v>178</v>
      </c>
    </row>
    <row r="641" spans="1:51" s="14" customFormat="1" ht="12">
      <c r="A641" s="14"/>
      <c r="B641" s="247"/>
      <c r="C641" s="248"/>
      <c r="D641" s="230" t="s">
        <v>189</v>
      </c>
      <c r="E641" s="249" t="s">
        <v>19</v>
      </c>
      <c r="F641" s="250" t="s">
        <v>1019</v>
      </c>
      <c r="G641" s="248"/>
      <c r="H641" s="249" t="s">
        <v>19</v>
      </c>
      <c r="I641" s="251"/>
      <c r="J641" s="248"/>
      <c r="K641" s="248"/>
      <c r="L641" s="252"/>
      <c r="M641" s="253"/>
      <c r="N641" s="254"/>
      <c r="O641" s="254"/>
      <c r="P641" s="254"/>
      <c r="Q641" s="254"/>
      <c r="R641" s="254"/>
      <c r="S641" s="254"/>
      <c r="T641" s="255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6" t="s">
        <v>189</v>
      </c>
      <c r="AU641" s="256" t="s">
        <v>82</v>
      </c>
      <c r="AV641" s="14" t="s">
        <v>80</v>
      </c>
      <c r="AW641" s="14" t="s">
        <v>33</v>
      </c>
      <c r="AX641" s="14" t="s">
        <v>72</v>
      </c>
      <c r="AY641" s="256" t="s">
        <v>178</v>
      </c>
    </row>
    <row r="642" spans="1:51" s="13" customFormat="1" ht="12">
      <c r="A642" s="13"/>
      <c r="B642" s="235"/>
      <c r="C642" s="236"/>
      <c r="D642" s="230" t="s">
        <v>189</v>
      </c>
      <c r="E642" s="237" t="s">
        <v>19</v>
      </c>
      <c r="F642" s="238" t="s">
        <v>1020</v>
      </c>
      <c r="G642" s="236"/>
      <c r="H642" s="239">
        <v>260.84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5" t="s">
        <v>189</v>
      </c>
      <c r="AU642" s="245" t="s">
        <v>82</v>
      </c>
      <c r="AV642" s="13" t="s">
        <v>82</v>
      </c>
      <c r="AW642" s="13" t="s">
        <v>33</v>
      </c>
      <c r="AX642" s="13" t="s">
        <v>72</v>
      </c>
      <c r="AY642" s="245" t="s">
        <v>178</v>
      </c>
    </row>
    <row r="643" spans="1:51" s="15" customFormat="1" ht="12">
      <c r="A643" s="15"/>
      <c r="B643" s="257"/>
      <c r="C643" s="258"/>
      <c r="D643" s="230" t="s">
        <v>189</v>
      </c>
      <c r="E643" s="259" t="s">
        <v>19</v>
      </c>
      <c r="F643" s="260" t="s">
        <v>265</v>
      </c>
      <c r="G643" s="258"/>
      <c r="H643" s="261">
        <v>895.15</v>
      </c>
      <c r="I643" s="262"/>
      <c r="J643" s="258"/>
      <c r="K643" s="258"/>
      <c r="L643" s="263"/>
      <c r="M643" s="264"/>
      <c r="N643" s="265"/>
      <c r="O643" s="265"/>
      <c r="P643" s="265"/>
      <c r="Q643" s="265"/>
      <c r="R643" s="265"/>
      <c r="S643" s="265"/>
      <c r="T643" s="266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7" t="s">
        <v>189</v>
      </c>
      <c r="AU643" s="267" t="s">
        <v>82</v>
      </c>
      <c r="AV643" s="15" t="s">
        <v>185</v>
      </c>
      <c r="AW643" s="15" t="s">
        <v>33</v>
      </c>
      <c r="AX643" s="15" t="s">
        <v>80</v>
      </c>
      <c r="AY643" s="267" t="s">
        <v>178</v>
      </c>
    </row>
    <row r="644" spans="1:65" s="2" customFormat="1" ht="16.5" customHeight="1">
      <c r="A644" s="41"/>
      <c r="B644" s="42"/>
      <c r="C644" s="293" t="s">
        <v>1021</v>
      </c>
      <c r="D644" s="293" t="s">
        <v>452</v>
      </c>
      <c r="E644" s="294" t="s">
        <v>1022</v>
      </c>
      <c r="F644" s="295" t="s">
        <v>1023</v>
      </c>
      <c r="G644" s="296" t="s">
        <v>183</v>
      </c>
      <c r="H644" s="297">
        <v>503.528</v>
      </c>
      <c r="I644" s="298"/>
      <c r="J644" s="299">
        <f>ROUND(I644*H644,2)</f>
        <v>0</v>
      </c>
      <c r="K644" s="295" t="s">
        <v>184</v>
      </c>
      <c r="L644" s="300"/>
      <c r="M644" s="301" t="s">
        <v>19</v>
      </c>
      <c r="N644" s="302" t="s">
        <v>43</v>
      </c>
      <c r="O644" s="87"/>
      <c r="P644" s="226">
        <f>O644*H644</f>
        <v>0</v>
      </c>
      <c r="Q644" s="226">
        <v>0.0105</v>
      </c>
      <c r="R644" s="226">
        <f>Q644*H644</f>
        <v>5.287044000000001</v>
      </c>
      <c r="S644" s="226">
        <v>0</v>
      </c>
      <c r="T644" s="227">
        <f>S644*H644</f>
        <v>0</v>
      </c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R644" s="228" t="s">
        <v>198</v>
      </c>
      <c r="AT644" s="228" t="s">
        <v>452</v>
      </c>
      <c r="AU644" s="228" t="s">
        <v>82</v>
      </c>
      <c r="AY644" s="20" t="s">
        <v>178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20" t="s">
        <v>80</v>
      </c>
      <c r="BK644" s="229">
        <f>ROUND(I644*H644,2)</f>
        <v>0</v>
      </c>
      <c r="BL644" s="20" t="s">
        <v>185</v>
      </c>
      <c r="BM644" s="228" t="s">
        <v>1024</v>
      </c>
    </row>
    <row r="645" spans="1:47" s="2" customFormat="1" ht="12">
      <c r="A645" s="41"/>
      <c r="B645" s="42"/>
      <c r="C645" s="43"/>
      <c r="D645" s="230" t="s">
        <v>187</v>
      </c>
      <c r="E645" s="43"/>
      <c r="F645" s="231" t="s">
        <v>1023</v>
      </c>
      <c r="G645" s="43"/>
      <c r="H645" s="43"/>
      <c r="I645" s="232"/>
      <c r="J645" s="43"/>
      <c r="K645" s="43"/>
      <c r="L645" s="47"/>
      <c r="M645" s="233"/>
      <c r="N645" s="234"/>
      <c r="O645" s="87"/>
      <c r="P645" s="87"/>
      <c r="Q645" s="87"/>
      <c r="R645" s="87"/>
      <c r="S645" s="87"/>
      <c r="T645" s="88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T645" s="20" t="s">
        <v>187</v>
      </c>
      <c r="AU645" s="20" t="s">
        <v>82</v>
      </c>
    </row>
    <row r="646" spans="1:51" s="14" customFormat="1" ht="12">
      <c r="A646" s="14"/>
      <c r="B646" s="247"/>
      <c r="C646" s="248"/>
      <c r="D646" s="230" t="s">
        <v>189</v>
      </c>
      <c r="E646" s="249" t="s">
        <v>19</v>
      </c>
      <c r="F646" s="250" t="s">
        <v>1007</v>
      </c>
      <c r="G646" s="248"/>
      <c r="H646" s="249" t="s">
        <v>19</v>
      </c>
      <c r="I646" s="251"/>
      <c r="J646" s="248"/>
      <c r="K646" s="248"/>
      <c r="L646" s="252"/>
      <c r="M646" s="253"/>
      <c r="N646" s="254"/>
      <c r="O646" s="254"/>
      <c r="P646" s="254"/>
      <c r="Q646" s="254"/>
      <c r="R646" s="254"/>
      <c r="S646" s="254"/>
      <c r="T646" s="25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6" t="s">
        <v>189</v>
      </c>
      <c r="AU646" s="256" t="s">
        <v>82</v>
      </c>
      <c r="AV646" s="14" t="s">
        <v>80</v>
      </c>
      <c r="AW646" s="14" t="s">
        <v>33</v>
      </c>
      <c r="AX646" s="14" t="s">
        <v>72</v>
      </c>
      <c r="AY646" s="256" t="s">
        <v>178</v>
      </c>
    </row>
    <row r="647" spans="1:51" s="13" customFormat="1" ht="12">
      <c r="A647" s="13"/>
      <c r="B647" s="235"/>
      <c r="C647" s="236"/>
      <c r="D647" s="230" t="s">
        <v>189</v>
      </c>
      <c r="E647" s="237" t="s">
        <v>19</v>
      </c>
      <c r="F647" s="238" t="s">
        <v>1008</v>
      </c>
      <c r="G647" s="236"/>
      <c r="H647" s="239">
        <v>179.55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5" t="s">
        <v>189</v>
      </c>
      <c r="AU647" s="245" t="s">
        <v>82</v>
      </c>
      <c r="AV647" s="13" t="s">
        <v>82</v>
      </c>
      <c r="AW647" s="13" t="s">
        <v>33</v>
      </c>
      <c r="AX647" s="13" t="s">
        <v>72</v>
      </c>
      <c r="AY647" s="245" t="s">
        <v>178</v>
      </c>
    </row>
    <row r="648" spans="1:51" s="14" customFormat="1" ht="12">
      <c r="A648" s="14"/>
      <c r="B648" s="247"/>
      <c r="C648" s="248"/>
      <c r="D648" s="230" t="s">
        <v>189</v>
      </c>
      <c r="E648" s="249" t="s">
        <v>19</v>
      </c>
      <c r="F648" s="250" t="s">
        <v>558</v>
      </c>
      <c r="G648" s="248"/>
      <c r="H648" s="249" t="s">
        <v>19</v>
      </c>
      <c r="I648" s="251"/>
      <c r="J648" s="248"/>
      <c r="K648" s="248"/>
      <c r="L648" s="252"/>
      <c r="M648" s="253"/>
      <c r="N648" s="254"/>
      <c r="O648" s="254"/>
      <c r="P648" s="254"/>
      <c r="Q648" s="254"/>
      <c r="R648" s="254"/>
      <c r="S648" s="254"/>
      <c r="T648" s="25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6" t="s">
        <v>189</v>
      </c>
      <c r="AU648" s="256" t="s">
        <v>82</v>
      </c>
      <c r="AV648" s="14" t="s">
        <v>80</v>
      </c>
      <c r="AW648" s="14" t="s">
        <v>33</v>
      </c>
      <c r="AX648" s="14" t="s">
        <v>72</v>
      </c>
      <c r="AY648" s="256" t="s">
        <v>178</v>
      </c>
    </row>
    <row r="649" spans="1:51" s="13" customFormat="1" ht="12">
      <c r="A649" s="13"/>
      <c r="B649" s="235"/>
      <c r="C649" s="236"/>
      <c r="D649" s="230" t="s">
        <v>189</v>
      </c>
      <c r="E649" s="237" t="s">
        <v>19</v>
      </c>
      <c r="F649" s="238" t="s">
        <v>1009</v>
      </c>
      <c r="G649" s="236"/>
      <c r="H649" s="239">
        <v>5.6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5" t="s">
        <v>189</v>
      </c>
      <c r="AU649" s="245" t="s">
        <v>82</v>
      </c>
      <c r="AV649" s="13" t="s">
        <v>82</v>
      </c>
      <c r="AW649" s="13" t="s">
        <v>33</v>
      </c>
      <c r="AX649" s="13" t="s">
        <v>72</v>
      </c>
      <c r="AY649" s="245" t="s">
        <v>178</v>
      </c>
    </row>
    <row r="650" spans="1:51" s="14" customFormat="1" ht="12">
      <c r="A650" s="14"/>
      <c r="B650" s="247"/>
      <c r="C650" s="248"/>
      <c r="D650" s="230" t="s">
        <v>189</v>
      </c>
      <c r="E650" s="249" t="s">
        <v>19</v>
      </c>
      <c r="F650" s="250" t="s">
        <v>1025</v>
      </c>
      <c r="G650" s="248"/>
      <c r="H650" s="249" t="s">
        <v>19</v>
      </c>
      <c r="I650" s="251"/>
      <c r="J650" s="248"/>
      <c r="K650" s="248"/>
      <c r="L650" s="252"/>
      <c r="M650" s="253"/>
      <c r="N650" s="254"/>
      <c r="O650" s="254"/>
      <c r="P650" s="254"/>
      <c r="Q650" s="254"/>
      <c r="R650" s="254"/>
      <c r="S650" s="254"/>
      <c r="T650" s="255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6" t="s">
        <v>189</v>
      </c>
      <c r="AU650" s="256" t="s">
        <v>82</v>
      </c>
      <c r="AV650" s="14" t="s">
        <v>80</v>
      </c>
      <c r="AW650" s="14" t="s">
        <v>33</v>
      </c>
      <c r="AX650" s="14" t="s">
        <v>72</v>
      </c>
      <c r="AY650" s="256" t="s">
        <v>178</v>
      </c>
    </row>
    <row r="651" spans="1:51" s="14" customFormat="1" ht="12">
      <c r="A651" s="14"/>
      <c r="B651" s="247"/>
      <c r="C651" s="248"/>
      <c r="D651" s="230" t="s">
        <v>189</v>
      </c>
      <c r="E651" s="249" t="s">
        <v>19</v>
      </c>
      <c r="F651" s="250" t="s">
        <v>1013</v>
      </c>
      <c r="G651" s="248"/>
      <c r="H651" s="249" t="s">
        <v>19</v>
      </c>
      <c r="I651" s="251"/>
      <c r="J651" s="248"/>
      <c r="K651" s="248"/>
      <c r="L651" s="252"/>
      <c r="M651" s="253"/>
      <c r="N651" s="254"/>
      <c r="O651" s="254"/>
      <c r="P651" s="254"/>
      <c r="Q651" s="254"/>
      <c r="R651" s="254"/>
      <c r="S651" s="254"/>
      <c r="T651" s="25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6" t="s">
        <v>189</v>
      </c>
      <c r="AU651" s="256" t="s">
        <v>82</v>
      </c>
      <c r="AV651" s="14" t="s">
        <v>80</v>
      </c>
      <c r="AW651" s="14" t="s">
        <v>33</v>
      </c>
      <c r="AX651" s="14" t="s">
        <v>72</v>
      </c>
      <c r="AY651" s="256" t="s">
        <v>178</v>
      </c>
    </row>
    <row r="652" spans="1:51" s="13" customFormat="1" ht="12">
      <c r="A652" s="13"/>
      <c r="B652" s="235"/>
      <c r="C652" s="236"/>
      <c r="D652" s="230" t="s">
        <v>189</v>
      </c>
      <c r="E652" s="237" t="s">
        <v>19</v>
      </c>
      <c r="F652" s="238" t="s">
        <v>1014</v>
      </c>
      <c r="G652" s="236"/>
      <c r="H652" s="239">
        <v>152.19</v>
      </c>
      <c r="I652" s="240"/>
      <c r="J652" s="236"/>
      <c r="K652" s="236"/>
      <c r="L652" s="241"/>
      <c r="M652" s="242"/>
      <c r="N652" s="243"/>
      <c r="O652" s="243"/>
      <c r="P652" s="243"/>
      <c r="Q652" s="243"/>
      <c r="R652" s="243"/>
      <c r="S652" s="243"/>
      <c r="T652" s="24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5" t="s">
        <v>189</v>
      </c>
      <c r="AU652" s="245" t="s">
        <v>82</v>
      </c>
      <c r="AV652" s="13" t="s">
        <v>82</v>
      </c>
      <c r="AW652" s="13" t="s">
        <v>33</v>
      </c>
      <c r="AX652" s="13" t="s">
        <v>72</v>
      </c>
      <c r="AY652" s="245" t="s">
        <v>178</v>
      </c>
    </row>
    <row r="653" spans="1:51" s="14" customFormat="1" ht="12">
      <c r="A653" s="14"/>
      <c r="B653" s="247"/>
      <c r="C653" s="248"/>
      <c r="D653" s="230" t="s">
        <v>189</v>
      </c>
      <c r="E653" s="249" t="s">
        <v>19</v>
      </c>
      <c r="F653" s="250" t="s">
        <v>1015</v>
      </c>
      <c r="G653" s="248"/>
      <c r="H653" s="249" t="s">
        <v>19</v>
      </c>
      <c r="I653" s="251"/>
      <c r="J653" s="248"/>
      <c r="K653" s="248"/>
      <c r="L653" s="252"/>
      <c r="M653" s="253"/>
      <c r="N653" s="254"/>
      <c r="O653" s="254"/>
      <c r="P653" s="254"/>
      <c r="Q653" s="254"/>
      <c r="R653" s="254"/>
      <c r="S653" s="254"/>
      <c r="T653" s="25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6" t="s">
        <v>189</v>
      </c>
      <c r="AU653" s="256" t="s">
        <v>82</v>
      </c>
      <c r="AV653" s="14" t="s">
        <v>80</v>
      </c>
      <c r="AW653" s="14" t="s">
        <v>33</v>
      </c>
      <c r="AX653" s="14" t="s">
        <v>72</v>
      </c>
      <c r="AY653" s="256" t="s">
        <v>178</v>
      </c>
    </row>
    <row r="654" spans="1:51" s="13" customFormat="1" ht="12">
      <c r="A654" s="13"/>
      <c r="B654" s="235"/>
      <c r="C654" s="236"/>
      <c r="D654" s="230" t="s">
        <v>189</v>
      </c>
      <c r="E654" s="237" t="s">
        <v>19</v>
      </c>
      <c r="F654" s="238" t="s">
        <v>1016</v>
      </c>
      <c r="G654" s="236"/>
      <c r="H654" s="239">
        <v>242.82</v>
      </c>
      <c r="I654" s="240"/>
      <c r="J654" s="236"/>
      <c r="K654" s="236"/>
      <c r="L654" s="241"/>
      <c r="M654" s="242"/>
      <c r="N654" s="243"/>
      <c r="O654" s="243"/>
      <c r="P654" s="243"/>
      <c r="Q654" s="243"/>
      <c r="R654" s="243"/>
      <c r="S654" s="243"/>
      <c r="T654" s="24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5" t="s">
        <v>189</v>
      </c>
      <c r="AU654" s="245" t="s">
        <v>82</v>
      </c>
      <c r="AV654" s="13" t="s">
        <v>82</v>
      </c>
      <c r="AW654" s="13" t="s">
        <v>33</v>
      </c>
      <c r="AX654" s="13" t="s">
        <v>72</v>
      </c>
      <c r="AY654" s="245" t="s">
        <v>178</v>
      </c>
    </row>
    <row r="655" spans="1:51" s="14" customFormat="1" ht="12">
      <c r="A655" s="14"/>
      <c r="B655" s="247"/>
      <c r="C655" s="248"/>
      <c r="D655" s="230" t="s">
        <v>189</v>
      </c>
      <c r="E655" s="249" t="s">
        <v>19</v>
      </c>
      <c r="F655" s="250" t="s">
        <v>1017</v>
      </c>
      <c r="G655" s="248"/>
      <c r="H655" s="249" t="s">
        <v>19</v>
      </c>
      <c r="I655" s="251"/>
      <c r="J655" s="248"/>
      <c r="K655" s="248"/>
      <c r="L655" s="252"/>
      <c r="M655" s="253"/>
      <c r="N655" s="254"/>
      <c r="O655" s="254"/>
      <c r="P655" s="254"/>
      <c r="Q655" s="254"/>
      <c r="R655" s="254"/>
      <c r="S655" s="254"/>
      <c r="T655" s="255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6" t="s">
        <v>189</v>
      </c>
      <c r="AU655" s="256" t="s">
        <v>82</v>
      </c>
      <c r="AV655" s="14" t="s">
        <v>80</v>
      </c>
      <c r="AW655" s="14" t="s">
        <v>33</v>
      </c>
      <c r="AX655" s="14" t="s">
        <v>72</v>
      </c>
      <c r="AY655" s="256" t="s">
        <v>178</v>
      </c>
    </row>
    <row r="656" spans="1:51" s="13" customFormat="1" ht="12">
      <c r="A656" s="13"/>
      <c r="B656" s="235"/>
      <c r="C656" s="236"/>
      <c r="D656" s="230" t="s">
        <v>189</v>
      </c>
      <c r="E656" s="237" t="s">
        <v>19</v>
      </c>
      <c r="F656" s="238" t="s">
        <v>1018</v>
      </c>
      <c r="G656" s="236"/>
      <c r="H656" s="239">
        <v>11.4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5" t="s">
        <v>189</v>
      </c>
      <c r="AU656" s="245" t="s">
        <v>82</v>
      </c>
      <c r="AV656" s="13" t="s">
        <v>82</v>
      </c>
      <c r="AW656" s="13" t="s">
        <v>33</v>
      </c>
      <c r="AX656" s="13" t="s">
        <v>72</v>
      </c>
      <c r="AY656" s="245" t="s">
        <v>178</v>
      </c>
    </row>
    <row r="657" spans="1:51" s="14" customFormat="1" ht="12">
      <c r="A657" s="14"/>
      <c r="B657" s="247"/>
      <c r="C657" s="248"/>
      <c r="D657" s="230" t="s">
        <v>189</v>
      </c>
      <c r="E657" s="249" t="s">
        <v>19</v>
      </c>
      <c r="F657" s="250" t="s">
        <v>1026</v>
      </c>
      <c r="G657" s="248"/>
      <c r="H657" s="249" t="s">
        <v>19</v>
      </c>
      <c r="I657" s="251"/>
      <c r="J657" s="248"/>
      <c r="K657" s="248"/>
      <c r="L657" s="252"/>
      <c r="M657" s="253"/>
      <c r="N657" s="254"/>
      <c r="O657" s="254"/>
      <c r="P657" s="254"/>
      <c r="Q657" s="254"/>
      <c r="R657" s="254"/>
      <c r="S657" s="254"/>
      <c r="T657" s="25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6" t="s">
        <v>189</v>
      </c>
      <c r="AU657" s="256" t="s">
        <v>82</v>
      </c>
      <c r="AV657" s="14" t="s">
        <v>80</v>
      </c>
      <c r="AW657" s="14" t="s">
        <v>33</v>
      </c>
      <c r="AX657" s="14" t="s">
        <v>72</v>
      </c>
      <c r="AY657" s="256" t="s">
        <v>178</v>
      </c>
    </row>
    <row r="658" spans="1:51" s="13" customFormat="1" ht="12">
      <c r="A658" s="13"/>
      <c r="B658" s="235"/>
      <c r="C658" s="236"/>
      <c r="D658" s="230" t="s">
        <v>189</v>
      </c>
      <c r="E658" s="237" t="s">
        <v>19</v>
      </c>
      <c r="F658" s="238" t="s">
        <v>1027</v>
      </c>
      <c r="G658" s="236"/>
      <c r="H658" s="239">
        <v>-112.01</v>
      </c>
      <c r="I658" s="240"/>
      <c r="J658" s="236"/>
      <c r="K658" s="236"/>
      <c r="L658" s="241"/>
      <c r="M658" s="242"/>
      <c r="N658" s="243"/>
      <c r="O658" s="243"/>
      <c r="P658" s="243"/>
      <c r="Q658" s="243"/>
      <c r="R658" s="243"/>
      <c r="S658" s="243"/>
      <c r="T658" s="24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5" t="s">
        <v>189</v>
      </c>
      <c r="AU658" s="245" t="s">
        <v>82</v>
      </c>
      <c r="AV658" s="13" t="s">
        <v>82</v>
      </c>
      <c r="AW658" s="13" t="s">
        <v>33</v>
      </c>
      <c r="AX658" s="13" t="s">
        <v>72</v>
      </c>
      <c r="AY658" s="245" t="s">
        <v>178</v>
      </c>
    </row>
    <row r="659" spans="1:51" s="15" customFormat="1" ht="12">
      <c r="A659" s="15"/>
      <c r="B659" s="257"/>
      <c r="C659" s="258"/>
      <c r="D659" s="230" t="s">
        <v>189</v>
      </c>
      <c r="E659" s="259" t="s">
        <v>19</v>
      </c>
      <c r="F659" s="260" t="s">
        <v>265</v>
      </c>
      <c r="G659" s="258"/>
      <c r="H659" s="261">
        <v>479.55</v>
      </c>
      <c r="I659" s="262"/>
      <c r="J659" s="258"/>
      <c r="K659" s="258"/>
      <c r="L659" s="263"/>
      <c r="M659" s="264"/>
      <c r="N659" s="265"/>
      <c r="O659" s="265"/>
      <c r="P659" s="265"/>
      <c r="Q659" s="265"/>
      <c r="R659" s="265"/>
      <c r="S659" s="265"/>
      <c r="T659" s="266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67" t="s">
        <v>189</v>
      </c>
      <c r="AU659" s="267" t="s">
        <v>82</v>
      </c>
      <c r="AV659" s="15" t="s">
        <v>185</v>
      </c>
      <c r="AW659" s="15" t="s">
        <v>33</v>
      </c>
      <c r="AX659" s="15" t="s">
        <v>80</v>
      </c>
      <c r="AY659" s="267" t="s">
        <v>178</v>
      </c>
    </row>
    <row r="660" spans="1:51" s="13" customFormat="1" ht="12">
      <c r="A660" s="13"/>
      <c r="B660" s="235"/>
      <c r="C660" s="236"/>
      <c r="D660" s="230" t="s">
        <v>189</v>
      </c>
      <c r="E660" s="236"/>
      <c r="F660" s="238" t="s">
        <v>1028</v>
      </c>
      <c r="G660" s="236"/>
      <c r="H660" s="239">
        <v>503.528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189</v>
      </c>
      <c r="AU660" s="245" t="s">
        <v>82</v>
      </c>
      <c r="AV660" s="13" t="s">
        <v>82</v>
      </c>
      <c r="AW660" s="13" t="s">
        <v>4</v>
      </c>
      <c r="AX660" s="13" t="s">
        <v>80</v>
      </c>
      <c r="AY660" s="245" t="s">
        <v>178</v>
      </c>
    </row>
    <row r="661" spans="1:65" s="2" customFormat="1" ht="16.5" customHeight="1">
      <c r="A661" s="41"/>
      <c r="B661" s="42"/>
      <c r="C661" s="293" t="s">
        <v>1029</v>
      </c>
      <c r="D661" s="293" t="s">
        <v>452</v>
      </c>
      <c r="E661" s="294" t="s">
        <v>1030</v>
      </c>
      <c r="F661" s="295" t="s">
        <v>1031</v>
      </c>
      <c r="G661" s="296" t="s">
        <v>183</v>
      </c>
      <c r="H661" s="297">
        <v>273.882</v>
      </c>
      <c r="I661" s="298"/>
      <c r="J661" s="299">
        <f>ROUND(I661*H661,2)</f>
        <v>0</v>
      </c>
      <c r="K661" s="295" t="s">
        <v>184</v>
      </c>
      <c r="L661" s="300"/>
      <c r="M661" s="301" t="s">
        <v>19</v>
      </c>
      <c r="N661" s="302" t="s">
        <v>43</v>
      </c>
      <c r="O661" s="87"/>
      <c r="P661" s="226">
        <f>O661*H661</f>
        <v>0</v>
      </c>
      <c r="Q661" s="226">
        <v>0.0093</v>
      </c>
      <c r="R661" s="226">
        <f>Q661*H661</f>
        <v>2.5471025999999997</v>
      </c>
      <c r="S661" s="226">
        <v>0</v>
      </c>
      <c r="T661" s="227">
        <f>S661*H661</f>
        <v>0</v>
      </c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R661" s="228" t="s">
        <v>198</v>
      </c>
      <c r="AT661" s="228" t="s">
        <v>452</v>
      </c>
      <c r="AU661" s="228" t="s">
        <v>82</v>
      </c>
      <c r="AY661" s="20" t="s">
        <v>178</v>
      </c>
      <c r="BE661" s="229">
        <f>IF(N661="základní",J661,0)</f>
        <v>0</v>
      </c>
      <c r="BF661" s="229">
        <f>IF(N661="snížená",J661,0)</f>
        <v>0</v>
      </c>
      <c r="BG661" s="229">
        <f>IF(N661="zákl. přenesená",J661,0)</f>
        <v>0</v>
      </c>
      <c r="BH661" s="229">
        <f>IF(N661="sníž. přenesená",J661,0)</f>
        <v>0</v>
      </c>
      <c r="BI661" s="229">
        <f>IF(N661="nulová",J661,0)</f>
        <v>0</v>
      </c>
      <c r="BJ661" s="20" t="s">
        <v>80</v>
      </c>
      <c r="BK661" s="229">
        <f>ROUND(I661*H661,2)</f>
        <v>0</v>
      </c>
      <c r="BL661" s="20" t="s">
        <v>185</v>
      </c>
      <c r="BM661" s="228" t="s">
        <v>1032</v>
      </c>
    </row>
    <row r="662" spans="1:47" s="2" customFormat="1" ht="12">
      <c r="A662" s="41"/>
      <c r="B662" s="42"/>
      <c r="C662" s="43"/>
      <c r="D662" s="230" t="s">
        <v>187</v>
      </c>
      <c r="E662" s="43"/>
      <c r="F662" s="231" t="s">
        <v>1031</v>
      </c>
      <c r="G662" s="43"/>
      <c r="H662" s="43"/>
      <c r="I662" s="232"/>
      <c r="J662" s="43"/>
      <c r="K662" s="43"/>
      <c r="L662" s="47"/>
      <c r="M662" s="233"/>
      <c r="N662" s="234"/>
      <c r="O662" s="87"/>
      <c r="P662" s="87"/>
      <c r="Q662" s="87"/>
      <c r="R662" s="87"/>
      <c r="S662" s="87"/>
      <c r="T662" s="88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T662" s="20" t="s">
        <v>187</v>
      </c>
      <c r="AU662" s="20" t="s">
        <v>82</v>
      </c>
    </row>
    <row r="663" spans="1:51" s="13" customFormat="1" ht="12">
      <c r="A663" s="13"/>
      <c r="B663" s="235"/>
      <c r="C663" s="236"/>
      <c r="D663" s="230" t="s">
        <v>189</v>
      </c>
      <c r="E663" s="236"/>
      <c r="F663" s="238" t="s">
        <v>509</v>
      </c>
      <c r="G663" s="236"/>
      <c r="H663" s="239">
        <v>273.882</v>
      </c>
      <c r="I663" s="240"/>
      <c r="J663" s="236"/>
      <c r="K663" s="236"/>
      <c r="L663" s="241"/>
      <c r="M663" s="242"/>
      <c r="N663" s="243"/>
      <c r="O663" s="243"/>
      <c r="P663" s="243"/>
      <c r="Q663" s="243"/>
      <c r="R663" s="243"/>
      <c r="S663" s="243"/>
      <c r="T663" s="24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5" t="s">
        <v>189</v>
      </c>
      <c r="AU663" s="245" t="s">
        <v>82</v>
      </c>
      <c r="AV663" s="13" t="s">
        <v>82</v>
      </c>
      <c r="AW663" s="13" t="s">
        <v>4</v>
      </c>
      <c r="AX663" s="13" t="s">
        <v>80</v>
      </c>
      <c r="AY663" s="245" t="s">
        <v>178</v>
      </c>
    </row>
    <row r="664" spans="1:65" s="2" customFormat="1" ht="16.5" customHeight="1">
      <c r="A664" s="41"/>
      <c r="B664" s="42"/>
      <c r="C664" s="293" t="s">
        <v>1033</v>
      </c>
      <c r="D664" s="293" t="s">
        <v>452</v>
      </c>
      <c r="E664" s="294" t="s">
        <v>1034</v>
      </c>
      <c r="F664" s="295" t="s">
        <v>1035</v>
      </c>
      <c r="G664" s="296" t="s">
        <v>183</v>
      </c>
      <c r="H664" s="297">
        <v>162.498</v>
      </c>
      <c r="I664" s="298"/>
      <c r="J664" s="299">
        <f>ROUND(I664*H664,2)</f>
        <v>0</v>
      </c>
      <c r="K664" s="295" t="s">
        <v>184</v>
      </c>
      <c r="L664" s="300"/>
      <c r="M664" s="301" t="s">
        <v>19</v>
      </c>
      <c r="N664" s="302" t="s">
        <v>43</v>
      </c>
      <c r="O664" s="87"/>
      <c r="P664" s="226">
        <f>O664*H664</f>
        <v>0</v>
      </c>
      <c r="Q664" s="226">
        <v>0.0105</v>
      </c>
      <c r="R664" s="226">
        <f>Q664*H664</f>
        <v>1.706229</v>
      </c>
      <c r="S664" s="226">
        <v>0</v>
      </c>
      <c r="T664" s="227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28" t="s">
        <v>198</v>
      </c>
      <c r="AT664" s="228" t="s">
        <v>452</v>
      </c>
      <c r="AU664" s="228" t="s">
        <v>82</v>
      </c>
      <c r="AY664" s="20" t="s">
        <v>178</v>
      </c>
      <c r="BE664" s="229">
        <f>IF(N664="základní",J664,0)</f>
        <v>0</v>
      </c>
      <c r="BF664" s="229">
        <f>IF(N664="snížená",J664,0)</f>
        <v>0</v>
      </c>
      <c r="BG664" s="229">
        <f>IF(N664="zákl. přenesená",J664,0)</f>
        <v>0</v>
      </c>
      <c r="BH664" s="229">
        <f>IF(N664="sníž. přenesená",J664,0)</f>
        <v>0</v>
      </c>
      <c r="BI664" s="229">
        <f>IF(N664="nulová",J664,0)</f>
        <v>0</v>
      </c>
      <c r="BJ664" s="20" t="s">
        <v>80</v>
      </c>
      <c r="BK664" s="229">
        <f>ROUND(I664*H664,2)</f>
        <v>0</v>
      </c>
      <c r="BL664" s="20" t="s">
        <v>185</v>
      </c>
      <c r="BM664" s="228" t="s">
        <v>1036</v>
      </c>
    </row>
    <row r="665" spans="1:47" s="2" customFormat="1" ht="12">
      <c r="A665" s="41"/>
      <c r="B665" s="42"/>
      <c r="C665" s="43"/>
      <c r="D665" s="230" t="s">
        <v>187</v>
      </c>
      <c r="E665" s="43"/>
      <c r="F665" s="231" t="s">
        <v>1035</v>
      </c>
      <c r="G665" s="43"/>
      <c r="H665" s="43"/>
      <c r="I665" s="232"/>
      <c r="J665" s="43"/>
      <c r="K665" s="43"/>
      <c r="L665" s="47"/>
      <c r="M665" s="233"/>
      <c r="N665" s="234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20" t="s">
        <v>187</v>
      </c>
      <c r="AU665" s="20" t="s">
        <v>82</v>
      </c>
    </row>
    <row r="666" spans="1:51" s="14" customFormat="1" ht="12">
      <c r="A666" s="14"/>
      <c r="B666" s="247"/>
      <c r="C666" s="248"/>
      <c r="D666" s="230" t="s">
        <v>189</v>
      </c>
      <c r="E666" s="249" t="s">
        <v>19</v>
      </c>
      <c r="F666" s="250" t="s">
        <v>1010</v>
      </c>
      <c r="G666" s="248"/>
      <c r="H666" s="249" t="s">
        <v>19</v>
      </c>
      <c r="I666" s="251"/>
      <c r="J666" s="248"/>
      <c r="K666" s="248"/>
      <c r="L666" s="252"/>
      <c r="M666" s="253"/>
      <c r="N666" s="254"/>
      <c r="O666" s="254"/>
      <c r="P666" s="254"/>
      <c r="Q666" s="254"/>
      <c r="R666" s="254"/>
      <c r="S666" s="254"/>
      <c r="T666" s="25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6" t="s">
        <v>189</v>
      </c>
      <c r="AU666" s="256" t="s">
        <v>82</v>
      </c>
      <c r="AV666" s="14" t="s">
        <v>80</v>
      </c>
      <c r="AW666" s="14" t="s">
        <v>33</v>
      </c>
      <c r="AX666" s="14" t="s">
        <v>72</v>
      </c>
      <c r="AY666" s="256" t="s">
        <v>178</v>
      </c>
    </row>
    <row r="667" spans="1:51" s="13" customFormat="1" ht="12">
      <c r="A667" s="13"/>
      <c r="B667" s="235"/>
      <c r="C667" s="236"/>
      <c r="D667" s="230" t="s">
        <v>189</v>
      </c>
      <c r="E667" s="237" t="s">
        <v>19</v>
      </c>
      <c r="F667" s="238" t="s">
        <v>1011</v>
      </c>
      <c r="G667" s="236"/>
      <c r="H667" s="239">
        <v>42.75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5" t="s">
        <v>189</v>
      </c>
      <c r="AU667" s="245" t="s">
        <v>82</v>
      </c>
      <c r="AV667" s="13" t="s">
        <v>82</v>
      </c>
      <c r="AW667" s="13" t="s">
        <v>33</v>
      </c>
      <c r="AX667" s="13" t="s">
        <v>72</v>
      </c>
      <c r="AY667" s="245" t="s">
        <v>178</v>
      </c>
    </row>
    <row r="668" spans="1:51" s="14" customFormat="1" ht="12">
      <c r="A668" s="14"/>
      <c r="B668" s="247"/>
      <c r="C668" s="248"/>
      <c r="D668" s="230" t="s">
        <v>189</v>
      </c>
      <c r="E668" s="249" t="s">
        <v>19</v>
      </c>
      <c r="F668" s="250" t="s">
        <v>1025</v>
      </c>
      <c r="G668" s="248"/>
      <c r="H668" s="249" t="s">
        <v>19</v>
      </c>
      <c r="I668" s="251"/>
      <c r="J668" s="248"/>
      <c r="K668" s="248"/>
      <c r="L668" s="252"/>
      <c r="M668" s="253"/>
      <c r="N668" s="254"/>
      <c r="O668" s="254"/>
      <c r="P668" s="254"/>
      <c r="Q668" s="254"/>
      <c r="R668" s="254"/>
      <c r="S668" s="254"/>
      <c r="T668" s="255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6" t="s">
        <v>189</v>
      </c>
      <c r="AU668" s="256" t="s">
        <v>82</v>
      </c>
      <c r="AV668" s="14" t="s">
        <v>80</v>
      </c>
      <c r="AW668" s="14" t="s">
        <v>33</v>
      </c>
      <c r="AX668" s="14" t="s">
        <v>72</v>
      </c>
      <c r="AY668" s="256" t="s">
        <v>178</v>
      </c>
    </row>
    <row r="669" spans="1:51" s="14" customFormat="1" ht="12">
      <c r="A669" s="14"/>
      <c r="B669" s="247"/>
      <c r="C669" s="248"/>
      <c r="D669" s="230" t="s">
        <v>189</v>
      </c>
      <c r="E669" s="249" t="s">
        <v>19</v>
      </c>
      <c r="F669" s="250" t="s">
        <v>1037</v>
      </c>
      <c r="G669" s="248"/>
      <c r="H669" s="249" t="s">
        <v>19</v>
      </c>
      <c r="I669" s="251"/>
      <c r="J669" s="248"/>
      <c r="K669" s="248"/>
      <c r="L669" s="252"/>
      <c r="M669" s="253"/>
      <c r="N669" s="254"/>
      <c r="O669" s="254"/>
      <c r="P669" s="254"/>
      <c r="Q669" s="254"/>
      <c r="R669" s="254"/>
      <c r="S669" s="254"/>
      <c r="T669" s="25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6" t="s">
        <v>189</v>
      </c>
      <c r="AU669" s="256" t="s">
        <v>82</v>
      </c>
      <c r="AV669" s="14" t="s">
        <v>80</v>
      </c>
      <c r="AW669" s="14" t="s">
        <v>33</v>
      </c>
      <c r="AX669" s="14" t="s">
        <v>72</v>
      </c>
      <c r="AY669" s="256" t="s">
        <v>178</v>
      </c>
    </row>
    <row r="670" spans="1:51" s="13" customFormat="1" ht="12">
      <c r="A670" s="13"/>
      <c r="B670" s="235"/>
      <c r="C670" s="236"/>
      <c r="D670" s="230" t="s">
        <v>189</v>
      </c>
      <c r="E670" s="237" t="s">
        <v>19</v>
      </c>
      <c r="F670" s="238" t="s">
        <v>1038</v>
      </c>
      <c r="G670" s="236"/>
      <c r="H670" s="239">
        <v>112.01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5" t="s">
        <v>189</v>
      </c>
      <c r="AU670" s="245" t="s">
        <v>82</v>
      </c>
      <c r="AV670" s="13" t="s">
        <v>82</v>
      </c>
      <c r="AW670" s="13" t="s">
        <v>33</v>
      </c>
      <c r="AX670" s="13" t="s">
        <v>72</v>
      </c>
      <c r="AY670" s="245" t="s">
        <v>178</v>
      </c>
    </row>
    <row r="671" spans="1:51" s="15" customFormat="1" ht="12">
      <c r="A671" s="15"/>
      <c r="B671" s="257"/>
      <c r="C671" s="258"/>
      <c r="D671" s="230" t="s">
        <v>189</v>
      </c>
      <c r="E671" s="259" t="s">
        <v>19</v>
      </c>
      <c r="F671" s="260" t="s">
        <v>265</v>
      </c>
      <c r="G671" s="258"/>
      <c r="H671" s="261">
        <v>154.76</v>
      </c>
      <c r="I671" s="262"/>
      <c r="J671" s="258"/>
      <c r="K671" s="258"/>
      <c r="L671" s="263"/>
      <c r="M671" s="264"/>
      <c r="N671" s="265"/>
      <c r="O671" s="265"/>
      <c r="P671" s="265"/>
      <c r="Q671" s="265"/>
      <c r="R671" s="265"/>
      <c r="S671" s="265"/>
      <c r="T671" s="266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67" t="s">
        <v>189</v>
      </c>
      <c r="AU671" s="267" t="s">
        <v>82</v>
      </c>
      <c r="AV671" s="15" t="s">
        <v>185</v>
      </c>
      <c r="AW671" s="15" t="s">
        <v>33</v>
      </c>
      <c r="AX671" s="15" t="s">
        <v>80</v>
      </c>
      <c r="AY671" s="267" t="s">
        <v>178</v>
      </c>
    </row>
    <row r="672" spans="1:51" s="13" customFormat="1" ht="12">
      <c r="A672" s="13"/>
      <c r="B672" s="235"/>
      <c r="C672" s="236"/>
      <c r="D672" s="230" t="s">
        <v>189</v>
      </c>
      <c r="E672" s="236"/>
      <c r="F672" s="238" t="s">
        <v>1039</v>
      </c>
      <c r="G672" s="236"/>
      <c r="H672" s="239">
        <v>162.498</v>
      </c>
      <c r="I672" s="240"/>
      <c r="J672" s="236"/>
      <c r="K672" s="236"/>
      <c r="L672" s="241"/>
      <c r="M672" s="242"/>
      <c r="N672" s="243"/>
      <c r="O672" s="243"/>
      <c r="P672" s="243"/>
      <c r="Q672" s="243"/>
      <c r="R672" s="243"/>
      <c r="S672" s="243"/>
      <c r="T672" s="24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189</v>
      </c>
      <c r="AU672" s="245" t="s">
        <v>82</v>
      </c>
      <c r="AV672" s="13" t="s">
        <v>82</v>
      </c>
      <c r="AW672" s="13" t="s">
        <v>4</v>
      </c>
      <c r="AX672" s="13" t="s">
        <v>80</v>
      </c>
      <c r="AY672" s="245" t="s">
        <v>178</v>
      </c>
    </row>
    <row r="673" spans="1:65" s="2" customFormat="1" ht="16.5" customHeight="1">
      <c r="A673" s="41"/>
      <c r="B673" s="42"/>
      <c r="C673" s="217" t="s">
        <v>1040</v>
      </c>
      <c r="D673" s="217" t="s">
        <v>180</v>
      </c>
      <c r="E673" s="218" t="s">
        <v>1041</v>
      </c>
      <c r="F673" s="219" t="s">
        <v>1042</v>
      </c>
      <c r="G673" s="220" t="s">
        <v>183</v>
      </c>
      <c r="H673" s="221">
        <v>172.2</v>
      </c>
      <c r="I673" s="222"/>
      <c r="J673" s="223">
        <f>ROUND(I673*H673,2)</f>
        <v>0</v>
      </c>
      <c r="K673" s="219" t="s">
        <v>184</v>
      </c>
      <c r="L673" s="47"/>
      <c r="M673" s="224" t="s">
        <v>19</v>
      </c>
      <c r="N673" s="225" t="s">
        <v>43</v>
      </c>
      <c r="O673" s="87"/>
      <c r="P673" s="226">
        <f>O673*H673</f>
        <v>0</v>
      </c>
      <c r="Q673" s="226">
        <v>0.01385</v>
      </c>
      <c r="R673" s="226">
        <f>Q673*H673</f>
        <v>2.3849699999999996</v>
      </c>
      <c r="S673" s="226">
        <v>0</v>
      </c>
      <c r="T673" s="227">
        <f>S673*H673</f>
        <v>0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28" t="s">
        <v>185</v>
      </c>
      <c r="AT673" s="228" t="s">
        <v>180</v>
      </c>
      <c r="AU673" s="228" t="s">
        <v>82</v>
      </c>
      <c r="AY673" s="20" t="s">
        <v>178</v>
      </c>
      <c r="BE673" s="229">
        <f>IF(N673="základní",J673,0)</f>
        <v>0</v>
      </c>
      <c r="BF673" s="229">
        <f>IF(N673="snížená",J673,0)</f>
        <v>0</v>
      </c>
      <c r="BG673" s="229">
        <f>IF(N673="zákl. přenesená",J673,0)</f>
        <v>0</v>
      </c>
      <c r="BH673" s="229">
        <f>IF(N673="sníž. přenesená",J673,0)</f>
        <v>0</v>
      </c>
      <c r="BI673" s="229">
        <f>IF(N673="nulová",J673,0)</f>
        <v>0</v>
      </c>
      <c r="BJ673" s="20" t="s">
        <v>80</v>
      </c>
      <c r="BK673" s="229">
        <f>ROUND(I673*H673,2)</f>
        <v>0</v>
      </c>
      <c r="BL673" s="20" t="s">
        <v>185</v>
      </c>
      <c r="BM673" s="228" t="s">
        <v>749</v>
      </c>
    </row>
    <row r="674" spans="1:47" s="2" customFormat="1" ht="12">
      <c r="A674" s="41"/>
      <c r="B674" s="42"/>
      <c r="C674" s="43"/>
      <c r="D674" s="230" t="s">
        <v>187</v>
      </c>
      <c r="E674" s="43"/>
      <c r="F674" s="231" t="s">
        <v>1043</v>
      </c>
      <c r="G674" s="43"/>
      <c r="H674" s="43"/>
      <c r="I674" s="232"/>
      <c r="J674" s="43"/>
      <c r="K674" s="43"/>
      <c r="L674" s="47"/>
      <c r="M674" s="233"/>
      <c r="N674" s="234"/>
      <c r="O674" s="87"/>
      <c r="P674" s="87"/>
      <c r="Q674" s="87"/>
      <c r="R674" s="87"/>
      <c r="S674" s="87"/>
      <c r="T674" s="88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T674" s="20" t="s">
        <v>187</v>
      </c>
      <c r="AU674" s="20" t="s">
        <v>82</v>
      </c>
    </row>
    <row r="675" spans="1:51" s="14" customFormat="1" ht="12">
      <c r="A675" s="14"/>
      <c r="B675" s="247"/>
      <c r="C675" s="248"/>
      <c r="D675" s="230" t="s">
        <v>189</v>
      </c>
      <c r="E675" s="249" t="s">
        <v>19</v>
      </c>
      <c r="F675" s="250" t="s">
        <v>1044</v>
      </c>
      <c r="G675" s="248"/>
      <c r="H675" s="249" t="s">
        <v>19</v>
      </c>
      <c r="I675" s="251"/>
      <c r="J675" s="248"/>
      <c r="K675" s="248"/>
      <c r="L675" s="252"/>
      <c r="M675" s="253"/>
      <c r="N675" s="254"/>
      <c r="O675" s="254"/>
      <c r="P675" s="254"/>
      <c r="Q675" s="254"/>
      <c r="R675" s="254"/>
      <c r="S675" s="254"/>
      <c r="T675" s="255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6" t="s">
        <v>189</v>
      </c>
      <c r="AU675" s="256" t="s">
        <v>82</v>
      </c>
      <c r="AV675" s="14" t="s">
        <v>80</v>
      </c>
      <c r="AW675" s="14" t="s">
        <v>33</v>
      </c>
      <c r="AX675" s="14" t="s">
        <v>72</v>
      </c>
      <c r="AY675" s="256" t="s">
        <v>178</v>
      </c>
    </row>
    <row r="676" spans="1:51" s="14" customFormat="1" ht="12">
      <c r="A676" s="14"/>
      <c r="B676" s="247"/>
      <c r="C676" s="248"/>
      <c r="D676" s="230" t="s">
        <v>189</v>
      </c>
      <c r="E676" s="249" t="s">
        <v>19</v>
      </c>
      <c r="F676" s="250" t="s">
        <v>1045</v>
      </c>
      <c r="G676" s="248"/>
      <c r="H676" s="249" t="s">
        <v>19</v>
      </c>
      <c r="I676" s="251"/>
      <c r="J676" s="248"/>
      <c r="K676" s="248"/>
      <c r="L676" s="252"/>
      <c r="M676" s="253"/>
      <c r="N676" s="254"/>
      <c r="O676" s="254"/>
      <c r="P676" s="254"/>
      <c r="Q676" s="254"/>
      <c r="R676" s="254"/>
      <c r="S676" s="254"/>
      <c r="T676" s="25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6" t="s">
        <v>189</v>
      </c>
      <c r="AU676" s="256" t="s">
        <v>82</v>
      </c>
      <c r="AV676" s="14" t="s">
        <v>80</v>
      </c>
      <c r="AW676" s="14" t="s">
        <v>33</v>
      </c>
      <c r="AX676" s="14" t="s">
        <v>72</v>
      </c>
      <c r="AY676" s="256" t="s">
        <v>178</v>
      </c>
    </row>
    <row r="677" spans="1:51" s="13" customFormat="1" ht="12">
      <c r="A677" s="13"/>
      <c r="B677" s="235"/>
      <c r="C677" s="236"/>
      <c r="D677" s="230" t="s">
        <v>189</v>
      </c>
      <c r="E677" s="237" t="s">
        <v>19</v>
      </c>
      <c r="F677" s="238" t="s">
        <v>1046</v>
      </c>
      <c r="G677" s="236"/>
      <c r="H677" s="239">
        <v>211.2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5" t="s">
        <v>189</v>
      </c>
      <c r="AU677" s="245" t="s">
        <v>82</v>
      </c>
      <c r="AV677" s="13" t="s">
        <v>82</v>
      </c>
      <c r="AW677" s="13" t="s">
        <v>33</v>
      </c>
      <c r="AX677" s="13" t="s">
        <v>72</v>
      </c>
      <c r="AY677" s="245" t="s">
        <v>178</v>
      </c>
    </row>
    <row r="678" spans="1:51" s="14" customFormat="1" ht="12">
      <c r="A678" s="14"/>
      <c r="B678" s="247"/>
      <c r="C678" s="248"/>
      <c r="D678" s="230" t="s">
        <v>189</v>
      </c>
      <c r="E678" s="249" t="s">
        <v>19</v>
      </c>
      <c r="F678" s="250" t="s">
        <v>1047</v>
      </c>
      <c r="G678" s="248"/>
      <c r="H678" s="249" t="s">
        <v>19</v>
      </c>
      <c r="I678" s="251"/>
      <c r="J678" s="248"/>
      <c r="K678" s="248"/>
      <c r="L678" s="252"/>
      <c r="M678" s="253"/>
      <c r="N678" s="254"/>
      <c r="O678" s="254"/>
      <c r="P678" s="254"/>
      <c r="Q678" s="254"/>
      <c r="R678" s="254"/>
      <c r="S678" s="254"/>
      <c r="T678" s="255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6" t="s">
        <v>189</v>
      </c>
      <c r="AU678" s="256" t="s">
        <v>82</v>
      </c>
      <c r="AV678" s="14" t="s">
        <v>80</v>
      </c>
      <c r="AW678" s="14" t="s">
        <v>33</v>
      </c>
      <c r="AX678" s="14" t="s">
        <v>72</v>
      </c>
      <c r="AY678" s="256" t="s">
        <v>178</v>
      </c>
    </row>
    <row r="679" spans="1:51" s="13" customFormat="1" ht="12">
      <c r="A679" s="13"/>
      <c r="B679" s="235"/>
      <c r="C679" s="236"/>
      <c r="D679" s="230" t="s">
        <v>189</v>
      </c>
      <c r="E679" s="237" t="s">
        <v>19</v>
      </c>
      <c r="F679" s="238" t="s">
        <v>1048</v>
      </c>
      <c r="G679" s="236"/>
      <c r="H679" s="239">
        <v>-39</v>
      </c>
      <c r="I679" s="240"/>
      <c r="J679" s="236"/>
      <c r="K679" s="236"/>
      <c r="L679" s="241"/>
      <c r="M679" s="242"/>
      <c r="N679" s="243"/>
      <c r="O679" s="243"/>
      <c r="P679" s="243"/>
      <c r="Q679" s="243"/>
      <c r="R679" s="243"/>
      <c r="S679" s="243"/>
      <c r="T679" s="24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5" t="s">
        <v>189</v>
      </c>
      <c r="AU679" s="245" t="s">
        <v>82</v>
      </c>
      <c r="AV679" s="13" t="s">
        <v>82</v>
      </c>
      <c r="AW679" s="13" t="s">
        <v>33</v>
      </c>
      <c r="AX679" s="13" t="s">
        <v>72</v>
      </c>
      <c r="AY679" s="245" t="s">
        <v>178</v>
      </c>
    </row>
    <row r="680" spans="1:51" s="15" customFormat="1" ht="12">
      <c r="A680" s="15"/>
      <c r="B680" s="257"/>
      <c r="C680" s="258"/>
      <c r="D680" s="230" t="s">
        <v>189</v>
      </c>
      <c r="E680" s="259" t="s">
        <v>19</v>
      </c>
      <c r="F680" s="260" t="s">
        <v>265</v>
      </c>
      <c r="G680" s="258"/>
      <c r="H680" s="261">
        <v>172.2</v>
      </c>
      <c r="I680" s="262"/>
      <c r="J680" s="258"/>
      <c r="K680" s="258"/>
      <c r="L680" s="263"/>
      <c r="M680" s="264"/>
      <c r="N680" s="265"/>
      <c r="O680" s="265"/>
      <c r="P680" s="265"/>
      <c r="Q680" s="265"/>
      <c r="R680" s="265"/>
      <c r="S680" s="265"/>
      <c r="T680" s="266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67" t="s">
        <v>189</v>
      </c>
      <c r="AU680" s="267" t="s">
        <v>82</v>
      </c>
      <c r="AV680" s="15" t="s">
        <v>185</v>
      </c>
      <c r="AW680" s="15" t="s">
        <v>33</v>
      </c>
      <c r="AX680" s="15" t="s">
        <v>80</v>
      </c>
      <c r="AY680" s="267" t="s">
        <v>178</v>
      </c>
    </row>
    <row r="681" spans="1:65" s="2" customFormat="1" ht="16.5" customHeight="1">
      <c r="A681" s="41"/>
      <c r="B681" s="42"/>
      <c r="C681" s="217" t="s">
        <v>1049</v>
      </c>
      <c r="D681" s="217" t="s">
        <v>180</v>
      </c>
      <c r="E681" s="218" t="s">
        <v>1050</v>
      </c>
      <c r="F681" s="219" t="s">
        <v>1051</v>
      </c>
      <c r="G681" s="220" t="s">
        <v>183</v>
      </c>
      <c r="H681" s="221">
        <v>80.7</v>
      </c>
      <c r="I681" s="222"/>
      <c r="J681" s="223">
        <f>ROUND(I681*H681,2)</f>
        <v>0</v>
      </c>
      <c r="K681" s="219" t="s">
        <v>184</v>
      </c>
      <c r="L681" s="47"/>
      <c r="M681" s="224" t="s">
        <v>19</v>
      </c>
      <c r="N681" s="225" t="s">
        <v>43</v>
      </c>
      <c r="O681" s="87"/>
      <c r="P681" s="226">
        <f>O681*H681</f>
        <v>0</v>
      </c>
      <c r="Q681" s="226">
        <v>0.01385</v>
      </c>
      <c r="R681" s="226">
        <f>Q681*H681</f>
        <v>1.117695</v>
      </c>
      <c r="S681" s="226">
        <v>0</v>
      </c>
      <c r="T681" s="227">
        <f>S681*H681</f>
        <v>0</v>
      </c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R681" s="228" t="s">
        <v>185</v>
      </c>
      <c r="AT681" s="228" t="s">
        <v>180</v>
      </c>
      <c r="AU681" s="228" t="s">
        <v>82</v>
      </c>
      <c r="AY681" s="20" t="s">
        <v>178</v>
      </c>
      <c r="BE681" s="229">
        <f>IF(N681="základní",J681,0)</f>
        <v>0</v>
      </c>
      <c r="BF681" s="229">
        <f>IF(N681="snížená",J681,0)</f>
        <v>0</v>
      </c>
      <c r="BG681" s="229">
        <f>IF(N681="zákl. přenesená",J681,0)</f>
        <v>0</v>
      </c>
      <c r="BH681" s="229">
        <f>IF(N681="sníž. přenesená",J681,0)</f>
        <v>0</v>
      </c>
      <c r="BI681" s="229">
        <f>IF(N681="nulová",J681,0)</f>
        <v>0</v>
      </c>
      <c r="BJ681" s="20" t="s">
        <v>80</v>
      </c>
      <c r="BK681" s="229">
        <f>ROUND(I681*H681,2)</f>
        <v>0</v>
      </c>
      <c r="BL681" s="20" t="s">
        <v>185</v>
      </c>
      <c r="BM681" s="228" t="s">
        <v>762</v>
      </c>
    </row>
    <row r="682" spans="1:47" s="2" customFormat="1" ht="12">
      <c r="A682" s="41"/>
      <c r="B682" s="42"/>
      <c r="C682" s="43"/>
      <c r="D682" s="230" t="s">
        <v>187</v>
      </c>
      <c r="E682" s="43"/>
      <c r="F682" s="231" t="s">
        <v>1052</v>
      </c>
      <c r="G682" s="43"/>
      <c r="H682" s="43"/>
      <c r="I682" s="232"/>
      <c r="J682" s="43"/>
      <c r="K682" s="43"/>
      <c r="L682" s="47"/>
      <c r="M682" s="233"/>
      <c r="N682" s="234"/>
      <c r="O682" s="87"/>
      <c r="P682" s="87"/>
      <c r="Q682" s="87"/>
      <c r="R682" s="87"/>
      <c r="S682" s="87"/>
      <c r="T682" s="88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T682" s="20" t="s">
        <v>187</v>
      </c>
      <c r="AU682" s="20" t="s">
        <v>82</v>
      </c>
    </row>
    <row r="683" spans="1:51" s="14" customFormat="1" ht="12">
      <c r="A683" s="14"/>
      <c r="B683" s="247"/>
      <c r="C683" s="248"/>
      <c r="D683" s="230" t="s">
        <v>189</v>
      </c>
      <c r="E683" s="249" t="s">
        <v>19</v>
      </c>
      <c r="F683" s="250" t="s">
        <v>1037</v>
      </c>
      <c r="G683" s="248"/>
      <c r="H683" s="249" t="s">
        <v>19</v>
      </c>
      <c r="I683" s="251"/>
      <c r="J683" s="248"/>
      <c r="K683" s="248"/>
      <c r="L683" s="252"/>
      <c r="M683" s="253"/>
      <c r="N683" s="254"/>
      <c r="O683" s="254"/>
      <c r="P683" s="254"/>
      <c r="Q683" s="254"/>
      <c r="R683" s="254"/>
      <c r="S683" s="254"/>
      <c r="T683" s="25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6" t="s">
        <v>189</v>
      </c>
      <c r="AU683" s="256" t="s">
        <v>82</v>
      </c>
      <c r="AV683" s="14" t="s">
        <v>80</v>
      </c>
      <c r="AW683" s="14" t="s">
        <v>33</v>
      </c>
      <c r="AX683" s="14" t="s">
        <v>72</v>
      </c>
      <c r="AY683" s="256" t="s">
        <v>178</v>
      </c>
    </row>
    <row r="684" spans="1:51" s="13" customFormat="1" ht="12">
      <c r="A684" s="13"/>
      <c r="B684" s="235"/>
      <c r="C684" s="236"/>
      <c r="D684" s="230" t="s">
        <v>189</v>
      </c>
      <c r="E684" s="237" t="s">
        <v>19</v>
      </c>
      <c r="F684" s="238" t="s">
        <v>1053</v>
      </c>
      <c r="G684" s="236"/>
      <c r="H684" s="239">
        <v>80.7</v>
      </c>
      <c r="I684" s="240"/>
      <c r="J684" s="236"/>
      <c r="K684" s="236"/>
      <c r="L684" s="241"/>
      <c r="M684" s="242"/>
      <c r="N684" s="243"/>
      <c r="O684" s="243"/>
      <c r="P684" s="243"/>
      <c r="Q684" s="243"/>
      <c r="R684" s="243"/>
      <c r="S684" s="243"/>
      <c r="T684" s="24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5" t="s">
        <v>189</v>
      </c>
      <c r="AU684" s="245" t="s">
        <v>82</v>
      </c>
      <c r="AV684" s="13" t="s">
        <v>82</v>
      </c>
      <c r="AW684" s="13" t="s">
        <v>33</v>
      </c>
      <c r="AX684" s="13" t="s">
        <v>72</v>
      </c>
      <c r="AY684" s="245" t="s">
        <v>178</v>
      </c>
    </row>
    <row r="685" spans="1:51" s="15" customFormat="1" ht="12">
      <c r="A685" s="15"/>
      <c r="B685" s="257"/>
      <c r="C685" s="258"/>
      <c r="D685" s="230" t="s">
        <v>189</v>
      </c>
      <c r="E685" s="259" t="s">
        <v>19</v>
      </c>
      <c r="F685" s="260" t="s">
        <v>265</v>
      </c>
      <c r="G685" s="258"/>
      <c r="H685" s="261">
        <v>80.7</v>
      </c>
      <c r="I685" s="262"/>
      <c r="J685" s="258"/>
      <c r="K685" s="258"/>
      <c r="L685" s="263"/>
      <c r="M685" s="264"/>
      <c r="N685" s="265"/>
      <c r="O685" s="265"/>
      <c r="P685" s="265"/>
      <c r="Q685" s="265"/>
      <c r="R685" s="265"/>
      <c r="S685" s="265"/>
      <c r="T685" s="266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67" t="s">
        <v>189</v>
      </c>
      <c r="AU685" s="267" t="s">
        <v>82</v>
      </c>
      <c r="AV685" s="15" t="s">
        <v>185</v>
      </c>
      <c r="AW685" s="15" t="s">
        <v>33</v>
      </c>
      <c r="AX685" s="15" t="s">
        <v>80</v>
      </c>
      <c r="AY685" s="267" t="s">
        <v>178</v>
      </c>
    </row>
    <row r="686" spans="1:65" s="2" customFormat="1" ht="16.5" customHeight="1">
      <c r="A686" s="41"/>
      <c r="B686" s="42"/>
      <c r="C686" s="217" t="s">
        <v>655</v>
      </c>
      <c r="D686" s="217" t="s">
        <v>180</v>
      </c>
      <c r="E686" s="218" t="s">
        <v>1054</v>
      </c>
      <c r="F686" s="219" t="s">
        <v>1055</v>
      </c>
      <c r="G686" s="220" t="s">
        <v>183</v>
      </c>
      <c r="H686" s="221">
        <v>252.9</v>
      </c>
      <c r="I686" s="222"/>
      <c r="J686" s="223">
        <f>ROUND(I686*H686,2)</f>
        <v>0</v>
      </c>
      <c r="K686" s="219" t="s">
        <v>184</v>
      </c>
      <c r="L686" s="47"/>
      <c r="M686" s="224" t="s">
        <v>19</v>
      </c>
      <c r="N686" s="225" t="s">
        <v>43</v>
      </c>
      <c r="O686" s="87"/>
      <c r="P686" s="226">
        <f>O686*H686</f>
        <v>0</v>
      </c>
      <c r="Q686" s="226">
        <v>0</v>
      </c>
      <c r="R686" s="226">
        <f>Q686*H686</f>
        <v>0</v>
      </c>
      <c r="S686" s="226">
        <v>0</v>
      </c>
      <c r="T686" s="227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28" t="s">
        <v>185</v>
      </c>
      <c r="AT686" s="228" t="s">
        <v>180</v>
      </c>
      <c r="AU686" s="228" t="s">
        <v>82</v>
      </c>
      <c r="AY686" s="20" t="s">
        <v>178</v>
      </c>
      <c r="BE686" s="229">
        <f>IF(N686="základní",J686,0)</f>
        <v>0</v>
      </c>
      <c r="BF686" s="229">
        <f>IF(N686="snížená",J686,0)</f>
        <v>0</v>
      </c>
      <c r="BG686" s="229">
        <f>IF(N686="zákl. přenesená",J686,0)</f>
        <v>0</v>
      </c>
      <c r="BH686" s="229">
        <f>IF(N686="sníž. přenesená",J686,0)</f>
        <v>0</v>
      </c>
      <c r="BI686" s="229">
        <f>IF(N686="nulová",J686,0)</f>
        <v>0</v>
      </c>
      <c r="BJ686" s="20" t="s">
        <v>80</v>
      </c>
      <c r="BK686" s="229">
        <f>ROUND(I686*H686,2)</f>
        <v>0</v>
      </c>
      <c r="BL686" s="20" t="s">
        <v>185</v>
      </c>
      <c r="BM686" s="228" t="s">
        <v>1056</v>
      </c>
    </row>
    <row r="687" spans="1:47" s="2" customFormat="1" ht="12">
      <c r="A687" s="41"/>
      <c r="B687" s="42"/>
      <c r="C687" s="43"/>
      <c r="D687" s="230" t="s">
        <v>187</v>
      </c>
      <c r="E687" s="43"/>
      <c r="F687" s="231" t="s">
        <v>1057</v>
      </c>
      <c r="G687" s="43"/>
      <c r="H687" s="43"/>
      <c r="I687" s="232"/>
      <c r="J687" s="43"/>
      <c r="K687" s="43"/>
      <c r="L687" s="47"/>
      <c r="M687" s="233"/>
      <c r="N687" s="234"/>
      <c r="O687" s="87"/>
      <c r="P687" s="87"/>
      <c r="Q687" s="87"/>
      <c r="R687" s="87"/>
      <c r="S687" s="87"/>
      <c r="T687" s="88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T687" s="20" t="s">
        <v>187</v>
      </c>
      <c r="AU687" s="20" t="s">
        <v>82</v>
      </c>
    </row>
    <row r="688" spans="1:51" s="13" customFormat="1" ht="12">
      <c r="A688" s="13"/>
      <c r="B688" s="235"/>
      <c r="C688" s="236"/>
      <c r="D688" s="230" t="s">
        <v>189</v>
      </c>
      <c r="E688" s="237" t="s">
        <v>19</v>
      </c>
      <c r="F688" s="238" t="s">
        <v>1058</v>
      </c>
      <c r="G688" s="236"/>
      <c r="H688" s="239">
        <v>252.9</v>
      </c>
      <c r="I688" s="240"/>
      <c r="J688" s="236"/>
      <c r="K688" s="236"/>
      <c r="L688" s="241"/>
      <c r="M688" s="242"/>
      <c r="N688" s="243"/>
      <c r="O688" s="243"/>
      <c r="P688" s="243"/>
      <c r="Q688" s="243"/>
      <c r="R688" s="243"/>
      <c r="S688" s="243"/>
      <c r="T688" s="24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5" t="s">
        <v>189</v>
      </c>
      <c r="AU688" s="245" t="s">
        <v>82</v>
      </c>
      <c r="AV688" s="13" t="s">
        <v>82</v>
      </c>
      <c r="AW688" s="13" t="s">
        <v>33</v>
      </c>
      <c r="AX688" s="13" t="s">
        <v>80</v>
      </c>
      <c r="AY688" s="245" t="s">
        <v>178</v>
      </c>
    </row>
    <row r="689" spans="1:65" s="2" customFormat="1" ht="16.5" customHeight="1">
      <c r="A689" s="41"/>
      <c r="B689" s="42"/>
      <c r="C689" s="293" t="s">
        <v>1059</v>
      </c>
      <c r="D689" s="293" t="s">
        <v>452</v>
      </c>
      <c r="E689" s="294" t="s">
        <v>1060</v>
      </c>
      <c r="F689" s="295" t="s">
        <v>1061</v>
      </c>
      <c r="G689" s="296" t="s">
        <v>183</v>
      </c>
      <c r="H689" s="297">
        <v>284.133</v>
      </c>
      <c r="I689" s="298"/>
      <c r="J689" s="299">
        <f>ROUND(I689*H689,2)</f>
        <v>0</v>
      </c>
      <c r="K689" s="295" t="s">
        <v>184</v>
      </c>
      <c r="L689" s="300"/>
      <c r="M689" s="301" t="s">
        <v>19</v>
      </c>
      <c r="N689" s="302" t="s">
        <v>43</v>
      </c>
      <c r="O689" s="87"/>
      <c r="P689" s="226">
        <f>O689*H689</f>
        <v>0</v>
      </c>
      <c r="Q689" s="226">
        <v>0.00017</v>
      </c>
      <c r="R689" s="226">
        <f>Q689*H689</f>
        <v>0.04830261</v>
      </c>
      <c r="S689" s="226">
        <v>0</v>
      </c>
      <c r="T689" s="227">
        <f>S689*H689</f>
        <v>0</v>
      </c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R689" s="228" t="s">
        <v>198</v>
      </c>
      <c r="AT689" s="228" t="s">
        <v>452</v>
      </c>
      <c r="AU689" s="228" t="s">
        <v>82</v>
      </c>
      <c r="AY689" s="20" t="s">
        <v>178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20" t="s">
        <v>80</v>
      </c>
      <c r="BK689" s="229">
        <f>ROUND(I689*H689,2)</f>
        <v>0</v>
      </c>
      <c r="BL689" s="20" t="s">
        <v>185</v>
      </c>
      <c r="BM689" s="228" t="s">
        <v>1062</v>
      </c>
    </row>
    <row r="690" spans="1:47" s="2" customFormat="1" ht="12">
      <c r="A690" s="41"/>
      <c r="B690" s="42"/>
      <c r="C690" s="43"/>
      <c r="D690" s="230" t="s">
        <v>187</v>
      </c>
      <c r="E690" s="43"/>
      <c r="F690" s="231" t="s">
        <v>1061</v>
      </c>
      <c r="G690" s="43"/>
      <c r="H690" s="43"/>
      <c r="I690" s="232"/>
      <c r="J690" s="43"/>
      <c r="K690" s="43"/>
      <c r="L690" s="47"/>
      <c r="M690" s="233"/>
      <c r="N690" s="234"/>
      <c r="O690" s="87"/>
      <c r="P690" s="87"/>
      <c r="Q690" s="87"/>
      <c r="R690" s="87"/>
      <c r="S690" s="87"/>
      <c r="T690" s="88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T690" s="20" t="s">
        <v>187</v>
      </c>
      <c r="AU690" s="20" t="s">
        <v>82</v>
      </c>
    </row>
    <row r="691" spans="1:51" s="13" customFormat="1" ht="12">
      <c r="A691" s="13"/>
      <c r="B691" s="235"/>
      <c r="C691" s="236"/>
      <c r="D691" s="230" t="s">
        <v>189</v>
      </c>
      <c r="E691" s="236"/>
      <c r="F691" s="238" t="s">
        <v>1063</v>
      </c>
      <c r="G691" s="236"/>
      <c r="H691" s="239">
        <v>284.133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5" t="s">
        <v>189</v>
      </c>
      <c r="AU691" s="245" t="s">
        <v>82</v>
      </c>
      <c r="AV691" s="13" t="s">
        <v>82</v>
      </c>
      <c r="AW691" s="13" t="s">
        <v>4</v>
      </c>
      <c r="AX691" s="13" t="s">
        <v>80</v>
      </c>
      <c r="AY691" s="245" t="s">
        <v>178</v>
      </c>
    </row>
    <row r="692" spans="1:65" s="2" customFormat="1" ht="16.5" customHeight="1">
      <c r="A692" s="41"/>
      <c r="B692" s="42"/>
      <c r="C692" s="217" t="s">
        <v>1064</v>
      </c>
      <c r="D692" s="217" t="s">
        <v>180</v>
      </c>
      <c r="E692" s="218" t="s">
        <v>1065</v>
      </c>
      <c r="F692" s="219" t="s">
        <v>1066</v>
      </c>
      <c r="G692" s="220" t="s">
        <v>183</v>
      </c>
      <c r="H692" s="221">
        <v>252.9</v>
      </c>
      <c r="I692" s="222"/>
      <c r="J692" s="223">
        <f>ROUND(I692*H692,2)</f>
        <v>0</v>
      </c>
      <c r="K692" s="219" t="s">
        <v>184</v>
      </c>
      <c r="L692" s="47"/>
      <c r="M692" s="224" t="s">
        <v>19</v>
      </c>
      <c r="N692" s="225" t="s">
        <v>43</v>
      </c>
      <c r="O692" s="87"/>
      <c r="P692" s="226">
        <f>O692*H692</f>
        <v>0</v>
      </c>
      <c r="Q692" s="226">
        <v>0</v>
      </c>
      <c r="R692" s="226">
        <f>Q692*H692</f>
        <v>0</v>
      </c>
      <c r="S692" s="226">
        <v>0</v>
      </c>
      <c r="T692" s="227">
        <f>S692*H692</f>
        <v>0</v>
      </c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R692" s="228" t="s">
        <v>185</v>
      </c>
      <c r="AT692" s="228" t="s">
        <v>180</v>
      </c>
      <c r="AU692" s="228" t="s">
        <v>82</v>
      </c>
      <c r="AY692" s="20" t="s">
        <v>178</v>
      </c>
      <c r="BE692" s="229">
        <f>IF(N692="základní",J692,0)</f>
        <v>0</v>
      </c>
      <c r="BF692" s="229">
        <f>IF(N692="snížená",J692,0)</f>
        <v>0</v>
      </c>
      <c r="BG692" s="229">
        <f>IF(N692="zákl. přenesená",J692,0)</f>
        <v>0</v>
      </c>
      <c r="BH692" s="229">
        <f>IF(N692="sníž. přenesená",J692,0)</f>
        <v>0</v>
      </c>
      <c r="BI692" s="229">
        <f>IF(N692="nulová",J692,0)</f>
        <v>0</v>
      </c>
      <c r="BJ692" s="20" t="s">
        <v>80</v>
      </c>
      <c r="BK692" s="229">
        <f>ROUND(I692*H692,2)</f>
        <v>0</v>
      </c>
      <c r="BL692" s="20" t="s">
        <v>185</v>
      </c>
      <c r="BM692" s="228" t="s">
        <v>1067</v>
      </c>
    </row>
    <row r="693" spans="1:47" s="2" customFormat="1" ht="12">
      <c r="A693" s="41"/>
      <c r="B693" s="42"/>
      <c r="C693" s="43"/>
      <c r="D693" s="230" t="s">
        <v>187</v>
      </c>
      <c r="E693" s="43"/>
      <c r="F693" s="231" t="s">
        <v>1068</v>
      </c>
      <c r="G693" s="43"/>
      <c r="H693" s="43"/>
      <c r="I693" s="232"/>
      <c r="J693" s="43"/>
      <c r="K693" s="43"/>
      <c r="L693" s="47"/>
      <c r="M693" s="233"/>
      <c r="N693" s="234"/>
      <c r="O693" s="87"/>
      <c r="P693" s="87"/>
      <c r="Q693" s="87"/>
      <c r="R693" s="87"/>
      <c r="S693" s="87"/>
      <c r="T693" s="88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T693" s="20" t="s">
        <v>187</v>
      </c>
      <c r="AU693" s="20" t="s">
        <v>82</v>
      </c>
    </row>
    <row r="694" spans="1:65" s="2" customFormat="1" ht="16.5" customHeight="1">
      <c r="A694" s="41"/>
      <c r="B694" s="42"/>
      <c r="C694" s="293" t="s">
        <v>1069</v>
      </c>
      <c r="D694" s="293" t="s">
        <v>452</v>
      </c>
      <c r="E694" s="294" t="s">
        <v>1070</v>
      </c>
      <c r="F694" s="295" t="s">
        <v>1071</v>
      </c>
      <c r="G694" s="296" t="s">
        <v>183</v>
      </c>
      <c r="H694" s="297">
        <v>257.958</v>
      </c>
      <c r="I694" s="298"/>
      <c r="J694" s="299">
        <f>ROUND(I694*H694,2)</f>
        <v>0</v>
      </c>
      <c r="K694" s="295" t="s">
        <v>184</v>
      </c>
      <c r="L694" s="300"/>
      <c r="M694" s="301" t="s">
        <v>19</v>
      </c>
      <c r="N694" s="302" t="s">
        <v>43</v>
      </c>
      <c r="O694" s="87"/>
      <c r="P694" s="226">
        <f>O694*H694</f>
        <v>0</v>
      </c>
      <c r="Q694" s="226">
        <v>0.00175</v>
      </c>
      <c r="R694" s="226">
        <f>Q694*H694</f>
        <v>0.45142650000000006</v>
      </c>
      <c r="S694" s="226">
        <v>0</v>
      </c>
      <c r="T694" s="227">
        <f>S694*H694</f>
        <v>0</v>
      </c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R694" s="228" t="s">
        <v>198</v>
      </c>
      <c r="AT694" s="228" t="s">
        <v>452</v>
      </c>
      <c r="AU694" s="228" t="s">
        <v>82</v>
      </c>
      <c r="AY694" s="20" t="s">
        <v>178</v>
      </c>
      <c r="BE694" s="229">
        <f>IF(N694="základní",J694,0)</f>
        <v>0</v>
      </c>
      <c r="BF694" s="229">
        <f>IF(N694="snížená",J694,0)</f>
        <v>0</v>
      </c>
      <c r="BG694" s="229">
        <f>IF(N694="zákl. přenesená",J694,0)</f>
        <v>0</v>
      </c>
      <c r="BH694" s="229">
        <f>IF(N694="sníž. přenesená",J694,0)</f>
        <v>0</v>
      </c>
      <c r="BI694" s="229">
        <f>IF(N694="nulová",J694,0)</f>
        <v>0</v>
      </c>
      <c r="BJ694" s="20" t="s">
        <v>80</v>
      </c>
      <c r="BK694" s="229">
        <f>ROUND(I694*H694,2)</f>
        <v>0</v>
      </c>
      <c r="BL694" s="20" t="s">
        <v>185</v>
      </c>
      <c r="BM694" s="228" t="s">
        <v>1072</v>
      </c>
    </row>
    <row r="695" spans="1:47" s="2" customFormat="1" ht="12">
      <c r="A695" s="41"/>
      <c r="B695" s="42"/>
      <c r="C695" s="43"/>
      <c r="D695" s="230" t="s">
        <v>187</v>
      </c>
      <c r="E695" s="43"/>
      <c r="F695" s="231" t="s">
        <v>1071</v>
      </c>
      <c r="G695" s="43"/>
      <c r="H695" s="43"/>
      <c r="I695" s="232"/>
      <c r="J695" s="43"/>
      <c r="K695" s="43"/>
      <c r="L695" s="47"/>
      <c r="M695" s="233"/>
      <c r="N695" s="234"/>
      <c r="O695" s="87"/>
      <c r="P695" s="87"/>
      <c r="Q695" s="87"/>
      <c r="R695" s="87"/>
      <c r="S695" s="87"/>
      <c r="T695" s="88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T695" s="20" t="s">
        <v>187</v>
      </c>
      <c r="AU695" s="20" t="s">
        <v>82</v>
      </c>
    </row>
    <row r="696" spans="1:51" s="13" customFormat="1" ht="12">
      <c r="A696" s="13"/>
      <c r="B696" s="235"/>
      <c r="C696" s="236"/>
      <c r="D696" s="230" t="s">
        <v>189</v>
      </c>
      <c r="E696" s="236"/>
      <c r="F696" s="238" t="s">
        <v>1073</v>
      </c>
      <c r="G696" s="236"/>
      <c r="H696" s="239">
        <v>257.958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189</v>
      </c>
      <c r="AU696" s="245" t="s">
        <v>82</v>
      </c>
      <c r="AV696" s="13" t="s">
        <v>82</v>
      </c>
      <c r="AW696" s="13" t="s">
        <v>4</v>
      </c>
      <c r="AX696" s="13" t="s">
        <v>80</v>
      </c>
      <c r="AY696" s="245" t="s">
        <v>178</v>
      </c>
    </row>
    <row r="697" spans="1:65" s="2" customFormat="1" ht="16.5" customHeight="1">
      <c r="A697" s="41"/>
      <c r="B697" s="42"/>
      <c r="C697" s="217" t="s">
        <v>1074</v>
      </c>
      <c r="D697" s="217" t="s">
        <v>180</v>
      </c>
      <c r="E697" s="218" t="s">
        <v>1075</v>
      </c>
      <c r="F697" s="219" t="s">
        <v>1076</v>
      </c>
      <c r="G697" s="220" t="s">
        <v>183</v>
      </c>
      <c r="H697" s="221">
        <v>41.7</v>
      </c>
      <c r="I697" s="222"/>
      <c r="J697" s="223">
        <f>ROUND(I697*H697,2)</f>
        <v>0</v>
      </c>
      <c r="K697" s="219" t="s">
        <v>184</v>
      </c>
      <c r="L697" s="47"/>
      <c r="M697" s="224" t="s">
        <v>19</v>
      </c>
      <c r="N697" s="225" t="s">
        <v>43</v>
      </c>
      <c r="O697" s="87"/>
      <c r="P697" s="226">
        <f>O697*H697</f>
        <v>0</v>
      </c>
      <c r="Q697" s="226">
        <v>0.00015</v>
      </c>
      <c r="R697" s="226">
        <f>Q697*H697</f>
        <v>0.006255</v>
      </c>
      <c r="S697" s="226">
        <v>0</v>
      </c>
      <c r="T697" s="227">
        <f>S697*H697</f>
        <v>0</v>
      </c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R697" s="228" t="s">
        <v>185</v>
      </c>
      <c r="AT697" s="228" t="s">
        <v>180</v>
      </c>
      <c r="AU697" s="228" t="s">
        <v>82</v>
      </c>
      <c r="AY697" s="20" t="s">
        <v>178</v>
      </c>
      <c r="BE697" s="229">
        <f>IF(N697="základní",J697,0)</f>
        <v>0</v>
      </c>
      <c r="BF697" s="229">
        <f>IF(N697="snížená",J697,0)</f>
        <v>0</v>
      </c>
      <c r="BG697" s="229">
        <f>IF(N697="zákl. přenesená",J697,0)</f>
        <v>0</v>
      </c>
      <c r="BH697" s="229">
        <f>IF(N697="sníž. přenesená",J697,0)</f>
        <v>0</v>
      </c>
      <c r="BI697" s="229">
        <f>IF(N697="nulová",J697,0)</f>
        <v>0</v>
      </c>
      <c r="BJ697" s="20" t="s">
        <v>80</v>
      </c>
      <c r="BK697" s="229">
        <f>ROUND(I697*H697,2)</f>
        <v>0</v>
      </c>
      <c r="BL697" s="20" t="s">
        <v>185</v>
      </c>
      <c r="BM697" s="228" t="s">
        <v>1077</v>
      </c>
    </row>
    <row r="698" spans="1:47" s="2" customFormat="1" ht="12">
      <c r="A698" s="41"/>
      <c r="B698" s="42"/>
      <c r="C698" s="43"/>
      <c r="D698" s="230" t="s">
        <v>187</v>
      </c>
      <c r="E698" s="43"/>
      <c r="F698" s="231" t="s">
        <v>1078</v>
      </c>
      <c r="G698" s="43"/>
      <c r="H698" s="43"/>
      <c r="I698" s="232"/>
      <c r="J698" s="43"/>
      <c r="K698" s="43"/>
      <c r="L698" s="47"/>
      <c r="M698" s="233"/>
      <c r="N698" s="234"/>
      <c r="O698" s="87"/>
      <c r="P698" s="87"/>
      <c r="Q698" s="87"/>
      <c r="R698" s="87"/>
      <c r="S698" s="87"/>
      <c r="T698" s="88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T698" s="20" t="s">
        <v>187</v>
      </c>
      <c r="AU698" s="20" t="s">
        <v>82</v>
      </c>
    </row>
    <row r="699" spans="1:51" s="14" customFormat="1" ht="12">
      <c r="A699" s="14"/>
      <c r="B699" s="247"/>
      <c r="C699" s="248"/>
      <c r="D699" s="230" t="s">
        <v>189</v>
      </c>
      <c r="E699" s="249" t="s">
        <v>19</v>
      </c>
      <c r="F699" s="250" t="s">
        <v>1079</v>
      </c>
      <c r="G699" s="248"/>
      <c r="H699" s="249" t="s">
        <v>19</v>
      </c>
      <c r="I699" s="251"/>
      <c r="J699" s="248"/>
      <c r="K699" s="248"/>
      <c r="L699" s="252"/>
      <c r="M699" s="253"/>
      <c r="N699" s="254"/>
      <c r="O699" s="254"/>
      <c r="P699" s="254"/>
      <c r="Q699" s="254"/>
      <c r="R699" s="254"/>
      <c r="S699" s="254"/>
      <c r="T699" s="25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6" t="s">
        <v>189</v>
      </c>
      <c r="AU699" s="256" t="s">
        <v>82</v>
      </c>
      <c r="AV699" s="14" t="s">
        <v>80</v>
      </c>
      <c r="AW699" s="14" t="s">
        <v>33</v>
      </c>
      <c r="AX699" s="14" t="s">
        <v>72</v>
      </c>
      <c r="AY699" s="256" t="s">
        <v>178</v>
      </c>
    </row>
    <row r="700" spans="1:51" s="13" customFormat="1" ht="12">
      <c r="A700" s="13"/>
      <c r="B700" s="235"/>
      <c r="C700" s="236"/>
      <c r="D700" s="230" t="s">
        <v>189</v>
      </c>
      <c r="E700" s="237" t="s">
        <v>19</v>
      </c>
      <c r="F700" s="238" t="s">
        <v>1080</v>
      </c>
      <c r="G700" s="236"/>
      <c r="H700" s="239">
        <v>41.7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5" t="s">
        <v>189</v>
      </c>
      <c r="AU700" s="245" t="s">
        <v>82</v>
      </c>
      <c r="AV700" s="13" t="s">
        <v>82</v>
      </c>
      <c r="AW700" s="13" t="s">
        <v>33</v>
      </c>
      <c r="AX700" s="13" t="s">
        <v>72</v>
      </c>
      <c r="AY700" s="245" t="s">
        <v>178</v>
      </c>
    </row>
    <row r="701" spans="1:51" s="15" customFormat="1" ht="12">
      <c r="A701" s="15"/>
      <c r="B701" s="257"/>
      <c r="C701" s="258"/>
      <c r="D701" s="230" t="s">
        <v>189</v>
      </c>
      <c r="E701" s="259" t="s">
        <v>19</v>
      </c>
      <c r="F701" s="260" t="s">
        <v>265</v>
      </c>
      <c r="G701" s="258"/>
      <c r="H701" s="261">
        <v>41.7</v>
      </c>
      <c r="I701" s="262"/>
      <c r="J701" s="258"/>
      <c r="K701" s="258"/>
      <c r="L701" s="263"/>
      <c r="M701" s="264"/>
      <c r="N701" s="265"/>
      <c r="O701" s="265"/>
      <c r="P701" s="265"/>
      <c r="Q701" s="265"/>
      <c r="R701" s="265"/>
      <c r="S701" s="265"/>
      <c r="T701" s="266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67" t="s">
        <v>189</v>
      </c>
      <c r="AU701" s="267" t="s">
        <v>82</v>
      </c>
      <c r="AV701" s="15" t="s">
        <v>185</v>
      </c>
      <c r="AW701" s="15" t="s">
        <v>33</v>
      </c>
      <c r="AX701" s="15" t="s">
        <v>80</v>
      </c>
      <c r="AY701" s="267" t="s">
        <v>178</v>
      </c>
    </row>
    <row r="702" spans="1:65" s="2" customFormat="1" ht="16.5" customHeight="1">
      <c r="A702" s="41"/>
      <c r="B702" s="42"/>
      <c r="C702" s="217" t="s">
        <v>1081</v>
      </c>
      <c r="D702" s="217" t="s">
        <v>180</v>
      </c>
      <c r="E702" s="218" t="s">
        <v>1082</v>
      </c>
      <c r="F702" s="219" t="s">
        <v>1083</v>
      </c>
      <c r="G702" s="220" t="s">
        <v>183</v>
      </c>
      <c r="H702" s="221">
        <v>8.98</v>
      </c>
      <c r="I702" s="222"/>
      <c r="J702" s="223">
        <f>ROUND(I702*H702,2)</f>
        <v>0</v>
      </c>
      <c r="K702" s="219" t="s">
        <v>197</v>
      </c>
      <c r="L702" s="47"/>
      <c r="M702" s="224" t="s">
        <v>19</v>
      </c>
      <c r="N702" s="225" t="s">
        <v>43</v>
      </c>
      <c r="O702" s="87"/>
      <c r="P702" s="226">
        <f>O702*H702</f>
        <v>0</v>
      </c>
      <c r="Q702" s="226">
        <v>0.01385</v>
      </c>
      <c r="R702" s="226">
        <f>Q702*H702</f>
        <v>0.124373</v>
      </c>
      <c r="S702" s="226">
        <v>0</v>
      </c>
      <c r="T702" s="227">
        <f>S702*H702</f>
        <v>0</v>
      </c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R702" s="228" t="s">
        <v>185</v>
      </c>
      <c r="AT702" s="228" t="s">
        <v>180</v>
      </c>
      <c r="AU702" s="228" t="s">
        <v>82</v>
      </c>
      <c r="AY702" s="20" t="s">
        <v>178</v>
      </c>
      <c r="BE702" s="229">
        <f>IF(N702="základní",J702,0)</f>
        <v>0</v>
      </c>
      <c r="BF702" s="229">
        <f>IF(N702="snížená",J702,0)</f>
        <v>0</v>
      </c>
      <c r="BG702" s="229">
        <f>IF(N702="zákl. přenesená",J702,0)</f>
        <v>0</v>
      </c>
      <c r="BH702" s="229">
        <f>IF(N702="sníž. přenesená",J702,0)</f>
        <v>0</v>
      </c>
      <c r="BI702" s="229">
        <f>IF(N702="nulová",J702,0)</f>
        <v>0</v>
      </c>
      <c r="BJ702" s="20" t="s">
        <v>80</v>
      </c>
      <c r="BK702" s="229">
        <f>ROUND(I702*H702,2)</f>
        <v>0</v>
      </c>
      <c r="BL702" s="20" t="s">
        <v>185</v>
      </c>
      <c r="BM702" s="228" t="s">
        <v>785</v>
      </c>
    </row>
    <row r="703" spans="1:47" s="2" customFormat="1" ht="12">
      <c r="A703" s="41"/>
      <c r="B703" s="42"/>
      <c r="C703" s="43"/>
      <c r="D703" s="230" t="s">
        <v>187</v>
      </c>
      <c r="E703" s="43"/>
      <c r="F703" s="231" t="s">
        <v>1083</v>
      </c>
      <c r="G703" s="43"/>
      <c r="H703" s="43"/>
      <c r="I703" s="232"/>
      <c r="J703" s="43"/>
      <c r="K703" s="43"/>
      <c r="L703" s="47"/>
      <c r="M703" s="233"/>
      <c r="N703" s="234"/>
      <c r="O703" s="87"/>
      <c r="P703" s="87"/>
      <c r="Q703" s="87"/>
      <c r="R703" s="87"/>
      <c r="S703" s="87"/>
      <c r="T703" s="88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T703" s="20" t="s">
        <v>187</v>
      </c>
      <c r="AU703" s="20" t="s">
        <v>82</v>
      </c>
    </row>
    <row r="704" spans="1:47" s="2" customFormat="1" ht="12">
      <c r="A704" s="41"/>
      <c r="B704" s="42"/>
      <c r="C704" s="43"/>
      <c r="D704" s="230" t="s">
        <v>240</v>
      </c>
      <c r="E704" s="43"/>
      <c r="F704" s="246" t="s">
        <v>1084</v>
      </c>
      <c r="G704" s="43"/>
      <c r="H704" s="43"/>
      <c r="I704" s="232"/>
      <c r="J704" s="43"/>
      <c r="K704" s="43"/>
      <c r="L704" s="47"/>
      <c r="M704" s="233"/>
      <c r="N704" s="234"/>
      <c r="O704" s="87"/>
      <c r="P704" s="87"/>
      <c r="Q704" s="87"/>
      <c r="R704" s="87"/>
      <c r="S704" s="87"/>
      <c r="T704" s="88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T704" s="20" t="s">
        <v>240</v>
      </c>
      <c r="AU704" s="20" t="s">
        <v>82</v>
      </c>
    </row>
    <row r="705" spans="1:65" s="2" customFormat="1" ht="16.5" customHeight="1">
      <c r="A705" s="41"/>
      <c r="B705" s="42"/>
      <c r="C705" s="217" t="s">
        <v>1085</v>
      </c>
      <c r="D705" s="217" t="s">
        <v>180</v>
      </c>
      <c r="E705" s="218" t="s">
        <v>1086</v>
      </c>
      <c r="F705" s="219" t="s">
        <v>1087</v>
      </c>
      <c r="G705" s="220" t="s">
        <v>254</v>
      </c>
      <c r="H705" s="221">
        <v>11.894</v>
      </c>
      <c r="I705" s="222"/>
      <c r="J705" s="223">
        <f>ROUND(I705*H705,2)</f>
        <v>0</v>
      </c>
      <c r="K705" s="219" t="s">
        <v>184</v>
      </c>
      <c r="L705" s="47"/>
      <c r="M705" s="224" t="s">
        <v>19</v>
      </c>
      <c r="N705" s="225" t="s">
        <v>43</v>
      </c>
      <c r="O705" s="87"/>
      <c r="P705" s="226">
        <f>O705*H705</f>
        <v>0</v>
      </c>
      <c r="Q705" s="226">
        <v>0</v>
      </c>
      <c r="R705" s="226">
        <f>Q705*H705</f>
        <v>0</v>
      </c>
      <c r="S705" s="226">
        <v>0</v>
      </c>
      <c r="T705" s="227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28" t="s">
        <v>185</v>
      </c>
      <c r="AT705" s="228" t="s">
        <v>180</v>
      </c>
      <c r="AU705" s="228" t="s">
        <v>82</v>
      </c>
      <c r="AY705" s="20" t="s">
        <v>178</v>
      </c>
      <c r="BE705" s="229">
        <f>IF(N705="základní",J705,0)</f>
        <v>0</v>
      </c>
      <c r="BF705" s="229">
        <f>IF(N705="snížená",J705,0)</f>
        <v>0</v>
      </c>
      <c r="BG705" s="229">
        <f>IF(N705="zákl. přenesená",J705,0)</f>
        <v>0</v>
      </c>
      <c r="BH705" s="229">
        <f>IF(N705="sníž. přenesená",J705,0)</f>
        <v>0</v>
      </c>
      <c r="BI705" s="229">
        <f>IF(N705="nulová",J705,0)</f>
        <v>0</v>
      </c>
      <c r="BJ705" s="20" t="s">
        <v>80</v>
      </c>
      <c r="BK705" s="229">
        <f>ROUND(I705*H705,2)</f>
        <v>0</v>
      </c>
      <c r="BL705" s="20" t="s">
        <v>185</v>
      </c>
      <c r="BM705" s="228" t="s">
        <v>1088</v>
      </c>
    </row>
    <row r="706" spans="1:47" s="2" customFormat="1" ht="12">
      <c r="A706" s="41"/>
      <c r="B706" s="42"/>
      <c r="C706" s="43"/>
      <c r="D706" s="230" t="s">
        <v>187</v>
      </c>
      <c r="E706" s="43"/>
      <c r="F706" s="231" t="s">
        <v>1089</v>
      </c>
      <c r="G706" s="43"/>
      <c r="H706" s="43"/>
      <c r="I706" s="232"/>
      <c r="J706" s="43"/>
      <c r="K706" s="43"/>
      <c r="L706" s="47"/>
      <c r="M706" s="233"/>
      <c r="N706" s="234"/>
      <c r="O706" s="87"/>
      <c r="P706" s="87"/>
      <c r="Q706" s="87"/>
      <c r="R706" s="87"/>
      <c r="S706" s="87"/>
      <c r="T706" s="88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20" t="s">
        <v>187</v>
      </c>
      <c r="AU706" s="20" t="s">
        <v>82</v>
      </c>
    </row>
    <row r="707" spans="1:63" s="12" customFormat="1" ht="22.8" customHeight="1">
      <c r="A707" s="12"/>
      <c r="B707" s="201"/>
      <c r="C707" s="202"/>
      <c r="D707" s="203" t="s">
        <v>71</v>
      </c>
      <c r="E707" s="215" t="s">
        <v>1090</v>
      </c>
      <c r="F707" s="215" t="s">
        <v>1091</v>
      </c>
      <c r="G707" s="202"/>
      <c r="H707" s="202"/>
      <c r="I707" s="205"/>
      <c r="J707" s="216">
        <f>BK707</f>
        <v>0</v>
      </c>
      <c r="K707" s="202"/>
      <c r="L707" s="207"/>
      <c r="M707" s="208"/>
      <c r="N707" s="209"/>
      <c r="O707" s="209"/>
      <c r="P707" s="210">
        <f>SUM(P708:P737)</f>
        <v>0</v>
      </c>
      <c r="Q707" s="209"/>
      <c r="R707" s="210">
        <f>SUM(R708:R737)</f>
        <v>0.4148926</v>
      </c>
      <c r="S707" s="209"/>
      <c r="T707" s="211">
        <f>SUM(T708:T737)</f>
        <v>0.0014696</v>
      </c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R707" s="212" t="s">
        <v>82</v>
      </c>
      <c r="AT707" s="213" t="s">
        <v>71</v>
      </c>
      <c r="AU707" s="213" t="s">
        <v>80</v>
      </c>
      <c r="AY707" s="212" t="s">
        <v>178</v>
      </c>
      <c r="BK707" s="214">
        <f>SUM(BK708:BK737)</f>
        <v>0</v>
      </c>
    </row>
    <row r="708" spans="1:65" s="2" customFormat="1" ht="16.5" customHeight="1">
      <c r="A708" s="41"/>
      <c r="B708" s="42"/>
      <c r="C708" s="217" t="s">
        <v>1092</v>
      </c>
      <c r="D708" s="217" t="s">
        <v>180</v>
      </c>
      <c r="E708" s="218" t="s">
        <v>1093</v>
      </c>
      <c r="F708" s="219" t="s">
        <v>1094</v>
      </c>
      <c r="G708" s="220" t="s">
        <v>346</v>
      </c>
      <c r="H708" s="221">
        <v>0.88</v>
      </c>
      <c r="I708" s="222"/>
      <c r="J708" s="223">
        <f>ROUND(I708*H708,2)</f>
        <v>0</v>
      </c>
      <c r="K708" s="219" t="s">
        <v>184</v>
      </c>
      <c r="L708" s="47"/>
      <c r="M708" s="224" t="s">
        <v>19</v>
      </c>
      <c r="N708" s="225" t="s">
        <v>43</v>
      </c>
      <c r="O708" s="87"/>
      <c r="P708" s="226">
        <f>O708*H708</f>
        <v>0</v>
      </c>
      <c r="Q708" s="226">
        <v>0</v>
      </c>
      <c r="R708" s="226">
        <f>Q708*H708</f>
        <v>0</v>
      </c>
      <c r="S708" s="226">
        <v>0.00167</v>
      </c>
      <c r="T708" s="227">
        <f>S708*H708</f>
        <v>0.0014696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28" t="s">
        <v>218</v>
      </c>
      <c r="AT708" s="228" t="s">
        <v>180</v>
      </c>
      <c r="AU708" s="228" t="s">
        <v>82</v>
      </c>
      <c r="AY708" s="20" t="s">
        <v>178</v>
      </c>
      <c r="BE708" s="229">
        <f>IF(N708="základní",J708,0)</f>
        <v>0</v>
      </c>
      <c r="BF708" s="229">
        <f>IF(N708="snížená",J708,0)</f>
        <v>0</v>
      </c>
      <c r="BG708" s="229">
        <f>IF(N708="zákl. přenesená",J708,0)</f>
        <v>0</v>
      </c>
      <c r="BH708" s="229">
        <f>IF(N708="sníž. přenesená",J708,0)</f>
        <v>0</v>
      </c>
      <c r="BI708" s="229">
        <f>IF(N708="nulová",J708,0)</f>
        <v>0</v>
      </c>
      <c r="BJ708" s="20" t="s">
        <v>80</v>
      </c>
      <c r="BK708" s="229">
        <f>ROUND(I708*H708,2)</f>
        <v>0</v>
      </c>
      <c r="BL708" s="20" t="s">
        <v>218</v>
      </c>
      <c r="BM708" s="228" t="s">
        <v>1095</v>
      </c>
    </row>
    <row r="709" spans="1:47" s="2" customFormat="1" ht="12">
      <c r="A709" s="41"/>
      <c r="B709" s="42"/>
      <c r="C709" s="43"/>
      <c r="D709" s="230" t="s">
        <v>187</v>
      </c>
      <c r="E709" s="43"/>
      <c r="F709" s="231" t="s">
        <v>1096</v>
      </c>
      <c r="G709" s="43"/>
      <c r="H709" s="43"/>
      <c r="I709" s="232"/>
      <c r="J709" s="43"/>
      <c r="K709" s="43"/>
      <c r="L709" s="47"/>
      <c r="M709" s="233"/>
      <c r="N709" s="234"/>
      <c r="O709" s="87"/>
      <c r="P709" s="87"/>
      <c r="Q709" s="87"/>
      <c r="R709" s="87"/>
      <c r="S709" s="87"/>
      <c r="T709" s="88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T709" s="20" t="s">
        <v>187</v>
      </c>
      <c r="AU709" s="20" t="s">
        <v>82</v>
      </c>
    </row>
    <row r="710" spans="1:65" s="2" customFormat="1" ht="21.75" customHeight="1">
      <c r="A710" s="41"/>
      <c r="B710" s="42"/>
      <c r="C710" s="217" t="s">
        <v>1097</v>
      </c>
      <c r="D710" s="281" t="s">
        <v>180</v>
      </c>
      <c r="E710" s="218" t="s">
        <v>1098</v>
      </c>
      <c r="F710" s="219" t="s">
        <v>1099</v>
      </c>
      <c r="G710" s="220" t="s">
        <v>346</v>
      </c>
      <c r="H710" s="221">
        <v>75</v>
      </c>
      <c r="I710" s="222"/>
      <c r="J710" s="223">
        <f>ROUND(I710*H710,2)</f>
        <v>0</v>
      </c>
      <c r="K710" s="219" t="s">
        <v>184</v>
      </c>
      <c r="L710" s="47"/>
      <c r="M710" s="224" t="s">
        <v>19</v>
      </c>
      <c r="N710" s="225" t="s">
        <v>43</v>
      </c>
      <c r="O710" s="87"/>
      <c r="P710" s="226">
        <f>O710*H710</f>
        <v>0</v>
      </c>
      <c r="Q710" s="226">
        <v>0.00438</v>
      </c>
      <c r="R710" s="226">
        <f>Q710*H710</f>
        <v>0.3285</v>
      </c>
      <c r="S710" s="226">
        <v>0</v>
      </c>
      <c r="T710" s="227">
        <f>S710*H710</f>
        <v>0</v>
      </c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R710" s="228" t="s">
        <v>218</v>
      </c>
      <c r="AT710" s="228" t="s">
        <v>180</v>
      </c>
      <c r="AU710" s="228" t="s">
        <v>82</v>
      </c>
      <c r="AY710" s="20" t="s">
        <v>178</v>
      </c>
      <c r="BE710" s="229">
        <f>IF(N710="základní",J710,0)</f>
        <v>0</v>
      </c>
      <c r="BF710" s="229">
        <f>IF(N710="snížená",J710,0)</f>
        <v>0</v>
      </c>
      <c r="BG710" s="229">
        <f>IF(N710="zákl. přenesená",J710,0)</f>
        <v>0</v>
      </c>
      <c r="BH710" s="229">
        <f>IF(N710="sníž. přenesená",J710,0)</f>
        <v>0</v>
      </c>
      <c r="BI710" s="229">
        <f>IF(N710="nulová",J710,0)</f>
        <v>0</v>
      </c>
      <c r="BJ710" s="20" t="s">
        <v>80</v>
      </c>
      <c r="BK710" s="229">
        <f>ROUND(I710*H710,2)</f>
        <v>0</v>
      </c>
      <c r="BL710" s="20" t="s">
        <v>218</v>
      </c>
      <c r="BM710" s="228" t="s">
        <v>1100</v>
      </c>
    </row>
    <row r="711" spans="1:47" s="2" customFormat="1" ht="12">
      <c r="A711" s="41"/>
      <c r="B711" s="42"/>
      <c r="C711" s="43"/>
      <c r="D711" s="230" t="s">
        <v>187</v>
      </c>
      <c r="E711" s="43"/>
      <c r="F711" s="231" t="s">
        <v>1101</v>
      </c>
      <c r="G711" s="43"/>
      <c r="H711" s="43"/>
      <c r="I711" s="232"/>
      <c r="J711" s="43"/>
      <c r="K711" s="43"/>
      <c r="L711" s="47"/>
      <c r="M711" s="233"/>
      <c r="N711" s="234"/>
      <c r="O711" s="87"/>
      <c r="P711" s="87"/>
      <c r="Q711" s="87"/>
      <c r="R711" s="87"/>
      <c r="S711" s="87"/>
      <c r="T711" s="88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T711" s="20" t="s">
        <v>187</v>
      </c>
      <c r="AU711" s="20" t="s">
        <v>82</v>
      </c>
    </row>
    <row r="712" spans="1:51" s="13" customFormat="1" ht="12">
      <c r="A712" s="13"/>
      <c r="B712" s="235"/>
      <c r="C712" s="236"/>
      <c r="D712" s="230" t="s">
        <v>189</v>
      </c>
      <c r="E712" s="237" t="s">
        <v>19</v>
      </c>
      <c r="F712" s="238" t="s">
        <v>1102</v>
      </c>
      <c r="G712" s="236"/>
      <c r="H712" s="239">
        <v>75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189</v>
      </c>
      <c r="AU712" s="245" t="s">
        <v>82</v>
      </c>
      <c r="AV712" s="13" t="s">
        <v>82</v>
      </c>
      <c r="AW712" s="13" t="s">
        <v>33</v>
      </c>
      <c r="AX712" s="13" t="s">
        <v>80</v>
      </c>
      <c r="AY712" s="245" t="s">
        <v>178</v>
      </c>
    </row>
    <row r="713" spans="1:65" s="2" customFormat="1" ht="16.5" customHeight="1">
      <c r="A713" s="41"/>
      <c r="B713" s="42"/>
      <c r="C713" s="217" t="s">
        <v>1103</v>
      </c>
      <c r="D713" s="217" t="s">
        <v>180</v>
      </c>
      <c r="E713" s="218" t="s">
        <v>1104</v>
      </c>
      <c r="F713" s="219" t="s">
        <v>1105</v>
      </c>
      <c r="G713" s="220" t="s">
        <v>346</v>
      </c>
      <c r="H713" s="221">
        <v>25.88</v>
      </c>
      <c r="I713" s="222"/>
      <c r="J713" s="223">
        <f>ROUND(I713*H713,2)</f>
        <v>0</v>
      </c>
      <c r="K713" s="219" t="s">
        <v>197</v>
      </c>
      <c r="L713" s="47"/>
      <c r="M713" s="224" t="s">
        <v>19</v>
      </c>
      <c r="N713" s="225" t="s">
        <v>43</v>
      </c>
      <c r="O713" s="87"/>
      <c r="P713" s="226">
        <f>O713*H713</f>
        <v>0</v>
      </c>
      <c r="Q713" s="226">
        <v>0.00167</v>
      </c>
      <c r="R713" s="226">
        <f>Q713*H713</f>
        <v>0.0432196</v>
      </c>
      <c r="S713" s="226">
        <v>0</v>
      </c>
      <c r="T713" s="227">
        <f>S713*H713</f>
        <v>0</v>
      </c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R713" s="228" t="s">
        <v>218</v>
      </c>
      <c r="AT713" s="228" t="s">
        <v>180</v>
      </c>
      <c r="AU713" s="228" t="s">
        <v>82</v>
      </c>
      <c r="AY713" s="20" t="s">
        <v>178</v>
      </c>
      <c r="BE713" s="229">
        <f>IF(N713="základní",J713,0)</f>
        <v>0</v>
      </c>
      <c r="BF713" s="229">
        <f>IF(N713="snížená",J713,0)</f>
        <v>0</v>
      </c>
      <c r="BG713" s="229">
        <f>IF(N713="zákl. přenesená",J713,0)</f>
        <v>0</v>
      </c>
      <c r="BH713" s="229">
        <f>IF(N713="sníž. přenesená",J713,0)</f>
        <v>0</v>
      </c>
      <c r="BI713" s="229">
        <f>IF(N713="nulová",J713,0)</f>
        <v>0</v>
      </c>
      <c r="BJ713" s="20" t="s">
        <v>80</v>
      </c>
      <c r="BK713" s="229">
        <f>ROUND(I713*H713,2)</f>
        <v>0</v>
      </c>
      <c r="BL713" s="20" t="s">
        <v>218</v>
      </c>
      <c r="BM713" s="228" t="s">
        <v>1106</v>
      </c>
    </row>
    <row r="714" spans="1:47" s="2" customFormat="1" ht="12">
      <c r="A714" s="41"/>
      <c r="B714" s="42"/>
      <c r="C714" s="43"/>
      <c r="D714" s="230" t="s">
        <v>187</v>
      </c>
      <c r="E714" s="43"/>
      <c r="F714" s="231" t="s">
        <v>1105</v>
      </c>
      <c r="G714" s="43"/>
      <c r="H714" s="43"/>
      <c r="I714" s="232"/>
      <c r="J714" s="43"/>
      <c r="K714" s="43"/>
      <c r="L714" s="47"/>
      <c r="M714" s="233"/>
      <c r="N714" s="234"/>
      <c r="O714" s="87"/>
      <c r="P714" s="87"/>
      <c r="Q714" s="87"/>
      <c r="R714" s="87"/>
      <c r="S714" s="87"/>
      <c r="T714" s="88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T714" s="20" t="s">
        <v>187</v>
      </c>
      <c r="AU714" s="20" t="s">
        <v>82</v>
      </c>
    </row>
    <row r="715" spans="1:51" s="13" customFormat="1" ht="12">
      <c r="A715" s="13"/>
      <c r="B715" s="235"/>
      <c r="C715" s="236"/>
      <c r="D715" s="230" t="s">
        <v>189</v>
      </c>
      <c r="E715" s="237" t="s">
        <v>19</v>
      </c>
      <c r="F715" s="238" t="s">
        <v>1107</v>
      </c>
      <c r="G715" s="236"/>
      <c r="H715" s="239">
        <v>13</v>
      </c>
      <c r="I715" s="240"/>
      <c r="J715" s="236"/>
      <c r="K715" s="236"/>
      <c r="L715" s="241"/>
      <c r="M715" s="242"/>
      <c r="N715" s="243"/>
      <c r="O715" s="243"/>
      <c r="P715" s="243"/>
      <c r="Q715" s="243"/>
      <c r="R715" s="243"/>
      <c r="S715" s="243"/>
      <c r="T715" s="24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5" t="s">
        <v>189</v>
      </c>
      <c r="AU715" s="245" t="s">
        <v>82</v>
      </c>
      <c r="AV715" s="13" t="s">
        <v>82</v>
      </c>
      <c r="AW715" s="13" t="s">
        <v>33</v>
      </c>
      <c r="AX715" s="13" t="s">
        <v>72</v>
      </c>
      <c r="AY715" s="245" t="s">
        <v>178</v>
      </c>
    </row>
    <row r="716" spans="1:51" s="13" customFormat="1" ht="12">
      <c r="A716" s="13"/>
      <c r="B716" s="235"/>
      <c r="C716" s="236"/>
      <c r="D716" s="230" t="s">
        <v>189</v>
      </c>
      <c r="E716" s="237" t="s">
        <v>19</v>
      </c>
      <c r="F716" s="238" t="s">
        <v>1108</v>
      </c>
      <c r="G716" s="236"/>
      <c r="H716" s="239">
        <v>2.88</v>
      </c>
      <c r="I716" s="240"/>
      <c r="J716" s="236"/>
      <c r="K716" s="236"/>
      <c r="L716" s="241"/>
      <c r="M716" s="242"/>
      <c r="N716" s="243"/>
      <c r="O716" s="243"/>
      <c r="P716" s="243"/>
      <c r="Q716" s="243"/>
      <c r="R716" s="243"/>
      <c r="S716" s="243"/>
      <c r="T716" s="244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5" t="s">
        <v>189</v>
      </c>
      <c r="AU716" s="245" t="s">
        <v>82</v>
      </c>
      <c r="AV716" s="13" t="s">
        <v>82</v>
      </c>
      <c r="AW716" s="13" t="s">
        <v>33</v>
      </c>
      <c r="AX716" s="13" t="s">
        <v>72</v>
      </c>
      <c r="AY716" s="245" t="s">
        <v>178</v>
      </c>
    </row>
    <row r="717" spans="1:51" s="13" customFormat="1" ht="12">
      <c r="A717" s="13"/>
      <c r="B717" s="235"/>
      <c r="C717" s="236"/>
      <c r="D717" s="230" t="s">
        <v>189</v>
      </c>
      <c r="E717" s="237" t="s">
        <v>19</v>
      </c>
      <c r="F717" s="238" t="s">
        <v>1109</v>
      </c>
      <c r="G717" s="236"/>
      <c r="H717" s="239">
        <v>1.6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5" t="s">
        <v>189</v>
      </c>
      <c r="AU717" s="245" t="s">
        <v>82</v>
      </c>
      <c r="AV717" s="13" t="s">
        <v>82</v>
      </c>
      <c r="AW717" s="13" t="s">
        <v>33</v>
      </c>
      <c r="AX717" s="13" t="s">
        <v>72</v>
      </c>
      <c r="AY717" s="245" t="s">
        <v>178</v>
      </c>
    </row>
    <row r="718" spans="1:51" s="13" customFormat="1" ht="12">
      <c r="A718" s="13"/>
      <c r="B718" s="235"/>
      <c r="C718" s="236"/>
      <c r="D718" s="230" t="s">
        <v>189</v>
      </c>
      <c r="E718" s="237" t="s">
        <v>19</v>
      </c>
      <c r="F718" s="238" t="s">
        <v>1110</v>
      </c>
      <c r="G718" s="236"/>
      <c r="H718" s="239">
        <v>3.7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5" t="s">
        <v>189</v>
      </c>
      <c r="AU718" s="245" t="s">
        <v>82</v>
      </c>
      <c r="AV718" s="13" t="s">
        <v>82</v>
      </c>
      <c r="AW718" s="13" t="s">
        <v>33</v>
      </c>
      <c r="AX718" s="13" t="s">
        <v>72</v>
      </c>
      <c r="AY718" s="245" t="s">
        <v>178</v>
      </c>
    </row>
    <row r="719" spans="1:51" s="13" customFormat="1" ht="12">
      <c r="A719" s="13"/>
      <c r="B719" s="235"/>
      <c r="C719" s="236"/>
      <c r="D719" s="230" t="s">
        <v>189</v>
      </c>
      <c r="E719" s="237" t="s">
        <v>19</v>
      </c>
      <c r="F719" s="238" t="s">
        <v>1111</v>
      </c>
      <c r="G719" s="236"/>
      <c r="H719" s="239">
        <v>2.05</v>
      </c>
      <c r="I719" s="240"/>
      <c r="J719" s="236"/>
      <c r="K719" s="236"/>
      <c r="L719" s="241"/>
      <c r="M719" s="242"/>
      <c r="N719" s="243"/>
      <c r="O719" s="243"/>
      <c r="P719" s="243"/>
      <c r="Q719" s="243"/>
      <c r="R719" s="243"/>
      <c r="S719" s="243"/>
      <c r="T719" s="24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5" t="s">
        <v>189</v>
      </c>
      <c r="AU719" s="245" t="s">
        <v>82</v>
      </c>
      <c r="AV719" s="13" t="s">
        <v>82</v>
      </c>
      <c r="AW719" s="13" t="s">
        <v>33</v>
      </c>
      <c r="AX719" s="13" t="s">
        <v>72</v>
      </c>
      <c r="AY719" s="245" t="s">
        <v>178</v>
      </c>
    </row>
    <row r="720" spans="1:51" s="13" customFormat="1" ht="12">
      <c r="A720" s="13"/>
      <c r="B720" s="235"/>
      <c r="C720" s="236"/>
      <c r="D720" s="230" t="s">
        <v>189</v>
      </c>
      <c r="E720" s="237" t="s">
        <v>19</v>
      </c>
      <c r="F720" s="238" t="s">
        <v>1112</v>
      </c>
      <c r="G720" s="236"/>
      <c r="H720" s="239">
        <v>1.1</v>
      </c>
      <c r="I720" s="240"/>
      <c r="J720" s="236"/>
      <c r="K720" s="236"/>
      <c r="L720" s="241"/>
      <c r="M720" s="242"/>
      <c r="N720" s="243"/>
      <c r="O720" s="243"/>
      <c r="P720" s="243"/>
      <c r="Q720" s="243"/>
      <c r="R720" s="243"/>
      <c r="S720" s="243"/>
      <c r="T720" s="24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5" t="s">
        <v>189</v>
      </c>
      <c r="AU720" s="245" t="s">
        <v>82</v>
      </c>
      <c r="AV720" s="13" t="s">
        <v>82</v>
      </c>
      <c r="AW720" s="13" t="s">
        <v>33</v>
      </c>
      <c r="AX720" s="13" t="s">
        <v>72</v>
      </c>
      <c r="AY720" s="245" t="s">
        <v>178</v>
      </c>
    </row>
    <row r="721" spans="1:51" s="13" customFormat="1" ht="12">
      <c r="A721" s="13"/>
      <c r="B721" s="235"/>
      <c r="C721" s="236"/>
      <c r="D721" s="230" t="s">
        <v>189</v>
      </c>
      <c r="E721" s="237" t="s">
        <v>19</v>
      </c>
      <c r="F721" s="238" t="s">
        <v>1113</v>
      </c>
      <c r="G721" s="236"/>
      <c r="H721" s="239">
        <v>1.55</v>
      </c>
      <c r="I721" s="240"/>
      <c r="J721" s="236"/>
      <c r="K721" s="236"/>
      <c r="L721" s="241"/>
      <c r="M721" s="242"/>
      <c r="N721" s="243"/>
      <c r="O721" s="243"/>
      <c r="P721" s="243"/>
      <c r="Q721" s="243"/>
      <c r="R721" s="243"/>
      <c r="S721" s="243"/>
      <c r="T721" s="24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5" t="s">
        <v>189</v>
      </c>
      <c r="AU721" s="245" t="s">
        <v>82</v>
      </c>
      <c r="AV721" s="13" t="s">
        <v>82</v>
      </c>
      <c r="AW721" s="13" t="s">
        <v>33</v>
      </c>
      <c r="AX721" s="13" t="s">
        <v>72</v>
      </c>
      <c r="AY721" s="245" t="s">
        <v>178</v>
      </c>
    </row>
    <row r="722" spans="1:51" s="15" customFormat="1" ht="12">
      <c r="A722" s="15"/>
      <c r="B722" s="257"/>
      <c r="C722" s="258"/>
      <c r="D722" s="230" t="s">
        <v>189</v>
      </c>
      <c r="E722" s="259" t="s">
        <v>19</v>
      </c>
      <c r="F722" s="260" t="s">
        <v>265</v>
      </c>
      <c r="G722" s="258"/>
      <c r="H722" s="261">
        <v>25.88</v>
      </c>
      <c r="I722" s="262"/>
      <c r="J722" s="258"/>
      <c r="K722" s="258"/>
      <c r="L722" s="263"/>
      <c r="M722" s="264"/>
      <c r="N722" s="265"/>
      <c r="O722" s="265"/>
      <c r="P722" s="265"/>
      <c r="Q722" s="265"/>
      <c r="R722" s="265"/>
      <c r="S722" s="265"/>
      <c r="T722" s="266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67" t="s">
        <v>189</v>
      </c>
      <c r="AU722" s="267" t="s">
        <v>82</v>
      </c>
      <c r="AV722" s="15" t="s">
        <v>185</v>
      </c>
      <c r="AW722" s="15" t="s">
        <v>33</v>
      </c>
      <c r="AX722" s="15" t="s">
        <v>80</v>
      </c>
      <c r="AY722" s="267" t="s">
        <v>178</v>
      </c>
    </row>
    <row r="723" spans="1:65" s="2" customFormat="1" ht="16.5" customHeight="1">
      <c r="A723" s="41"/>
      <c r="B723" s="42"/>
      <c r="C723" s="217" t="s">
        <v>1114</v>
      </c>
      <c r="D723" s="217" t="s">
        <v>180</v>
      </c>
      <c r="E723" s="218" t="s">
        <v>1115</v>
      </c>
      <c r="F723" s="219" t="s">
        <v>1116</v>
      </c>
      <c r="G723" s="220" t="s">
        <v>346</v>
      </c>
      <c r="H723" s="221">
        <v>0.9</v>
      </c>
      <c r="I723" s="222"/>
      <c r="J723" s="223">
        <f>ROUND(I723*H723,2)</f>
        <v>0</v>
      </c>
      <c r="K723" s="219" t="s">
        <v>184</v>
      </c>
      <c r="L723" s="47"/>
      <c r="M723" s="224" t="s">
        <v>19</v>
      </c>
      <c r="N723" s="225" t="s">
        <v>43</v>
      </c>
      <c r="O723" s="87"/>
      <c r="P723" s="226">
        <f>O723*H723</f>
        <v>0</v>
      </c>
      <c r="Q723" s="226">
        <v>0.00228</v>
      </c>
      <c r="R723" s="226">
        <f>Q723*H723</f>
        <v>0.002052</v>
      </c>
      <c r="S723" s="226">
        <v>0</v>
      </c>
      <c r="T723" s="227">
        <f>S723*H723</f>
        <v>0</v>
      </c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R723" s="228" t="s">
        <v>218</v>
      </c>
      <c r="AT723" s="228" t="s">
        <v>180</v>
      </c>
      <c r="AU723" s="228" t="s">
        <v>82</v>
      </c>
      <c r="AY723" s="20" t="s">
        <v>178</v>
      </c>
      <c r="BE723" s="229">
        <f>IF(N723="základní",J723,0)</f>
        <v>0</v>
      </c>
      <c r="BF723" s="229">
        <f>IF(N723="snížená",J723,0)</f>
        <v>0</v>
      </c>
      <c r="BG723" s="229">
        <f>IF(N723="zákl. přenesená",J723,0)</f>
        <v>0</v>
      </c>
      <c r="BH723" s="229">
        <f>IF(N723="sníž. přenesená",J723,0)</f>
        <v>0</v>
      </c>
      <c r="BI723" s="229">
        <f>IF(N723="nulová",J723,0)</f>
        <v>0</v>
      </c>
      <c r="BJ723" s="20" t="s">
        <v>80</v>
      </c>
      <c r="BK723" s="229">
        <f>ROUND(I723*H723,2)</f>
        <v>0</v>
      </c>
      <c r="BL723" s="20" t="s">
        <v>218</v>
      </c>
      <c r="BM723" s="228" t="s">
        <v>1117</v>
      </c>
    </row>
    <row r="724" spans="1:47" s="2" customFormat="1" ht="12">
      <c r="A724" s="41"/>
      <c r="B724" s="42"/>
      <c r="C724" s="43"/>
      <c r="D724" s="230" t="s">
        <v>187</v>
      </c>
      <c r="E724" s="43"/>
      <c r="F724" s="231" t="s">
        <v>1118</v>
      </c>
      <c r="G724" s="43"/>
      <c r="H724" s="43"/>
      <c r="I724" s="232"/>
      <c r="J724" s="43"/>
      <c r="K724" s="43"/>
      <c r="L724" s="47"/>
      <c r="M724" s="233"/>
      <c r="N724" s="234"/>
      <c r="O724" s="87"/>
      <c r="P724" s="87"/>
      <c r="Q724" s="87"/>
      <c r="R724" s="87"/>
      <c r="S724" s="87"/>
      <c r="T724" s="88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T724" s="20" t="s">
        <v>187</v>
      </c>
      <c r="AU724" s="20" t="s">
        <v>82</v>
      </c>
    </row>
    <row r="725" spans="1:51" s="13" customFormat="1" ht="12">
      <c r="A725" s="13"/>
      <c r="B725" s="235"/>
      <c r="C725" s="236"/>
      <c r="D725" s="230" t="s">
        <v>189</v>
      </c>
      <c r="E725" s="237" t="s">
        <v>19</v>
      </c>
      <c r="F725" s="238" t="s">
        <v>1119</v>
      </c>
      <c r="G725" s="236"/>
      <c r="H725" s="239">
        <v>0.9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5" t="s">
        <v>189</v>
      </c>
      <c r="AU725" s="245" t="s">
        <v>82</v>
      </c>
      <c r="AV725" s="13" t="s">
        <v>82</v>
      </c>
      <c r="AW725" s="13" t="s">
        <v>33</v>
      </c>
      <c r="AX725" s="13" t="s">
        <v>72</v>
      </c>
      <c r="AY725" s="245" t="s">
        <v>178</v>
      </c>
    </row>
    <row r="726" spans="1:51" s="15" customFormat="1" ht="12">
      <c r="A726" s="15"/>
      <c r="B726" s="257"/>
      <c r="C726" s="258"/>
      <c r="D726" s="230" t="s">
        <v>189</v>
      </c>
      <c r="E726" s="259" t="s">
        <v>19</v>
      </c>
      <c r="F726" s="260" t="s">
        <v>265</v>
      </c>
      <c r="G726" s="258"/>
      <c r="H726" s="261">
        <v>0.9</v>
      </c>
      <c r="I726" s="262"/>
      <c r="J726" s="258"/>
      <c r="K726" s="258"/>
      <c r="L726" s="263"/>
      <c r="M726" s="264"/>
      <c r="N726" s="265"/>
      <c r="O726" s="265"/>
      <c r="P726" s="265"/>
      <c r="Q726" s="265"/>
      <c r="R726" s="265"/>
      <c r="S726" s="265"/>
      <c r="T726" s="266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67" t="s">
        <v>189</v>
      </c>
      <c r="AU726" s="267" t="s">
        <v>82</v>
      </c>
      <c r="AV726" s="15" t="s">
        <v>185</v>
      </c>
      <c r="AW726" s="15" t="s">
        <v>33</v>
      </c>
      <c r="AX726" s="15" t="s">
        <v>80</v>
      </c>
      <c r="AY726" s="267" t="s">
        <v>178</v>
      </c>
    </row>
    <row r="727" spans="1:65" s="2" customFormat="1" ht="16.5" customHeight="1">
      <c r="A727" s="41"/>
      <c r="B727" s="42"/>
      <c r="C727" s="217" t="s">
        <v>1120</v>
      </c>
      <c r="D727" s="217" t="s">
        <v>180</v>
      </c>
      <c r="E727" s="218" t="s">
        <v>1121</v>
      </c>
      <c r="F727" s="219" t="s">
        <v>1122</v>
      </c>
      <c r="G727" s="220" t="s">
        <v>346</v>
      </c>
      <c r="H727" s="221">
        <v>9.6</v>
      </c>
      <c r="I727" s="222"/>
      <c r="J727" s="223">
        <f>ROUND(I727*H727,2)</f>
        <v>0</v>
      </c>
      <c r="K727" s="219" t="s">
        <v>184</v>
      </c>
      <c r="L727" s="47"/>
      <c r="M727" s="224" t="s">
        <v>19</v>
      </c>
      <c r="N727" s="225" t="s">
        <v>43</v>
      </c>
      <c r="O727" s="87"/>
      <c r="P727" s="226">
        <f>O727*H727</f>
        <v>0</v>
      </c>
      <c r="Q727" s="226">
        <v>0.00191</v>
      </c>
      <c r="R727" s="226">
        <f>Q727*H727</f>
        <v>0.018335999999999998</v>
      </c>
      <c r="S727" s="226">
        <v>0</v>
      </c>
      <c r="T727" s="227">
        <f>S727*H727</f>
        <v>0</v>
      </c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R727" s="228" t="s">
        <v>218</v>
      </c>
      <c r="AT727" s="228" t="s">
        <v>180</v>
      </c>
      <c r="AU727" s="228" t="s">
        <v>82</v>
      </c>
      <c r="AY727" s="20" t="s">
        <v>178</v>
      </c>
      <c r="BE727" s="229">
        <f>IF(N727="základní",J727,0)</f>
        <v>0</v>
      </c>
      <c r="BF727" s="229">
        <f>IF(N727="snížená",J727,0)</f>
        <v>0</v>
      </c>
      <c r="BG727" s="229">
        <f>IF(N727="zákl. přenesená",J727,0)</f>
        <v>0</v>
      </c>
      <c r="BH727" s="229">
        <f>IF(N727="sníž. přenesená",J727,0)</f>
        <v>0</v>
      </c>
      <c r="BI727" s="229">
        <f>IF(N727="nulová",J727,0)</f>
        <v>0</v>
      </c>
      <c r="BJ727" s="20" t="s">
        <v>80</v>
      </c>
      <c r="BK727" s="229">
        <f>ROUND(I727*H727,2)</f>
        <v>0</v>
      </c>
      <c r="BL727" s="20" t="s">
        <v>218</v>
      </c>
      <c r="BM727" s="228" t="s">
        <v>1123</v>
      </c>
    </row>
    <row r="728" spans="1:47" s="2" customFormat="1" ht="12">
      <c r="A728" s="41"/>
      <c r="B728" s="42"/>
      <c r="C728" s="43"/>
      <c r="D728" s="230" t="s">
        <v>187</v>
      </c>
      <c r="E728" s="43"/>
      <c r="F728" s="231" t="s">
        <v>1124</v>
      </c>
      <c r="G728" s="43"/>
      <c r="H728" s="43"/>
      <c r="I728" s="232"/>
      <c r="J728" s="43"/>
      <c r="K728" s="43"/>
      <c r="L728" s="47"/>
      <c r="M728" s="233"/>
      <c r="N728" s="234"/>
      <c r="O728" s="87"/>
      <c r="P728" s="87"/>
      <c r="Q728" s="87"/>
      <c r="R728" s="87"/>
      <c r="S728" s="87"/>
      <c r="T728" s="88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T728" s="20" t="s">
        <v>187</v>
      </c>
      <c r="AU728" s="20" t="s">
        <v>82</v>
      </c>
    </row>
    <row r="729" spans="1:51" s="13" customFormat="1" ht="12">
      <c r="A729" s="13"/>
      <c r="B729" s="235"/>
      <c r="C729" s="236"/>
      <c r="D729" s="230" t="s">
        <v>189</v>
      </c>
      <c r="E729" s="237" t="s">
        <v>19</v>
      </c>
      <c r="F729" s="238" t="s">
        <v>1125</v>
      </c>
      <c r="G729" s="236"/>
      <c r="H729" s="239">
        <v>9.6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5" t="s">
        <v>189</v>
      </c>
      <c r="AU729" s="245" t="s">
        <v>82</v>
      </c>
      <c r="AV729" s="13" t="s">
        <v>82</v>
      </c>
      <c r="AW729" s="13" t="s">
        <v>33</v>
      </c>
      <c r="AX729" s="13" t="s">
        <v>80</v>
      </c>
      <c r="AY729" s="245" t="s">
        <v>178</v>
      </c>
    </row>
    <row r="730" spans="1:65" s="2" customFormat="1" ht="16.5" customHeight="1">
      <c r="A730" s="41"/>
      <c r="B730" s="42"/>
      <c r="C730" s="217" t="s">
        <v>1126</v>
      </c>
      <c r="D730" s="217" t="s">
        <v>180</v>
      </c>
      <c r="E730" s="218" t="s">
        <v>1127</v>
      </c>
      <c r="F730" s="219" t="s">
        <v>1128</v>
      </c>
      <c r="G730" s="220" t="s">
        <v>346</v>
      </c>
      <c r="H730" s="221">
        <v>10.5</v>
      </c>
      <c r="I730" s="222"/>
      <c r="J730" s="223">
        <f>ROUND(I730*H730,2)</f>
        <v>0</v>
      </c>
      <c r="K730" s="219" t="s">
        <v>184</v>
      </c>
      <c r="L730" s="47"/>
      <c r="M730" s="224" t="s">
        <v>19</v>
      </c>
      <c r="N730" s="225" t="s">
        <v>43</v>
      </c>
      <c r="O730" s="87"/>
      <c r="P730" s="226">
        <f>O730*H730</f>
        <v>0</v>
      </c>
      <c r="Q730" s="226">
        <v>0.00217</v>
      </c>
      <c r="R730" s="226">
        <f>Q730*H730</f>
        <v>0.022785</v>
      </c>
      <c r="S730" s="226">
        <v>0</v>
      </c>
      <c r="T730" s="227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28" t="s">
        <v>218</v>
      </c>
      <c r="AT730" s="228" t="s">
        <v>180</v>
      </c>
      <c r="AU730" s="228" t="s">
        <v>82</v>
      </c>
      <c r="AY730" s="20" t="s">
        <v>178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20" t="s">
        <v>80</v>
      </c>
      <c r="BK730" s="229">
        <f>ROUND(I730*H730,2)</f>
        <v>0</v>
      </c>
      <c r="BL730" s="20" t="s">
        <v>218</v>
      </c>
      <c r="BM730" s="228" t="s">
        <v>1129</v>
      </c>
    </row>
    <row r="731" spans="1:47" s="2" customFormat="1" ht="12">
      <c r="A731" s="41"/>
      <c r="B731" s="42"/>
      <c r="C731" s="43"/>
      <c r="D731" s="230" t="s">
        <v>187</v>
      </c>
      <c r="E731" s="43"/>
      <c r="F731" s="231" t="s">
        <v>1130</v>
      </c>
      <c r="G731" s="43"/>
      <c r="H731" s="43"/>
      <c r="I731" s="232"/>
      <c r="J731" s="43"/>
      <c r="K731" s="43"/>
      <c r="L731" s="47"/>
      <c r="M731" s="233"/>
      <c r="N731" s="234"/>
      <c r="O731" s="87"/>
      <c r="P731" s="87"/>
      <c r="Q731" s="87"/>
      <c r="R731" s="87"/>
      <c r="S731" s="87"/>
      <c r="T731" s="88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T731" s="20" t="s">
        <v>187</v>
      </c>
      <c r="AU731" s="20" t="s">
        <v>82</v>
      </c>
    </row>
    <row r="732" spans="1:51" s="13" customFormat="1" ht="12">
      <c r="A732" s="13"/>
      <c r="B732" s="235"/>
      <c r="C732" s="236"/>
      <c r="D732" s="230" t="s">
        <v>189</v>
      </c>
      <c r="E732" s="237" t="s">
        <v>19</v>
      </c>
      <c r="F732" s="238" t="s">
        <v>1131</v>
      </c>
      <c r="G732" s="236"/>
      <c r="H732" s="239">
        <v>10.5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5" t="s">
        <v>189</v>
      </c>
      <c r="AU732" s="245" t="s">
        <v>82</v>
      </c>
      <c r="AV732" s="13" t="s">
        <v>82</v>
      </c>
      <c r="AW732" s="13" t="s">
        <v>33</v>
      </c>
      <c r="AX732" s="13" t="s">
        <v>72</v>
      </c>
      <c r="AY732" s="245" t="s">
        <v>178</v>
      </c>
    </row>
    <row r="733" spans="1:51" s="15" customFormat="1" ht="12">
      <c r="A733" s="15"/>
      <c r="B733" s="257"/>
      <c r="C733" s="258"/>
      <c r="D733" s="230" t="s">
        <v>189</v>
      </c>
      <c r="E733" s="259" t="s">
        <v>19</v>
      </c>
      <c r="F733" s="260" t="s">
        <v>265</v>
      </c>
      <c r="G733" s="258"/>
      <c r="H733" s="261">
        <v>10.5</v>
      </c>
      <c r="I733" s="262"/>
      <c r="J733" s="258"/>
      <c r="K733" s="258"/>
      <c r="L733" s="263"/>
      <c r="M733" s="264"/>
      <c r="N733" s="265"/>
      <c r="O733" s="265"/>
      <c r="P733" s="265"/>
      <c r="Q733" s="265"/>
      <c r="R733" s="265"/>
      <c r="S733" s="265"/>
      <c r="T733" s="266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67" t="s">
        <v>189</v>
      </c>
      <c r="AU733" s="267" t="s">
        <v>82</v>
      </c>
      <c r="AV733" s="15" t="s">
        <v>185</v>
      </c>
      <c r="AW733" s="15" t="s">
        <v>33</v>
      </c>
      <c r="AX733" s="15" t="s">
        <v>80</v>
      </c>
      <c r="AY733" s="267" t="s">
        <v>178</v>
      </c>
    </row>
    <row r="734" spans="1:65" s="2" customFormat="1" ht="16.5" customHeight="1">
      <c r="A734" s="41"/>
      <c r="B734" s="42"/>
      <c r="C734" s="217" t="s">
        <v>1132</v>
      </c>
      <c r="D734" s="217" t="s">
        <v>180</v>
      </c>
      <c r="E734" s="218" t="s">
        <v>1133</v>
      </c>
      <c r="F734" s="219" t="s">
        <v>1134</v>
      </c>
      <c r="G734" s="220" t="s">
        <v>196</v>
      </c>
      <c r="H734" s="221">
        <v>12</v>
      </c>
      <c r="I734" s="222"/>
      <c r="J734" s="223">
        <f>ROUND(I734*H734,2)</f>
        <v>0</v>
      </c>
      <c r="K734" s="219" t="s">
        <v>197</v>
      </c>
      <c r="L734" s="47"/>
      <c r="M734" s="224" t="s">
        <v>19</v>
      </c>
      <c r="N734" s="225" t="s">
        <v>43</v>
      </c>
      <c r="O734" s="87"/>
      <c r="P734" s="226">
        <f>O734*H734</f>
        <v>0</v>
      </c>
      <c r="Q734" s="226">
        <v>0</v>
      </c>
      <c r="R734" s="226">
        <f>Q734*H734</f>
        <v>0</v>
      </c>
      <c r="S734" s="226">
        <v>0</v>
      </c>
      <c r="T734" s="227">
        <f>S734*H734</f>
        <v>0</v>
      </c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R734" s="228" t="s">
        <v>218</v>
      </c>
      <c r="AT734" s="228" t="s">
        <v>180</v>
      </c>
      <c r="AU734" s="228" t="s">
        <v>82</v>
      </c>
      <c r="AY734" s="20" t="s">
        <v>178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20" t="s">
        <v>80</v>
      </c>
      <c r="BK734" s="229">
        <f>ROUND(I734*H734,2)</f>
        <v>0</v>
      </c>
      <c r="BL734" s="20" t="s">
        <v>218</v>
      </c>
      <c r="BM734" s="228" t="s">
        <v>1135</v>
      </c>
    </row>
    <row r="735" spans="1:47" s="2" customFormat="1" ht="12">
      <c r="A735" s="41"/>
      <c r="B735" s="42"/>
      <c r="C735" s="43"/>
      <c r="D735" s="230" t="s">
        <v>187</v>
      </c>
      <c r="E735" s="43"/>
      <c r="F735" s="231" t="s">
        <v>1136</v>
      </c>
      <c r="G735" s="43"/>
      <c r="H735" s="43"/>
      <c r="I735" s="232"/>
      <c r="J735" s="43"/>
      <c r="K735" s="43"/>
      <c r="L735" s="47"/>
      <c r="M735" s="233"/>
      <c r="N735" s="234"/>
      <c r="O735" s="87"/>
      <c r="P735" s="87"/>
      <c r="Q735" s="87"/>
      <c r="R735" s="87"/>
      <c r="S735" s="87"/>
      <c r="T735" s="88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T735" s="20" t="s">
        <v>187</v>
      </c>
      <c r="AU735" s="20" t="s">
        <v>82</v>
      </c>
    </row>
    <row r="736" spans="1:65" s="2" customFormat="1" ht="16.5" customHeight="1">
      <c r="A736" s="41"/>
      <c r="B736" s="42"/>
      <c r="C736" s="217" t="s">
        <v>1137</v>
      </c>
      <c r="D736" s="281" t="s">
        <v>180</v>
      </c>
      <c r="E736" s="218" t="s">
        <v>1138</v>
      </c>
      <c r="F736" s="219" t="s">
        <v>1139</v>
      </c>
      <c r="G736" s="220" t="s">
        <v>254</v>
      </c>
      <c r="H736" s="221">
        <v>0.415</v>
      </c>
      <c r="I736" s="222"/>
      <c r="J736" s="223">
        <f>ROUND(I736*H736,2)</f>
        <v>0</v>
      </c>
      <c r="K736" s="219" t="s">
        <v>184</v>
      </c>
      <c r="L736" s="47"/>
      <c r="M736" s="224" t="s">
        <v>19</v>
      </c>
      <c r="N736" s="225" t="s">
        <v>43</v>
      </c>
      <c r="O736" s="87"/>
      <c r="P736" s="226">
        <f>O736*H736</f>
        <v>0</v>
      </c>
      <c r="Q736" s="226">
        <v>0</v>
      </c>
      <c r="R736" s="226">
        <f>Q736*H736</f>
        <v>0</v>
      </c>
      <c r="S736" s="226">
        <v>0</v>
      </c>
      <c r="T736" s="227">
        <f>S736*H736</f>
        <v>0</v>
      </c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R736" s="228" t="s">
        <v>218</v>
      </c>
      <c r="AT736" s="228" t="s">
        <v>180</v>
      </c>
      <c r="AU736" s="228" t="s">
        <v>82</v>
      </c>
      <c r="AY736" s="20" t="s">
        <v>178</v>
      </c>
      <c r="BE736" s="229">
        <f>IF(N736="základní",J736,0)</f>
        <v>0</v>
      </c>
      <c r="BF736" s="229">
        <f>IF(N736="snížená",J736,0)</f>
        <v>0</v>
      </c>
      <c r="BG736" s="229">
        <f>IF(N736="zákl. přenesená",J736,0)</f>
        <v>0</v>
      </c>
      <c r="BH736" s="229">
        <f>IF(N736="sníž. přenesená",J736,0)</f>
        <v>0</v>
      </c>
      <c r="BI736" s="229">
        <f>IF(N736="nulová",J736,0)</f>
        <v>0</v>
      </c>
      <c r="BJ736" s="20" t="s">
        <v>80</v>
      </c>
      <c r="BK736" s="229">
        <f>ROUND(I736*H736,2)</f>
        <v>0</v>
      </c>
      <c r="BL736" s="20" t="s">
        <v>218</v>
      </c>
      <c r="BM736" s="228" t="s">
        <v>1140</v>
      </c>
    </row>
    <row r="737" spans="1:47" s="2" customFormat="1" ht="12">
      <c r="A737" s="41"/>
      <c r="B737" s="42"/>
      <c r="C737" s="43"/>
      <c r="D737" s="230" t="s">
        <v>187</v>
      </c>
      <c r="E737" s="43"/>
      <c r="F737" s="231" t="s">
        <v>1141</v>
      </c>
      <c r="G737" s="43"/>
      <c r="H737" s="43"/>
      <c r="I737" s="232"/>
      <c r="J737" s="43"/>
      <c r="K737" s="43"/>
      <c r="L737" s="47"/>
      <c r="M737" s="233"/>
      <c r="N737" s="234"/>
      <c r="O737" s="87"/>
      <c r="P737" s="87"/>
      <c r="Q737" s="87"/>
      <c r="R737" s="87"/>
      <c r="S737" s="87"/>
      <c r="T737" s="88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T737" s="20" t="s">
        <v>187</v>
      </c>
      <c r="AU737" s="20" t="s">
        <v>82</v>
      </c>
    </row>
    <row r="738" spans="1:63" s="12" customFormat="1" ht="22.8" customHeight="1">
      <c r="A738" s="12"/>
      <c r="B738" s="201"/>
      <c r="C738" s="202"/>
      <c r="D738" s="203" t="s">
        <v>71</v>
      </c>
      <c r="E738" s="215" t="s">
        <v>1142</v>
      </c>
      <c r="F738" s="215" t="s">
        <v>1143</v>
      </c>
      <c r="G738" s="202"/>
      <c r="H738" s="202"/>
      <c r="I738" s="205"/>
      <c r="J738" s="216">
        <f>BK738</f>
        <v>0</v>
      </c>
      <c r="K738" s="202"/>
      <c r="L738" s="207"/>
      <c r="M738" s="208"/>
      <c r="N738" s="209"/>
      <c r="O738" s="209"/>
      <c r="P738" s="210">
        <f>SUM(P739:P787)</f>
        <v>0</v>
      </c>
      <c r="Q738" s="209"/>
      <c r="R738" s="210">
        <f>SUM(R739:R787)</f>
        <v>0.245025</v>
      </c>
      <c r="S738" s="209"/>
      <c r="T738" s="211">
        <f>SUM(T739:T787)</f>
        <v>0</v>
      </c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R738" s="212" t="s">
        <v>82</v>
      </c>
      <c r="AT738" s="213" t="s">
        <v>71</v>
      </c>
      <c r="AU738" s="213" t="s">
        <v>80</v>
      </c>
      <c r="AY738" s="212" t="s">
        <v>178</v>
      </c>
      <c r="BK738" s="214">
        <f>SUM(BK739:BK787)</f>
        <v>0</v>
      </c>
    </row>
    <row r="739" spans="1:65" s="2" customFormat="1" ht="16.5" customHeight="1">
      <c r="A739" s="41"/>
      <c r="B739" s="42"/>
      <c r="C739" s="217" t="s">
        <v>1144</v>
      </c>
      <c r="D739" s="217" t="s">
        <v>180</v>
      </c>
      <c r="E739" s="218" t="s">
        <v>1145</v>
      </c>
      <c r="F739" s="219" t="s">
        <v>1146</v>
      </c>
      <c r="G739" s="220" t="s">
        <v>196</v>
      </c>
      <c r="H739" s="221">
        <v>10</v>
      </c>
      <c r="I739" s="222"/>
      <c r="J739" s="223">
        <f>ROUND(I739*H739,2)</f>
        <v>0</v>
      </c>
      <c r="K739" s="219" t="s">
        <v>184</v>
      </c>
      <c r="L739" s="47"/>
      <c r="M739" s="224" t="s">
        <v>19</v>
      </c>
      <c r="N739" s="225" t="s">
        <v>43</v>
      </c>
      <c r="O739" s="87"/>
      <c r="P739" s="226">
        <f>O739*H739</f>
        <v>0</v>
      </c>
      <c r="Q739" s="226">
        <v>0</v>
      </c>
      <c r="R739" s="226">
        <f>Q739*H739</f>
        <v>0</v>
      </c>
      <c r="S739" s="226">
        <v>0</v>
      </c>
      <c r="T739" s="227">
        <f>S739*H739</f>
        <v>0</v>
      </c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R739" s="228" t="s">
        <v>185</v>
      </c>
      <c r="AT739" s="228" t="s">
        <v>180</v>
      </c>
      <c r="AU739" s="228" t="s">
        <v>82</v>
      </c>
      <c r="AY739" s="20" t="s">
        <v>178</v>
      </c>
      <c r="BE739" s="229">
        <f>IF(N739="základní",J739,0)</f>
        <v>0</v>
      </c>
      <c r="BF739" s="229">
        <f>IF(N739="snížená",J739,0)</f>
        <v>0</v>
      </c>
      <c r="BG739" s="229">
        <f>IF(N739="zákl. přenesená",J739,0)</f>
        <v>0</v>
      </c>
      <c r="BH739" s="229">
        <f>IF(N739="sníž. přenesená",J739,0)</f>
        <v>0</v>
      </c>
      <c r="BI739" s="229">
        <f>IF(N739="nulová",J739,0)</f>
        <v>0</v>
      </c>
      <c r="BJ739" s="20" t="s">
        <v>80</v>
      </c>
      <c r="BK739" s="229">
        <f>ROUND(I739*H739,2)</f>
        <v>0</v>
      </c>
      <c r="BL739" s="20" t="s">
        <v>185</v>
      </c>
      <c r="BM739" s="228" t="s">
        <v>1147</v>
      </c>
    </row>
    <row r="740" spans="1:47" s="2" customFormat="1" ht="12">
      <c r="A740" s="41"/>
      <c r="B740" s="42"/>
      <c r="C740" s="43"/>
      <c r="D740" s="230" t="s">
        <v>187</v>
      </c>
      <c r="E740" s="43"/>
      <c r="F740" s="231" t="s">
        <v>1148</v>
      </c>
      <c r="G740" s="43"/>
      <c r="H740" s="43"/>
      <c r="I740" s="232"/>
      <c r="J740" s="43"/>
      <c r="K740" s="43"/>
      <c r="L740" s="47"/>
      <c r="M740" s="233"/>
      <c r="N740" s="234"/>
      <c r="O740" s="87"/>
      <c r="P740" s="87"/>
      <c r="Q740" s="87"/>
      <c r="R740" s="87"/>
      <c r="S740" s="87"/>
      <c r="T740" s="88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T740" s="20" t="s">
        <v>187</v>
      </c>
      <c r="AU740" s="20" t="s">
        <v>82</v>
      </c>
    </row>
    <row r="741" spans="1:65" s="2" customFormat="1" ht="16.5" customHeight="1">
      <c r="A741" s="41"/>
      <c r="B741" s="42"/>
      <c r="C741" s="293" t="s">
        <v>1149</v>
      </c>
      <c r="D741" s="293" t="s">
        <v>452</v>
      </c>
      <c r="E741" s="294" t="s">
        <v>1150</v>
      </c>
      <c r="F741" s="295" t="s">
        <v>1151</v>
      </c>
      <c r="G741" s="296" t="s">
        <v>196</v>
      </c>
      <c r="H741" s="297">
        <v>2</v>
      </c>
      <c r="I741" s="298"/>
      <c r="J741" s="299">
        <f>ROUND(I741*H741,2)</f>
        <v>0</v>
      </c>
      <c r="K741" s="295" t="s">
        <v>184</v>
      </c>
      <c r="L741" s="300"/>
      <c r="M741" s="301" t="s">
        <v>19</v>
      </c>
      <c r="N741" s="302" t="s">
        <v>43</v>
      </c>
      <c r="O741" s="87"/>
      <c r="P741" s="226">
        <f>O741*H741</f>
        <v>0</v>
      </c>
      <c r="Q741" s="226">
        <v>0.0175</v>
      </c>
      <c r="R741" s="226">
        <f>Q741*H741</f>
        <v>0.035</v>
      </c>
      <c r="S741" s="226">
        <v>0</v>
      </c>
      <c r="T741" s="227">
        <f>S741*H741</f>
        <v>0</v>
      </c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R741" s="228" t="s">
        <v>198</v>
      </c>
      <c r="AT741" s="228" t="s">
        <v>452</v>
      </c>
      <c r="AU741" s="228" t="s">
        <v>82</v>
      </c>
      <c r="AY741" s="20" t="s">
        <v>178</v>
      </c>
      <c r="BE741" s="229">
        <f>IF(N741="základní",J741,0)</f>
        <v>0</v>
      </c>
      <c r="BF741" s="229">
        <f>IF(N741="snížená",J741,0)</f>
        <v>0</v>
      </c>
      <c r="BG741" s="229">
        <f>IF(N741="zákl. přenesená",J741,0)</f>
        <v>0</v>
      </c>
      <c r="BH741" s="229">
        <f>IF(N741="sníž. přenesená",J741,0)</f>
        <v>0</v>
      </c>
      <c r="BI741" s="229">
        <f>IF(N741="nulová",J741,0)</f>
        <v>0</v>
      </c>
      <c r="BJ741" s="20" t="s">
        <v>80</v>
      </c>
      <c r="BK741" s="229">
        <f>ROUND(I741*H741,2)</f>
        <v>0</v>
      </c>
      <c r="BL741" s="20" t="s">
        <v>185</v>
      </c>
      <c r="BM741" s="228" t="s">
        <v>1152</v>
      </c>
    </row>
    <row r="742" spans="1:47" s="2" customFormat="1" ht="12">
      <c r="A742" s="41"/>
      <c r="B742" s="42"/>
      <c r="C742" s="43"/>
      <c r="D742" s="230" t="s">
        <v>187</v>
      </c>
      <c r="E742" s="43"/>
      <c r="F742" s="231" t="s">
        <v>1151</v>
      </c>
      <c r="G742" s="43"/>
      <c r="H742" s="43"/>
      <c r="I742" s="232"/>
      <c r="J742" s="43"/>
      <c r="K742" s="43"/>
      <c r="L742" s="47"/>
      <c r="M742" s="233"/>
      <c r="N742" s="234"/>
      <c r="O742" s="87"/>
      <c r="P742" s="87"/>
      <c r="Q742" s="87"/>
      <c r="R742" s="87"/>
      <c r="S742" s="87"/>
      <c r="T742" s="88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T742" s="20" t="s">
        <v>187</v>
      </c>
      <c r="AU742" s="20" t="s">
        <v>82</v>
      </c>
    </row>
    <row r="743" spans="1:65" s="2" customFormat="1" ht="16.5" customHeight="1">
      <c r="A743" s="41"/>
      <c r="B743" s="42"/>
      <c r="C743" s="293" t="s">
        <v>1153</v>
      </c>
      <c r="D743" s="293" t="s">
        <v>452</v>
      </c>
      <c r="E743" s="294" t="s">
        <v>1154</v>
      </c>
      <c r="F743" s="295" t="s">
        <v>1155</v>
      </c>
      <c r="G743" s="296" t="s">
        <v>196</v>
      </c>
      <c r="H743" s="297">
        <v>8</v>
      </c>
      <c r="I743" s="298"/>
      <c r="J743" s="299">
        <f>ROUND(I743*H743,2)</f>
        <v>0</v>
      </c>
      <c r="K743" s="295" t="s">
        <v>184</v>
      </c>
      <c r="L743" s="300"/>
      <c r="M743" s="301" t="s">
        <v>19</v>
      </c>
      <c r="N743" s="302" t="s">
        <v>43</v>
      </c>
      <c r="O743" s="87"/>
      <c r="P743" s="226">
        <f>O743*H743</f>
        <v>0</v>
      </c>
      <c r="Q743" s="226">
        <v>0.0195</v>
      </c>
      <c r="R743" s="226">
        <f>Q743*H743</f>
        <v>0.156</v>
      </c>
      <c r="S743" s="226">
        <v>0</v>
      </c>
      <c r="T743" s="227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28" t="s">
        <v>198</v>
      </c>
      <c r="AT743" s="228" t="s">
        <v>452</v>
      </c>
      <c r="AU743" s="228" t="s">
        <v>82</v>
      </c>
      <c r="AY743" s="20" t="s">
        <v>178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20" t="s">
        <v>80</v>
      </c>
      <c r="BK743" s="229">
        <f>ROUND(I743*H743,2)</f>
        <v>0</v>
      </c>
      <c r="BL743" s="20" t="s">
        <v>185</v>
      </c>
      <c r="BM743" s="228" t="s">
        <v>1156</v>
      </c>
    </row>
    <row r="744" spans="1:47" s="2" customFormat="1" ht="12">
      <c r="A744" s="41"/>
      <c r="B744" s="42"/>
      <c r="C744" s="43"/>
      <c r="D744" s="230" t="s">
        <v>187</v>
      </c>
      <c r="E744" s="43"/>
      <c r="F744" s="231" t="s">
        <v>1155</v>
      </c>
      <c r="G744" s="43"/>
      <c r="H744" s="43"/>
      <c r="I744" s="232"/>
      <c r="J744" s="43"/>
      <c r="K744" s="43"/>
      <c r="L744" s="47"/>
      <c r="M744" s="233"/>
      <c r="N744" s="234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T744" s="20" t="s">
        <v>187</v>
      </c>
      <c r="AU744" s="20" t="s">
        <v>82</v>
      </c>
    </row>
    <row r="745" spans="1:65" s="2" customFormat="1" ht="21.75" customHeight="1">
      <c r="A745" s="41"/>
      <c r="B745" s="42"/>
      <c r="C745" s="217" t="s">
        <v>1157</v>
      </c>
      <c r="D745" s="217" t="s">
        <v>180</v>
      </c>
      <c r="E745" s="218" t="s">
        <v>1158</v>
      </c>
      <c r="F745" s="219" t="s">
        <v>1159</v>
      </c>
      <c r="G745" s="220" t="s">
        <v>196</v>
      </c>
      <c r="H745" s="221">
        <v>1</v>
      </c>
      <c r="I745" s="222"/>
      <c r="J745" s="223">
        <f>ROUND(I745*H745,2)</f>
        <v>0</v>
      </c>
      <c r="K745" s="219" t="s">
        <v>184</v>
      </c>
      <c r="L745" s="47"/>
      <c r="M745" s="224" t="s">
        <v>19</v>
      </c>
      <c r="N745" s="225" t="s">
        <v>43</v>
      </c>
      <c r="O745" s="87"/>
      <c r="P745" s="226">
        <f>O745*H745</f>
        <v>0</v>
      </c>
      <c r="Q745" s="226">
        <v>0</v>
      </c>
      <c r="R745" s="226">
        <f>Q745*H745</f>
        <v>0</v>
      </c>
      <c r="S745" s="226">
        <v>0</v>
      </c>
      <c r="T745" s="227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28" t="s">
        <v>185</v>
      </c>
      <c r="AT745" s="228" t="s">
        <v>180</v>
      </c>
      <c r="AU745" s="228" t="s">
        <v>82</v>
      </c>
      <c r="AY745" s="20" t="s">
        <v>178</v>
      </c>
      <c r="BE745" s="229">
        <f>IF(N745="základní",J745,0)</f>
        <v>0</v>
      </c>
      <c r="BF745" s="229">
        <f>IF(N745="snížená",J745,0)</f>
        <v>0</v>
      </c>
      <c r="BG745" s="229">
        <f>IF(N745="zákl. přenesená",J745,0)</f>
        <v>0</v>
      </c>
      <c r="BH745" s="229">
        <f>IF(N745="sníž. přenesená",J745,0)</f>
        <v>0</v>
      </c>
      <c r="BI745" s="229">
        <f>IF(N745="nulová",J745,0)</f>
        <v>0</v>
      </c>
      <c r="BJ745" s="20" t="s">
        <v>80</v>
      </c>
      <c r="BK745" s="229">
        <f>ROUND(I745*H745,2)</f>
        <v>0</v>
      </c>
      <c r="BL745" s="20" t="s">
        <v>185</v>
      </c>
      <c r="BM745" s="228" t="s">
        <v>1160</v>
      </c>
    </row>
    <row r="746" spans="1:47" s="2" customFormat="1" ht="12">
      <c r="A746" s="41"/>
      <c r="B746" s="42"/>
      <c r="C746" s="43"/>
      <c r="D746" s="230" t="s">
        <v>187</v>
      </c>
      <c r="E746" s="43"/>
      <c r="F746" s="231" t="s">
        <v>1161</v>
      </c>
      <c r="G746" s="43"/>
      <c r="H746" s="43"/>
      <c r="I746" s="232"/>
      <c r="J746" s="43"/>
      <c r="K746" s="43"/>
      <c r="L746" s="47"/>
      <c r="M746" s="233"/>
      <c r="N746" s="234"/>
      <c r="O746" s="87"/>
      <c r="P746" s="87"/>
      <c r="Q746" s="87"/>
      <c r="R746" s="87"/>
      <c r="S746" s="87"/>
      <c r="T746" s="88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T746" s="20" t="s">
        <v>187</v>
      </c>
      <c r="AU746" s="20" t="s">
        <v>82</v>
      </c>
    </row>
    <row r="747" spans="1:65" s="2" customFormat="1" ht="16.5" customHeight="1">
      <c r="A747" s="41"/>
      <c r="B747" s="42"/>
      <c r="C747" s="293" t="s">
        <v>1162</v>
      </c>
      <c r="D747" s="293" t="s">
        <v>452</v>
      </c>
      <c r="E747" s="294" t="s">
        <v>1163</v>
      </c>
      <c r="F747" s="295" t="s">
        <v>1164</v>
      </c>
      <c r="G747" s="296" t="s">
        <v>196</v>
      </c>
      <c r="H747" s="297">
        <v>1</v>
      </c>
      <c r="I747" s="298"/>
      <c r="J747" s="299">
        <f>ROUND(I747*H747,2)</f>
        <v>0</v>
      </c>
      <c r="K747" s="295" t="s">
        <v>197</v>
      </c>
      <c r="L747" s="300"/>
      <c r="M747" s="301" t="s">
        <v>19</v>
      </c>
      <c r="N747" s="302" t="s">
        <v>43</v>
      </c>
      <c r="O747" s="87"/>
      <c r="P747" s="226">
        <f>O747*H747</f>
        <v>0</v>
      </c>
      <c r="Q747" s="226">
        <v>0</v>
      </c>
      <c r="R747" s="226">
        <f>Q747*H747</f>
        <v>0</v>
      </c>
      <c r="S747" s="226">
        <v>0</v>
      </c>
      <c r="T747" s="227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28" t="s">
        <v>198</v>
      </c>
      <c r="AT747" s="228" t="s">
        <v>452</v>
      </c>
      <c r="AU747" s="228" t="s">
        <v>82</v>
      </c>
      <c r="AY747" s="20" t="s">
        <v>178</v>
      </c>
      <c r="BE747" s="229">
        <f>IF(N747="základní",J747,0)</f>
        <v>0</v>
      </c>
      <c r="BF747" s="229">
        <f>IF(N747="snížená",J747,0)</f>
        <v>0</v>
      </c>
      <c r="BG747" s="229">
        <f>IF(N747="zákl. přenesená",J747,0)</f>
        <v>0</v>
      </c>
      <c r="BH747" s="229">
        <f>IF(N747="sníž. přenesená",J747,0)</f>
        <v>0</v>
      </c>
      <c r="BI747" s="229">
        <f>IF(N747="nulová",J747,0)</f>
        <v>0</v>
      </c>
      <c r="BJ747" s="20" t="s">
        <v>80</v>
      </c>
      <c r="BK747" s="229">
        <f>ROUND(I747*H747,2)</f>
        <v>0</v>
      </c>
      <c r="BL747" s="20" t="s">
        <v>185</v>
      </c>
      <c r="BM747" s="228" t="s">
        <v>1165</v>
      </c>
    </row>
    <row r="748" spans="1:47" s="2" customFormat="1" ht="12">
      <c r="A748" s="41"/>
      <c r="B748" s="42"/>
      <c r="C748" s="43"/>
      <c r="D748" s="230" t="s">
        <v>187</v>
      </c>
      <c r="E748" s="43"/>
      <c r="F748" s="231" t="s">
        <v>1164</v>
      </c>
      <c r="G748" s="43"/>
      <c r="H748" s="43"/>
      <c r="I748" s="232"/>
      <c r="J748" s="43"/>
      <c r="K748" s="43"/>
      <c r="L748" s="47"/>
      <c r="M748" s="233"/>
      <c r="N748" s="234"/>
      <c r="O748" s="87"/>
      <c r="P748" s="87"/>
      <c r="Q748" s="87"/>
      <c r="R748" s="87"/>
      <c r="S748" s="87"/>
      <c r="T748" s="88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T748" s="20" t="s">
        <v>187</v>
      </c>
      <c r="AU748" s="20" t="s">
        <v>82</v>
      </c>
    </row>
    <row r="749" spans="1:47" s="2" customFormat="1" ht="12">
      <c r="A749" s="41"/>
      <c r="B749" s="42"/>
      <c r="C749" s="43"/>
      <c r="D749" s="230" t="s">
        <v>240</v>
      </c>
      <c r="E749" s="43"/>
      <c r="F749" s="246" t="s">
        <v>1166</v>
      </c>
      <c r="G749" s="43"/>
      <c r="H749" s="43"/>
      <c r="I749" s="232"/>
      <c r="J749" s="43"/>
      <c r="K749" s="43"/>
      <c r="L749" s="47"/>
      <c r="M749" s="233"/>
      <c r="N749" s="234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T749" s="20" t="s">
        <v>240</v>
      </c>
      <c r="AU749" s="20" t="s">
        <v>82</v>
      </c>
    </row>
    <row r="750" spans="1:65" s="2" customFormat="1" ht="21.75" customHeight="1">
      <c r="A750" s="41"/>
      <c r="B750" s="42"/>
      <c r="C750" s="217" t="s">
        <v>1167</v>
      </c>
      <c r="D750" s="217" t="s">
        <v>180</v>
      </c>
      <c r="E750" s="218" t="s">
        <v>1168</v>
      </c>
      <c r="F750" s="219" t="s">
        <v>1169</v>
      </c>
      <c r="G750" s="220" t="s">
        <v>196</v>
      </c>
      <c r="H750" s="221">
        <v>1</v>
      </c>
      <c r="I750" s="222"/>
      <c r="J750" s="223">
        <f>ROUND(I750*H750,2)</f>
        <v>0</v>
      </c>
      <c r="K750" s="219" t="s">
        <v>184</v>
      </c>
      <c r="L750" s="47"/>
      <c r="M750" s="224" t="s">
        <v>19</v>
      </c>
      <c r="N750" s="225" t="s">
        <v>43</v>
      </c>
      <c r="O750" s="87"/>
      <c r="P750" s="226">
        <f>O750*H750</f>
        <v>0</v>
      </c>
      <c r="Q750" s="226">
        <v>0</v>
      </c>
      <c r="R750" s="226">
        <f>Q750*H750</f>
        <v>0</v>
      </c>
      <c r="S750" s="226">
        <v>0</v>
      </c>
      <c r="T750" s="227">
        <f>S750*H750</f>
        <v>0</v>
      </c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R750" s="228" t="s">
        <v>185</v>
      </c>
      <c r="AT750" s="228" t="s">
        <v>180</v>
      </c>
      <c r="AU750" s="228" t="s">
        <v>82</v>
      </c>
      <c r="AY750" s="20" t="s">
        <v>178</v>
      </c>
      <c r="BE750" s="229">
        <f>IF(N750="základní",J750,0)</f>
        <v>0</v>
      </c>
      <c r="BF750" s="229">
        <f>IF(N750="snížená",J750,0)</f>
        <v>0</v>
      </c>
      <c r="BG750" s="229">
        <f>IF(N750="zákl. přenesená",J750,0)</f>
        <v>0</v>
      </c>
      <c r="BH750" s="229">
        <f>IF(N750="sníž. přenesená",J750,0)</f>
        <v>0</v>
      </c>
      <c r="BI750" s="229">
        <f>IF(N750="nulová",J750,0)</f>
        <v>0</v>
      </c>
      <c r="BJ750" s="20" t="s">
        <v>80</v>
      </c>
      <c r="BK750" s="229">
        <f>ROUND(I750*H750,2)</f>
        <v>0</v>
      </c>
      <c r="BL750" s="20" t="s">
        <v>185</v>
      </c>
      <c r="BM750" s="228" t="s">
        <v>1170</v>
      </c>
    </row>
    <row r="751" spans="1:47" s="2" customFormat="1" ht="12">
      <c r="A751" s="41"/>
      <c r="B751" s="42"/>
      <c r="C751" s="43"/>
      <c r="D751" s="230" t="s">
        <v>187</v>
      </c>
      <c r="E751" s="43"/>
      <c r="F751" s="231" t="s">
        <v>1171</v>
      </c>
      <c r="G751" s="43"/>
      <c r="H751" s="43"/>
      <c r="I751" s="232"/>
      <c r="J751" s="43"/>
      <c r="K751" s="43"/>
      <c r="L751" s="47"/>
      <c r="M751" s="233"/>
      <c r="N751" s="234"/>
      <c r="O751" s="87"/>
      <c r="P751" s="87"/>
      <c r="Q751" s="87"/>
      <c r="R751" s="87"/>
      <c r="S751" s="87"/>
      <c r="T751" s="88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T751" s="20" t="s">
        <v>187</v>
      </c>
      <c r="AU751" s="20" t="s">
        <v>82</v>
      </c>
    </row>
    <row r="752" spans="1:65" s="2" customFormat="1" ht="16.5" customHeight="1">
      <c r="A752" s="41"/>
      <c r="B752" s="42"/>
      <c r="C752" s="293" t="s">
        <v>1172</v>
      </c>
      <c r="D752" s="293" t="s">
        <v>452</v>
      </c>
      <c r="E752" s="294" t="s">
        <v>1173</v>
      </c>
      <c r="F752" s="295" t="s">
        <v>1174</v>
      </c>
      <c r="G752" s="296" t="s">
        <v>196</v>
      </c>
      <c r="H752" s="297">
        <v>1</v>
      </c>
      <c r="I752" s="298"/>
      <c r="J752" s="299">
        <f>ROUND(I752*H752,2)</f>
        <v>0</v>
      </c>
      <c r="K752" s="295" t="s">
        <v>197</v>
      </c>
      <c r="L752" s="300"/>
      <c r="M752" s="301" t="s">
        <v>19</v>
      </c>
      <c r="N752" s="302" t="s">
        <v>43</v>
      </c>
      <c r="O752" s="87"/>
      <c r="P752" s="226">
        <f>O752*H752</f>
        <v>0</v>
      </c>
      <c r="Q752" s="226">
        <v>0</v>
      </c>
      <c r="R752" s="226">
        <f>Q752*H752</f>
        <v>0</v>
      </c>
      <c r="S752" s="226">
        <v>0</v>
      </c>
      <c r="T752" s="227">
        <f>S752*H752</f>
        <v>0</v>
      </c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R752" s="228" t="s">
        <v>198</v>
      </c>
      <c r="AT752" s="228" t="s">
        <v>452</v>
      </c>
      <c r="AU752" s="228" t="s">
        <v>82</v>
      </c>
      <c r="AY752" s="20" t="s">
        <v>178</v>
      </c>
      <c r="BE752" s="229">
        <f>IF(N752="základní",J752,0)</f>
        <v>0</v>
      </c>
      <c r="BF752" s="229">
        <f>IF(N752="snížená",J752,0)</f>
        <v>0</v>
      </c>
      <c r="BG752" s="229">
        <f>IF(N752="zákl. přenesená",J752,0)</f>
        <v>0</v>
      </c>
      <c r="BH752" s="229">
        <f>IF(N752="sníž. přenesená",J752,0)</f>
        <v>0</v>
      </c>
      <c r="BI752" s="229">
        <f>IF(N752="nulová",J752,0)</f>
        <v>0</v>
      </c>
      <c r="BJ752" s="20" t="s">
        <v>80</v>
      </c>
      <c r="BK752" s="229">
        <f>ROUND(I752*H752,2)</f>
        <v>0</v>
      </c>
      <c r="BL752" s="20" t="s">
        <v>185</v>
      </c>
      <c r="BM752" s="228" t="s">
        <v>1175</v>
      </c>
    </row>
    <row r="753" spans="1:47" s="2" customFormat="1" ht="12">
      <c r="A753" s="41"/>
      <c r="B753" s="42"/>
      <c r="C753" s="43"/>
      <c r="D753" s="230" t="s">
        <v>187</v>
      </c>
      <c r="E753" s="43"/>
      <c r="F753" s="231" t="s">
        <v>1174</v>
      </c>
      <c r="G753" s="43"/>
      <c r="H753" s="43"/>
      <c r="I753" s="232"/>
      <c r="J753" s="43"/>
      <c r="K753" s="43"/>
      <c r="L753" s="47"/>
      <c r="M753" s="233"/>
      <c r="N753" s="234"/>
      <c r="O753" s="87"/>
      <c r="P753" s="87"/>
      <c r="Q753" s="87"/>
      <c r="R753" s="87"/>
      <c r="S753" s="87"/>
      <c r="T753" s="88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T753" s="20" t="s">
        <v>187</v>
      </c>
      <c r="AU753" s="20" t="s">
        <v>82</v>
      </c>
    </row>
    <row r="754" spans="1:47" s="2" customFormat="1" ht="12">
      <c r="A754" s="41"/>
      <c r="B754" s="42"/>
      <c r="C754" s="43"/>
      <c r="D754" s="230" t="s">
        <v>240</v>
      </c>
      <c r="E754" s="43"/>
      <c r="F754" s="246" t="s">
        <v>1176</v>
      </c>
      <c r="G754" s="43"/>
      <c r="H754" s="43"/>
      <c r="I754" s="232"/>
      <c r="J754" s="43"/>
      <c r="K754" s="43"/>
      <c r="L754" s="47"/>
      <c r="M754" s="233"/>
      <c r="N754" s="234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20" t="s">
        <v>240</v>
      </c>
      <c r="AU754" s="20" t="s">
        <v>82</v>
      </c>
    </row>
    <row r="755" spans="1:65" s="2" customFormat="1" ht="16.5" customHeight="1">
      <c r="A755" s="41"/>
      <c r="B755" s="42"/>
      <c r="C755" s="217" t="s">
        <v>1177</v>
      </c>
      <c r="D755" s="217" t="s">
        <v>180</v>
      </c>
      <c r="E755" s="218" t="s">
        <v>1178</v>
      </c>
      <c r="F755" s="219" t="s">
        <v>1179</v>
      </c>
      <c r="G755" s="220" t="s">
        <v>196</v>
      </c>
      <c r="H755" s="221">
        <v>1</v>
      </c>
      <c r="I755" s="222"/>
      <c r="J755" s="223">
        <f>ROUND(I755*H755,2)</f>
        <v>0</v>
      </c>
      <c r="K755" s="219" t="s">
        <v>184</v>
      </c>
      <c r="L755" s="47"/>
      <c r="M755" s="224" t="s">
        <v>19</v>
      </c>
      <c r="N755" s="225" t="s">
        <v>43</v>
      </c>
      <c r="O755" s="87"/>
      <c r="P755" s="226">
        <f>O755*H755</f>
        <v>0</v>
      </c>
      <c r="Q755" s="226">
        <v>0</v>
      </c>
      <c r="R755" s="226">
        <f>Q755*H755</f>
        <v>0</v>
      </c>
      <c r="S755" s="226">
        <v>0</v>
      </c>
      <c r="T755" s="227">
        <f>S755*H755</f>
        <v>0</v>
      </c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R755" s="228" t="s">
        <v>185</v>
      </c>
      <c r="AT755" s="228" t="s">
        <v>180</v>
      </c>
      <c r="AU755" s="228" t="s">
        <v>82</v>
      </c>
      <c r="AY755" s="20" t="s">
        <v>178</v>
      </c>
      <c r="BE755" s="229">
        <f>IF(N755="základní",J755,0)</f>
        <v>0</v>
      </c>
      <c r="BF755" s="229">
        <f>IF(N755="snížená",J755,0)</f>
        <v>0</v>
      </c>
      <c r="BG755" s="229">
        <f>IF(N755="zákl. přenesená",J755,0)</f>
        <v>0</v>
      </c>
      <c r="BH755" s="229">
        <f>IF(N755="sníž. přenesená",J755,0)</f>
        <v>0</v>
      </c>
      <c r="BI755" s="229">
        <f>IF(N755="nulová",J755,0)</f>
        <v>0</v>
      </c>
      <c r="BJ755" s="20" t="s">
        <v>80</v>
      </c>
      <c r="BK755" s="229">
        <f>ROUND(I755*H755,2)</f>
        <v>0</v>
      </c>
      <c r="BL755" s="20" t="s">
        <v>185</v>
      </c>
      <c r="BM755" s="228" t="s">
        <v>1180</v>
      </c>
    </row>
    <row r="756" spans="1:47" s="2" customFormat="1" ht="12">
      <c r="A756" s="41"/>
      <c r="B756" s="42"/>
      <c r="C756" s="43"/>
      <c r="D756" s="230" t="s">
        <v>187</v>
      </c>
      <c r="E756" s="43"/>
      <c r="F756" s="231" t="s">
        <v>1181</v>
      </c>
      <c r="G756" s="43"/>
      <c r="H756" s="43"/>
      <c r="I756" s="232"/>
      <c r="J756" s="43"/>
      <c r="K756" s="43"/>
      <c r="L756" s="47"/>
      <c r="M756" s="233"/>
      <c r="N756" s="234"/>
      <c r="O756" s="87"/>
      <c r="P756" s="87"/>
      <c r="Q756" s="87"/>
      <c r="R756" s="87"/>
      <c r="S756" s="87"/>
      <c r="T756" s="88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T756" s="20" t="s">
        <v>187</v>
      </c>
      <c r="AU756" s="20" t="s">
        <v>82</v>
      </c>
    </row>
    <row r="757" spans="1:65" s="2" customFormat="1" ht="21.75" customHeight="1">
      <c r="A757" s="41"/>
      <c r="B757" s="42"/>
      <c r="C757" s="293" t="s">
        <v>1182</v>
      </c>
      <c r="D757" s="293" t="s">
        <v>452</v>
      </c>
      <c r="E757" s="294" t="s">
        <v>1183</v>
      </c>
      <c r="F757" s="295" t="s">
        <v>1184</v>
      </c>
      <c r="G757" s="296" t="s">
        <v>196</v>
      </c>
      <c r="H757" s="297">
        <v>1</v>
      </c>
      <c r="I757" s="298"/>
      <c r="J757" s="299">
        <f>ROUND(I757*H757,2)</f>
        <v>0</v>
      </c>
      <c r="K757" s="295" t="s">
        <v>184</v>
      </c>
      <c r="L757" s="300"/>
      <c r="M757" s="301" t="s">
        <v>19</v>
      </c>
      <c r="N757" s="302" t="s">
        <v>43</v>
      </c>
      <c r="O757" s="87"/>
      <c r="P757" s="226">
        <f>O757*H757</f>
        <v>0</v>
      </c>
      <c r="Q757" s="226">
        <v>0.0195</v>
      </c>
      <c r="R757" s="226">
        <f>Q757*H757</f>
        <v>0.0195</v>
      </c>
      <c r="S757" s="226">
        <v>0</v>
      </c>
      <c r="T757" s="227">
        <f>S757*H757</f>
        <v>0</v>
      </c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R757" s="228" t="s">
        <v>198</v>
      </c>
      <c r="AT757" s="228" t="s">
        <v>452</v>
      </c>
      <c r="AU757" s="228" t="s">
        <v>82</v>
      </c>
      <c r="AY757" s="20" t="s">
        <v>178</v>
      </c>
      <c r="BE757" s="229">
        <f>IF(N757="základní",J757,0)</f>
        <v>0</v>
      </c>
      <c r="BF757" s="229">
        <f>IF(N757="snížená",J757,0)</f>
        <v>0</v>
      </c>
      <c r="BG757" s="229">
        <f>IF(N757="zákl. přenesená",J757,0)</f>
        <v>0</v>
      </c>
      <c r="BH757" s="229">
        <f>IF(N757="sníž. přenesená",J757,0)</f>
        <v>0</v>
      </c>
      <c r="BI757" s="229">
        <f>IF(N757="nulová",J757,0)</f>
        <v>0</v>
      </c>
      <c r="BJ757" s="20" t="s">
        <v>80</v>
      </c>
      <c r="BK757" s="229">
        <f>ROUND(I757*H757,2)</f>
        <v>0</v>
      </c>
      <c r="BL757" s="20" t="s">
        <v>185</v>
      </c>
      <c r="BM757" s="228" t="s">
        <v>1185</v>
      </c>
    </row>
    <row r="758" spans="1:47" s="2" customFormat="1" ht="12">
      <c r="A758" s="41"/>
      <c r="B758" s="42"/>
      <c r="C758" s="43"/>
      <c r="D758" s="230" t="s">
        <v>187</v>
      </c>
      <c r="E758" s="43"/>
      <c r="F758" s="231" t="s">
        <v>1184</v>
      </c>
      <c r="G758" s="43"/>
      <c r="H758" s="43"/>
      <c r="I758" s="232"/>
      <c r="J758" s="43"/>
      <c r="K758" s="43"/>
      <c r="L758" s="47"/>
      <c r="M758" s="233"/>
      <c r="N758" s="234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T758" s="20" t="s">
        <v>187</v>
      </c>
      <c r="AU758" s="20" t="s">
        <v>82</v>
      </c>
    </row>
    <row r="759" spans="1:65" s="2" customFormat="1" ht="16.5" customHeight="1">
      <c r="A759" s="41"/>
      <c r="B759" s="42"/>
      <c r="C759" s="217" t="s">
        <v>1186</v>
      </c>
      <c r="D759" s="217" t="s">
        <v>180</v>
      </c>
      <c r="E759" s="218" t="s">
        <v>1187</v>
      </c>
      <c r="F759" s="219" t="s">
        <v>1188</v>
      </c>
      <c r="G759" s="220" t="s">
        <v>196</v>
      </c>
      <c r="H759" s="221">
        <v>4</v>
      </c>
      <c r="I759" s="222"/>
      <c r="J759" s="223">
        <f>ROUND(I759*H759,2)</f>
        <v>0</v>
      </c>
      <c r="K759" s="219" t="s">
        <v>197</v>
      </c>
      <c r="L759" s="47"/>
      <c r="M759" s="224" t="s">
        <v>19</v>
      </c>
      <c r="N759" s="225" t="s">
        <v>43</v>
      </c>
      <c r="O759" s="87"/>
      <c r="P759" s="226">
        <f>O759*H759</f>
        <v>0</v>
      </c>
      <c r="Q759" s="226">
        <v>0</v>
      </c>
      <c r="R759" s="226">
        <f>Q759*H759</f>
        <v>0</v>
      </c>
      <c r="S759" s="226">
        <v>0</v>
      </c>
      <c r="T759" s="227">
        <f>S759*H759</f>
        <v>0</v>
      </c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R759" s="228" t="s">
        <v>185</v>
      </c>
      <c r="AT759" s="228" t="s">
        <v>180</v>
      </c>
      <c r="AU759" s="228" t="s">
        <v>82</v>
      </c>
      <c r="AY759" s="20" t="s">
        <v>178</v>
      </c>
      <c r="BE759" s="229">
        <f>IF(N759="základní",J759,0)</f>
        <v>0</v>
      </c>
      <c r="BF759" s="229">
        <f>IF(N759="snížená",J759,0)</f>
        <v>0</v>
      </c>
      <c r="BG759" s="229">
        <f>IF(N759="zákl. přenesená",J759,0)</f>
        <v>0</v>
      </c>
      <c r="BH759" s="229">
        <f>IF(N759="sníž. přenesená",J759,0)</f>
        <v>0</v>
      </c>
      <c r="BI759" s="229">
        <f>IF(N759="nulová",J759,0)</f>
        <v>0</v>
      </c>
      <c r="BJ759" s="20" t="s">
        <v>80</v>
      </c>
      <c r="BK759" s="229">
        <f>ROUND(I759*H759,2)</f>
        <v>0</v>
      </c>
      <c r="BL759" s="20" t="s">
        <v>185</v>
      </c>
      <c r="BM759" s="228" t="s">
        <v>1189</v>
      </c>
    </row>
    <row r="760" spans="1:47" s="2" customFormat="1" ht="12">
      <c r="A760" s="41"/>
      <c r="B760" s="42"/>
      <c r="C760" s="43"/>
      <c r="D760" s="230" t="s">
        <v>187</v>
      </c>
      <c r="E760" s="43"/>
      <c r="F760" s="231" t="s">
        <v>1188</v>
      </c>
      <c r="G760" s="43"/>
      <c r="H760" s="43"/>
      <c r="I760" s="232"/>
      <c r="J760" s="43"/>
      <c r="K760" s="43"/>
      <c r="L760" s="47"/>
      <c r="M760" s="233"/>
      <c r="N760" s="234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20" t="s">
        <v>187</v>
      </c>
      <c r="AU760" s="20" t="s">
        <v>82</v>
      </c>
    </row>
    <row r="761" spans="1:65" s="2" customFormat="1" ht="16.5" customHeight="1">
      <c r="A761" s="41"/>
      <c r="B761" s="42"/>
      <c r="C761" s="217" t="s">
        <v>1190</v>
      </c>
      <c r="D761" s="217" t="s">
        <v>180</v>
      </c>
      <c r="E761" s="218" t="s">
        <v>1191</v>
      </c>
      <c r="F761" s="219" t="s">
        <v>1192</v>
      </c>
      <c r="G761" s="220" t="s">
        <v>196</v>
      </c>
      <c r="H761" s="221">
        <v>2</v>
      </c>
      <c r="I761" s="222"/>
      <c r="J761" s="223">
        <f>ROUND(I761*H761,2)</f>
        <v>0</v>
      </c>
      <c r="K761" s="219" t="s">
        <v>184</v>
      </c>
      <c r="L761" s="47"/>
      <c r="M761" s="224" t="s">
        <v>19</v>
      </c>
      <c r="N761" s="225" t="s">
        <v>43</v>
      </c>
      <c r="O761" s="87"/>
      <c r="P761" s="226">
        <f>O761*H761</f>
        <v>0</v>
      </c>
      <c r="Q761" s="226">
        <v>0</v>
      </c>
      <c r="R761" s="226">
        <f>Q761*H761</f>
        <v>0</v>
      </c>
      <c r="S761" s="226">
        <v>0</v>
      </c>
      <c r="T761" s="227">
        <f>S761*H761</f>
        <v>0</v>
      </c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R761" s="228" t="s">
        <v>185</v>
      </c>
      <c r="AT761" s="228" t="s">
        <v>180</v>
      </c>
      <c r="AU761" s="228" t="s">
        <v>82</v>
      </c>
      <c r="AY761" s="20" t="s">
        <v>178</v>
      </c>
      <c r="BE761" s="229">
        <f>IF(N761="základní",J761,0)</f>
        <v>0</v>
      </c>
      <c r="BF761" s="229">
        <f>IF(N761="snížená",J761,0)</f>
        <v>0</v>
      </c>
      <c r="BG761" s="229">
        <f>IF(N761="zákl. přenesená",J761,0)</f>
        <v>0</v>
      </c>
      <c r="BH761" s="229">
        <f>IF(N761="sníž. přenesená",J761,0)</f>
        <v>0</v>
      </c>
      <c r="BI761" s="229">
        <f>IF(N761="nulová",J761,0)</f>
        <v>0</v>
      </c>
      <c r="BJ761" s="20" t="s">
        <v>80</v>
      </c>
      <c r="BK761" s="229">
        <f>ROUND(I761*H761,2)</f>
        <v>0</v>
      </c>
      <c r="BL761" s="20" t="s">
        <v>185</v>
      </c>
      <c r="BM761" s="228" t="s">
        <v>1193</v>
      </c>
    </row>
    <row r="762" spans="1:47" s="2" customFormat="1" ht="12">
      <c r="A762" s="41"/>
      <c r="B762" s="42"/>
      <c r="C762" s="43"/>
      <c r="D762" s="230" t="s">
        <v>187</v>
      </c>
      <c r="E762" s="43"/>
      <c r="F762" s="231" t="s">
        <v>1194</v>
      </c>
      <c r="G762" s="43"/>
      <c r="H762" s="43"/>
      <c r="I762" s="232"/>
      <c r="J762" s="43"/>
      <c r="K762" s="43"/>
      <c r="L762" s="47"/>
      <c r="M762" s="233"/>
      <c r="N762" s="234"/>
      <c r="O762" s="87"/>
      <c r="P762" s="87"/>
      <c r="Q762" s="87"/>
      <c r="R762" s="87"/>
      <c r="S762" s="87"/>
      <c r="T762" s="88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T762" s="20" t="s">
        <v>187</v>
      </c>
      <c r="AU762" s="20" t="s">
        <v>82</v>
      </c>
    </row>
    <row r="763" spans="1:65" s="2" customFormat="1" ht="16.5" customHeight="1">
      <c r="A763" s="41"/>
      <c r="B763" s="42"/>
      <c r="C763" s="293" t="s">
        <v>1195</v>
      </c>
      <c r="D763" s="293" t="s">
        <v>452</v>
      </c>
      <c r="E763" s="294" t="s">
        <v>1196</v>
      </c>
      <c r="F763" s="295" t="s">
        <v>1197</v>
      </c>
      <c r="G763" s="296" t="s">
        <v>196</v>
      </c>
      <c r="H763" s="297">
        <v>2</v>
      </c>
      <c r="I763" s="298"/>
      <c r="J763" s="299">
        <f>ROUND(I763*H763,2)</f>
        <v>0</v>
      </c>
      <c r="K763" s="295" t="s">
        <v>197</v>
      </c>
      <c r="L763" s="300"/>
      <c r="M763" s="301" t="s">
        <v>19</v>
      </c>
      <c r="N763" s="302" t="s">
        <v>43</v>
      </c>
      <c r="O763" s="87"/>
      <c r="P763" s="226">
        <f>O763*H763</f>
        <v>0</v>
      </c>
      <c r="Q763" s="226">
        <v>0.0047</v>
      </c>
      <c r="R763" s="226">
        <f>Q763*H763</f>
        <v>0.0094</v>
      </c>
      <c r="S763" s="226">
        <v>0</v>
      </c>
      <c r="T763" s="227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28" t="s">
        <v>198</v>
      </c>
      <c r="AT763" s="228" t="s">
        <v>452</v>
      </c>
      <c r="AU763" s="228" t="s">
        <v>82</v>
      </c>
      <c r="AY763" s="20" t="s">
        <v>178</v>
      </c>
      <c r="BE763" s="229">
        <f>IF(N763="základní",J763,0)</f>
        <v>0</v>
      </c>
      <c r="BF763" s="229">
        <f>IF(N763="snížená",J763,0)</f>
        <v>0</v>
      </c>
      <c r="BG763" s="229">
        <f>IF(N763="zákl. přenesená",J763,0)</f>
        <v>0</v>
      </c>
      <c r="BH763" s="229">
        <f>IF(N763="sníž. přenesená",J763,0)</f>
        <v>0</v>
      </c>
      <c r="BI763" s="229">
        <f>IF(N763="nulová",J763,0)</f>
        <v>0</v>
      </c>
      <c r="BJ763" s="20" t="s">
        <v>80</v>
      </c>
      <c r="BK763" s="229">
        <f>ROUND(I763*H763,2)</f>
        <v>0</v>
      </c>
      <c r="BL763" s="20" t="s">
        <v>185</v>
      </c>
      <c r="BM763" s="228" t="s">
        <v>1198</v>
      </c>
    </row>
    <row r="764" spans="1:47" s="2" customFormat="1" ht="12">
      <c r="A764" s="41"/>
      <c r="B764" s="42"/>
      <c r="C764" s="43"/>
      <c r="D764" s="230" t="s">
        <v>187</v>
      </c>
      <c r="E764" s="43"/>
      <c r="F764" s="231" t="s">
        <v>1197</v>
      </c>
      <c r="G764" s="43"/>
      <c r="H764" s="43"/>
      <c r="I764" s="232"/>
      <c r="J764" s="43"/>
      <c r="K764" s="43"/>
      <c r="L764" s="47"/>
      <c r="M764" s="233"/>
      <c r="N764" s="234"/>
      <c r="O764" s="87"/>
      <c r="P764" s="87"/>
      <c r="Q764" s="87"/>
      <c r="R764" s="87"/>
      <c r="S764" s="87"/>
      <c r="T764" s="88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T764" s="20" t="s">
        <v>187</v>
      </c>
      <c r="AU764" s="20" t="s">
        <v>82</v>
      </c>
    </row>
    <row r="765" spans="1:65" s="2" customFormat="1" ht="21.75" customHeight="1">
      <c r="A765" s="41"/>
      <c r="B765" s="42"/>
      <c r="C765" s="217" t="s">
        <v>1199</v>
      </c>
      <c r="D765" s="217" t="s">
        <v>180</v>
      </c>
      <c r="E765" s="218" t="s">
        <v>1200</v>
      </c>
      <c r="F765" s="219" t="s">
        <v>1201</v>
      </c>
      <c r="G765" s="220" t="s">
        <v>196</v>
      </c>
      <c r="H765" s="221">
        <v>1</v>
      </c>
      <c r="I765" s="222"/>
      <c r="J765" s="223">
        <f>ROUND(I765*H765,2)</f>
        <v>0</v>
      </c>
      <c r="K765" s="219" t="s">
        <v>197</v>
      </c>
      <c r="L765" s="47"/>
      <c r="M765" s="224" t="s">
        <v>19</v>
      </c>
      <c r="N765" s="225" t="s">
        <v>43</v>
      </c>
      <c r="O765" s="87"/>
      <c r="P765" s="226">
        <f>O765*H765</f>
        <v>0</v>
      </c>
      <c r="Q765" s="226">
        <v>0</v>
      </c>
      <c r="R765" s="226">
        <f>Q765*H765</f>
        <v>0</v>
      </c>
      <c r="S765" s="226">
        <v>0</v>
      </c>
      <c r="T765" s="227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28" t="s">
        <v>185</v>
      </c>
      <c r="AT765" s="228" t="s">
        <v>180</v>
      </c>
      <c r="AU765" s="228" t="s">
        <v>82</v>
      </c>
      <c r="AY765" s="20" t="s">
        <v>178</v>
      </c>
      <c r="BE765" s="229">
        <f>IF(N765="základní",J765,0)</f>
        <v>0</v>
      </c>
      <c r="BF765" s="229">
        <f>IF(N765="snížená",J765,0)</f>
        <v>0</v>
      </c>
      <c r="BG765" s="229">
        <f>IF(N765="zákl. přenesená",J765,0)</f>
        <v>0</v>
      </c>
      <c r="BH765" s="229">
        <f>IF(N765="sníž. přenesená",J765,0)</f>
        <v>0</v>
      </c>
      <c r="BI765" s="229">
        <f>IF(N765="nulová",J765,0)</f>
        <v>0</v>
      </c>
      <c r="BJ765" s="20" t="s">
        <v>80</v>
      </c>
      <c r="BK765" s="229">
        <f>ROUND(I765*H765,2)</f>
        <v>0</v>
      </c>
      <c r="BL765" s="20" t="s">
        <v>185</v>
      </c>
      <c r="BM765" s="228" t="s">
        <v>1202</v>
      </c>
    </row>
    <row r="766" spans="1:47" s="2" customFormat="1" ht="12">
      <c r="A766" s="41"/>
      <c r="B766" s="42"/>
      <c r="C766" s="43"/>
      <c r="D766" s="230" t="s">
        <v>187</v>
      </c>
      <c r="E766" s="43"/>
      <c r="F766" s="231" t="s">
        <v>1201</v>
      </c>
      <c r="G766" s="43"/>
      <c r="H766" s="43"/>
      <c r="I766" s="232"/>
      <c r="J766" s="43"/>
      <c r="K766" s="43"/>
      <c r="L766" s="47"/>
      <c r="M766" s="233"/>
      <c r="N766" s="234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T766" s="20" t="s">
        <v>187</v>
      </c>
      <c r="AU766" s="20" t="s">
        <v>82</v>
      </c>
    </row>
    <row r="767" spans="1:47" s="2" customFormat="1" ht="12">
      <c r="A767" s="41"/>
      <c r="B767" s="42"/>
      <c r="C767" s="43"/>
      <c r="D767" s="230" t="s">
        <v>240</v>
      </c>
      <c r="E767" s="43"/>
      <c r="F767" s="246" t="s">
        <v>1203</v>
      </c>
      <c r="G767" s="43"/>
      <c r="H767" s="43"/>
      <c r="I767" s="232"/>
      <c r="J767" s="43"/>
      <c r="K767" s="43"/>
      <c r="L767" s="47"/>
      <c r="M767" s="233"/>
      <c r="N767" s="234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240</v>
      </c>
      <c r="AU767" s="20" t="s">
        <v>82</v>
      </c>
    </row>
    <row r="768" spans="1:65" s="2" customFormat="1" ht="16.5" customHeight="1">
      <c r="A768" s="41"/>
      <c r="B768" s="42"/>
      <c r="C768" s="217" t="s">
        <v>1204</v>
      </c>
      <c r="D768" s="217" t="s">
        <v>180</v>
      </c>
      <c r="E768" s="218" t="s">
        <v>1205</v>
      </c>
      <c r="F768" s="219" t="s">
        <v>1206</v>
      </c>
      <c r="G768" s="220" t="s">
        <v>196</v>
      </c>
      <c r="H768" s="221">
        <v>2</v>
      </c>
      <c r="I768" s="222"/>
      <c r="J768" s="223">
        <f>ROUND(I768*H768,2)</f>
        <v>0</v>
      </c>
      <c r="K768" s="219" t="s">
        <v>197</v>
      </c>
      <c r="L768" s="47"/>
      <c r="M768" s="224" t="s">
        <v>19</v>
      </c>
      <c r="N768" s="225" t="s">
        <v>43</v>
      </c>
      <c r="O768" s="87"/>
      <c r="P768" s="226">
        <f>O768*H768</f>
        <v>0</v>
      </c>
      <c r="Q768" s="226">
        <v>0</v>
      </c>
      <c r="R768" s="226">
        <f>Q768*H768</f>
        <v>0</v>
      </c>
      <c r="S768" s="226">
        <v>0</v>
      </c>
      <c r="T768" s="227">
        <f>S768*H768</f>
        <v>0</v>
      </c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R768" s="228" t="s">
        <v>185</v>
      </c>
      <c r="AT768" s="228" t="s">
        <v>180</v>
      </c>
      <c r="AU768" s="228" t="s">
        <v>82</v>
      </c>
      <c r="AY768" s="20" t="s">
        <v>178</v>
      </c>
      <c r="BE768" s="229">
        <f>IF(N768="základní",J768,0)</f>
        <v>0</v>
      </c>
      <c r="BF768" s="229">
        <f>IF(N768="snížená",J768,0)</f>
        <v>0</v>
      </c>
      <c r="BG768" s="229">
        <f>IF(N768="zákl. přenesená",J768,0)</f>
        <v>0</v>
      </c>
      <c r="BH768" s="229">
        <f>IF(N768="sníž. přenesená",J768,0)</f>
        <v>0</v>
      </c>
      <c r="BI768" s="229">
        <f>IF(N768="nulová",J768,0)</f>
        <v>0</v>
      </c>
      <c r="BJ768" s="20" t="s">
        <v>80</v>
      </c>
      <c r="BK768" s="229">
        <f>ROUND(I768*H768,2)</f>
        <v>0</v>
      </c>
      <c r="BL768" s="20" t="s">
        <v>185</v>
      </c>
      <c r="BM768" s="228" t="s">
        <v>1207</v>
      </c>
    </row>
    <row r="769" spans="1:47" s="2" customFormat="1" ht="12">
      <c r="A769" s="41"/>
      <c r="B769" s="42"/>
      <c r="C769" s="43"/>
      <c r="D769" s="230" t="s">
        <v>187</v>
      </c>
      <c r="E769" s="43"/>
      <c r="F769" s="231" t="s">
        <v>1206</v>
      </c>
      <c r="G769" s="43"/>
      <c r="H769" s="43"/>
      <c r="I769" s="232"/>
      <c r="J769" s="43"/>
      <c r="K769" s="43"/>
      <c r="L769" s="47"/>
      <c r="M769" s="233"/>
      <c r="N769" s="234"/>
      <c r="O769" s="87"/>
      <c r="P769" s="87"/>
      <c r="Q769" s="87"/>
      <c r="R769" s="87"/>
      <c r="S769" s="87"/>
      <c r="T769" s="88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T769" s="20" t="s">
        <v>187</v>
      </c>
      <c r="AU769" s="20" t="s">
        <v>82</v>
      </c>
    </row>
    <row r="770" spans="1:47" s="2" customFormat="1" ht="12">
      <c r="A770" s="41"/>
      <c r="B770" s="42"/>
      <c r="C770" s="43"/>
      <c r="D770" s="230" t="s">
        <v>240</v>
      </c>
      <c r="E770" s="43"/>
      <c r="F770" s="246" t="s">
        <v>1208</v>
      </c>
      <c r="G770" s="43"/>
      <c r="H770" s="43"/>
      <c r="I770" s="232"/>
      <c r="J770" s="43"/>
      <c r="K770" s="43"/>
      <c r="L770" s="47"/>
      <c r="M770" s="233"/>
      <c r="N770" s="234"/>
      <c r="O770" s="87"/>
      <c r="P770" s="87"/>
      <c r="Q770" s="87"/>
      <c r="R770" s="87"/>
      <c r="S770" s="87"/>
      <c r="T770" s="88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T770" s="20" t="s">
        <v>240</v>
      </c>
      <c r="AU770" s="20" t="s">
        <v>82</v>
      </c>
    </row>
    <row r="771" spans="1:65" s="2" customFormat="1" ht="16.5" customHeight="1">
      <c r="A771" s="41"/>
      <c r="B771" s="42"/>
      <c r="C771" s="217" t="s">
        <v>1209</v>
      </c>
      <c r="D771" s="217" t="s">
        <v>180</v>
      </c>
      <c r="E771" s="218" t="s">
        <v>1210</v>
      </c>
      <c r="F771" s="219" t="s">
        <v>1211</v>
      </c>
      <c r="G771" s="220" t="s">
        <v>196</v>
      </c>
      <c r="H771" s="221">
        <v>11</v>
      </c>
      <c r="I771" s="222"/>
      <c r="J771" s="223">
        <f>ROUND(I771*H771,2)</f>
        <v>0</v>
      </c>
      <c r="K771" s="219" t="s">
        <v>197</v>
      </c>
      <c r="L771" s="47"/>
      <c r="M771" s="224" t="s">
        <v>19</v>
      </c>
      <c r="N771" s="225" t="s">
        <v>43</v>
      </c>
      <c r="O771" s="87"/>
      <c r="P771" s="226">
        <f>O771*H771</f>
        <v>0</v>
      </c>
      <c r="Q771" s="226">
        <v>0</v>
      </c>
      <c r="R771" s="226">
        <f>Q771*H771</f>
        <v>0</v>
      </c>
      <c r="S771" s="226">
        <v>0</v>
      </c>
      <c r="T771" s="227">
        <f>S771*H771</f>
        <v>0</v>
      </c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R771" s="228" t="s">
        <v>185</v>
      </c>
      <c r="AT771" s="228" t="s">
        <v>180</v>
      </c>
      <c r="AU771" s="228" t="s">
        <v>82</v>
      </c>
      <c r="AY771" s="20" t="s">
        <v>178</v>
      </c>
      <c r="BE771" s="229">
        <f>IF(N771="základní",J771,0)</f>
        <v>0</v>
      </c>
      <c r="BF771" s="229">
        <f>IF(N771="snížená",J771,0)</f>
        <v>0</v>
      </c>
      <c r="BG771" s="229">
        <f>IF(N771="zákl. přenesená",J771,0)</f>
        <v>0</v>
      </c>
      <c r="BH771" s="229">
        <f>IF(N771="sníž. přenesená",J771,0)</f>
        <v>0</v>
      </c>
      <c r="BI771" s="229">
        <f>IF(N771="nulová",J771,0)</f>
        <v>0</v>
      </c>
      <c r="BJ771" s="20" t="s">
        <v>80</v>
      </c>
      <c r="BK771" s="229">
        <f>ROUND(I771*H771,2)</f>
        <v>0</v>
      </c>
      <c r="BL771" s="20" t="s">
        <v>185</v>
      </c>
      <c r="BM771" s="228" t="s">
        <v>1212</v>
      </c>
    </row>
    <row r="772" spans="1:47" s="2" customFormat="1" ht="12">
      <c r="A772" s="41"/>
      <c r="B772" s="42"/>
      <c r="C772" s="43"/>
      <c r="D772" s="230" t="s">
        <v>187</v>
      </c>
      <c r="E772" s="43"/>
      <c r="F772" s="231" t="s">
        <v>1211</v>
      </c>
      <c r="G772" s="43"/>
      <c r="H772" s="43"/>
      <c r="I772" s="232"/>
      <c r="J772" s="43"/>
      <c r="K772" s="43"/>
      <c r="L772" s="47"/>
      <c r="M772" s="233"/>
      <c r="N772" s="234"/>
      <c r="O772" s="87"/>
      <c r="P772" s="87"/>
      <c r="Q772" s="87"/>
      <c r="R772" s="87"/>
      <c r="S772" s="87"/>
      <c r="T772" s="88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T772" s="20" t="s">
        <v>187</v>
      </c>
      <c r="AU772" s="20" t="s">
        <v>82</v>
      </c>
    </row>
    <row r="773" spans="1:47" s="2" customFormat="1" ht="12">
      <c r="A773" s="41"/>
      <c r="B773" s="42"/>
      <c r="C773" s="43"/>
      <c r="D773" s="230" t="s">
        <v>240</v>
      </c>
      <c r="E773" s="43"/>
      <c r="F773" s="246" t="s">
        <v>1213</v>
      </c>
      <c r="G773" s="43"/>
      <c r="H773" s="43"/>
      <c r="I773" s="232"/>
      <c r="J773" s="43"/>
      <c r="K773" s="43"/>
      <c r="L773" s="47"/>
      <c r="M773" s="233"/>
      <c r="N773" s="234"/>
      <c r="O773" s="87"/>
      <c r="P773" s="87"/>
      <c r="Q773" s="87"/>
      <c r="R773" s="87"/>
      <c r="S773" s="87"/>
      <c r="T773" s="88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T773" s="20" t="s">
        <v>240</v>
      </c>
      <c r="AU773" s="20" t="s">
        <v>82</v>
      </c>
    </row>
    <row r="774" spans="1:65" s="2" customFormat="1" ht="16.5" customHeight="1">
      <c r="A774" s="41"/>
      <c r="B774" s="42"/>
      <c r="C774" s="217" t="s">
        <v>1214</v>
      </c>
      <c r="D774" s="217" t="s">
        <v>180</v>
      </c>
      <c r="E774" s="218" t="s">
        <v>1215</v>
      </c>
      <c r="F774" s="219" t="s">
        <v>1216</v>
      </c>
      <c r="G774" s="220" t="s">
        <v>196</v>
      </c>
      <c r="H774" s="221">
        <v>1</v>
      </c>
      <c r="I774" s="222"/>
      <c r="J774" s="223">
        <f>ROUND(I774*H774,2)</f>
        <v>0</v>
      </c>
      <c r="K774" s="219" t="s">
        <v>197</v>
      </c>
      <c r="L774" s="47"/>
      <c r="M774" s="224" t="s">
        <v>19</v>
      </c>
      <c r="N774" s="225" t="s">
        <v>43</v>
      </c>
      <c r="O774" s="87"/>
      <c r="P774" s="226">
        <f>O774*H774</f>
        <v>0</v>
      </c>
      <c r="Q774" s="226">
        <v>0</v>
      </c>
      <c r="R774" s="226">
        <f>Q774*H774</f>
        <v>0</v>
      </c>
      <c r="S774" s="226">
        <v>0</v>
      </c>
      <c r="T774" s="227">
        <f>S774*H774</f>
        <v>0</v>
      </c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R774" s="228" t="s">
        <v>185</v>
      </c>
      <c r="AT774" s="228" t="s">
        <v>180</v>
      </c>
      <c r="AU774" s="228" t="s">
        <v>82</v>
      </c>
      <c r="AY774" s="20" t="s">
        <v>178</v>
      </c>
      <c r="BE774" s="229">
        <f>IF(N774="základní",J774,0)</f>
        <v>0</v>
      </c>
      <c r="BF774" s="229">
        <f>IF(N774="snížená",J774,0)</f>
        <v>0</v>
      </c>
      <c r="BG774" s="229">
        <f>IF(N774="zákl. přenesená",J774,0)</f>
        <v>0</v>
      </c>
      <c r="BH774" s="229">
        <f>IF(N774="sníž. přenesená",J774,0)</f>
        <v>0</v>
      </c>
      <c r="BI774" s="229">
        <f>IF(N774="nulová",J774,0)</f>
        <v>0</v>
      </c>
      <c r="BJ774" s="20" t="s">
        <v>80</v>
      </c>
      <c r="BK774" s="229">
        <f>ROUND(I774*H774,2)</f>
        <v>0</v>
      </c>
      <c r="BL774" s="20" t="s">
        <v>185</v>
      </c>
      <c r="BM774" s="228" t="s">
        <v>1217</v>
      </c>
    </row>
    <row r="775" spans="1:47" s="2" customFormat="1" ht="12">
      <c r="A775" s="41"/>
      <c r="B775" s="42"/>
      <c r="C775" s="43"/>
      <c r="D775" s="230" t="s">
        <v>187</v>
      </c>
      <c r="E775" s="43"/>
      <c r="F775" s="231" t="s">
        <v>1216</v>
      </c>
      <c r="G775" s="43"/>
      <c r="H775" s="43"/>
      <c r="I775" s="232"/>
      <c r="J775" s="43"/>
      <c r="K775" s="43"/>
      <c r="L775" s="47"/>
      <c r="M775" s="233"/>
      <c r="N775" s="234"/>
      <c r="O775" s="87"/>
      <c r="P775" s="87"/>
      <c r="Q775" s="87"/>
      <c r="R775" s="87"/>
      <c r="S775" s="87"/>
      <c r="T775" s="88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T775" s="20" t="s">
        <v>187</v>
      </c>
      <c r="AU775" s="20" t="s">
        <v>82</v>
      </c>
    </row>
    <row r="776" spans="1:47" s="2" customFormat="1" ht="12">
      <c r="A776" s="41"/>
      <c r="B776" s="42"/>
      <c r="C776" s="43"/>
      <c r="D776" s="230" t="s">
        <v>240</v>
      </c>
      <c r="E776" s="43"/>
      <c r="F776" s="246" t="s">
        <v>1218</v>
      </c>
      <c r="G776" s="43"/>
      <c r="H776" s="43"/>
      <c r="I776" s="232"/>
      <c r="J776" s="43"/>
      <c r="K776" s="43"/>
      <c r="L776" s="47"/>
      <c r="M776" s="233"/>
      <c r="N776" s="234"/>
      <c r="O776" s="87"/>
      <c r="P776" s="87"/>
      <c r="Q776" s="87"/>
      <c r="R776" s="87"/>
      <c r="S776" s="87"/>
      <c r="T776" s="88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T776" s="20" t="s">
        <v>240</v>
      </c>
      <c r="AU776" s="20" t="s">
        <v>82</v>
      </c>
    </row>
    <row r="777" spans="1:65" s="2" customFormat="1" ht="16.5" customHeight="1">
      <c r="A777" s="41"/>
      <c r="B777" s="42"/>
      <c r="C777" s="217" t="s">
        <v>1219</v>
      </c>
      <c r="D777" s="217" t="s">
        <v>180</v>
      </c>
      <c r="E777" s="218" t="s">
        <v>1220</v>
      </c>
      <c r="F777" s="219" t="s">
        <v>1221</v>
      </c>
      <c r="G777" s="220" t="s">
        <v>196</v>
      </c>
      <c r="H777" s="221">
        <v>2</v>
      </c>
      <c r="I777" s="222"/>
      <c r="J777" s="223">
        <f>ROUND(I777*H777,2)</f>
        <v>0</v>
      </c>
      <c r="K777" s="219" t="s">
        <v>184</v>
      </c>
      <c r="L777" s="47"/>
      <c r="M777" s="224" t="s">
        <v>19</v>
      </c>
      <c r="N777" s="225" t="s">
        <v>43</v>
      </c>
      <c r="O777" s="87"/>
      <c r="P777" s="226">
        <f>O777*H777</f>
        <v>0</v>
      </c>
      <c r="Q777" s="226">
        <v>0</v>
      </c>
      <c r="R777" s="226">
        <f>Q777*H777</f>
        <v>0</v>
      </c>
      <c r="S777" s="226">
        <v>0</v>
      </c>
      <c r="T777" s="227">
        <f>S777*H777</f>
        <v>0</v>
      </c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R777" s="228" t="s">
        <v>185</v>
      </c>
      <c r="AT777" s="228" t="s">
        <v>180</v>
      </c>
      <c r="AU777" s="228" t="s">
        <v>82</v>
      </c>
      <c r="AY777" s="20" t="s">
        <v>178</v>
      </c>
      <c r="BE777" s="229">
        <f>IF(N777="základní",J777,0)</f>
        <v>0</v>
      </c>
      <c r="BF777" s="229">
        <f>IF(N777="snížená",J777,0)</f>
        <v>0</v>
      </c>
      <c r="BG777" s="229">
        <f>IF(N777="zákl. přenesená",J777,0)</f>
        <v>0</v>
      </c>
      <c r="BH777" s="229">
        <f>IF(N777="sníž. přenesená",J777,0)</f>
        <v>0</v>
      </c>
      <c r="BI777" s="229">
        <f>IF(N777="nulová",J777,0)</f>
        <v>0</v>
      </c>
      <c r="BJ777" s="20" t="s">
        <v>80</v>
      </c>
      <c r="BK777" s="229">
        <f>ROUND(I777*H777,2)</f>
        <v>0</v>
      </c>
      <c r="BL777" s="20" t="s">
        <v>185</v>
      </c>
      <c r="BM777" s="228" t="s">
        <v>1222</v>
      </c>
    </row>
    <row r="778" spans="1:47" s="2" customFormat="1" ht="12">
      <c r="A778" s="41"/>
      <c r="B778" s="42"/>
      <c r="C778" s="43"/>
      <c r="D778" s="230" t="s">
        <v>187</v>
      </c>
      <c r="E778" s="43"/>
      <c r="F778" s="231" t="s">
        <v>1223</v>
      </c>
      <c r="G778" s="43"/>
      <c r="H778" s="43"/>
      <c r="I778" s="232"/>
      <c r="J778" s="43"/>
      <c r="K778" s="43"/>
      <c r="L778" s="47"/>
      <c r="M778" s="233"/>
      <c r="N778" s="234"/>
      <c r="O778" s="87"/>
      <c r="P778" s="87"/>
      <c r="Q778" s="87"/>
      <c r="R778" s="87"/>
      <c r="S778" s="87"/>
      <c r="T778" s="88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T778" s="20" t="s">
        <v>187</v>
      </c>
      <c r="AU778" s="20" t="s">
        <v>82</v>
      </c>
    </row>
    <row r="779" spans="1:65" s="2" customFormat="1" ht="16.5" customHeight="1">
      <c r="A779" s="41"/>
      <c r="B779" s="42"/>
      <c r="C779" s="217" t="s">
        <v>977</v>
      </c>
      <c r="D779" s="217" t="s">
        <v>180</v>
      </c>
      <c r="E779" s="218" t="s">
        <v>1224</v>
      </c>
      <c r="F779" s="219" t="s">
        <v>1225</v>
      </c>
      <c r="G779" s="220" t="s">
        <v>196</v>
      </c>
      <c r="H779" s="221">
        <v>3</v>
      </c>
      <c r="I779" s="222"/>
      <c r="J779" s="223">
        <f>ROUND(I779*H779,2)</f>
        <v>0</v>
      </c>
      <c r="K779" s="219" t="s">
        <v>184</v>
      </c>
      <c r="L779" s="47"/>
      <c r="M779" s="224" t="s">
        <v>19</v>
      </c>
      <c r="N779" s="225" t="s">
        <v>43</v>
      </c>
      <c r="O779" s="87"/>
      <c r="P779" s="226">
        <f>O779*H779</f>
        <v>0</v>
      </c>
      <c r="Q779" s="226">
        <v>0</v>
      </c>
      <c r="R779" s="226">
        <f>Q779*H779</f>
        <v>0</v>
      </c>
      <c r="S779" s="226">
        <v>0</v>
      </c>
      <c r="T779" s="227">
        <f>S779*H779</f>
        <v>0</v>
      </c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R779" s="228" t="s">
        <v>185</v>
      </c>
      <c r="AT779" s="228" t="s">
        <v>180</v>
      </c>
      <c r="AU779" s="228" t="s">
        <v>82</v>
      </c>
      <c r="AY779" s="20" t="s">
        <v>178</v>
      </c>
      <c r="BE779" s="229">
        <f>IF(N779="základní",J779,0)</f>
        <v>0</v>
      </c>
      <c r="BF779" s="229">
        <f>IF(N779="snížená",J779,0)</f>
        <v>0</v>
      </c>
      <c r="BG779" s="229">
        <f>IF(N779="zákl. přenesená",J779,0)</f>
        <v>0</v>
      </c>
      <c r="BH779" s="229">
        <f>IF(N779="sníž. přenesená",J779,0)</f>
        <v>0</v>
      </c>
      <c r="BI779" s="229">
        <f>IF(N779="nulová",J779,0)</f>
        <v>0</v>
      </c>
      <c r="BJ779" s="20" t="s">
        <v>80</v>
      </c>
      <c r="BK779" s="229">
        <f>ROUND(I779*H779,2)</f>
        <v>0</v>
      </c>
      <c r="BL779" s="20" t="s">
        <v>185</v>
      </c>
      <c r="BM779" s="228" t="s">
        <v>1226</v>
      </c>
    </row>
    <row r="780" spans="1:47" s="2" customFormat="1" ht="12">
      <c r="A780" s="41"/>
      <c r="B780" s="42"/>
      <c r="C780" s="43"/>
      <c r="D780" s="230" t="s">
        <v>187</v>
      </c>
      <c r="E780" s="43"/>
      <c r="F780" s="231" t="s">
        <v>1227</v>
      </c>
      <c r="G780" s="43"/>
      <c r="H780" s="43"/>
      <c r="I780" s="232"/>
      <c r="J780" s="43"/>
      <c r="K780" s="43"/>
      <c r="L780" s="47"/>
      <c r="M780" s="233"/>
      <c r="N780" s="234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20" t="s">
        <v>187</v>
      </c>
      <c r="AU780" s="20" t="s">
        <v>82</v>
      </c>
    </row>
    <row r="781" spans="1:65" s="2" customFormat="1" ht="16.5" customHeight="1">
      <c r="A781" s="41"/>
      <c r="B781" s="42"/>
      <c r="C781" s="293" t="s">
        <v>1228</v>
      </c>
      <c r="D781" s="293" t="s">
        <v>452</v>
      </c>
      <c r="E781" s="294" t="s">
        <v>1229</v>
      </c>
      <c r="F781" s="295" t="s">
        <v>1230</v>
      </c>
      <c r="G781" s="296" t="s">
        <v>346</v>
      </c>
      <c r="H781" s="297">
        <v>8.175</v>
      </c>
      <c r="I781" s="298"/>
      <c r="J781" s="299">
        <f>ROUND(I781*H781,2)</f>
        <v>0</v>
      </c>
      <c r="K781" s="295" t="s">
        <v>184</v>
      </c>
      <c r="L781" s="300"/>
      <c r="M781" s="301" t="s">
        <v>19</v>
      </c>
      <c r="N781" s="302" t="s">
        <v>43</v>
      </c>
      <c r="O781" s="87"/>
      <c r="P781" s="226">
        <f>O781*H781</f>
        <v>0</v>
      </c>
      <c r="Q781" s="226">
        <v>0.003</v>
      </c>
      <c r="R781" s="226">
        <f>Q781*H781</f>
        <v>0.024525</v>
      </c>
      <c r="S781" s="226">
        <v>0</v>
      </c>
      <c r="T781" s="227">
        <f>S781*H781</f>
        <v>0</v>
      </c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R781" s="228" t="s">
        <v>198</v>
      </c>
      <c r="AT781" s="228" t="s">
        <v>452</v>
      </c>
      <c r="AU781" s="228" t="s">
        <v>82</v>
      </c>
      <c r="AY781" s="20" t="s">
        <v>178</v>
      </c>
      <c r="BE781" s="229">
        <f>IF(N781="základní",J781,0)</f>
        <v>0</v>
      </c>
      <c r="BF781" s="229">
        <f>IF(N781="snížená",J781,0)</f>
        <v>0</v>
      </c>
      <c r="BG781" s="229">
        <f>IF(N781="zákl. přenesená",J781,0)</f>
        <v>0</v>
      </c>
      <c r="BH781" s="229">
        <f>IF(N781="sníž. přenesená",J781,0)</f>
        <v>0</v>
      </c>
      <c r="BI781" s="229">
        <f>IF(N781="nulová",J781,0)</f>
        <v>0</v>
      </c>
      <c r="BJ781" s="20" t="s">
        <v>80</v>
      </c>
      <c r="BK781" s="229">
        <f>ROUND(I781*H781,2)</f>
        <v>0</v>
      </c>
      <c r="BL781" s="20" t="s">
        <v>185</v>
      </c>
      <c r="BM781" s="228" t="s">
        <v>1231</v>
      </c>
    </row>
    <row r="782" spans="1:47" s="2" customFormat="1" ht="12">
      <c r="A782" s="41"/>
      <c r="B782" s="42"/>
      <c r="C782" s="43"/>
      <c r="D782" s="230" t="s">
        <v>187</v>
      </c>
      <c r="E782" s="43"/>
      <c r="F782" s="231" t="s">
        <v>1230</v>
      </c>
      <c r="G782" s="43"/>
      <c r="H782" s="43"/>
      <c r="I782" s="232"/>
      <c r="J782" s="43"/>
      <c r="K782" s="43"/>
      <c r="L782" s="47"/>
      <c r="M782" s="233"/>
      <c r="N782" s="234"/>
      <c r="O782" s="87"/>
      <c r="P782" s="87"/>
      <c r="Q782" s="87"/>
      <c r="R782" s="87"/>
      <c r="S782" s="87"/>
      <c r="T782" s="88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T782" s="20" t="s">
        <v>187</v>
      </c>
      <c r="AU782" s="20" t="s">
        <v>82</v>
      </c>
    </row>
    <row r="783" spans="1:51" s="13" customFormat="1" ht="12">
      <c r="A783" s="13"/>
      <c r="B783" s="235"/>
      <c r="C783" s="236"/>
      <c r="D783" s="230" t="s">
        <v>189</v>
      </c>
      <c r="E783" s="237" t="s">
        <v>19</v>
      </c>
      <c r="F783" s="238" t="s">
        <v>1232</v>
      </c>
      <c r="G783" s="236"/>
      <c r="H783" s="239">
        <v>8.175</v>
      </c>
      <c r="I783" s="240"/>
      <c r="J783" s="236"/>
      <c r="K783" s="236"/>
      <c r="L783" s="241"/>
      <c r="M783" s="242"/>
      <c r="N783" s="243"/>
      <c r="O783" s="243"/>
      <c r="P783" s="243"/>
      <c r="Q783" s="243"/>
      <c r="R783" s="243"/>
      <c r="S783" s="243"/>
      <c r="T783" s="24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5" t="s">
        <v>189</v>
      </c>
      <c r="AU783" s="245" t="s">
        <v>82</v>
      </c>
      <c r="AV783" s="13" t="s">
        <v>82</v>
      </c>
      <c r="AW783" s="13" t="s">
        <v>33</v>
      </c>
      <c r="AX783" s="13" t="s">
        <v>80</v>
      </c>
      <c r="AY783" s="245" t="s">
        <v>178</v>
      </c>
    </row>
    <row r="784" spans="1:65" s="2" customFormat="1" ht="16.5" customHeight="1">
      <c r="A784" s="41"/>
      <c r="B784" s="42"/>
      <c r="C784" s="293" t="s">
        <v>981</v>
      </c>
      <c r="D784" s="293" t="s">
        <v>452</v>
      </c>
      <c r="E784" s="294" t="s">
        <v>1233</v>
      </c>
      <c r="F784" s="295" t="s">
        <v>1234</v>
      </c>
      <c r="G784" s="296" t="s">
        <v>196</v>
      </c>
      <c r="H784" s="297">
        <v>10</v>
      </c>
      <c r="I784" s="298"/>
      <c r="J784" s="299">
        <f>ROUND(I784*H784,2)</f>
        <v>0</v>
      </c>
      <c r="K784" s="295" t="s">
        <v>184</v>
      </c>
      <c r="L784" s="300"/>
      <c r="M784" s="301" t="s">
        <v>19</v>
      </c>
      <c r="N784" s="302" t="s">
        <v>43</v>
      </c>
      <c r="O784" s="87"/>
      <c r="P784" s="226">
        <f>O784*H784</f>
        <v>0</v>
      </c>
      <c r="Q784" s="226">
        <v>6E-05</v>
      </c>
      <c r="R784" s="226">
        <f>Q784*H784</f>
        <v>0.0006000000000000001</v>
      </c>
      <c r="S784" s="226">
        <v>0</v>
      </c>
      <c r="T784" s="227">
        <f>S784*H784</f>
        <v>0</v>
      </c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R784" s="228" t="s">
        <v>198</v>
      </c>
      <c r="AT784" s="228" t="s">
        <v>452</v>
      </c>
      <c r="AU784" s="228" t="s">
        <v>82</v>
      </c>
      <c r="AY784" s="20" t="s">
        <v>178</v>
      </c>
      <c r="BE784" s="229">
        <f>IF(N784="základní",J784,0)</f>
        <v>0</v>
      </c>
      <c r="BF784" s="229">
        <f>IF(N784="snížená",J784,0)</f>
        <v>0</v>
      </c>
      <c r="BG784" s="229">
        <f>IF(N784="zákl. přenesená",J784,0)</f>
        <v>0</v>
      </c>
      <c r="BH784" s="229">
        <f>IF(N784="sníž. přenesená",J784,0)</f>
        <v>0</v>
      </c>
      <c r="BI784" s="229">
        <f>IF(N784="nulová",J784,0)</f>
        <v>0</v>
      </c>
      <c r="BJ784" s="20" t="s">
        <v>80</v>
      </c>
      <c r="BK784" s="229">
        <f>ROUND(I784*H784,2)</f>
        <v>0</v>
      </c>
      <c r="BL784" s="20" t="s">
        <v>185</v>
      </c>
      <c r="BM784" s="228" t="s">
        <v>1235</v>
      </c>
    </row>
    <row r="785" spans="1:47" s="2" customFormat="1" ht="12">
      <c r="A785" s="41"/>
      <c r="B785" s="42"/>
      <c r="C785" s="43"/>
      <c r="D785" s="230" t="s">
        <v>187</v>
      </c>
      <c r="E785" s="43"/>
      <c r="F785" s="231" t="s">
        <v>1234</v>
      </c>
      <c r="G785" s="43"/>
      <c r="H785" s="43"/>
      <c r="I785" s="232"/>
      <c r="J785" s="43"/>
      <c r="K785" s="43"/>
      <c r="L785" s="47"/>
      <c r="M785" s="233"/>
      <c r="N785" s="234"/>
      <c r="O785" s="87"/>
      <c r="P785" s="87"/>
      <c r="Q785" s="87"/>
      <c r="R785" s="87"/>
      <c r="S785" s="87"/>
      <c r="T785" s="88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T785" s="20" t="s">
        <v>187</v>
      </c>
      <c r="AU785" s="20" t="s">
        <v>82</v>
      </c>
    </row>
    <row r="786" spans="1:65" s="2" customFormat="1" ht="16.5" customHeight="1">
      <c r="A786" s="41"/>
      <c r="B786" s="42"/>
      <c r="C786" s="217" t="s">
        <v>1236</v>
      </c>
      <c r="D786" s="217" t="s">
        <v>180</v>
      </c>
      <c r="E786" s="218" t="s">
        <v>1237</v>
      </c>
      <c r="F786" s="219" t="s">
        <v>1238</v>
      </c>
      <c r="G786" s="220" t="s">
        <v>254</v>
      </c>
      <c r="H786" s="221">
        <v>0.4</v>
      </c>
      <c r="I786" s="222"/>
      <c r="J786" s="223">
        <f>ROUND(I786*H786,2)</f>
        <v>0</v>
      </c>
      <c r="K786" s="219" t="s">
        <v>184</v>
      </c>
      <c r="L786" s="47"/>
      <c r="M786" s="224" t="s">
        <v>19</v>
      </c>
      <c r="N786" s="225" t="s">
        <v>43</v>
      </c>
      <c r="O786" s="87"/>
      <c r="P786" s="226">
        <f>O786*H786</f>
        <v>0</v>
      </c>
      <c r="Q786" s="226">
        <v>0</v>
      </c>
      <c r="R786" s="226">
        <f>Q786*H786</f>
        <v>0</v>
      </c>
      <c r="S786" s="226">
        <v>0</v>
      </c>
      <c r="T786" s="227">
        <f>S786*H786</f>
        <v>0</v>
      </c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R786" s="228" t="s">
        <v>185</v>
      </c>
      <c r="AT786" s="228" t="s">
        <v>180</v>
      </c>
      <c r="AU786" s="228" t="s">
        <v>82</v>
      </c>
      <c r="AY786" s="20" t="s">
        <v>178</v>
      </c>
      <c r="BE786" s="229">
        <f>IF(N786="základní",J786,0)</f>
        <v>0</v>
      </c>
      <c r="BF786" s="229">
        <f>IF(N786="snížená",J786,0)</f>
        <v>0</v>
      </c>
      <c r="BG786" s="229">
        <f>IF(N786="zákl. přenesená",J786,0)</f>
        <v>0</v>
      </c>
      <c r="BH786" s="229">
        <f>IF(N786="sníž. přenesená",J786,0)</f>
        <v>0</v>
      </c>
      <c r="BI786" s="229">
        <f>IF(N786="nulová",J786,0)</f>
        <v>0</v>
      </c>
      <c r="BJ786" s="20" t="s">
        <v>80</v>
      </c>
      <c r="BK786" s="229">
        <f>ROUND(I786*H786,2)</f>
        <v>0</v>
      </c>
      <c r="BL786" s="20" t="s">
        <v>185</v>
      </c>
      <c r="BM786" s="228" t="s">
        <v>1239</v>
      </c>
    </row>
    <row r="787" spans="1:47" s="2" customFormat="1" ht="12">
      <c r="A787" s="41"/>
      <c r="B787" s="42"/>
      <c r="C787" s="43"/>
      <c r="D787" s="230" t="s">
        <v>187</v>
      </c>
      <c r="E787" s="43"/>
      <c r="F787" s="231" t="s">
        <v>1240</v>
      </c>
      <c r="G787" s="43"/>
      <c r="H787" s="43"/>
      <c r="I787" s="232"/>
      <c r="J787" s="43"/>
      <c r="K787" s="43"/>
      <c r="L787" s="47"/>
      <c r="M787" s="233"/>
      <c r="N787" s="234"/>
      <c r="O787" s="87"/>
      <c r="P787" s="87"/>
      <c r="Q787" s="87"/>
      <c r="R787" s="87"/>
      <c r="S787" s="87"/>
      <c r="T787" s="88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T787" s="20" t="s">
        <v>187</v>
      </c>
      <c r="AU787" s="20" t="s">
        <v>82</v>
      </c>
    </row>
    <row r="788" spans="1:63" s="12" customFormat="1" ht="22.8" customHeight="1">
      <c r="A788" s="12"/>
      <c r="B788" s="201"/>
      <c r="C788" s="202"/>
      <c r="D788" s="203" t="s">
        <v>71</v>
      </c>
      <c r="E788" s="215" t="s">
        <v>1241</v>
      </c>
      <c r="F788" s="215" t="s">
        <v>1242</v>
      </c>
      <c r="G788" s="202"/>
      <c r="H788" s="202"/>
      <c r="I788" s="205"/>
      <c r="J788" s="216">
        <f>BK788</f>
        <v>0</v>
      </c>
      <c r="K788" s="202"/>
      <c r="L788" s="207"/>
      <c r="M788" s="208"/>
      <c r="N788" s="209"/>
      <c r="O788" s="209"/>
      <c r="P788" s="210">
        <f>SUM(P789:P881)</f>
        <v>0</v>
      </c>
      <c r="Q788" s="209"/>
      <c r="R788" s="210">
        <f>SUM(R789:R881)</f>
        <v>0.016348639999999998</v>
      </c>
      <c r="S788" s="209"/>
      <c r="T788" s="211">
        <f>SUM(T789:T881)</f>
        <v>0</v>
      </c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R788" s="212" t="s">
        <v>82</v>
      </c>
      <c r="AT788" s="213" t="s">
        <v>71</v>
      </c>
      <c r="AU788" s="213" t="s">
        <v>80</v>
      </c>
      <c r="AY788" s="212" t="s">
        <v>178</v>
      </c>
      <c r="BK788" s="214">
        <f>SUM(BK789:BK881)</f>
        <v>0</v>
      </c>
    </row>
    <row r="789" spans="1:65" s="2" customFormat="1" ht="16.5" customHeight="1">
      <c r="A789" s="41"/>
      <c r="B789" s="42"/>
      <c r="C789" s="217" t="s">
        <v>1243</v>
      </c>
      <c r="D789" s="281" t="s">
        <v>180</v>
      </c>
      <c r="E789" s="218" t="s">
        <v>1244</v>
      </c>
      <c r="F789" s="219" t="s">
        <v>1245</v>
      </c>
      <c r="G789" s="220" t="s">
        <v>196</v>
      </c>
      <c r="H789" s="221">
        <v>1</v>
      </c>
      <c r="I789" s="222"/>
      <c r="J789" s="223">
        <f>ROUND(I789*H789,2)</f>
        <v>0</v>
      </c>
      <c r="K789" s="219" t="s">
        <v>184</v>
      </c>
      <c r="L789" s="47"/>
      <c r="M789" s="224" t="s">
        <v>19</v>
      </c>
      <c r="N789" s="225" t="s">
        <v>43</v>
      </c>
      <c r="O789" s="87"/>
      <c r="P789" s="226">
        <f>O789*H789</f>
        <v>0</v>
      </c>
      <c r="Q789" s="226">
        <v>0</v>
      </c>
      <c r="R789" s="226">
        <f>Q789*H789</f>
        <v>0</v>
      </c>
      <c r="S789" s="226">
        <v>0</v>
      </c>
      <c r="T789" s="227">
        <f>S789*H789</f>
        <v>0</v>
      </c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R789" s="228" t="s">
        <v>185</v>
      </c>
      <c r="AT789" s="228" t="s">
        <v>180</v>
      </c>
      <c r="AU789" s="228" t="s">
        <v>82</v>
      </c>
      <c r="AY789" s="20" t="s">
        <v>178</v>
      </c>
      <c r="BE789" s="229">
        <f>IF(N789="základní",J789,0)</f>
        <v>0</v>
      </c>
      <c r="BF789" s="229">
        <f>IF(N789="snížená",J789,0)</f>
        <v>0</v>
      </c>
      <c r="BG789" s="229">
        <f>IF(N789="zákl. přenesená",J789,0)</f>
        <v>0</v>
      </c>
      <c r="BH789" s="229">
        <f>IF(N789="sníž. přenesená",J789,0)</f>
        <v>0</v>
      </c>
      <c r="BI789" s="229">
        <f>IF(N789="nulová",J789,0)</f>
        <v>0</v>
      </c>
      <c r="BJ789" s="20" t="s">
        <v>80</v>
      </c>
      <c r="BK789" s="229">
        <f>ROUND(I789*H789,2)</f>
        <v>0</v>
      </c>
      <c r="BL789" s="20" t="s">
        <v>185</v>
      </c>
      <c r="BM789" s="228" t="s">
        <v>1246</v>
      </c>
    </row>
    <row r="790" spans="1:47" s="2" customFormat="1" ht="12">
      <c r="A790" s="41"/>
      <c r="B790" s="42"/>
      <c r="C790" s="43"/>
      <c r="D790" s="230" t="s">
        <v>187</v>
      </c>
      <c r="E790" s="43"/>
      <c r="F790" s="231" t="s">
        <v>1247</v>
      </c>
      <c r="G790" s="43"/>
      <c r="H790" s="43"/>
      <c r="I790" s="232"/>
      <c r="J790" s="43"/>
      <c r="K790" s="43"/>
      <c r="L790" s="47"/>
      <c r="M790" s="233"/>
      <c r="N790" s="234"/>
      <c r="O790" s="87"/>
      <c r="P790" s="87"/>
      <c r="Q790" s="87"/>
      <c r="R790" s="87"/>
      <c r="S790" s="87"/>
      <c r="T790" s="88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T790" s="20" t="s">
        <v>187</v>
      </c>
      <c r="AU790" s="20" t="s">
        <v>82</v>
      </c>
    </row>
    <row r="791" spans="1:51" s="13" customFormat="1" ht="12">
      <c r="A791" s="13"/>
      <c r="B791" s="235"/>
      <c r="C791" s="236"/>
      <c r="D791" s="230" t="s">
        <v>189</v>
      </c>
      <c r="E791" s="237" t="s">
        <v>19</v>
      </c>
      <c r="F791" s="238" t="s">
        <v>1248</v>
      </c>
      <c r="G791" s="236"/>
      <c r="H791" s="239">
        <v>1</v>
      </c>
      <c r="I791" s="240"/>
      <c r="J791" s="236"/>
      <c r="K791" s="236"/>
      <c r="L791" s="241"/>
      <c r="M791" s="242"/>
      <c r="N791" s="243"/>
      <c r="O791" s="243"/>
      <c r="P791" s="243"/>
      <c r="Q791" s="243"/>
      <c r="R791" s="243"/>
      <c r="S791" s="243"/>
      <c r="T791" s="24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5" t="s">
        <v>189</v>
      </c>
      <c r="AU791" s="245" t="s">
        <v>82</v>
      </c>
      <c r="AV791" s="13" t="s">
        <v>82</v>
      </c>
      <c r="AW791" s="13" t="s">
        <v>33</v>
      </c>
      <c r="AX791" s="13" t="s">
        <v>80</v>
      </c>
      <c r="AY791" s="245" t="s">
        <v>178</v>
      </c>
    </row>
    <row r="792" spans="1:65" s="2" customFormat="1" ht="12">
      <c r="A792" s="41"/>
      <c r="B792" s="42"/>
      <c r="C792" s="293" t="s">
        <v>1249</v>
      </c>
      <c r="D792" s="303" t="s">
        <v>452</v>
      </c>
      <c r="E792" s="294" t="s">
        <v>1250</v>
      </c>
      <c r="F792" s="295" t="s">
        <v>1251</v>
      </c>
      <c r="G792" s="296" t="s">
        <v>196</v>
      </c>
      <c r="H792" s="297">
        <v>1</v>
      </c>
      <c r="I792" s="298"/>
      <c r="J792" s="299">
        <f>ROUND(I792*H792,2)</f>
        <v>0</v>
      </c>
      <c r="K792" s="295" t="s">
        <v>184</v>
      </c>
      <c r="L792" s="300"/>
      <c r="M792" s="301" t="s">
        <v>19</v>
      </c>
      <c r="N792" s="302" t="s">
        <v>43</v>
      </c>
      <c r="O792" s="87"/>
      <c r="P792" s="226">
        <f>O792*H792</f>
        <v>0</v>
      </c>
      <c r="Q792" s="226">
        <v>0.013</v>
      </c>
      <c r="R792" s="226">
        <f>Q792*H792</f>
        <v>0.013</v>
      </c>
      <c r="S792" s="226">
        <v>0</v>
      </c>
      <c r="T792" s="227">
        <f>S792*H792</f>
        <v>0</v>
      </c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R792" s="228" t="s">
        <v>198</v>
      </c>
      <c r="AT792" s="228" t="s">
        <v>452</v>
      </c>
      <c r="AU792" s="228" t="s">
        <v>82</v>
      </c>
      <c r="AY792" s="20" t="s">
        <v>178</v>
      </c>
      <c r="BE792" s="229">
        <f>IF(N792="základní",J792,0)</f>
        <v>0</v>
      </c>
      <c r="BF792" s="229">
        <f>IF(N792="snížená",J792,0)</f>
        <v>0</v>
      </c>
      <c r="BG792" s="229">
        <f>IF(N792="zákl. přenesená",J792,0)</f>
        <v>0</v>
      </c>
      <c r="BH792" s="229">
        <f>IF(N792="sníž. přenesená",J792,0)</f>
        <v>0</v>
      </c>
      <c r="BI792" s="229">
        <f>IF(N792="nulová",J792,0)</f>
        <v>0</v>
      </c>
      <c r="BJ792" s="20" t="s">
        <v>80</v>
      </c>
      <c r="BK792" s="229">
        <f>ROUND(I792*H792,2)</f>
        <v>0</v>
      </c>
      <c r="BL792" s="20" t="s">
        <v>185</v>
      </c>
      <c r="BM792" s="228" t="s">
        <v>1252</v>
      </c>
    </row>
    <row r="793" spans="1:47" s="2" customFormat="1" ht="12">
      <c r="A793" s="41"/>
      <c r="B793" s="42"/>
      <c r="C793" s="43"/>
      <c r="D793" s="230" t="s">
        <v>187</v>
      </c>
      <c r="E793" s="43"/>
      <c r="F793" s="231" t="s">
        <v>1251</v>
      </c>
      <c r="G793" s="43"/>
      <c r="H793" s="43"/>
      <c r="I793" s="232"/>
      <c r="J793" s="43"/>
      <c r="K793" s="43"/>
      <c r="L793" s="47"/>
      <c r="M793" s="233"/>
      <c r="N793" s="234"/>
      <c r="O793" s="87"/>
      <c r="P793" s="87"/>
      <c r="Q793" s="87"/>
      <c r="R793" s="87"/>
      <c r="S793" s="87"/>
      <c r="T793" s="88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T793" s="20" t="s">
        <v>187</v>
      </c>
      <c r="AU793" s="20" t="s">
        <v>82</v>
      </c>
    </row>
    <row r="794" spans="1:65" s="2" customFormat="1" ht="16.5" customHeight="1">
      <c r="A794" s="41"/>
      <c r="B794" s="42"/>
      <c r="C794" s="217" t="s">
        <v>1253</v>
      </c>
      <c r="D794" s="281" t="s">
        <v>180</v>
      </c>
      <c r="E794" s="218" t="s">
        <v>1254</v>
      </c>
      <c r="F794" s="219" t="s">
        <v>1255</v>
      </c>
      <c r="G794" s="220" t="s">
        <v>196</v>
      </c>
      <c r="H794" s="221">
        <v>1</v>
      </c>
      <c r="I794" s="222"/>
      <c r="J794" s="223">
        <f>ROUND(I794*H794,2)</f>
        <v>0</v>
      </c>
      <c r="K794" s="219" t="s">
        <v>184</v>
      </c>
      <c r="L794" s="47"/>
      <c r="M794" s="224" t="s">
        <v>19</v>
      </c>
      <c r="N794" s="225" t="s">
        <v>43</v>
      </c>
      <c r="O794" s="87"/>
      <c r="P794" s="226">
        <f>O794*H794</f>
        <v>0</v>
      </c>
      <c r="Q794" s="226">
        <v>0</v>
      </c>
      <c r="R794" s="226">
        <f>Q794*H794</f>
        <v>0</v>
      </c>
      <c r="S794" s="226">
        <v>0</v>
      </c>
      <c r="T794" s="227">
        <f>S794*H794</f>
        <v>0</v>
      </c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R794" s="228" t="s">
        <v>185</v>
      </c>
      <c r="AT794" s="228" t="s">
        <v>180</v>
      </c>
      <c r="AU794" s="228" t="s">
        <v>82</v>
      </c>
      <c r="AY794" s="20" t="s">
        <v>178</v>
      </c>
      <c r="BE794" s="229">
        <f>IF(N794="základní",J794,0)</f>
        <v>0</v>
      </c>
      <c r="BF794" s="229">
        <f>IF(N794="snížená",J794,0)</f>
        <v>0</v>
      </c>
      <c r="BG794" s="229">
        <f>IF(N794="zákl. přenesená",J794,0)</f>
        <v>0</v>
      </c>
      <c r="BH794" s="229">
        <f>IF(N794="sníž. přenesená",J794,0)</f>
        <v>0</v>
      </c>
      <c r="BI794" s="229">
        <f>IF(N794="nulová",J794,0)</f>
        <v>0</v>
      </c>
      <c r="BJ794" s="20" t="s">
        <v>80</v>
      </c>
      <c r="BK794" s="229">
        <f>ROUND(I794*H794,2)</f>
        <v>0</v>
      </c>
      <c r="BL794" s="20" t="s">
        <v>185</v>
      </c>
      <c r="BM794" s="228" t="s">
        <v>1256</v>
      </c>
    </row>
    <row r="795" spans="1:47" s="2" customFormat="1" ht="12">
      <c r="A795" s="41"/>
      <c r="B795" s="42"/>
      <c r="C795" s="43"/>
      <c r="D795" s="230" t="s">
        <v>187</v>
      </c>
      <c r="E795" s="43"/>
      <c r="F795" s="231" t="s">
        <v>1257</v>
      </c>
      <c r="G795" s="43"/>
      <c r="H795" s="43"/>
      <c r="I795" s="232"/>
      <c r="J795" s="43"/>
      <c r="K795" s="43"/>
      <c r="L795" s="47"/>
      <c r="M795" s="233"/>
      <c r="N795" s="234"/>
      <c r="O795" s="87"/>
      <c r="P795" s="87"/>
      <c r="Q795" s="87"/>
      <c r="R795" s="87"/>
      <c r="S795" s="87"/>
      <c r="T795" s="88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T795" s="20" t="s">
        <v>187</v>
      </c>
      <c r="AU795" s="20" t="s">
        <v>82</v>
      </c>
    </row>
    <row r="796" spans="1:65" s="2" customFormat="1" ht="12">
      <c r="A796" s="41"/>
      <c r="B796" s="42"/>
      <c r="C796" s="293" t="s">
        <v>1258</v>
      </c>
      <c r="D796" s="303" t="s">
        <v>452</v>
      </c>
      <c r="E796" s="294" t="s">
        <v>1259</v>
      </c>
      <c r="F796" s="295" t="s">
        <v>1260</v>
      </c>
      <c r="G796" s="296" t="s">
        <v>196</v>
      </c>
      <c r="H796" s="297">
        <v>1</v>
      </c>
      <c r="I796" s="298"/>
      <c r="J796" s="299">
        <f>ROUND(I796*H796,2)</f>
        <v>0</v>
      </c>
      <c r="K796" s="295" t="s">
        <v>197</v>
      </c>
      <c r="L796" s="300"/>
      <c r="M796" s="301" t="s">
        <v>19</v>
      </c>
      <c r="N796" s="302" t="s">
        <v>43</v>
      </c>
      <c r="O796" s="87"/>
      <c r="P796" s="226">
        <f>O796*H796</f>
        <v>0</v>
      </c>
      <c r="Q796" s="226">
        <v>0</v>
      </c>
      <c r="R796" s="226">
        <f>Q796*H796</f>
        <v>0</v>
      </c>
      <c r="S796" s="226">
        <v>0</v>
      </c>
      <c r="T796" s="227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28" t="s">
        <v>198</v>
      </c>
      <c r="AT796" s="228" t="s">
        <v>452</v>
      </c>
      <c r="AU796" s="228" t="s">
        <v>82</v>
      </c>
      <c r="AY796" s="20" t="s">
        <v>178</v>
      </c>
      <c r="BE796" s="229">
        <f>IF(N796="základní",J796,0)</f>
        <v>0</v>
      </c>
      <c r="BF796" s="229">
        <f>IF(N796="snížená",J796,0)</f>
        <v>0</v>
      </c>
      <c r="BG796" s="229">
        <f>IF(N796="zákl. přenesená",J796,0)</f>
        <v>0</v>
      </c>
      <c r="BH796" s="229">
        <f>IF(N796="sníž. přenesená",J796,0)</f>
        <v>0</v>
      </c>
      <c r="BI796" s="229">
        <f>IF(N796="nulová",J796,0)</f>
        <v>0</v>
      </c>
      <c r="BJ796" s="20" t="s">
        <v>80</v>
      </c>
      <c r="BK796" s="229">
        <f>ROUND(I796*H796,2)</f>
        <v>0</v>
      </c>
      <c r="BL796" s="20" t="s">
        <v>185</v>
      </c>
      <c r="BM796" s="228" t="s">
        <v>1261</v>
      </c>
    </row>
    <row r="797" spans="1:47" s="2" customFormat="1" ht="12">
      <c r="A797" s="41"/>
      <c r="B797" s="42"/>
      <c r="C797" s="43"/>
      <c r="D797" s="230" t="s">
        <v>187</v>
      </c>
      <c r="E797" s="43"/>
      <c r="F797" s="231" t="s">
        <v>1260</v>
      </c>
      <c r="G797" s="43"/>
      <c r="H797" s="43"/>
      <c r="I797" s="232"/>
      <c r="J797" s="43"/>
      <c r="K797" s="43"/>
      <c r="L797" s="47"/>
      <c r="M797" s="233"/>
      <c r="N797" s="234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T797" s="20" t="s">
        <v>187</v>
      </c>
      <c r="AU797" s="20" t="s">
        <v>82</v>
      </c>
    </row>
    <row r="798" spans="1:65" s="2" customFormat="1" ht="16.5" customHeight="1">
      <c r="A798" s="41"/>
      <c r="B798" s="42"/>
      <c r="C798" s="217" t="s">
        <v>1262</v>
      </c>
      <c r="D798" s="217" t="s">
        <v>180</v>
      </c>
      <c r="E798" s="218" t="s">
        <v>1263</v>
      </c>
      <c r="F798" s="219" t="s">
        <v>1264</v>
      </c>
      <c r="G798" s="220" t="s">
        <v>346</v>
      </c>
      <c r="H798" s="221">
        <v>103.14</v>
      </c>
      <c r="I798" s="222"/>
      <c r="J798" s="223">
        <f>ROUND(I798*H798,2)</f>
        <v>0</v>
      </c>
      <c r="K798" s="219" t="s">
        <v>197</v>
      </c>
      <c r="L798" s="47"/>
      <c r="M798" s="224" t="s">
        <v>19</v>
      </c>
      <c r="N798" s="225" t="s">
        <v>43</v>
      </c>
      <c r="O798" s="87"/>
      <c r="P798" s="226">
        <f>O798*H798</f>
        <v>0</v>
      </c>
      <c r="Q798" s="226">
        <v>0</v>
      </c>
      <c r="R798" s="226">
        <f>Q798*H798</f>
        <v>0</v>
      </c>
      <c r="S798" s="226">
        <v>0</v>
      </c>
      <c r="T798" s="227">
        <f>S798*H798</f>
        <v>0</v>
      </c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R798" s="228" t="s">
        <v>185</v>
      </c>
      <c r="AT798" s="228" t="s">
        <v>180</v>
      </c>
      <c r="AU798" s="228" t="s">
        <v>82</v>
      </c>
      <c r="AY798" s="20" t="s">
        <v>178</v>
      </c>
      <c r="BE798" s="229">
        <f>IF(N798="základní",J798,0)</f>
        <v>0</v>
      </c>
      <c r="BF798" s="229">
        <f>IF(N798="snížená",J798,0)</f>
        <v>0</v>
      </c>
      <c r="BG798" s="229">
        <f>IF(N798="zákl. přenesená",J798,0)</f>
        <v>0</v>
      </c>
      <c r="BH798" s="229">
        <f>IF(N798="sníž. přenesená",J798,0)</f>
        <v>0</v>
      </c>
      <c r="BI798" s="229">
        <f>IF(N798="nulová",J798,0)</f>
        <v>0</v>
      </c>
      <c r="BJ798" s="20" t="s">
        <v>80</v>
      </c>
      <c r="BK798" s="229">
        <f>ROUND(I798*H798,2)</f>
        <v>0</v>
      </c>
      <c r="BL798" s="20" t="s">
        <v>185</v>
      </c>
      <c r="BM798" s="228" t="s">
        <v>1265</v>
      </c>
    </row>
    <row r="799" spans="1:47" s="2" customFormat="1" ht="12">
      <c r="A799" s="41"/>
      <c r="B799" s="42"/>
      <c r="C799" s="43"/>
      <c r="D799" s="230" t="s">
        <v>187</v>
      </c>
      <c r="E799" s="43"/>
      <c r="F799" s="231" t="s">
        <v>1264</v>
      </c>
      <c r="G799" s="43"/>
      <c r="H799" s="43"/>
      <c r="I799" s="232"/>
      <c r="J799" s="43"/>
      <c r="K799" s="43"/>
      <c r="L799" s="47"/>
      <c r="M799" s="233"/>
      <c r="N799" s="234"/>
      <c r="O799" s="87"/>
      <c r="P799" s="87"/>
      <c r="Q799" s="87"/>
      <c r="R799" s="87"/>
      <c r="S799" s="87"/>
      <c r="T799" s="88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T799" s="20" t="s">
        <v>187</v>
      </c>
      <c r="AU799" s="20" t="s">
        <v>82</v>
      </c>
    </row>
    <row r="800" spans="1:65" s="2" customFormat="1" ht="16.5" customHeight="1">
      <c r="A800" s="41"/>
      <c r="B800" s="42"/>
      <c r="C800" s="217" t="s">
        <v>1266</v>
      </c>
      <c r="D800" s="217" t="s">
        <v>180</v>
      </c>
      <c r="E800" s="218" t="s">
        <v>1267</v>
      </c>
      <c r="F800" s="219" t="s">
        <v>1268</v>
      </c>
      <c r="G800" s="220" t="s">
        <v>183</v>
      </c>
      <c r="H800" s="221">
        <v>2.17</v>
      </c>
      <c r="I800" s="222"/>
      <c r="J800" s="223">
        <f>ROUND(I800*H800,2)</f>
        <v>0</v>
      </c>
      <c r="K800" s="219" t="s">
        <v>184</v>
      </c>
      <c r="L800" s="47"/>
      <c r="M800" s="224" t="s">
        <v>19</v>
      </c>
      <c r="N800" s="225" t="s">
        <v>43</v>
      </c>
      <c r="O800" s="87"/>
      <c r="P800" s="226">
        <f>O800*H800</f>
        <v>0</v>
      </c>
      <c r="Q800" s="226">
        <v>0.00037</v>
      </c>
      <c r="R800" s="226">
        <f>Q800*H800</f>
        <v>0.0008029</v>
      </c>
      <c r="S800" s="226">
        <v>0</v>
      </c>
      <c r="T800" s="227">
        <f>S800*H800</f>
        <v>0</v>
      </c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R800" s="228" t="s">
        <v>185</v>
      </c>
      <c r="AT800" s="228" t="s">
        <v>180</v>
      </c>
      <c r="AU800" s="228" t="s">
        <v>82</v>
      </c>
      <c r="AY800" s="20" t="s">
        <v>178</v>
      </c>
      <c r="BE800" s="229">
        <f>IF(N800="základní",J800,0)</f>
        <v>0</v>
      </c>
      <c r="BF800" s="229">
        <f>IF(N800="snížená",J800,0)</f>
        <v>0</v>
      </c>
      <c r="BG800" s="229">
        <f>IF(N800="zákl. přenesená",J800,0)</f>
        <v>0</v>
      </c>
      <c r="BH800" s="229">
        <f>IF(N800="sníž. přenesená",J800,0)</f>
        <v>0</v>
      </c>
      <c r="BI800" s="229">
        <f>IF(N800="nulová",J800,0)</f>
        <v>0</v>
      </c>
      <c r="BJ800" s="20" t="s">
        <v>80</v>
      </c>
      <c r="BK800" s="229">
        <f>ROUND(I800*H800,2)</f>
        <v>0</v>
      </c>
      <c r="BL800" s="20" t="s">
        <v>185</v>
      </c>
      <c r="BM800" s="228" t="s">
        <v>1269</v>
      </c>
    </row>
    <row r="801" spans="1:47" s="2" customFormat="1" ht="12">
      <c r="A801" s="41"/>
      <c r="B801" s="42"/>
      <c r="C801" s="43"/>
      <c r="D801" s="230" t="s">
        <v>187</v>
      </c>
      <c r="E801" s="43"/>
      <c r="F801" s="231" t="s">
        <v>1270</v>
      </c>
      <c r="G801" s="43"/>
      <c r="H801" s="43"/>
      <c r="I801" s="232"/>
      <c r="J801" s="43"/>
      <c r="K801" s="43"/>
      <c r="L801" s="47"/>
      <c r="M801" s="233"/>
      <c r="N801" s="234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T801" s="20" t="s">
        <v>187</v>
      </c>
      <c r="AU801" s="20" t="s">
        <v>82</v>
      </c>
    </row>
    <row r="802" spans="1:51" s="14" customFormat="1" ht="12">
      <c r="A802" s="14"/>
      <c r="B802" s="247"/>
      <c r="C802" s="248"/>
      <c r="D802" s="230" t="s">
        <v>189</v>
      </c>
      <c r="E802" s="249" t="s">
        <v>19</v>
      </c>
      <c r="F802" s="250" t="s">
        <v>1271</v>
      </c>
      <c r="G802" s="248"/>
      <c r="H802" s="249" t="s">
        <v>19</v>
      </c>
      <c r="I802" s="251"/>
      <c r="J802" s="248"/>
      <c r="K802" s="248"/>
      <c r="L802" s="252"/>
      <c r="M802" s="253"/>
      <c r="N802" s="254"/>
      <c r="O802" s="254"/>
      <c r="P802" s="254"/>
      <c r="Q802" s="254"/>
      <c r="R802" s="254"/>
      <c r="S802" s="254"/>
      <c r="T802" s="255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6" t="s">
        <v>189</v>
      </c>
      <c r="AU802" s="256" t="s">
        <v>82</v>
      </c>
      <c r="AV802" s="14" t="s">
        <v>80</v>
      </c>
      <c r="AW802" s="14" t="s">
        <v>33</v>
      </c>
      <c r="AX802" s="14" t="s">
        <v>72</v>
      </c>
      <c r="AY802" s="256" t="s">
        <v>178</v>
      </c>
    </row>
    <row r="803" spans="1:51" s="13" customFormat="1" ht="12">
      <c r="A803" s="13"/>
      <c r="B803" s="235"/>
      <c r="C803" s="236"/>
      <c r="D803" s="230" t="s">
        <v>189</v>
      </c>
      <c r="E803" s="237" t="s">
        <v>19</v>
      </c>
      <c r="F803" s="238" t="s">
        <v>1272</v>
      </c>
      <c r="G803" s="236"/>
      <c r="H803" s="239">
        <v>2.17</v>
      </c>
      <c r="I803" s="240"/>
      <c r="J803" s="236"/>
      <c r="K803" s="236"/>
      <c r="L803" s="241"/>
      <c r="M803" s="242"/>
      <c r="N803" s="243"/>
      <c r="O803" s="243"/>
      <c r="P803" s="243"/>
      <c r="Q803" s="243"/>
      <c r="R803" s="243"/>
      <c r="S803" s="243"/>
      <c r="T803" s="244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5" t="s">
        <v>189</v>
      </c>
      <c r="AU803" s="245" t="s">
        <v>82</v>
      </c>
      <c r="AV803" s="13" t="s">
        <v>82</v>
      </c>
      <c r="AW803" s="13" t="s">
        <v>33</v>
      </c>
      <c r="AX803" s="13" t="s">
        <v>72</v>
      </c>
      <c r="AY803" s="245" t="s">
        <v>178</v>
      </c>
    </row>
    <row r="804" spans="1:51" s="15" customFormat="1" ht="12">
      <c r="A804" s="15"/>
      <c r="B804" s="257"/>
      <c r="C804" s="258"/>
      <c r="D804" s="230" t="s">
        <v>189</v>
      </c>
      <c r="E804" s="259" t="s">
        <v>19</v>
      </c>
      <c r="F804" s="260" t="s">
        <v>265</v>
      </c>
      <c r="G804" s="258"/>
      <c r="H804" s="261">
        <v>2.17</v>
      </c>
      <c r="I804" s="262"/>
      <c r="J804" s="258"/>
      <c r="K804" s="258"/>
      <c r="L804" s="263"/>
      <c r="M804" s="264"/>
      <c r="N804" s="265"/>
      <c r="O804" s="265"/>
      <c r="P804" s="265"/>
      <c r="Q804" s="265"/>
      <c r="R804" s="265"/>
      <c r="S804" s="265"/>
      <c r="T804" s="266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67" t="s">
        <v>189</v>
      </c>
      <c r="AU804" s="267" t="s">
        <v>82</v>
      </c>
      <c r="AV804" s="15" t="s">
        <v>185</v>
      </c>
      <c r="AW804" s="15" t="s">
        <v>33</v>
      </c>
      <c r="AX804" s="15" t="s">
        <v>80</v>
      </c>
      <c r="AY804" s="267" t="s">
        <v>178</v>
      </c>
    </row>
    <row r="805" spans="1:65" s="2" customFormat="1" ht="16.5" customHeight="1">
      <c r="A805" s="41"/>
      <c r="B805" s="42"/>
      <c r="C805" s="293" t="s">
        <v>1273</v>
      </c>
      <c r="D805" s="293" t="s">
        <v>452</v>
      </c>
      <c r="E805" s="294" t="s">
        <v>1274</v>
      </c>
      <c r="F805" s="295" t="s">
        <v>1275</v>
      </c>
      <c r="G805" s="296" t="s">
        <v>196</v>
      </c>
      <c r="H805" s="297">
        <v>1</v>
      </c>
      <c r="I805" s="298"/>
      <c r="J805" s="299">
        <f>ROUND(I805*H805,2)</f>
        <v>0</v>
      </c>
      <c r="K805" s="295" t="s">
        <v>197</v>
      </c>
      <c r="L805" s="300"/>
      <c r="M805" s="301" t="s">
        <v>19</v>
      </c>
      <c r="N805" s="302" t="s">
        <v>43</v>
      </c>
      <c r="O805" s="87"/>
      <c r="P805" s="226">
        <f>O805*H805</f>
        <v>0</v>
      </c>
      <c r="Q805" s="226">
        <v>0</v>
      </c>
      <c r="R805" s="226">
        <f>Q805*H805</f>
        <v>0</v>
      </c>
      <c r="S805" s="226">
        <v>0</v>
      </c>
      <c r="T805" s="227">
        <f>S805*H805</f>
        <v>0</v>
      </c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R805" s="228" t="s">
        <v>198</v>
      </c>
      <c r="AT805" s="228" t="s">
        <v>452</v>
      </c>
      <c r="AU805" s="228" t="s">
        <v>82</v>
      </c>
      <c r="AY805" s="20" t="s">
        <v>178</v>
      </c>
      <c r="BE805" s="229">
        <f>IF(N805="základní",J805,0)</f>
        <v>0</v>
      </c>
      <c r="BF805" s="229">
        <f>IF(N805="snížená",J805,0)</f>
        <v>0</v>
      </c>
      <c r="BG805" s="229">
        <f>IF(N805="zákl. přenesená",J805,0)</f>
        <v>0</v>
      </c>
      <c r="BH805" s="229">
        <f>IF(N805="sníž. přenesená",J805,0)</f>
        <v>0</v>
      </c>
      <c r="BI805" s="229">
        <f>IF(N805="nulová",J805,0)</f>
        <v>0</v>
      </c>
      <c r="BJ805" s="20" t="s">
        <v>80</v>
      </c>
      <c r="BK805" s="229">
        <f>ROUND(I805*H805,2)</f>
        <v>0</v>
      </c>
      <c r="BL805" s="20" t="s">
        <v>185</v>
      </c>
      <c r="BM805" s="228" t="s">
        <v>1276</v>
      </c>
    </row>
    <row r="806" spans="1:47" s="2" customFormat="1" ht="12">
      <c r="A806" s="41"/>
      <c r="B806" s="42"/>
      <c r="C806" s="43"/>
      <c r="D806" s="230" t="s">
        <v>187</v>
      </c>
      <c r="E806" s="43"/>
      <c r="F806" s="231" t="s">
        <v>1275</v>
      </c>
      <c r="G806" s="43"/>
      <c r="H806" s="43"/>
      <c r="I806" s="232"/>
      <c r="J806" s="43"/>
      <c r="K806" s="43"/>
      <c r="L806" s="47"/>
      <c r="M806" s="233"/>
      <c r="N806" s="234"/>
      <c r="O806" s="87"/>
      <c r="P806" s="87"/>
      <c r="Q806" s="87"/>
      <c r="R806" s="87"/>
      <c r="S806" s="87"/>
      <c r="T806" s="88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T806" s="20" t="s">
        <v>187</v>
      </c>
      <c r="AU806" s="20" t="s">
        <v>82</v>
      </c>
    </row>
    <row r="807" spans="1:65" s="2" customFormat="1" ht="16.5" customHeight="1">
      <c r="A807" s="41"/>
      <c r="B807" s="42"/>
      <c r="C807" s="293" t="s">
        <v>1277</v>
      </c>
      <c r="D807" s="293" t="s">
        <v>452</v>
      </c>
      <c r="E807" s="294" t="s">
        <v>1278</v>
      </c>
      <c r="F807" s="295" t="s">
        <v>1279</v>
      </c>
      <c r="G807" s="296" t="s">
        <v>196</v>
      </c>
      <c r="H807" s="297">
        <v>1</v>
      </c>
      <c r="I807" s="298"/>
      <c r="J807" s="299">
        <f>ROUND(I807*H807,2)</f>
        <v>0</v>
      </c>
      <c r="K807" s="295" t="s">
        <v>197</v>
      </c>
      <c r="L807" s="300"/>
      <c r="M807" s="301" t="s">
        <v>19</v>
      </c>
      <c r="N807" s="302" t="s">
        <v>43</v>
      </c>
      <c r="O807" s="87"/>
      <c r="P807" s="226">
        <f>O807*H807</f>
        <v>0</v>
      </c>
      <c r="Q807" s="226">
        <v>0</v>
      </c>
      <c r="R807" s="226">
        <f>Q807*H807</f>
        <v>0</v>
      </c>
      <c r="S807" s="226">
        <v>0</v>
      </c>
      <c r="T807" s="227">
        <f>S807*H807</f>
        <v>0</v>
      </c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R807" s="228" t="s">
        <v>198</v>
      </c>
      <c r="AT807" s="228" t="s">
        <v>452</v>
      </c>
      <c r="AU807" s="228" t="s">
        <v>82</v>
      </c>
      <c r="AY807" s="20" t="s">
        <v>178</v>
      </c>
      <c r="BE807" s="229">
        <f>IF(N807="základní",J807,0)</f>
        <v>0</v>
      </c>
      <c r="BF807" s="229">
        <f>IF(N807="snížená",J807,0)</f>
        <v>0</v>
      </c>
      <c r="BG807" s="229">
        <f>IF(N807="zákl. přenesená",J807,0)</f>
        <v>0</v>
      </c>
      <c r="BH807" s="229">
        <f>IF(N807="sníž. přenesená",J807,0)</f>
        <v>0</v>
      </c>
      <c r="BI807" s="229">
        <f>IF(N807="nulová",J807,0)</f>
        <v>0</v>
      </c>
      <c r="BJ807" s="20" t="s">
        <v>80</v>
      </c>
      <c r="BK807" s="229">
        <f>ROUND(I807*H807,2)</f>
        <v>0</v>
      </c>
      <c r="BL807" s="20" t="s">
        <v>185</v>
      </c>
      <c r="BM807" s="228" t="s">
        <v>1280</v>
      </c>
    </row>
    <row r="808" spans="1:47" s="2" customFormat="1" ht="12">
      <c r="A808" s="41"/>
      <c r="B808" s="42"/>
      <c r="C808" s="43"/>
      <c r="D808" s="230" t="s">
        <v>187</v>
      </c>
      <c r="E808" s="43"/>
      <c r="F808" s="231" t="s">
        <v>1279</v>
      </c>
      <c r="G808" s="43"/>
      <c r="H808" s="43"/>
      <c r="I808" s="232"/>
      <c r="J808" s="43"/>
      <c r="K808" s="43"/>
      <c r="L808" s="47"/>
      <c r="M808" s="233"/>
      <c r="N808" s="234"/>
      <c r="O808" s="87"/>
      <c r="P808" s="87"/>
      <c r="Q808" s="87"/>
      <c r="R808" s="87"/>
      <c r="S808" s="87"/>
      <c r="T808" s="88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T808" s="20" t="s">
        <v>187</v>
      </c>
      <c r="AU808" s="20" t="s">
        <v>82</v>
      </c>
    </row>
    <row r="809" spans="1:65" s="2" customFormat="1" ht="16.5" customHeight="1">
      <c r="A809" s="41"/>
      <c r="B809" s="42"/>
      <c r="C809" s="217" t="s">
        <v>1281</v>
      </c>
      <c r="D809" s="217" t="s">
        <v>180</v>
      </c>
      <c r="E809" s="218" t="s">
        <v>1282</v>
      </c>
      <c r="F809" s="219" t="s">
        <v>1283</v>
      </c>
      <c r="G809" s="220" t="s">
        <v>183</v>
      </c>
      <c r="H809" s="221">
        <v>2.28</v>
      </c>
      <c r="I809" s="222"/>
      <c r="J809" s="223">
        <f>ROUND(I809*H809,2)</f>
        <v>0</v>
      </c>
      <c r="K809" s="219" t="s">
        <v>184</v>
      </c>
      <c r="L809" s="47"/>
      <c r="M809" s="224" t="s">
        <v>19</v>
      </c>
      <c r="N809" s="225" t="s">
        <v>43</v>
      </c>
      <c r="O809" s="87"/>
      <c r="P809" s="226">
        <f>O809*H809</f>
        <v>0</v>
      </c>
      <c r="Q809" s="226">
        <v>0.00033</v>
      </c>
      <c r="R809" s="226">
        <f>Q809*H809</f>
        <v>0.0007524</v>
      </c>
      <c r="S809" s="226">
        <v>0</v>
      </c>
      <c r="T809" s="227">
        <f>S809*H809</f>
        <v>0</v>
      </c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R809" s="228" t="s">
        <v>185</v>
      </c>
      <c r="AT809" s="228" t="s">
        <v>180</v>
      </c>
      <c r="AU809" s="228" t="s">
        <v>82</v>
      </c>
      <c r="AY809" s="20" t="s">
        <v>178</v>
      </c>
      <c r="BE809" s="229">
        <f>IF(N809="základní",J809,0)</f>
        <v>0</v>
      </c>
      <c r="BF809" s="229">
        <f>IF(N809="snížená",J809,0)</f>
        <v>0</v>
      </c>
      <c r="BG809" s="229">
        <f>IF(N809="zákl. přenesená",J809,0)</f>
        <v>0</v>
      </c>
      <c r="BH809" s="229">
        <f>IF(N809="sníž. přenesená",J809,0)</f>
        <v>0</v>
      </c>
      <c r="BI809" s="229">
        <f>IF(N809="nulová",J809,0)</f>
        <v>0</v>
      </c>
      <c r="BJ809" s="20" t="s">
        <v>80</v>
      </c>
      <c r="BK809" s="229">
        <f>ROUND(I809*H809,2)</f>
        <v>0</v>
      </c>
      <c r="BL809" s="20" t="s">
        <v>185</v>
      </c>
      <c r="BM809" s="228" t="s">
        <v>1284</v>
      </c>
    </row>
    <row r="810" spans="1:47" s="2" customFormat="1" ht="12">
      <c r="A810" s="41"/>
      <c r="B810" s="42"/>
      <c r="C810" s="43"/>
      <c r="D810" s="230" t="s">
        <v>187</v>
      </c>
      <c r="E810" s="43"/>
      <c r="F810" s="231" t="s">
        <v>1285</v>
      </c>
      <c r="G810" s="43"/>
      <c r="H810" s="43"/>
      <c r="I810" s="232"/>
      <c r="J810" s="43"/>
      <c r="K810" s="43"/>
      <c r="L810" s="47"/>
      <c r="M810" s="233"/>
      <c r="N810" s="234"/>
      <c r="O810" s="87"/>
      <c r="P810" s="87"/>
      <c r="Q810" s="87"/>
      <c r="R810" s="87"/>
      <c r="S810" s="87"/>
      <c r="T810" s="88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T810" s="20" t="s">
        <v>187</v>
      </c>
      <c r="AU810" s="20" t="s">
        <v>82</v>
      </c>
    </row>
    <row r="811" spans="1:47" s="2" customFormat="1" ht="12">
      <c r="A811" s="41"/>
      <c r="B811" s="42"/>
      <c r="C811" s="43"/>
      <c r="D811" s="230" t="s">
        <v>240</v>
      </c>
      <c r="E811" s="43"/>
      <c r="F811" s="246" t="s">
        <v>1286</v>
      </c>
      <c r="G811" s="43"/>
      <c r="H811" s="43"/>
      <c r="I811" s="232"/>
      <c r="J811" s="43"/>
      <c r="K811" s="43"/>
      <c r="L811" s="47"/>
      <c r="M811" s="233"/>
      <c r="N811" s="234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T811" s="20" t="s">
        <v>240</v>
      </c>
      <c r="AU811" s="20" t="s">
        <v>82</v>
      </c>
    </row>
    <row r="812" spans="1:51" s="14" customFormat="1" ht="12">
      <c r="A812" s="14"/>
      <c r="B812" s="247"/>
      <c r="C812" s="248"/>
      <c r="D812" s="230" t="s">
        <v>189</v>
      </c>
      <c r="E812" s="249" t="s">
        <v>19</v>
      </c>
      <c r="F812" s="250" t="s">
        <v>1287</v>
      </c>
      <c r="G812" s="248"/>
      <c r="H812" s="249" t="s">
        <v>19</v>
      </c>
      <c r="I812" s="251"/>
      <c r="J812" s="248"/>
      <c r="K812" s="248"/>
      <c r="L812" s="252"/>
      <c r="M812" s="253"/>
      <c r="N812" s="254"/>
      <c r="O812" s="254"/>
      <c r="P812" s="254"/>
      <c r="Q812" s="254"/>
      <c r="R812" s="254"/>
      <c r="S812" s="254"/>
      <c r="T812" s="255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6" t="s">
        <v>189</v>
      </c>
      <c r="AU812" s="256" t="s">
        <v>82</v>
      </c>
      <c r="AV812" s="14" t="s">
        <v>80</v>
      </c>
      <c r="AW812" s="14" t="s">
        <v>33</v>
      </c>
      <c r="AX812" s="14" t="s">
        <v>72</v>
      </c>
      <c r="AY812" s="256" t="s">
        <v>178</v>
      </c>
    </row>
    <row r="813" spans="1:51" s="13" customFormat="1" ht="12">
      <c r="A813" s="13"/>
      <c r="B813" s="235"/>
      <c r="C813" s="236"/>
      <c r="D813" s="230" t="s">
        <v>189</v>
      </c>
      <c r="E813" s="237" t="s">
        <v>19</v>
      </c>
      <c r="F813" s="238" t="s">
        <v>1288</v>
      </c>
      <c r="G813" s="236"/>
      <c r="H813" s="239">
        <v>2.28</v>
      </c>
      <c r="I813" s="240"/>
      <c r="J813" s="236"/>
      <c r="K813" s="236"/>
      <c r="L813" s="241"/>
      <c r="M813" s="242"/>
      <c r="N813" s="243"/>
      <c r="O813" s="243"/>
      <c r="P813" s="243"/>
      <c r="Q813" s="243"/>
      <c r="R813" s="243"/>
      <c r="S813" s="243"/>
      <c r="T813" s="244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5" t="s">
        <v>189</v>
      </c>
      <c r="AU813" s="245" t="s">
        <v>82</v>
      </c>
      <c r="AV813" s="13" t="s">
        <v>82</v>
      </c>
      <c r="AW813" s="13" t="s">
        <v>33</v>
      </c>
      <c r="AX813" s="13" t="s">
        <v>72</v>
      </c>
      <c r="AY813" s="245" t="s">
        <v>178</v>
      </c>
    </row>
    <row r="814" spans="1:51" s="15" customFormat="1" ht="12">
      <c r="A814" s="15"/>
      <c r="B814" s="257"/>
      <c r="C814" s="258"/>
      <c r="D814" s="230" t="s">
        <v>189</v>
      </c>
      <c r="E814" s="259" t="s">
        <v>19</v>
      </c>
      <c r="F814" s="260" t="s">
        <v>265</v>
      </c>
      <c r="G814" s="258"/>
      <c r="H814" s="261">
        <v>2.28</v>
      </c>
      <c r="I814" s="262"/>
      <c r="J814" s="258"/>
      <c r="K814" s="258"/>
      <c r="L814" s="263"/>
      <c r="M814" s="264"/>
      <c r="N814" s="265"/>
      <c r="O814" s="265"/>
      <c r="P814" s="265"/>
      <c r="Q814" s="265"/>
      <c r="R814" s="265"/>
      <c r="S814" s="265"/>
      <c r="T814" s="266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67" t="s">
        <v>189</v>
      </c>
      <c r="AU814" s="267" t="s">
        <v>82</v>
      </c>
      <c r="AV814" s="15" t="s">
        <v>185</v>
      </c>
      <c r="AW814" s="15" t="s">
        <v>33</v>
      </c>
      <c r="AX814" s="15" t="s">
        <v>80</v>
      </c>
      <c r="AY814" s="267" t="s">
        <v>178</v>
      </c>
    </row>
    <row r="815" spans="1:65" s="2" customFormat="1" ht="16.5" customHeight="1">
      <c r="A815" s="41"/>
      <c r="B815" s="42"/>
      <c r="C815" s="293" t="s">
        <v>1289</v>
      </c>
      <c r="D815" s="293" t="s">
        <v>452</v>
      </c>
      <c r="E815" s="294" t="s">
        <v>1287</v>
      </c>
      <c r="F815" s="295" t="s">
        <v>1290</v>
      </c>
      <c r="G815" s="296" t="s">
        <v>196</v>
      </c>
      <c r="H815" s="297">
        <v>1</v>
      </c>
      <c r="I815" s="298"/>
      <c r="J815" s="299">
        <f>ROUND(I815*H815,2)</f>
        <v>0</v>
      </c>
      <c r="K815" s="295" t="s">
        <v>197</v>
      </c>
      <c r="L815" s="300"/>
      <c r="M815" s="301" t="s">
        <v>19</v>
      </c>
      <c r="N815" s="302" t="s">
        <v>43</v>
      </c>
      <c r="O815" s="87"/>
      <c r="P815" s="226">
        <f>O815*H815</f>
        <v>0</v>
      </c>
      <c r="Q815" s="226">
        <v>0</v>
      </c>
      <c r="R815" s="226">
        <f>Q815*H815</f>
        <v>0</v>
      </c>
      <c r="S815" s="226">
        <v>0</v>
      </c>
      <c r="T815" s="227">
        <f>S815*H815</f>
        <v>0</v>
      </c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R815" s="228" t="s">
        <v>198</v>
      </c>
      <c r="AT815" s="228" t="s">
        <v>452</v>
      </c>
      <c r="AU815" s="228" t="s">
        <v>82</v>
      </c>
      <c r="AY815" s="20" t="s">
        <v>178</v>
      </c>
      <c r="BE815" s="229">
        <f>IF(N815="základní",J815,0)</f>
        <v>0</v>
      </c>
      <c r="BF815" s="229">
        <f>IF(N815="snížená",J815,0)</f>
        <v>0</v>
      </c>
      <c r="BG815" s="229">
        <f>IF(N815="zákl. přenesená",J815,0)</f>
        <v>0</v>
      </c>
      <c r="BH815" s="229">
        <f>IF(N815="sníž. přenesená",J815,0)</f>
        <v>0</v>
      </c>
      <c r="BI815" s="229">
        <f>IF(N815="nulová",J815,0)</f>
        <v>0</v>
      </c>
      <c r="BJ815" s="20" t="s">
        <v>80</v>
      </c>
      <c r="BK815" s="229">
        <f>ROUND(I815*H815,2)</f>
        <v>0</v>
      </c>
      <c r="BL815" s="20" t="s">
        <v>185</v>
      </c>
      <c r="BM815" s="228" t="s">
        <v>1291</v>
      </c>
    </row>
    <row r="816" spans="1:47" s="2" customFormat="1" ht="12">
      <c r="A816" s="41"/>
      <c r="B816" s="42"/>
      <c r="C816" s="43"/>
      <c r="D816" s="230" t="s">
        <v>187</v>
      </c>
      <c r="E816" s="43"/>
      <c r="F816" s="231" t="s">
        <v>1290</v>
      </c>
      <c r="G816" s="43"/>
      <c r="H816" s="43"/>
      <c r="I816" s="232"/>
      <c r="J816" s="43"/>
      <c r="K816" s="43"/>
      <c r="L816" s="47"/>
      <c r="M816" s="233"/>
      <c r="N816" s="234"/>
      <c r="O816" s="87"/>
      <c r="P816" s="87"/>
      <c r="Q816" s="87"/>
      <c r="R816" s="87"/>
      <c r="S816" s="87"/>
      <c r="T816" s="88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T816" s="20" t="s">
        <v>187</v>
      </c>
      <c r="AU816" s="20" t="s">
        <v>82</v>
      </c>
    </row>
    <row r="817" spans="1:65" s="2" customFormat="1" ht="21.75" customHeight="1">
      <c r="A817" s="41"/>
      <c r="B817" s="42"/>
      <c r="C817" s="217" t="s">
        <v>1292</v>
      </c>
      <c r="D817" s="217" t="s">
        <v>180</v>
      </c>
      <c r="E817" s="218" t="s">
        <v>1293</v>
      </c>
      <c r="F817" s="219" t="s">
        <v>1294</v>
      </c>
      <c r="G817" s="220" t="s">
        <v>183</v>
      </c>
      <c r="H817" s="221">
        <v>6.642</v>
      </c>
      <c r="I817" s="222"/>
      <c r="J817" s="223">
        <f>ROUND(I817*H817,2)</f>
        <v>0</v>
      </c>
      <c r="K817" s="219" t="s">
        <v>184</v>
      </c>
      <c r="L817" s="47"/>
      <c r="M817" s="224" t="s">
        <v>19</v>
      </c>
      <c r="N817" s="225" t="s">
        <v>43</v>
      </c>
      <c r="O817" s="87"/>
      <c r="P817" s="226">
        <f>O817*H817</f>
        <v>0</v>
      </c>
      <c r="Q817" s="226">
        <v>0.00027</v>
      </c>
      <c r="R817" s="226">
        <f>Q817*H817</f>
        <v>0.00179334</v>
      </c>
      <c r="S817" s="226">
        <v>0</v>
      </c>
      <c r="T817" s="227">
        <f>S817*H817</f>
        <v>0</v>
      </c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R817" s="228" t="s">
        <v>185</v>
      </c>
      <c r="AT817" s="228" t="s">
        <v>180</v>
      </c>
      <c r="AU817" s="228" t="s">
        <v>82</v>
      </c>
      <c r="AY817" s="20" t="s">
        <v>178</v>
      </c>
      <c r="BE817" s="229">
        <f>IF(N817="základní",J817,0)</f>
        <v>0</v>
      </c>
      <c r="BF817" s="229">
        <f>IF(N817="snížená",J817,0)</f>
        <v>0</v>
      </c>
      <c r="BG817" s="229">
        <f>IF(N817="zákl. přenesená",J817,0)</f>
        <v>0</v>
      </c>
      <c r="BH817" s="229">
        <f>IF(N817="sníž. přenesená",J817,0)</f>
        <v>0</v>
      </c>
      <c r="BI817" s="229">
        <f>IF(N817="nulová",J817,0)</f>
        <v>0</v>
      </c>
      <c r="BJ817" s="20" t="s">
        <v>80</v>
      </c>
      <c r="BK817" s="229">
        <f>ROUND(I817*H817,2)</f>
        <v>0</v>
      </c>
      <c r="BL817" s="20" t="s">
        <v>185</v>
      </c>
      <c r="BM817" s="228" t="s">
        <v>1295</v>
      </c>
    </row>
    <row r="818" spans="1:47" s="2" customFormat="1" ht="12">
      <c r="A818" s="41"/>
      <c r="B818" s="42"/>
      <c r="C818" s="43"/>
      <c r="D818" s="230" t="s">
        <v>187</v>
      </c>
      <c r="E818" s="43"/>
      <c r="F818" s="231" t="s">
        <v>1296</v>
      </c>
      <c r="G818" s="43"/>
      <c r="H818" s="43"/>
      <c r="I818" s="232"/>
      <c r="J818" s="43"/>
      <c r="K818" s="43"/>
      <c r="L818" s="47"/>
      <c r="M818" s="233"/>
      <c r="N818" s="234"/>
      <c r="O818" s="87"/>
      <c r="P818" s="87"/>
      <c r="Q818" s="87"/>
      <c r="R818" s="87"/>
      <c r="S818" s="87"/>
      <c r="T818" s="88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T818" s="20" t="s">
        <v>187</v>
      </c>
      <c r="AU818" s="20" t="s">
        <v>82</v>
      </c>
    </row>
    <row r="819" spans="1:47" s="2" customFormat="1" ht="12">
      <c r="A819" s="41"/>
      <c r="B819" s="42"/>
      <c r="C819" s="43"/>
      <c r="D819" s="230" t="s">
        <v>240</v>
      </c>
      <c r="E819" s="43"/>
      <c r="F819" s="246" t="s">
        <v>1297</v>
      </c>
      <c r="G819" s="43"/>
      <c r="H819" s="43"/>
      <c r="I819" s="232"/>
      <c r="J819" s="43"/>
      <c r="K819" s="43"/>
      <c r="L819" s="47"/>
      <c r="M819" s="233"/>
      <c r="N819" s="234"/>
      <c r="O819" s="87"/>
      <c r="P819" s="87"/>
      <c r="Q819" s="87"/>
      <c r="R819" s="87"/>
      <c r="S819" s="87"/>
      <c r="T819" s="88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T819" s="20" t="s">
        <v>240</v>
      </c>
      <c r="AU819" s="20" t="s">
        <v>82</v>
      </c>
    </row>
    <row r="820" spans="1:51" s="14" customFormat="1" ht="12">
      <c r="A820" s="14"/>
      <c r="B820" s="247"/>
      <c r="C820" s="248"/>
      <c r="D820" s="230" t="s">
        <v>189</v>
      </c>
      <c r="E820" s="249" t="s">
        <v>19</v>
      </c>
      <c r="F820" s="250" t="s">
        <v>1298</v>
      </c>
      <c r="G820" s="248"/>
      <c r="H820" s="249" t="s">
        <v>19</v>
      </c>
      <c r="I820" s="251"/>
      <c r="J820" s="248"/>
      <c r="K820" s="248"/>
      <c r="L820" s="252"/>
      <c r="M820" s="253"/>
      <c r="N820" s="254"/>
      <c r="O820" s="254"/>
      <c r="P820" s="254"/>
      <c r="Q820" s="254"/>
      <c r="R820" s="254"/>
      <c r="S820" s="254"/>
      <c r="T820" s="255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6" t="s">
        <v>189</v>
      </c>
      <c r="AU820" s="256" t="s">
        <v>82</v>
      </c>
      <c r="AV820" s="14" t="s">
        <v>80</v>
      </c>
      <c r="AW820" s="14" t="s">
        <v>33</v>
      </c>
      <c r="AX820" s="14" t="s">
        <v>72</v>
      </c>
      <c r="AY820" s="256" t="s">
        <v>178</v>
      </c>
    </row>
    <row r="821" spans="1:51" s="13" customFormat="1" ht="12">
      <c r="A821" s="13"/>
      <c r="B821" s="235"/>
      <c r="C821" s="236"/>
      <c r="D821" s="230" t="s">
        <v>189</v>
      </c>
      <c r="E821" s="237" t="s">
        <v>19</v>
      </c>
      <c r="F821" s="238" t="s">
        <v>1299</v>
      </c>
      <c r="G821" s="236"/>
      <c r="H821" s="239">
        <v>6.642</v>
      </c>
      <c r="I821" s="240"/>
      <c r="J821" s="236"/>
      <c r="K821" s="236"/>
      <c r="L821" s="241"/>
      <c r="M821" s="242"/>
      <c r="N821" s="243"/>
      <c r="O821" s="243"/>
      <c r="P821" s="243"/>
      <c r="Q821" s="243"/>
      <c r="R821" s="243"/>
      <c r="S821" s="243"/>
      <c r="T821" s="24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5" t="s">
        <v>189</v>
      </c>
      <c r="AU821" s="245" t="s">
        <v>82</v>
      </c>
      <c r="AV821" s="13" t="s">
        <v>82</v>
      </c>
      <c r="AW821" s="13" t="s">
        <v>33</v>
      </c>
      <c r="AX821" s="13" t="s">
        <v>72</v>
      </c>
      <c r="AY821" s="245" t="s">
        <v>178</v>
      </c>
    </row>
    <row r="822" spans="1:51" s="15" customFormat="1" ht="12">
      <c r="A822" s="15"/>
      <c r="B822" s="257"/>
      <c r="C822" s="258"/>
      <c r="D822" s="230" t="s">
        <v>189</v>
      </c>
      <c r="E822" s="259" t="s">
        <v>19</v>
      </c>
      <c r="F822" s="260" t="s">
        <v>265</v>
      </c>
      <c r="G822" s="258"/>
      <c r="H822" s="261">
        <v>6.642</v>
      </c>
      <c r="I822" s="262"/>
      <c r="J822" s="258"/>
      <c r="K822" s="258"/>
      <c r="L822" s="263"/>
      <c r="M822" s="264"/>
      <c r="N822" s="265"/>
      <c r="O822" s="265"/>
      <c r="P822" s="265"/>
      <c r="Q822" s="265"/>
      <c r="R822" s="265"/>
      <c r="S822" s="265"/>
      <c r="T822" s="266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67" t="s">
        <v>189</v>
      </c>
      <c r="AU822" s="267" t="s">
        <v>82</v>
      </c>
      <c r="AV822" s="15" t="s">
        <v>185</v>
      </c>
      <c r="AW822" s="15" t="s">
        <v>33</v>
      </c>
      <c r="AX822" s="15" t="s">
        <v>80</v>
      </c>
      <c r="AY822" s="267" t="s">
        <v>178</v>
      </c>
    </row>
    <row r="823" spans="1:65" s="2" customFormat="1" ht="16.5" customHeight="1">
      <c r="A823" s="41"/>
      <c r="B823" s="42"/>
      <c r="C823" s="293" t="s">
        <v>1300</v>
      </c>
      <c r="D823" s="293" t="s">
        <v>452</v>
      </c>
      <c r="E823" s="294" t="s">
        <v>1301</v>
      </c>
      <c r="F823" s="295" t="s">
        <v>1302</v>
      </c>
      <c r="G823" s="296" t="s">
        <v>1303</v>
      </c>
      <c r="H823" s="297">
        <v>1</v>
      </c>
      <c r="I823" s="298"/>
      <c r="J823" s="299">
        <f>ROUND(I823*H823,2)</f>
        <v>0</v>
      </c>
      <c r="K823" s="295" t="s">
        <v>197</v>
      </c>
      <c r="L823" s="300"/>
      <c r="M823" s="301" t="s">
        <v>19</v>
      </c>
      <c r="N823" s="302" t="s">
        <v>43</v>
      </c>
      <c r="O823" s="87"/>
      <c r="P823" s="226">
        <f>O823*H823</f>
        <v>0</v>
      </c>
      <c r="Q823" s="226">
        <v>0</v>
      </c>
      <c r="R823" s="226">
        <f>Q823*H823</f>
        <v>0</v>
      </c>
      <c r="S823" s="226">
        <v>0</v>
      </c>
      <c r="T823" s="227">
        <f>S823*H823</f>
        <v>0</v>
      </c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R823" s="228" t="s">
        <v>198</v>
      </c>
      <c r="AT823" s="228" t="s">
        <v>452</v>
      </c>
      <c r="AU823" s="228" t="s">
        <v>82</v>
      </c>
      <c r="AY823" s="20" t="s">
        <v>178</v>
      </c>
      <c r="BE823" s="229">
        <f>IF(N823="základní",J823,0)</f>
        <v>0</v>
      </c>
      <c r="BF823" s="229">
        <f>IF(N823="snížená",J823,0)</f>
        <v>0</v>
      </c>
      <c r="BG823" s="229">
        <f>IF(N823="zákl. přenesená",J823,0)</f>
        <v>0</v>
      </c>
      <c r="BH823" s="229">
        <f>IF(N823="sníž. přenesená",J823,0)</f>
        <v>0</v>
      </c>
      <c r="BI823" s="229">
        <f>IF(N823="nulová",J823,0)</f>
        <v>0</v>
      </c>
      <c r="BJ823" s="20" t="s">
        <v>80</v>
      </c>
      <c r="BK823" s="229">
        <f>ROUND(I823*H823,2)</f>
        <v>0</v>
      </c>
      <c r="BL823" s="20" t="s">
        <v>185</v>
      </c>
      <c r="BM823" s="228" t="s">
        <v>1304</v>
      </c>
    </row>
    <row r="824" spans="1:47" s="2" customFormat="1" ht="12">
      <c r="A824" s="41"/>
      <c r="B824" s="42"/>
      <c r="C824" s="43"/>
      <c r="D824" s="230" t="s">
        <v>187</v>
      </c>
      <c r="E824" s="43"/>
      <c r="F824" s="231" t="s">
        <v>1302</v>
      </c>
      <c r="G824" s="43"/>
      <c r="H824" s="43"/>
      <c r="I824" s="232"/>
      <c r="J824" s="43"/>
      <c r="K824" s="43"/>
      <c r="L824" s="47"/>
      <c r="M824" s="233"/>
      <c r="N824" s="234"/>
      <c r="O824" s="87"/>
      <c r="P824" s="87"/>
      <c r="Q824" s="87"/>
      <c r="R824" s="87"/>
      <c r="S824" s="87"/>
      <c r="T824" s="88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T824" s="20" t="s">
        <v>187</v>
      </c>
      <c r="AU824" s="20" t="s">
        <v>82</v>
      </c>
    </row>
    <row r="825" spans="1:65" s="2" customFormat="1" ht="16.5" customHeight="1">
      <c r="A825" s="41"/>
      <c r="B825" s="42"/>
      <c r="C825" s="293" t="s">
        <v>1147</v>
      </c>
      <c r="D825" s="293" t="s">
        <v>452</v>
      </c>
      <c r="E825" s="294" t="s">
        <v>1305</v>
      </c>
      <c r="F825" s="295" t="s">
        <v>1306</v>
      </c>
      <c r="G825" s="296" t="s">
        <v>1303</v>
      </c>
      <c r="H825" s="297">
        <v>1</v>
      </c>
      <c r="I825" s="298"/>
      <c r="J825" s="299">
        <f>ROUND(I825*H825,2)</f>
        <v>0</v>
      </c>
      <c r="K825" s="295" t="s">
        <v>197</v>
      </c>
      <c r="L825" s="300"/>
      <c r="M825" s="301" t="s">
        <v>19</v>
      </c>
      <c r="N825" s="302" t="s">
        <v>43</v>
      </c>
      <c r="O825" s="87"/>
      <c r="P825" s="226">
        <f>O825*H825</f>
        <v>0</v>
      </c>
      <c r="Q825" s="226">
        <v>0</v>
      </c>
      <c r="R825" s="226">
        <f>Q825*H825</f>
        <v>0</v>
      </c>
      <c r="S825" s="226">
        <v>0</v>
      </c>
      <c r="T825" s="227">
        <f>S825*H825</f>
        <v>0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28" t="s">
        <v>198</v>
      </c>
      <c r="AT825" s="228" t="s">
        <v>452</v>
      </c>
      <c r="AU825" s="228" t="s">
        <v>82</v>
      </c>
      <c r="AY825" s="20" t="s">
        <v>178</v>
      </c>
      <c r="BE825" s="229">
        <f>IF(N825="základní",J825,0)</f>
        <v>0</v>
      </c>
      <c r="BF825" s="229">
        <f>IF(N825="snížená",J825,0)</f>
        <v>0</v>
      </c>
      <c r="BG825" s="229">
        <f>IF(N825="zákl. přenesená",J825,0)</f>
        <v>0</v>
      </c>
      <c r="BH825" s="229">
        <f>IF(N825="sníž. přenesená",J825,0)</f>
        <v>0</v>
      </c>
      <c r="BI825" s="229">
        <f>IF(N825="nulová",J825,0)</f>
        <v>0</v>
      </c>
      <c r="BJ825" s="20" t="s">
        <v>80</v>
      </c>
      <c r="BK825" s="229">
        <f>ROUND(I825*H825,2)</f>
        <v>0</v>
      </c>
      <c r="BL825" s="20" t="s">
        <v>185</v>
      </c>
      <c r="BM825" s="228" t="s">
        <v>1307</v>
      </c>
    </row>
    <row r="826" spans="1:47" s="2" customFormat="1" ht="12">
      <c r="A826" s="41"/>
      <c r="B826" s="42"/>
      <c r="C826" s="43"/>
      <c r="D826" s="230" t="s">
        <v>187</v>
      </c>
      <c r="E826" s="43"/>
      <c r="F826" s="231" t="s">
        <v>1306</v>
      </c>
      <c r="G826" s="43"/>
      <c r="H826" s="43"/>
      <c r="I826" s="232"/>
      <c r="J826" s="43"/>
      <c r="K826" s="43"/>
      <c r="L826" s="47"/>
      <c r="M826" s="233"/>
      <c r="N826" s="234"/>
      <c r="O826" s="87"/>
      <c r="P826" s="87"/>
      <c r="Q826" s="87"/>
      <c r="R826" s="87"/>
      <c r="S826" s="87"/>
      <c r="T826" s="88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T826" s="20" t="s">
        <v>187</v>
      </c>
      <c r="AU826" s="20" t="s">
        <v>82</v>
      </c>
    </row>
    <row r="827" spans="1:65" s="2" customFormat="1" ht="16.5" customHeight="1">
      <c r="A827" s="41"/>
      <c r="B827" s="42"/>
      <c r="C827" s="217" t="s">
        <v>1308</v>
      </c>
      <c r="D827" s="217" t="s">
        <v>180</v>
      </c>
      <c r="E827" s="218" t="s">
        <v>1309</v>
      </c>
      <c r="F827" s="219" t="s">
        <v>1310</v>
      </c>
      <c r="G827" s="220" t="s">
        <v>196</v>
      </c>
      <c r="H827" s="221">
        <v>1</v>
      </c>
      <c r="I827" s="222"/>
      <c r="J827" s="223">
        <f>ROUND(I827*H827,2)</f>
        <v>0</v>
      </c>
      <c r="K827" s="219" t="s">
        <v>184</v>
      </c>
      <c r="L827" s="47"/>
      <c r="M827" s="224" t="s">
        <v>19</v>
      </c>
      <c r="N827" s="225" t="s">
        <v>43</v>
      </c>
      <c r="O827" s="87"/>
      <c r="P827" s="226">
        <f>O827*H827</f>
        <v>0</v>
      </c>
      <c r="Q827" s="226">
        <v>0</v>
      </c>
      <c r="R827" s="226">
        <f>Q827*H827</f>
        <v>0</v>
      </c>
      <c r="S827" s="226">
        <v>0</v>
      </c>
      <c r="T827" s="227">
        <f>S827*H827</f>
        <v>0</v>
      </c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R827" s="228" t="s">
        <v>185</v>
      </c>
      <c r="AT827" s="228" t="s">
        <v>180</v>
      </c>
      <c r="AU827" s="228" t="s">
        <v>82</v>
      </c>
      <c r="AY827" s="20" t="s">
        <v>178</v>
      </c>
      <c r="BE827" s="229">
        <f>IF(N827="základní",J827,0)</f>
        <v>0</v>
      </c>
      <c r="BF827" s="229">
        <f>IF(N827="snížená",J827,0)</f>
        <v>0</v>
      </c>
      <c r="BG827" s="229">
        <f>IF(N827="zákl. přenesená",J827,0)</f>
        <v>0</v>
      </c>
      <c r="BH827" s="229">
        <f>IF(N827="sníž. přenesená",J827,0)</f>
        <v>0</v>
      </c>
      <c r="BI827" s="229">
        <f>IF(N827="nulová",J827,0)</f>
        <v>0</v>
      </c>
      <c r="BJ827" s="20" t="s">
        <v>80</v>
      </c>
      <c r="BK827" s="229">
        <f>ROUND(I827*H827,2)</f>
        <v>0</v>
      </c>
      <c r="BL827" s="20" t="s">
        <v>185</v>
      </c>
      <c r="BM827" s="228" t="s">
        <v>1311</v>
      </c>
    </row>
    <row r="828" spans="1:47" s="2" customFormat="1" ht="12">
      <c r="A828" s="41"/>
      <c r="B828" s="42"/>
      <c r="C828" s="43"/>
      <c r="D828" s="230" t="s">
        <v>187</v>
      </c>
      <c r="E828" s="43"/>
      <c r="F828" s="231" t="s">
        <v>1312</v>
      </c>
      <c r="G828" s="43"/>
      <c r="H828" s="43"/>
      <c r="I828" s="232"/>
      <c r="J828" s="43"/>
      <c r="K828" s="43"/>
      <c r="L828" s="47"/>
      <c r="M828" s="233"/>
      <c r="N828" s="234"/>
      <c r="O828" s="87"/>
      <c r="P828" s="87"/>
      <c r="Q828" s="87"/>
      <c r="R828" s="87"/>
      <c r="S828" s="87"/>
      <c r="T828" s="88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T828" s="20" t="s">
        <v>187</v>
      </c>
      <c r="AU828" s="20" t="s">
        <v>82</v>
      </c>
    </row>
    <row r="829" spans="1:51" s="14" customFormat="1" ht="12">
      <c r="A829" s="14"/>
      <c r="B829" s="247"/>
      <c r="C829" s="248"/>
      <c r="D829" s="230" t="s">
        <v>189</v>
      </c>
      <c r="E829" s="249" t="s">
        <v>19</v>
      </c>
      <c r="F829" s="250" t="s">
        <v>1313</v>
      </c>
      <c r="G829" s="248"/>
      <c r="H829" s="249" t="s">
        <v>19</v>
      </c>
      <c r="I829" s="251"/>
      <c r="J829" s="248"/>
      <c r="K829" s="248"/>
      <c r="L829" s="252"/>
      <c r="M829" s="253"/>
      <c r="N829" s="254"/>
      <c r="O829" s="254"/>
      <c r="P829" s="254"/>
      <c r="Q829" s="254"/>
      <c r="R829" s="254"/>
      <c r="S829" s="254"/>
      <c r="T829" s="255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6" t="s">
        <v>189</v>
      </c>
      <c r="AU829" s="256" t="s">
        <v>82</v>
      </c>
      <c r="AV829" s="14" t="s">
        <v>80</v>
      </c>
      <c r="AW829" s="14" t="s">
        <v>33</v>
      </c>
      <c r="AX829" s="14" t="s">
        <v>72</v>
      </c>
      <c r="AY829" s="256" t="s">
        <v>178</v>
      </c>
    </row>
    <row r="830" spans="1:51" s="13" customFormat="1" ht="12">
      <c r="A830" s="13"/>
      <c r="B830" s="235"/>
      <c r="C830" s="236"/>
      <c r="D830" s="230" t="s">
        <v>189</v>
      </c>
      <c r="E830" s="237" t="s">
        <v>19</v>
      </c>
      <c r="F830" s="238" t="s">
        <v>80</v>
      </c>
      <c r="G830" s="236"/>
      <c r="H830" s="239">
        <v>1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5" t="s">
        <v>189</v>
      </c>
      <c r="AU830" s="245" t="s">
        <v>82</v>
      </c>
      <c r="AV830" s="13" t="s">
        <v>82</v>
      </c>
      <c r="AW830" s="13" t="s">
        <v>33</v>
      </c>
      <c r="AX830" s="13" t="s">
        <v>72</v>
      </c>
      <c r="AY830" s="245" t="s">
        <v>178</v>
      </c>
    </row>
    <row r="831" spans="1:51" s="15" customFormat="1" ht="12">
      <c r="A831" s="15"/>
      <c r="B831" s="257"/>
      <c r="C831" s="258"/>
      <c r="D831" s="230" t="s">
        <v>189</v>
      </c>
      <c r="E831" s="259" t="s">
        <v>19</v>
      </c>
      <c r="F831" s="260" t="s">
        <v>265</v>
      </c>
      <c r="G831" s="258"/>
      <c r="H831" s="261">
        <v>1</v>
      </c>
      <c r="I831" s="262"/>
      <c r="J831" s="258"/>
      <c r="K831" s="258"/>
      <c r="L831" s="263"/>
      <c r="M831" s="264"/>
      <c r="N831" s="265"/>
      <c r="O831" s="265"/>
      <c r="P831" s="265"/>
      <c r="Q831" s="265"/>
      <c r="R831" s="265"/>
      <c r="S831" s="265"/>
      <c r="T831" s="266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67" t="s">
        <v>189</v>
      </c>
      <c r="AU831" s="267" t="s">
        <v>82</v>
      </c>
      <c r="AV831" s="15" t="s">
        <v>185</v>
      </c>
      <c r="AW831" s="15" t="s">
        <v>33</v>
      </c>
      <c r="AX831" s="15" t="s">
        <v>80</v>
      </c>
      <c r="AY831" s="267" t="s">
        <v>178</v>
      </c>
    </row>
    <row r="832" spans="1:65" s="2" customFormat="1" ht="16.5" customHeight="1">
      <c r="A832" s="41"/>
      <c r="B832" s="42"/>
      <c r="C832" s="293" t="s">
        <v>1160</v>
      </c>
      <c r="D832" s="293" t="s">
        <v>452</v>
      </c>
      <c r="E832" s="294" t="s">
        <v>1313</v>
      </c>
      <c r="F832" s="295" t="s">
        <v>1314</v>
      </c>
      <c r="G832" s="296" t="s">
        <v>196</v>
      </c>
      <c r="H832" s="297">
        <v>1</v>
      </c>
      <c r="I832" s="298"/>
      <c r="J832" s="299">
        <f>ROUND(I832*H832,2)</f>
        <v>0</v>
      </c>
      <c r="K832" s="295" t="s">
        <v>197</v>
      </c>
      <c r="L832" s="300"/>
      <c r="M832" s="301" t="s">
        <v>19</v>
      </c>
      <c r="N832" s="302" t="s">
        <v>43</v>
      </c>
      <c r="O832" s="87"/>
      <c r="P832" s="226">
        <f>O832*H832</f>
        <v>0</v>
      </c>
      <c r="Q832" s="226">
        <v>0</v>
      </c>
      <c r="R832" s="226">
        <f>Q832*H832</f>
        <v>0</v>
      </c>
      <c r="S832" s="226">
        <v>0</v>
      </c>
      <c r="T832" s="227">
        <f>S832*H832</f>
        <v>0</v>
      </c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R832" s="228" t="s">
        <v>198</v>
      </c>
      <c r="AT832" s="228" t="s">
        <v>452</v>
      </c>
      <c r="AU832" s="228" t="s">
        <v>82</v>
      </c>
      <c r="AY832" s="20" t="s">
        <v>178</v>
      </c>
      <c r="BE832" s="229">
        <f>IF(N832="základní",J832,0)</f>
        <v>0</v>
      </c>
      <c r="BF832" s="229">
        <f>IF(N832="snížená",J832,0)</f>
        <v>0</v>
      </c>
      <c r="BG832" s="229">
        <f>IF(N832="zákl. přenesená",J832,0)</f>
        <v>0</v>
      </c>
      <c r="BH832" s="229">
        <f>IF(N832="sníž. přenesená",J832,0)</f>
        <v>0</v>
      </c>
      <c r="BI832" s="229">
        <f>IF(N832="nulová",J832,0)</f>
        <v>0</v>
      </c>
      <c r="BJ832" s="20" t="s">
        <v>80</v>
      </c>
      <c r="BK832" s="229">
        <f>ROUND(I832*H832,2)</f>
        <v>0</v>
      </c>
      <c r="BL832" s="20" t="s">
        <v>185</v>
      </c>
      <c r="BM832" s="228" t="s">
        <v>1315</v>
      </c>
    </row>
    <row r="833" spans="1:47" s="2" customFormat="1" ht="12">
      <c r="A833" s="41"/>
      <c r="B833" s="42"/>
      <c r="C833" s="43"/>
      <c r="D833" s="230" t="s">
        <v>187</v>
      </c>
      <c r="E833" s="43"/>
      <c r="F833" s="231" t="s">
        <v>1314</v>
      </c>
      <c r="G833" s="43"/>
      <c r="H833" s="43"/>
      <c r="I833" s="232"/>
      <c r="J833" s="43"/>
      <c r="K833" s="43"/>
      <c r="L833" s="47"/>
      <c r="M833" s="233"/>
      <c r="N833" s="234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T833" s="20" t="s">
        <v>187</v>
      </c>
      <c r="AU833" s="20" t="s">
        <v>82</v>
      </c>
    </row>
    <row r="834" spans="1:65" s="2" customFormat="1" ht="16.5" customHeight="1">
      <c r="A834" s="41"/>
      <c r="B834" s="42"/>
      <c r="C834" s="217" t="s">
        <v>1316</v>
      </c>
      <c r="D834" s="217" t="s">
        <v>180</v>
      </c>
      <c r="E834" s="218" t="s">
        <v>1317</v>
      </c>
      <c r="F834" s="219" t="s">
        <v>1318</v>
      </c>
      <c r="G834" s="220" t="s">
        <v>196</v>
      </c>
      <c r="H834" s="221">
        <v>8</v>
      </c>
      <c r="I834" s="222"/>
      <c r="J834" s="223">
        <f>ROUND(I834*H834,2)</f>
        <v>0</v>
      </c>
      <c r="K834" s="219" t="s">
        <v>184</v>
      </c>
      <c r="L834" s="47"/>
      <c r="M834" s="224" t="s">
        <v>19</v>
      </c>
      <c r="N834" s="225" t="s">
        <v>43</v>
      </c>
      <c r="O834" s="87"/>
      <c r="P834" s="226">
        <f>O834*H834</f>
        <v>0</v>
      </c>
      <c r="Q834" s="226">
        <v>0</v>
      </c>
      <c r="R834" s="226">
        <f>Q834*H834</f>
        <v>0</v>
      </c>
      <c r="S834" s="226">
        <v>0</v>
      </c>
      <c r="T834" s="227">
        <f>S834*H834</f>
        <v>0</v>
      </c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R834" s="228" t="s">
        <v>185</v>
      </c>
      <c r="AT834" s="228" t="s">
        <v>180</v>
      </c>
      <c r="AU834" s="228" t="s">
        <v>82</v>
      </c>
      <c r="AY834" s="20" t="s">
        <v>178</v>
      </c>
      <c r="BE834" s="229">
        <f>IF(N834="základní",J834,0)</f>
        <v>0</v>
      </c>
      <c r="BF834" s="229">
        <f>IF(N834="snížená",J834,0)</f>
        <v>0</v>
      </c>
      <c r="BG834" s="229">
        <f>IF(N834="zákl. přenesená",J834,0)</f>
        <v>0</v>
      </c>
      <c r="BH834" s="229">
        <f>IF(N834="sníž. přenesená",J834,0)</f>
        <v>0</v>
      </c>
      <c r="BI834" s="229">
        <f>IF(N834="nulová",J834,0)</f>
        <v>0</v>
      </c>
      <c r="BJ834" s="20" t="s">
        <v>80</v>
      </c>
      <c r="BK834" s="229">
        <f>ROUND(I834*H834,2)</f>
        <v>0</v>
      </c>
      <c r="BL834" s="20" t="s">
        <v>185</v>
      </c>
      <c r="BM834" s="228" t="s">
        <v>1319</v>
      </c>
    </row>
    <row r="835" spans="1:47" s="2" customFormat="1" ht="12">
      <c r="A835" s="41"/>
      <c r="B835" s="42"/>
      <c r="C835" s="43"/>
      <c r="D835" s="230" t="s">
        <v>187</v>
      </c>
      <c r="E835" s="43"/>
      <c r="F835" s="231" t="s">
        <v>1320</v>
      </c>
      <c r="G835" s="43"/>
      <c r="H835" s="43"/>
      <c r="I835" s="232"/>
      <c r="J835" s="43"/>
      <c r="K835" s="43"/>
      <c r="L835" s="47"/>
      <c r="M835" s="233"/>
      <c r="N835" s="234"/>
      <c r="O835" s="87"/>
      <c r="P835" s="87"/>
      <c r="Q835" s="87"/>
      <c r="R835" s="87"/>
      <c r="S835" s="87"/>
      <c r="T835" s="88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T835" s="20" t="s">
        <v>187</v>
      </c>
      <c r="AU835" s="20" t="s">
        <v>82</v>
      </c>
    </row>
    <row r="836" spans="1:51" s="14" customFormat="1" ht="12">
      <c r="A836" s="14"/>
      <c r="B836" s="247"/>
      <c r="C836" s="248"/>
      <c r="D836" s="230" t="s">
        <v>189</v>
      </c>
      <c r="E836" s="249" t="s">
        <v>19</v>
      </c>
      <c r="F836" s="250" t="s">
        <v>1321</v>
      </c>
      <c r="G836" s="248"/>
      <c r="H836" s="249" t="s">
        <v>19</v>
      </c>
      <c r="I836" s="251"/>
      <c r="J836" s="248"/>
      <c r="K836" s="248"/>
      <c r="L836" s="252"/>
      <c r="M836" s="253"/>
      <c r="N836" s="254"/>
      <c r="O836" s="254"/>
      <c r="P836" s="254"/>
      <c r="Q836" s="254"/>
      <c r="R836" s="254"/>
      <c r="S836" s="254"/>
      <c r="T836" s="255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6" t="s">
        <v>189</v>
      </c>
      <c r="AU836" s="256" t="s">
        <v>82</v>
      </c>
      <c r="AV836" s="14" t="s">
        <v>80</v>
      </c>
      <c r="AW836" s="14" t="s">
        <v>33</v>
      </c>
      <c r="AX836" s="14" t="s">
        <v>72</v>
      </c>
      <c r="AY836" s="256" t="s">
        <v>178</v>
      </c>
    </row>
    <row r="837" spans="1:51" s="13" customFormat="1" ht="12">
      <c r="A837" s="13"/>
      <c r="B837" s="235"/>
      <c r="C837" s="236"/>
      <c r="D837" s="230" t="s">
        <v>189</v>
      </c>
      <c r="E837" s="237" t="s">
        <v>19</v>
      </c>
      <c r="F837" s="238" t="s">
        <v>198</v>
      </c>
      <c r="G837" s="236"/>
      <c r="H837" s="239">
        <v>8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5" t="s">
        <v>189</v>
      </c>
      <c r="AU837" s="245" t="s">
        <v>82</v>
      </c>
      <c r="AV837" s="13" t="s">
        <v>82</v>
      </c>
      <c r="AW837" s="13" t="s">
        <v>33</v>
      </c>
      <c r="AX837" s="13" t="s">
        <v>72</v>
      </c>
      <c r="AY837" s="245" t="s">
        <v>178</v>
      </c>
    </row>
    <row r="838" spans="1:51" s="15" customFormat="1" ht="12">
      <c r="A838" s="15"/>
      <c r="B838" s="257"/>
      <c r="C838" s="258"/>
      <c r="D838" s="230" t="s">
        <v>189</v>
      </c>
      <c r="E838" s="259" t="s">
        <v>19</v>
      </c>
      <c r="F838" s="260" t="s">
        <v>265</v>
      </c>
      <c r="G838" s="258"/>
      <c r="H838" s="261">
        <v>8</v>
      </c>
      <c r="I838" s="262"/>
      <c r="J838" s="258"/>
      <c r="K838" s="258"/>
      <c r="L838" s="263"/>
      <c r="M838" s="264"/>
      <c r="N838" s="265"/>
      <c r="O838" s="265"/>
      <c r="P838" s="265"/>
      <c r="Q838" s="265"/>
      <c r="R838" s="265"/>
      <c r="S838" s="265"/>
      <c r="T838" s="266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67" t="s">
        <v>189</v>
      </c>
      <c r="AU838" s="267" t="s">
        <v>82</v>
      </c>
      <c r="AV838" s="15" t="s">
        <v>185</v>
      </c>
      <c r="AW838" s="15" t="s">
        <v>33</v>
      </c>
      <c r="AX838" s="15" t="s">
        <v>80</v>
      </c>
      <c r="AY838" s="267" t="s">
        <v>178</v>
      </c>
    </row>
    <row r="839" spans="1:65" s="2" customFormat="1" ht="21.75" customHeight="1">
      <c r="A839" s="41"/>
      <c r="B839" s="42"/>
      <c r="C839" s="293" t="s">
        <v>1180</v>
      </c>
      <c r="D839" s="293" t="s">
        <v>452</v>
      </c>
      <c r="E839" s="294" t="s">
        <v>1322</v>
      </c>
      <c r="F839" s="295" t="s">
        <v>1323</v>
      </c>
      <c r="G839" s="296" t="s">
        <v>196</v>
      </c>
      <c r="H839" s="297">
        <v>1</v>
      </c>
      <c r="I839" s="298"/>
      <c r="J839" s="299">
        <f>ROUND(I839*H839,2)</f>
        <v>0</v>
      </c>
      <c r="K839" s="295" t="s">
        <v>197</v>
      </c>
      <c r="L839" s="300"/>
      <c r="M839" s="301" t="s">
        <v>19</v>
      </c>
      <c r="N839" s="302" t="s">
        <v>43</v>
      </c>
      <c r="O839" s="87"/>
      <c r="P839" s="226">
        <f>O839*H839</f>
        <v>0</v>
      </c>
      <c r="Q839" s="226">
        <v>0</v>
      </c>
      <c r="R839" s="226">
        <f>Q839*H839</f>
        <v>0</v>
      </c>
      <c r="S839" s="226">
        <v>0</v>
      </c>
      <c r="T839" s="227">
        <f>S839*H839</f>
        <v>0</v>
      </c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R839" s="228" t="s">
        <v>198</v>
      </c>
      <c r="AT839" s="228" t="s">
        <v>452</v>
      </c>
      <c r="AU839" s="228" t="s">
        <v>82</v>
      </c>
      <c r="AY839" s="20" t="s">
        <v>178</v>
      </c>
      <c r="BE839" s="229">
        <f>IF(N839="základní",J839,0)</f>
        <v>0</v>
      </c>
      <c r="BF839" s="229">
        <f>IF(N839="snížená",J839,0)</f>
        <v>0</v>
      </c>
      <c r="BG839" s="229">
        <f>IF(N839="zákl. přenesená",J839,0)</f>
        <v>0</v>
      </c>
      <c r="BH839" s="229">
        <f>IF(N839="sníž. přenesená",J839,0)</f>
        <v>0</v>
      </c>
      <c r="BI839" s="229">
        <f>IF(N839="nulová",J839,0)</f>
        <v>0</v>
      </c>
      <c r="BJ839" s="20" t="s">
        <v>80</v>
      </c>
      <c r="BK839" s="229">
        <f>ROUND(I839*H839,2)</f>
        <v>0</v>
      </c>
      <c r="BL839" s="20" t="s">
        <v>185</v>
      </c>
      <c r="BM839" s="228" t="s">
        <v>1324</v>
      </c>
    </row>
    <row r="840" spans="1:47" s="2" customFormat="1" ht="12">
      <c r="A840" s="41"/>
      <c r="B840" s="42"/>
      <c r="C840" s="43"/>
      <c r="D840" s="230" t="s">
        <v>187</v>
      </c>
      <c r="E840" s="43"/>
      <c r="F840" s="231" t="s">
        <v>1323</v>
      </c>
      <c r="G840" s="43"/>
      <c r="H840" s="43"/>
      <c r="I840" s="232"/>
      <c r="J840" s="43"/>
      <c r="K840" s="43"/>
      <c r="L840" s="47"/>
      <c r="M840" s="233"/>
      <c r="N840" s="234"/>
      <c r="O840" s="87"/>
      <c r="P840" s="87"/>
      <c r="Q840" s="87"/>
      <c r="R840" s="87"/>
      <c r="S840" s="87"/>
      <c r="T840" s="88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T840" s="20" t="s">
        <v>187</v>
      </c>
      <c r="AU840" s="20" t="s">
        <v>82</v>
      </c>
    </row>
    <row r="841" spans="1:65" s="2" customFormat="1" ht="21.75" customHeight="1">
      <c r="A841" s="41"/>
      <c r="B841" s="42"/>
      <c r="C841" s="293" t="s">
        <v>1325</v>
      </c>
      <c r="D841" s="293" t="s">
        <v>452</v>
      </c>
      <c r="E841" s="294" t="s">
        <v>1326</v>
      </c>
      <c r="F841" s="295" t="s">
        <v>1327</v>
      </c>
      <c r="G841" s="296" t="s">
        <v>196</v>
      </c>
      <c r="H841" s="297">
        <v>1</v>
      </c>
      <c r="I841" s="298"/>
      <c r="J841" s="299">
        <f>ROUND(I841*H841,2)</f>
        <v>0</v>
      </c>
      <c r="K841" s="295" t="s">
        <v>197</v>
      </c>
      <c r="L841" s="300"/>
      <c r="M841" s="301" t="s">
        <v>19</v>
      </c>
      <c r="N841" s="302" t="s">
        <v>43</v>
      </c>
      <c r="O841" s="87"/>
      <c r="P841" s="226">
        <f>O841*H841</f>
        <v>0</v>
      </c>
      <c r="Q841" s="226">
        <v>0</v>
      </c>
      <c r="R841" s="226">
        <f>Q841*H841</f>
        <v>0</v>
      </c>
      <c r="S841" s="226">
        <v>0</v>
      </c>
      <c r="T841" s="227">
        <f>S841*H841</f>
        <v>0</v>
      </c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R841" s="228" t="s">
        <v>198</v>
      </c>
      <c r="AT841" s="228" t="s">
        <v>452</v>
      </c>
      <c r="AU841" s="228" t="s">
        <v>82</v>
      </c>
      <c r="AY841" s="20" t="s">
        <v>178</v>
      </c>
      <c r="BE841" s="229">
        <f>IF(N841="základní",J841,0)</f>
        <v>0</v>
      </c>
      <c r="BF841" s="229">
        <f>IF(N841="snížená",J841,0)</f>
        <v>0</v>
      </c>
      <c r="BG841" s="229">
        <f>IF(N841="zákl. přenesená",J841,0)</f>
        <v>0</v>
      </c>
      <c r="BH841" s="229">
        <f>IF(N841="sníž. přenesená",J841,0)</f>
        <v>0</v>
      </c>
      <c r="BI841" s="229">
        <f>IF(N841="nulová",J841,0)</f>
        <v>0</v>
      </c>
      <c r="BJ841" s="20" t="s">
        <v>80</v>
      </c>
      <c r="BK841" s="229">
        <f>ROUND(I841*H841,2)</f>
        <v>0</v>
      </c>
      <c r="BL841" s="20" t="s">
        <v>185</v>
      </c>
      <c r="BM841" s="228" t="s">
        <v>1328</v>
      </c>
    </row>
    <row r="842" spans="1:47" s="2" customFormat="1" ht="12">
      <c r="A842" s="41"/>
      <c r="B842" s="42"/>
      <c r="C842" s="43"/>
      <c r="D842" s="230" t="s">
        <v>187</v>
      </c>
      <c r="E842" s="43"/>
      <c r="F842" s="231" t="s">
        <v>1327</v>
      </c>
      <c r="G842" s="43"/>
      <c r="H842" s="43"/>
      <c r="I842" s="232"/>
      <c r="J842" s="43"/>
      <c r="K842" s="43"/>
      <c r="L842" s="47"/>
      <c r="M842" s="233"/>
      <c r="N842" s="234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T842" s="20" t="s">
        <v>187</v>
      </c>
      <c r="AU842" s="20" t="s">
        <v>82</v>
      </c>
    </row>
    <row r="843" spans="1:65" s="2" customFormat="1" ht="21.75" customHeight="1">
      <c r="A843" s="41"/>
      <c r="B843" s="42"/>
      <c r="C843" s="293" t="s">
        <v>1256</v>
      </c>
      <c r="D843" s="293" t="s">
        <v>452</v>
      </c>
      <c r="E843" s="294" t="s">
        <v>1329</v>
      </c>
      <c r="F843" s="295" t="s">
        <v>1330</v>
      </c>
      <c r="G843" s="296" t="s">
        <v>196</v>
      </c>
      <c r="H843" s="297">
        <v>1</v>
      </c>
      <c r="I843" s="298"/>
      <c r="J843" s="299">
        <f>ROUND(I843*H843,2)</f>
        <v>0</v>
      </c>
      <c r="K843" s="295" t="s">
        <v>197</v>
      </c>
      <c r="L843" s="300"/>
      <c r="M843" s="301" t="s">
        <v>19</v>
      </c>
      <c r="N843" s="302" t="s">
        <v>43</v>
      </c>
      <c r="O843" s="87"/>
      <c r="P843" s="226">
        <f>O843*H843</f>
        <v>0</v>
      </c>
      <c r="Q843" s="226">
        <v>0</v>
      </c>
      <c r="R843" s="226">
        <f>Q843*H843</f>
        <v>0</v>
      </c>
      <c r="S843" s="226">
        <v>0</v>
      </c>
      <c r="T843" s="227">
        <f>S843*H843</f>
        <v>0</v>
      </c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R843" s="228" t="s">
        <v>198</v>
      </c>
      <c r="AT843" s="228" t="s">
        <v>452</v>
      </c>
      <c r="AU843" s="228" t="s">
        <v>82</v>
      </c>
      <c r="AY843" s="20" t="s">
        <v>178</v>
      </c>
      <c r="BE843" s="229">
        <f>IF(N843="základní",J843,0)</f>
        <v>0</v>
      </c>
      <c r="BF843" s="229">
        <f>IF(N843="snížená",J843,0)</f>
        <v>0</v>
      </c>
      <c r="BG843" s="229">
        <f>IF(N843="zákl. přenesená",J843,0)</f>
        <v>0</v>
      </c>
      <c r="BH843" s="229">
        <f>IF(N843="sníž. přenesená",J843,0)</f>
        <v>0</v>
      </c>
      <c r="BI843" s="229">
        <f>IF(N843="nulová",J843,0)</f>
        <v>0</v>
      </c>
      <c r="BJ843" s="20" t="s">
        <v>80</v>
      </c>
      <c r="BK843" s="229">
        <f>ROUND(I843*H843,2)</f>
        <v>0</v>
      </c>
      <c r="BL843" s="20" t="s">
        <v>185</v>
      </c>
      <c r="BM843" s="228" t="s">
        <v>1331</v>
      </c>
    </row>
    <row r="844" spans="1:47" s="2" customFormat="1" ht="12">
      <c r="A844" s="41"/>
      <c r="B844" s="42"/>
      <c r="C844" s="43"/>
      <c r="D844" s="230" t="s">
        <v>187</v>
      </c>
      <c r="E844" s="43"/>
      <c r="F844" s="231" t="s">
        <v>1330</v>
      </c>
      <c r="G844" s="43"/>
      <c r="H844" s="43"/>
      <c r="I844" s="232"/>
      <c r="J844" s="43"/>
      <c r="K844" s="43"/>
      <c r="L844" s="47"/>
      <c r="M844" s="233"/>
      <c r="N844" s="234"/>
      <c r="O844" s="87"/>
      <c r="P844" s="87"/>
      <c r="Q844" s="87"/>
      <c r="R844" s="87"/>
      <c r="S844" s="87"/>
      <c r="T844" s="88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T844" s="20" t="s">
        <v>187</v>
      </c>
      <c r="AU844" s="20" t="s">
        <v>82</v>
      </c>
    </row>
    <row r="845" spans="1:65" s="2" customFormat="1" ht="21.75" customHeight="1">
      <c r="A845" s="41"/>
      <c r="B845" s="42"/>
      <c r="C845" s="293" t="s">
        <v>1332</v>
      </c>
      <c r="D845" s="293" t="s">
        <v>452</v>
      </c>
      <c r="E845" s="294" t="s">
        <v>1333</v>
      </c>
      <c r="F845" s="295" t="s">
        <v>1334</v>
      </c>
      <c r="G845" s="296" t="s">
        <v>196</v>
      </c>
      <c r="H845" s="297">
        <v>1</v>
      </c>
      <c r="I845" s="298"/>
      <c r="J845" s="299">
        <f>ROUND(I845*H845,2)</f>
        <v>0</v>
      </c>
      <c r="K845" s="295" t="s">
        <v>197</v>
      </c>
      <c r="L845" s="300"/>
      <c r="M845" s="301" t="s">
        <v>19</v>
      </c>
      <c r="N845" s="302" t="s">
        <v>43</v>
      </c>
      <c r="O845" s="87"/>
      <c r="P845" s="226">
        <f>O845*H845</f>
        <v>0</v>
      </c>
      <c r="Q845" s="226">
        <v>0</v>
      </c>
      <c r="R845" s="226">
        <f>Q845*H845</f>
        <v>0</v>
      </c>
      <c r="S845" s="226">
        <v>0</v>
      </c>
      <c r="T845" s="227">
        <f>S845*H845</f>
        <v>0</v>
      </c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R845" s="228" t="s">
        <v>198</v>
      </c>
      <c r="AT845" s="228" t="s">
        <v>452</v>
      </c>
      <c r="AU845" s="228" t="s">
        <v>82</v>
      </c>
      <c r="AY845" s="20" t="s">
        <v>178</v>
      </c>
      <c r="BE845" s="229">
        <f>IF(N845="základní",J845,0)</f>
        <v>0</v>
      </c>
      <c r="BF845" s="229">
        <f>IF(N845="snížená",J845,0)</f>
        <v>0</v>
      </c>
      <c r="BG845" s="229">
        <f>IF(N845="zákl. přenesená",J845,0)</f>
        <v>0</v>
      </c>
      <c r="BH845" s="229">
        <f>IF(N845="sníž. přenesená",J845,0)</f>
        <v>0</v>
      </c>
      <c r="BI845" s="229">
        <f>IF(N845="nulová",J845,0)</f>
        <v>0</v>
      </c>
      <c r="BJ845" s="20" t="s">
        <v>80</v>
      </c>
      <c r="BK845" s="229">
        <f>ROUND(I845*H845,2)</f>
        <v>0</v>
      </c>
      <c r="BL845" s="20" t="s">
        <v>185</v>
      </c>
      <c r="BM845" s="228" t="s">
        <v>1335</v>
      </c>
    </row>
    <row r="846" spans="1:47" s="2" customFormat="1" ht="12">
      <c r="A846" s="41"/>
      <c r="B846" s="42"/>
      <c r="C846" s="43"/>
      <c r="D846" s="230" t="s">
        <v>187</v>
      </c>
      <c r="E846" s="43"/>
      <c r="F846" s="231" t="s">
        <v>1334</v>
      </c>
      <c r="G846" s="43"/>
      <c r="H846" s="43"/>
      <c r="I846" s="232"/>
      <c r="J846" s="43"/>
      <c r="K846" s="43"/>
      <c r="L846" s="47"/>
      <c r="M846" s="233"/>
      <c r="N846" s="234"/>
      <c r="O846" s="87"/>
      <c r="P846" s="87"/>
      <c r="Q846" s="87"/>
      <c r="R846" s="87"/>
      <c r="S846" s="87"/>
      <c r="T846" s="88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T846" s="20" t="s">
        <v>187</v>
      </c>
      <c r="AU846" s="20" t="s">
        <v>82</v>
      </c>
    </row>
    <row r="847" spans="1:65" s="2" customFormat="1" ht="21.75" customHeight="1">
      <c r="A847" s="41"/>
      <c r="B847" s="42"/>
      <c r="C847" s="293" t="s">
        <v>1336</v>
      </c>
      <c r="D847" s="293" t="s">
        <v>452</v>
      </c>
      <c r="E847" s="294" t="s">
        <v>1337</v>
      </c>
      <c r="F847" s="295" t="s">
        <v>1338</v>
      </c>
      <c r="G847" s="296" t="s">
        <v>196</v>
      </c>
      <c r="H847" s="297">
        <v>1</v>
      </c>
      <c r="I847" s="298"/>
      <c r="J847" s="299">
        <f>ROUND(I847*H847,2)</f>
        <v>0</v>
      </c>
      <c r="K847" s="295" t="s">
        <v>197</v>
      </c>
      <c r="L847" s="300"/>
      <c r="M847" s="301" t="s">
        <v>19</v>
      </c>
      <c r="N847" s="302" t="s">
        <v>43</v>
      </c>
      <c r="O847" s="87"/>
      <c r="P847" s="226">
        <f>O847*H847</f>
        <v>0</v>
      </c>
      <c r="Q847" s="226">
        <v>0</v>
      </c>
      <c r="R847" s="226">
        <f>Q847*H847</f>
        <v>0</v>
      </c>
      <c r="S847" s="226">
        <v>0</v>
      </c>
      <c r="T847" s="227">
        <f>S847*H847</f>
        <v>0</v>
      </c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R847" s="228" t="s">
        <v>198</v>
      </c>
      <c r="AT847" s="228" t="s">
        <v>452</v>
      </c>
      <c r="AU847" s="228" t="s">
        <v>82</v>
      </c>
      <c r="AY847" s="20" t="s">
        <v>178</v>
      </c>
      <c r="BE847" s="229">
        <f>IF(N847="základní",J847,0)</f>
        <v>0</v>
      </c>
      <c r="BF847" s="229">
        <f>IF(N847="snížená",J847,0)</f>
        <v>0</v>
      </c>
      <c r="BG847" s="229">
        <f>IF(N847="zákl. přenesená",J847,0)</f>
        <v>0</v>
      </c>
      <c r="BH847" s="229">
        <f>IF(N847="sníž. přenesená",J847,0)</f>
        <v>0</v>
      </c>
      <c r="BI847" s="229">
        <f>IF(N847="nulová",J847,0)</f>
        <v>0</v>
      </c>
      <c r="BJ847" s="20" t="s">
        <v>80</v>
      </c>
      <c r="BK847" s="229">
        <f>ROUND(I847*H847,2)</f>
        <v>0</v>
      </c>
      <c r="BL847" s="20" t="s">
        <v>185</v>
      </c>
      <c r="BM847" s="228" t="s">
        <v>1339</v>
      </c>
    </row>
    <row r="848" spans="1:47" s="2" customFormat="1" ht="12">
      <c r="A848" s="41"/>
      <c r="B848" s="42"/>
      <c r="C848" s="43"/>
      <c r="D848" s="230" t="s">
        <v>187</v>
      </c>
      <c r="E848" s="43"/>
      <c r="F848" s="231" t="s">
        <v>1338</v>
      </c>
      <c r="G848" s="43"/>
      <c r="H848" s="43"/>
      <c r="I848" s="232"/>
      <c r="J848" s="43"/>
      <c r="K848" s="43"/>
      <c r="L848" s="47"/>
      <c r="M848" s="233"/>
      <c r="N848" s="234"/>
      <c r="O848" s="87"/>
      <c r="P848" s="87"/>
      <c r="Q848" s="87"/>
      <c r="R848" s="87"/>
      <c r="S848" s="87"/>
      <c r="T848" s="88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T848" s="20" t="s">
        <v>187</v>
      </c>
      <c r="AU848" s="20" t="s">
        <v>82</v>
      </c>
    </row>
    <row r="849" spans="1:65" s="2" customFormat="1" ht="21.75" customHeight="1">
      <c r="A849" s="41"/>
      <c r="B849" s="42"/>
      <c r="C849" s="293" t="s">
        <v>1340</v>
      </c>
      <c r="D849" s="293" t="s">
        <v>452</v>
      </c>
      <c r="E849" s="294" t="s">
        <v>1341</v>
      </c>
      <c r="F849" s="295" t="s">
        <v>1342</v>
      </c>
      <c r="G849" s="296" t="s">
        <v>196</v>
      </c>
      <c r="H849" s="297">
        <v>1</v>
      </c>
      <c r="I849" s="298"/>
      <c r="J849" s="299">
        <f>ROUND(I849*H849,2)</f>
        <v>0</v>
      </c>
      <c r="K849" s="295" t="s">
        <v>197</v>
      </c>
      <c r="L849" s="300"/>
      <c r="M849" s="301" t="s">
        <v>19</v>
      </c>
      <c r="N849" s="302" t="s">
        <v>43</v>
      </c>
      <c r="O849" s="87"/>
      <c r="P849" s="226">
        <f>O849*H849</f>
        <v>0</v>
      </c>
      <c r="Q849" s="226">
        <v>0</v>
      </c>
      <c r="R849" s="226">
        <f>Q849*H849</f>
        <v>0</v>
      </c>
      <c r="S849" s="226">
        <v>0</v>
      </c>
      <c r="T849" s="227">
        <f>S849*H849</f>
        <v>0</v>
      </c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R849" s="228" t="s">
        <v>198</v>
      </c>
      <c r="AT849" s="228" t="s">
        <v>452</v>
      </c>
      <c r="AU849" s="228" t="s">
        <v>82</v>
      </c>
      <c r="AY849" s="20" t="s">
        <v>178</v>
      </c>
      <c r="BE849" s="229">
        <f>IF(N849="základní",J849,0)</f>
        <v>0</v>
      </c>
      <c r="BF849" s="229">
        <f>IF(N849="snížená",J849,0)</f>
        <v>0</v>
      </c>
      <c r="BG849" s="229">
        <f>IF(N849="zákl. přenesená",J849,0)</f>
        <v>0</v>
      </c>
      <c r="BH849" s="229">
        <f>IF(N849="sníž. přenesená",J849,0)</f>
        <v>0</v>
      </c>
      <c r="BI849" s="229">
        <f>IF(N849="nulová",J849,0)</f>
        <v>0</v>
      </c>
      <c r="BJ849" s="20" t="s">
        <v>80</v>
      </c>
      <c r="BK849" s="229">
        <f>ROUND(I849*H849,2)</f>
        <v>0</v>
      </c>
      <c r="BL849" s="20" t="s">
        <v>185</v>
      </c>
      <c r="BM849" s="228" t="s">
        <v>1343</v>
      </c>
    </row>
    <row r="850" spans="1:47" s="2" customFormat="1" ht="12">
      <c r="A850" s="41"/>
      <c r="B850" s="42"/>
      <c r="C850" s="43"/>
      <c r="D850" s="230" t="s">
        <v>187</v>
      </c>
      <c r="E850" s="43"/>
      <c r="F850" s="231" t="s">
        <v>1342</v>
      </c>
      <c r="G850" s="43"/>
      <c r="H850" s="43"/>
      <c r="I850" s="232"/>
      <c r="J850" s="43"/>
      <c r="K850" s="43"/>
      <c r="L850" s="47"/>
      <c r="M850" s="233"/>
      <c r="N850" s="234"/>
      <c r="O850" s="87"/>
      <c r="P850" s="87"/>
      <c r="Q850" s="87"/>
      <c r="R850" s="87"/>
      <c r="S850" s="87"/>
      <c r="T850" s="88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T850" s="20" t="s">
        <v>187</v>
      </c>
      <c r="AU850" s="20" t="s">
        <v>82</v>
      </c>
    </row>
    <row r="851" spans="1:65" s="2" customFormat="1" ht="21.75" customHeight="1">
      <c r="A851" s="41"/>
      <c r="B851" s="42"/>
      <c r="C851" s="293" t="s">
        <v>1344</v>
      </c>
      <c r="D851" s="293" t="s">
        <v>452</v>
      </c>
      <c r="E851" s="294" t="s">
        <v>1345</v>
      </c>
      <c r="F851" s="295" t="s">
        <v>1346</v>
      </c>
      <c r="G851" s="296" t="s">
        <v>196</v>
      </c>
      <c r="H851" s="297">
        <v>1</v>
      </c>
      <c r="I851" s="298"/>
      <c r="J851" s="299">
        <f>ROUND(I851*H851,2)</f>
        <v>0</v>
      </c>
      <c r="K851" s="295" t="s">
        <v>197</v>
      </c>
      <c r="L851" s="300"/>
      <c r="M851" s="301" t="s">
        <v>19</v>
      </c>
      <c r="N851" s="302" t="s">
        <v>43</v>
      </c>
      <c r="O851" s="87"/>
      <c r="P851" s="226">
        <f>O851*H851</f>
        <v>0</v>
      </c>
      <c r="Q851" s="226">
        <v>0</v>
      </c>
      <c r="R851" s="226">
        <f>Q851*H851</f>
        <v>0</v>
      </c>
      <c r="S851" s="226">
        <v>0</v>
      </c>
      <c r="T851" s="227">
        <f>S851*H851</f>
        <v>0</v>
      </c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R851" s="228" t="s">
        <v>198</v>
      </c>
      <c r="AT851" s="228" t="s">
        <v>452</v>
      </c>
      <c r="AU851" s="228" t="s">
        <v>82</v>
      </c>
      <c r="AY851" s="20" t="s">
        <v>178</v>
      </c>
      <c r="BE851" s="229">
        <f>IF(N851="základní",J851,0)</f>
        <v>0</v>
      </c>
      <c r="BF851" s="229">
        <f>IF(N851="snížená",J851,0)</f>
        <v>0</v>
      </c>
      <c r="BG851" s="229">
        <f>IF(N851="zákl. přenesená",J851,0)</f>
        <v>0</v>
      </c>
      <c r="BH851" s="229">
        <f>IF(N851="sníž. přenesená",J851,0)</f>
        <v>0</v>
      </c>
      <c r="BI851" s="229">
        <f>IF(N851="nulová",J851,0)</f>
        <v>0</v>
      </c>
      <c r="BJ851" s="20" t="s">
        <v>80</v>
      </c>
      <c r="BK851" s="229">
        <f>ROUND(I851*H851,2)</f>
        <v>0</v>
      </c>
      <c r="BL851" s="20" t="s">
        <v>185</v>
      </c>
      <c r="BM851" s="228" t="s">
        <v>1347</v>
      </c>
    </row>
    <row r="852" spans="1:47" s="2" customFormat="1" ht="12">
      <c r="A852" s="41"/>
      <c r="B852" s="42"/>
      <c r="C852" s="43"/>
      <c r="D852" s="230" t="s">
        <v>187</v>
      </c>
      <c r="E852" s="43"/>
      <c r="F852" s="231" t="s">
        <v>1346</v>
      </c>
      <c r="G852" s="43"/>
      <c r="H852" s="43"/>
      <c r="I852" s="232"/>
      <c r="J852" s="43"/>
      <c r="K852" s="43"/>
      <c r="L852" s="47"/>
      <c r="M852" s="233"/>
      <c r="N852" s="234"/>
      <c r="O852" s="87"/>
      <c r="P852" s="87"/>
      <c r="Q852" s="87"/>
      <c r="R852" s="87"/>
      <c r="S852" s="87"/>
      <c r="T852" s="88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T852" s="20" t="s">
        <v>187</v>
      </c>
      <c r="AU852" s="20" t="s">
        <v>82</v>
      </c>
    </row>
    <row r="853" spans="1:65" s="2" customFormat="1" ht="21.75" customHeight="1">
      <c r="A853" s="41"/>
      <c r="B853" s="42"/>
      <c r="C853" s="293" t="s">
        <v>1348</v>
      </c>
      <c r="D853" s="293" t="s">
        <v>452</v>
      </c>
      <c r="E853" s="294" t="s">
        <v>1349</v>
      </c>
      <c r="F853" s="295" t="s">
        <v>1350</v>
      </c>
      <c r="G853" s="296" t="s">
        <v>196</v>
      </c>
      <c r="H853" s="297">
        <v>1</v>
      </c>
      <c r="I853" s="298"/>
      <c r="J853" s="299">
        <f>ROUND(I853*H853,2)</f>
        <v>0</v>
      </c>
      <c r="K853" s="295" t="s">
        <v>197</v>
      </c>
      <c r="L853" s="300"/>
      <c r="M853" s="301" t="s">
        <v>19</v>
      </c>
      <c r="N853" s="302" t="s">
        <v>43</v>
      </c>
      <c r="O853" s="87"/>
      <c r="P853" s="226">
        <f>O853*H853</f>
        <v>0</v>
      </c>
      <c r="Q853" s="226">
        <v>0</v>
      </c>
      <c r="R853" s="226">
        <f>Q853*H853</f>
        <v>0</v>
      </c>
      <c r="S853" s="226">
        <v>0</v>
      </c>
      <c r="T853" s="227">
        <f>S853*H853</f>
        <v>0</v>
      </c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R853" s="228" t="s">
        <v>198</v>
      </c>
      <c r="AT853" s="228" t="s">
        <v>452</v>
      </c>
      <c r="AU853" s="228" t="s">
        <v>82</v>
      </c>
      <c r="AY853" s="20" t="s">
        <v>178</v>
      </c>
      <c r="BE853" s="229">
        <f>IF(N853="základní",J853,0)</f>
        <v>0</v>
      </c>
      <c r="BF853" s="229">
        <f>IF(N853="snížená",J853,0)</f>
        <v>0</v>
      </c>
      <c r="BG853" s="229">
        <f>IF(N853="zákl. přenesená",J853,0)</f>
        <v>0</v>
      </c>
      <c r="BH853" s="229">
        <f>IF(N853="sníž. přenesená",J853,0)</f>
        <v>0</v>
      </c>
      <c r="BI853" s="229">
        <f>IF(N853="nulová",J853,0)</f>
        <v>0</v>
      </c>
      <c r="BJ853" s="20" t="s">
        <v>80</v>
      </c>
      <c r="BK853" s="229">
        <f>ROUND(I853*H853,2)</f>
        <v>0</v>
      </c>
      <c r="BL853" s="20" t="s">
        <v>185</v>
      </c>
      <c r="BM853" s="228" t="s">
        <v>1351</v>
      </c>
    </row>
    <row r="854" spans="1:47" s="2" customFormat="1" ht="12">
      <c r="A854" s="41"/>
      <c r="B854" s="42"/>
      <c r="C854" s="43"/>
      <c r="D854" s="230" t="s">
        <v>187</v>
      </c>
      <c r="E854" s="43"/>
      <c r="F854" s="231" t="s">
        <v>1350</v>
      </c>
      <c r="G854" s="43"/>
      <c r="H854" s="43"/>
      <c r="I854" s="232"/>
      <c r="J854" s="43"/>
      <c r="K854" s="43"/>
      <c r="L854" s="47"/>
      <c r="M854" s="233"/>
      <c r="N854" s="234"/>
      <c r="O854" s="87"/>
      <c r="P854" s="87"/>
      <c r="Q854" s="87"/>
      <c r="R854" s="87"/>
      <c r="S854" s="87"/>
      <c r="T854" s="88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T854" s="20" t="s">
        <v>187</v>
      </c>
      <c r="AU854" s="20" t="s">
        <v>82</v>
      </c>
    </row>
    <row r="855" spans="1:65" s="2" customFormat="1" ht="16.5" customHeight="1">
      <c r="A855" s="41"/>
      <c r="B855" s="42"/>
      <c r="C855" s="217" t="s">
        <v>1352</v>
      </c>
      <c r="D855" s="217" t="s">
        <v>180</v>
      </c>
      <c r="E855" s="218" t="s">
        <v>1353</v>
      </c>
      <c r="F855" s="219" t="s">
        <v>1354</v>
      </c>
      <c r="G855" s="220" t="s">
        <v>346</v>
      </c>
      <c r="H855" s="221">
        <v>20.14</v>
      </c>
      <c r="I855" s="222"/>
      <c r="J855" s="223">
        <f>ROUND(I855*H855,2)</f>
        <v>0</v>
      </c>
      <c r="K855" s="219" t="s">
        <v>197</v>
      </c>
      <c r="L855" s="47"/>
      <c r="M855" s="224" t="s">
        <v>19</v>
      </c>
      <c r="N855" s="225" t="s">
        <v>43</v>
      </c>
      <c r="O855" s="87"/>
      <c r="P855" s="226">
        <f>O855*H855</f>
        <v>0</v>
      </c>
      <c r="Q855" s="226">
        <v>0</v>
      </c>
      <c r="R855" s="226">
        <f>Q855*H855</f>
        <v>0</v>
      </c>
      <c r="S855" s="226">
        <v>0</v>
      </c>
      <c r="T855" s="227">
        <f>S855*H855</f>
        <v>0</v>
      </c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R855" s="228" t="s">
        <v>185</v>
      </c>
      <c r="AT855" s="228" t="s">
        <v>180</v>
      </c>
      <c r="AU855" s="228" t="s">
        <v>82</v>
      </c>
      <c r="AY855" s="20" t="s">
        <v>178</v>
      </c>
      <c r="BE855" s="229">
        <f>IF(N855="základní",J855,0)</f>
        <v>0</v>
      </c>
      <c r="BF855" s="229">
        <f>IF(N855="snížená",J855,0)</f>
        <v>0</v>
      </c>
      <c r="BG855" s="229">
        <f>IF(N855="zákl. přenesená",J855,0)</f>
        <v>0</v>
      </c>
      <c r="BH855" s="229">
        <f>IF(N855="sníž. přenesená",J855,0)</f>
        <v>0</v>
      </c>
      <c r="BI855" s="229">
        <f>IF(N855="nulová",J855,0)</f>
        <v>0</v>
      </c>
      <c r="BJ855" s="20" t="s">
        <v>80</v>
      </c>
      <c r="BK855" s="229">
        <f>ROUND(I855*H855,2)</f>
        <v>0</v>
      </c>
      <c r="BL855" s="20" t="s">
        <v>185</v>
      </c>
      <c r="BM855" s="228" t="s">
        <v>1355</v>
      </c>
    </row>
    <row r="856" spans="1:47" s="2" customFormat="1" ht="12">
      <c r="A856" s="41"/>
      <c r="B856" s="42"/>
      <c r="C856" s="43"/>
      <c r="D856" s="230" t="s">
        <v>187</v>
      </c>
      <c r="E856" s="43"/>
      <c r="F856" s="231" t="s">
        <v>1354</v>
      </c>
      <c r="G856" s="43"/>
      <c r="H856" s="43"/>
      <c r="I856" s="232"/>
      <c r="J856" s="43"/>
      <c r="K856" s="43"/>
      <c r="L856" s="47"/>
      <c r="M856" s="233"/>
      <c r="N856" s="234"/>
      <c r="O856" s="87"/>
      <c r="P856" s="87"/>
      <c r="Q856" s="87"/>
      <c r="R856" s="87"/>
      <c r="S856" s="87"/>
      <c r="T856" s="88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T856" s="20" t="s">
        <v>187</v>
      </c>
      <c r="AU856" s="20" t="s">
        <v>82</v>
      </c>
    </row>
    <row r="857" spans="1:47" s="2" customFormat="1" ht="12">
      <c r="A857" s="41"/>
      <c r="B857" s="42"/>
      <c r="C857" s="43"/>
      <c r="D857" s="230" t="s">
        <v>240</v>
      </c>
      <c r="E857" s="43"/>
      <c r="F857" s="246" t="s">
        <v>1356</v>
      </c>
      <c r="G857" s="43"/>
      <c r="H857" s="43"/>
      <c r="I857" s="232"/>
      <c r="J857" s="43"/>
      <c r="K857" s="43"/>
      <c r="L857" s="47"/>
      <c r="M857" s="233"/>
      <c r="N857" s="234"/>
      <c r="O857" s="87"/>
      <c r="P857" s="87"/>
      <c r="Q857" s="87"/>
      <c r="R857" s="87"/>
      <c r="S857" s="87"/>
      <c r="T857" s="88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T857" s="20" t="s">
        <v>240</v>
      </c>
      <c r="AU857" s="20" t="s">
        <v>82</v>
      </c>
    </row>
    <row r="858" spans="1:65" s="2" customFormat="1" ht="16.5" customHeight="1">
      <c r="A858" s="41"/>
      <c r="B858" s="42"/>
      <c r="C858" s="217" t="s">
        <v>1357</v>
      </c>
      <c r="D858" s="217" t="s">
        <v>180</v>
      </c>
      <c r="E858" s="218" t="s">
        <v>1358</v>
      </c>
      <c r="F858" s="219" t="s">
        <v>1359</v>
      </c>
      <c r="G858" s="220" t="s">
        <v>183</v>
      </c>
      <c r="H858" s="221">
        <v>7.8</v>
      </c>
      <c r="I858" s="222"/>
      <c r="J858" s="223">
        <f>ROUND(I858*H858,2)</f>
        <v>0</v>
      </c>
      <c r="K858" s="219" t="s">
        <v>184</v>
      </c>
      <c r="L858" s="47"/>
      <c r="M858" s="224" t="s">
        <v>19</v>
      </c>
      <c r="N858" s="225" t="s">
        <v>43</v>
      </c>
      <c r="O858" s="87"/>
      <c r="P858" s="226">
        <f>O858*H858</f>
        <v>0</v>
      </c>
      <c r="Q858" s="226">
        <v>0</v>
      </c>
      <c r="R858" s="226">
        <f>Q858*H858</f>
        <v>0</v>
      </c>
      <c r="S858" s="226">
        <v>0</v>
      </c>
      <c r="T858" s="227">
        <f>S858*H858</f>
        <v>0</v>
      </c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R858" s="228" t="s">
        <v>185</v>
      </c>
      <c r="AT858" s="228" t="s">
        <v>180</v>
      </c>
      <c r="AU858" s="228" t="s">
        <v>82</v>
      </c>
      <c r="AY858" s="20" t="s">
        <v>178</v>
      </c>
      <c r="BE858" s="229">
        <f>IF(N858="základní",J858,0)</f>
        <v>0</v>
      </c>
      <c r="BF858" s="229">
        <f>IF(N858="snížená",J858,0)</f>
        <v>0</v>
      </c>
      <c r="BG858" s="229">
        <f>IF(N858="zákl. přenesená",J858,0)</f>
        <v>0</v>
      </c>
      <c r="BH858" s="229">
        <f>IF(N858="sníž. přenesená",J858,0)</f>
        <v>0</v>
      </c>
      <c r="BI858" s="229">
        <f>IF(N858="nulová",J858,0)</f>
        <v>0</v>
      </c>
      <c r="BJ858" s="20" t="s">
        <v>80</v>
      </c>
      <c r="BK858" s="229">
        <f>ROUND(I858*H858,2)</f>
        <v>0</v>
      </c>
      <c r="BL858" s="20" t="s">
        <v>185</v>
      </c>
      <c r="BM858" s="228" t="s">
        <v>1360</v>
      </c>
    </row>
    <row r="859" spans="1:47" s="2" customFormat="1" ht="12">
      <c r="A859" s="41"/>
      <c r="B859" s="42"/>
      <c r="C859" s="43"/>
      <c r="D859" s="230" t="s">
        <v>187</v>
      </c>
      <c r="E859" s="43"/>
      <c r="F859" s="231" t="s">
        <v>1361</v>
      </c>
      <c r="G859" s="43"/>
      <c r="H859" s="43"/>
      <c r="I859" s="232"/>
      <c r="J859" s="43"/>
      <c r="K859" s="43"/>
      <c r="L859" s="47"/>
      <c r="M859" s="233"/>
      <c r="N859" s="234"/>
      <c r="O859" s="87"/>
      <c r="P859" s="87"/>
      <c r="Q859" s="87"/>
      <c r="R859" s="87"/>
      <c r="S859" s="87"/>
      <c r="T859" s="88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T859" s="20" t="s">
        <v>187</v>
      </c>
      <c r="AU859" s="20" t="s">
        <v>82</v>
      </c>
    </row>
    <row r="860" spans="1:51" s="14" customFormat="1" ht="12">
      <c r="A860" s="14"/>
      <c r="B860" s="247"/>
      <c r="C860" s="248"/>
      <c r="D860" s="230" t="s">
        <v>189</v>
      </c>
      <c r="E860" s="249" t="s">
        <v>19</v>
      </c>
      <c r="F860" s="250" t="s">
        <v>1362</v>
      </c>
      <c r="G860" s="248"/>
      <c r="H860" s="249" t="s">
        <v>19</v>
      </c>
      <c r="I860" s="251"/>
      <c r="J860" s="248"/>
      <c r="K860" s="248"/>
      <c r="L860" s="252"/>
      <c r="M860" s="253"/>
      <c r="N860" s="254"/>
      <c r="O860" s="254"/>
      <c r="P860" s="254"/>
      <c r="Q860" s="254"/>
      <c r="R860" s="254"/>
      <c r="S860" s="254"/>
      <c r="T860" s="255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6" t="s">
        <v>189</v>
      </c>
      <c r="AU860" s="256" t="s">
        <v>82</v>
      </c>
      <c r="AV860" s="14" t="s">
        <v>80</v>
      </c>
      <c r="AW860" s="14" t="s">
        <v>33</v>
      </c>
      <c r="AX860" s="14" t="s">
        <v>72</v>
      </c>
      <c r="AY860" s="256" t="s">
        <v>178</v>
      </c>
    </row>
    <row r="861" spans="1:51" s="13" customFormat="1" ht="12">
      <c r="A861" s="13"/>
      <c r="B861" s="235"/>
      <c r="C861" s="236"/>
      <c r="D861" s="230" t="s">
        <v>189</v>
      </c>
      <c r="E861" s="237" t="s">
        <v>19</v>
      </c>
      <c r="F861" s="238" t="s">
        <v>1363</v>
      </c>
      <c r="G861" s="236"/>
      <c r="H861" s="239">
        <v>6</v>
      </c>
      <c r="I861" s="240"/>
      <c r="J861" s="236"/>
      <c r="K861" s="236"/>
      <c r="L861" s="241"/>
      <c r="M861" s="242"/>
      <c r="N861" s="243"/>
      <c r="O861" s="243"/>
      <c r="P861" s="243"/>
      <c r="Q861" s="243"/>
      <c r="R861" s="243"/>
      <c r="S861" s="243"/>
      <c r="T861" s="24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5" t="s">
        <v>189</v>
      </c>
      <c r="AU861" s="245" t="s">
        <v>82</v>
      </c>
      <c r="AV861" s="13" t="s">
        <v>82</v>
      </c>
      <c r="AW861" s="13" t="s">
        <v>33</v>
      </c>
      <c r="AX861" s="13" t="s">
        <v>72</v>
      </c>
      <c r="AY861" s="245" t="s">
        <v>178</v>
      </c>
    </row>
    <row r="862" spans="1:51" s="14" customFormat="1" ht="12">
      <c r="A862" s="14"/>
      <c r="B862" s="247"/>
      <c r="C862" s="248"/>
      <c r="D862" s="230" t="s">
        <v>189</v>
      </c>
      <c r="E862" s="249" t="s">
        <v>19</v>
      </c>
      <c r="F862" s="250" t="s">
        <v>1364</v>
      </c>
      <c r="G862" s="248"/>
      <c r="H862" s="249" t="s">
        <v>19</v>
      </c>
      <c r="I862" s="251"/>
      <c r="J862" s="248"/>
      <c r="K862" s="248"/>
      <c r="L862" s="252"/>
      <c r="M862" s="253"/>
      <c r="N862" s="254"/>
      <c r="O862" s="254"/>
      <c r="P862" s="254"/>
      <c r="Q862" s="254"/>
      <c r="R862" s="254"/>
      <c r="S862" s="254"/>
      <c r="T862" s="255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6" t="s">
        <v>189</v>
      </c>
      <c r="AU862" s="256" t="s">
        <v>82</v>
      </c>
      <c r="AV862" s="14" t="s">
        <v>80</v>
      </c>
      <c r="AW862" s="14" t="s">
        <v>33</v>
      </c>
      <c r="AX862" s="14" t="s">
        <v>72</v>
      </c>
      <c r="AY862" s="256" t="s">
        <v>178</v>
      </c>
    </row>
    <row r="863" spans="1:51" s="13" customFormat="1" ht="12">
      <c r="A863" s="13"/>
      <c r="B863" s="235"/>
      <c r="C863" s="236"/>
      <c r="D863" s="230" t="s">
        <v>189</v>
      </c>
      <c r="E863" s="237" t="s">
        <v>19</v>
      </c>
      <c r="F863" s="238" t="s">
        <v>1365</v>
      </c>
      <c r="G863" s="236"/>
      <c r="H863" s="239">
        <v>1.8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189</v>
      </c>
      <c r="AU863" s="245" t="s">
        <v>82</v>
      </c>
      <c r="AV863" s="13" t="s">
        <v>82</v>
      </c>
      <c r="AW863" s="13" t="s">
        <v>33</v>
      </c>
      <c r="AX863" s="13" t="s">
        <v>72</v>
      </c>
      <c r="AY863" s="245" t="s">
        <v>178</v>
      </c>
    </row>
    <row r="864" spans="1:51" s="15" customFormat="1" ht="12">
      <c r="A864" s="15"/>
      <c r="B864" s="257"/>
      <c r="C864" s="258"/>
      <c r="D864" s="230" t="s">
        <v>189</v>
      </c>
      <c r="E864" s="259" t="s">
        <v>19</v>
      </c>
      <c r="F864" s="260" t="s">
        <v>265</v>
      </c>
      <c r="G864" s="258"/>
      <c r="H864" s="261">
        <v>7.8</v>
      </c>
      <c r="I864" s="262"/>
      <c r="J864" s="258"/>
      <c r="K864" s="258"/>
      <c r="L864" s="263"/>
      <c r="M864" s="264"/>
      <c r="N864" s="265"/>
      <c r="O864" s="265"/>
      <c r="P864" s="265"/>
      <c r="Q864" s="265"/>
      <c r="R864" s="265"/>
      <c r="S864" s="265"/>
      <c r="T864" s="266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67" t="s">
        <v>189</v>
      </c>
      <c r="AU864" s="267" t="s">
        <v>82</v>
      </c>
      <c r="AV864" s="15" t="s">
        <v>185</v>
      </c>
      <c r="AW864" s="15" t="s">
        <v>33</v>
      </c>
      <c r="AX864" s="15" t="s">
        <v>80</v>
      </c>
      <c r="AY864" s="267" t="s">
        <v>178</v>
      </c>
    </row>
    <row r="865" spans="1:65" s="2" customFormat="1" ht="16.5" customHeight="1">
      <c r="A865" s="41"/>
      <c r="B865" s="42"/>
      <c r="C865" s="217" t="s">
        <v>1366</v>
      </c>
      <c r="D865" s="217" t="s">
        <v>180</v>
      </c>
      <c r="E865" s="218" t="s">
        <v>1367</v>
      </c>
      <c r="F865" s="219" t="s">
        <v>1368</v>
      </c>
      <c r="G865" s="220" t="s">
        <v>346</v>
      </c>
      <c r="H865" s="221">
        <v>18.4</v>
      </c>
      <c r="I865" s="222"/>
      <c r="J865" s="223">
        <f>ROUND(I865*H865,2)</f>
        <v>0</v>
      </c>
      <c r="K865" s="219" t="s">
        <v>184</v>
      </c>
      <c r="L865" s="47"/>
      <c r="M865" s="224" t="s">
        <v>19</v>
      </c>
      <c r="N865" s="225" t="s">
        <v>43</v>
      </c>
      <c r="O865" s="87"/>
      <c r="P865" s="226">
        <f>O865*H865</f>
        <v>0</v>
      </c>
      <c r="Q865" s="226">
        <v>0</v>
      </c>
      <c r="R865" s="226">
        <f>Q865*H865</f>
        <v>0</v>
      </c>
      <c r="S865" s="226">
        <v>0</v>
      </c>
      <c r="T865" s="227">
        <f>S865*H865</f>
        <v>0</v>
      </c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R865" s="228" t="s">
        <v>185</v>
      </c>
      <c r="AT865" s="228" t="s">
        <v>180</v>
      </c>
      <c r="AU865" s="228" t="s">
        <v>82</v>
      </c>
      <c r="AY865" s="20" t="s">
        <v>178</v>
      </c>
      <c r="BE865" s="229">
        <f>IF(N865="základní",J865,0)</f>
        <v>0</v>
      </c>
      <c r="BF865" s="229">
        <f>IF(N865="snížená",J865,0)</f>
        <v>0</v>
      </c>
      <c r="BG865" s="229">
        <f>IF(N865="zákl. přenesená",J865,0)</f>
        <v>0</v>
      </c>
      <c r="BH865" s="229">
        <f>IF(N865="sníž. přenesená",J865,0)</f>
        <v>0</v>
      </c>
      <c r="BI865" s="229">
        <f>IF(N865="nulová",J865,0)</f>
        <v>0</v>
      </c>
      <c r="BJ865" s="20" t="s">
        <v>80</v>
      </c>
      <c r="BK865" s="229">
        <f>ROUND(I865*H865,2)</f>
        <v>0</v>
      </c>
      <c r="BL865" s="20" t="s">
        <v>185</v>
      </c>
      <c r="BM865" s="228" t="s">
        <v>1369</v>
      </c>
    </row>
    <row r="866" spans="1:47" s="2" customFormat="1" ht="12">
      <c r="A866" s="41"/>
      <c r="B866" s="42"/>
      <c r="C866" s="43"/>
      <c r="D866" s="230" t="s">
        <v>187</v>
      </c>
      <c r="E866" s="43"/>
      <c r="F866" s="231" t="s">
        <v>1370</v>
      </c>
      <c r="G866" s="43"/>
      <c r="H866" s="43"/>
      <c r="I866" s="232"/>
      <c r="J866" s="43"/>
      <c r="K866" s="43"/>
      <c r="L866" s="47"/>
      <c r="M866" s="233"/>
      <c r="N866" s="234"/>
      <c r="O866" s="87"/>
      <c r="P866" s="87"/>
      <c r="Q866" s="87"/>
      <c r="R866" s="87"/>
      <c r="S866" s="87"/>
      <c r="T866" s="88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T866" s="20" t="s">
        <v>187</v>
      </c>
      <c r="AU866" s="20" t="s">
        <v>82</v>
      </c>
    </row>
    <row r="867" spans="1:51" s="14" customFormat="1" ht="12">
      <c r="A867" s="14"/>
      <c r="B867" s="247"/>
      <c r="C867" s="248"/>
      <c r="D867" s="230" t="s">
        <v>189</v>
      </c>
      <c r="E867" s="249" t="s">
        <v>19</v>
      </c>
      <c r="F867" s="250" t="s">
        <v>1362</v>
      </c>
      <c r="G867" s="248"/>
      <c r="H867" s="249" t="s">
        <v>19</v>
      </c>
      <c r="I867" s="251"/>
      <c r="J867" s="248"/>
      <c r="K867" s="248"/>
      <c r="L867" s="252"/>
      <c r="M867" s="253"/>
      <c r="N867" s="254"/>
      <c r="O867" s="254"/>
      <c r="P867" s="254"/>
      <c r="Q867" s="254"/>
      <c r="R867" s="254"/>
      <c r="S867" s="254"/>
      <c r="T867" s="255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6" t="s">
        <v>189</v>
      </c>
      <c r="AU867" s="256" t="s">
        <v>82</v>
      </c>
      <c r="AV867" s="14" t="s">
        <v>80</v>
      </c>
      <c r="AW867" s="14" t="s">
        <v>33</v>
      </c>
      <c r="AX867" s="14" t="s">
        <v>72</v>
      </c>
      <c r="AY867" s="256" t="s">
        <v>178</v>
      </c>
    </row>
    <row r="868" spans="1:51" s="13" customFormat="1" ht="12">
      <c r="A868" s="13"/>
      <c r="B868" s="235"/>
      <c r="C868" s="236"/>
      <c r="D868" s="230" t="s">
        <v>189</v>
      </c>
      <c r="E868" s="237" t="s">
        <v>19</v>
      </c>
      <c r="F868" s="238" t="s">
        <v>1371</v>
      </c>
      <c r="G868" s="236"/>
      <c r="H868" s="239">
        <v>10</v>
      </c>
      <c r="I868" s="240"/>
      <c r="J868" s="236"/>
      <c r="K868" s="236"/>
      <c r="L868" s="241"/>
      <c r="M868" s="242"/>
      <c r="N868" s="243"/>
      <c r="O868" s="243"/>
      <c r="P868" s="243"/>
      <c r="Q868" s="243"/>
      <c r="R868" s="243"/>
      <c r="S868" s="243"/>
      <c r="T868" s="244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5" t="s">
        <v>189</v>
      </c>
      <c r="AU868" s="245" t="s">
        <v>82</v>
      </c>
      <c r="AV868" s="13" t="s">
        <v>82</v>
      </c>
      <c r="AW868" s="13" t="s">
        <v>33</v>
      </c>
      <c r="AX868" s="13" t="s">
        <v>72</v>
      </c>
      <c r="AY868" s="245" t="s">
        <v>178</v>
      </c>
    </row>
    <row r="869" spans="1:51" s="14" customFormat="1" ht="12">
      <c r="A869" s="14"/>
      <c r="B869" s="247"/>
      <c r="C869" s="248"/>
      <c r="D869" s="230" t="s">
        <v>189</v>
      </c>
      <c r="E869" s="249" t="s">
        <v>19</v>
      </c>
      <c r="F869" s="250" t="s">
        <v>1364</v>
      </c>
      <c r="G869" s="248"/>
      <c r="H869" s="249" t="s">
        <v>19</v>
      </c>
      <c r="I869" s="251"/>
      <c r="J869" s="248"/>
      <c r="K869" s="248"/>
      <c r="L869" s="252"/>
      <c r="M869" s="253"/>
      <c r="N869" s="254"/>
      <c r="O869" s="254"/>
      <c r="P869" s="254"/>
      <c r="Q869" s="254"/>
      <c r="R869" s="254"/>
      <c r="S869" s="254"/>
      <c r="T869" s="255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6" t="s">
        <v>189</v>
      </c>
      <c r="AU869" s="256" t="s">
        <v>82</v>
      </c>
      <c r="AV869" s="14" t="s">
        <v>80</v>
      </c>
      <c r="AW869" s="14" t="s">
        <v>33</v>
      </c>
      <c r="AX869" s="14" t="s">
        <v>72</v>
      </c>
      <c r="AY869" s="256" t="s">
        <v>178</v>
      </c>
    </row>
    <row r="870" spans="1:51" s="13" customFormat="1" ht="12">
      <c r="A870" s="13"/>
      <c r="B870" s="235"/>
      <c r="C870" s="236"/>
      <c r="D870" s="230" t="s">
        <v>189</v>
      </c>
      <c r="E870" s="237" t="s">
        <v>19</v>
      </c>
      <c r="F870" s="238" t="s">
        <v>1372</v>
      </c>
      <c r="G870" s="236"/>
      <c r="H870" s="239">
        <v>8.4</v>
      </c>
      <c r="I870" s="240"/>
      <c r="J870" s="236"/>
      <c r="K870" s="236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189</v>
      </c>
      <c r="AU870" s="245" t="s">
        <v>82</v>
      </c>
      <c r="AV870" s="13" t="s">
        <v>82</v>
      </c>
      <c r="AW870" s="13" t="s">
        <v>33</v>
      </c>
      <c r="AX870" s="13" t="s">
        <v>72</v>
      </c>
      <c r="AY870" s="245" t="s">
        <v>178</v>
      </c>
    </row>
    <row r="871" spans="1:51" s="15" customFormat="1" ht="12">
      <c r="A871" s="15"/>
      <c r="B871" s="257"/>
      <c r="C871" s="258"/>
      <c r="D871" s="230" t="s">
        <v>189</v>
      </c>
      <c r="E871" s="259" t="s">
        <v>19</v>
      </c>
      <c r="F871" s="260" t="s">
        <v>265</v>
      </c>
      <c r="G871" s="258"/>
      <c r="H871" s="261">
        <v>18.4</v>
      </c>
      <c r="I871" s="262"/>
      <c r="J871" s="258"/>
      <c r="K871" s="258"/>
      <c r="L871" s="263"/>
      <c r="M871" s="264"/>
      <c r="N871" s="265"/>
      <c r="O871" s="265"/>
      <c r="P871" s="265"/>
      <c r="Q871" s="265"/>
      <c r="R871" s="265"/>
      <c r="S871" s="265"/>
      <c r="T871" s="266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67" t="s">
        <v>189</v>
      </c>
      <c r="AU871" s="267" t="s">
        <v>82</v>
      </c>
      <c r="AV871" s="15" t="s">
        <v>185</v>
      </c>
      <c r="AW871" s="15" t="s">
        <v>33</v>
      </c>
      <c r="AX871" s="15" t="s">
        <v>80</v>
      </c>
      <c r="AY871" s="267" t="s">
        <v>178</v>
      </c>
    </row>
    <row r="872" spans="1:65" s="2" customFormat="1" ht="16.5" customHeight="1">
      <c r="A872" s="41"/>
      <c r="B872" s="42"/>
      <c r="C872" s="293" t="s">
        <v>1373</v>
      </c>
      <c r="D872" s="293" t="s">
        <v>452</v>
      </c>
      <c r="E872" s="294" t="s">
        <v>1374</v>
      </c>
      <c r="F872" s="295" t="s">
        <v>1375</v>
      </c>
      <c r="G872" s="296" t="s">
        <v>196</v>
      </c>
      <c r="H872" s="297">
        <v>1</v>
      </c>
      <c r="I872" s="298"/>
      <c r="J872" s="299">
        <f>ROUND(I872*H872,2)</f>
        <v>0</v>
      </c>
      <c r="K872" s="295" t="s">
        <v>197</v>
      </c>
      <c r="L872" s="300"/>
      <c r="M872" s="301" t="s">
        <v>19</v>
      </c>
      <c r="N872" s="302" t="s">
        <v>43</v>
      </c>
      <c r="O872" s="87"/>
      <c r="P872" s="226">
        <f>O872*H872</f>
        <v>0</v>
      </c>
      <c r="Q872" s="226">
        <v>0</v>
      </c>
      <c r="R872" s="226">
        <f>Q872*H872</f>
        <v>0</v>
      </c>
      <c r="S872" s="226">
        <v>0</v>
      </c>
      <c r="T872" s="227">
        <f>S872*H872</f>
        <v>0</v>
      </c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R872" s="228" t="s">
        <v>198</v>
      </c>
      <c r="AT872" s="228" t="s">
        <v>452</v>
      </c>
      <c r="AU872" s="228" t="s">
        <v>82</v>
      </c>
      <c r="AY872" s="20" t="s">
        <v>178</v>
      </c>
      <c r="BE872" s="229">
        <f>IF(N872="základní",J872,0)</f>
        <v>0</v>
      </c>
      <c r="BF872" s="229">
        <f>IF(N872="snížená",J872,0)</f>
        <v>0</v>
      </c>
      <c r="BG872" s="229">
        <f>IF(N872="zákl. přenesená",J872,0)</f>
        <v>0</v>
      </c>
      <c r="BH872" s="229">
        <f>IF(N872="sníž. přenesená",J872,0)</f>
        <v>0</v>
      </c>
      <c r="BI872" s="229">
        <f>IF(N872="nulová",J872,0)</f>
        <v>0</v>
      </c>
      <c r="BJ872" s="20" t="s">
        <v>80</v>
      </c>
      <c r="BK872" s="229">
        <f>ROUND(I872*H872,2)</f>
        <v>0</v>
      </c>
      <c r="BL872" s="20" t="s">
        <v>185</v>
      </c>
      <c r="BM872" s="228" t="s">
        <v>1376</v>
      </c>
    </row>
    <row r="873" spans="1:47" s="2" customFormat="1" ht="12">
      <c r="A873" s="41"/>
      <c r="B873" s="42"/>
      <c r="C873" s="43"/>
      <c r="D873" s="230" t="s">
        <v>187</v>
      </c>
      <c r="E873" s="43"/>
      <c r="F873" s="231" t="s">
        <v>1377</v>
      </c>
      <c r="G873" s="43"/>
      <c r="H873" s="43"/>
      <c r="I873" s="232"/>
      <c r="J873" s="43"/>
      <c r="K873" s="43"/>
      <c r="L873" s="47"/>
      <c r="M873" s="233"/>
      <c r="N873" s="234"/>
      <c r="O873" s="87"/>
      <c r="P873" s="87"/>
      <c r="Q873" s="87"/>
      <c r="R873" s="87"/>
      <c r="S873" s="87"/>
      <c r="T873" s="88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T873" s="20" t="s">
        <v>187</v>
      </c>
      <c r="AU873" s="20" t="s">
        <v>82</v>
      </c>
    </row>
    <row r="874" spans="1:47" s="2" customFormat="1" ht="12">
      <c r="A874" s="41"/>
      <c r="B874" s="42"/>
      <c r="C874" s="43"/>
      <c r="D874" s="230" t="s">
        <v>240</v>
      </c>
      <c r="E874" s="43"/>
      <c r="F874" s="246" t="s">
        <v>1378</v>
      </c>
      <c r="G874" s="43"/>
      <c r="H874" s="43"/>
      <c r="I874" s="232"/>
      <c r="J874" s="43"/>
      <c r="K874" s="43"/>
      <c r="L874" s="47"/>
      <c r="M874" s="233"/>
      <c r="N874" s="234"/>
      <c r="O874" s="87"/>
      <c r="P874" s="87"/>
      <c r="Q874" s="87"/>
      <c r="R874" s="87"/>
      <c r="S874" s="87"/>
      <c r="T874" s="88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T874" s="20" t="s">
        <v>240</v>
      </c>
      <c r="AU874" s="20" t="s">
        <v>82</v>
      </c>
    </row>
    <row r="875" spans="1:65" s="2" customFormat="1" ht="16.5" customHeight="1">
      <c r="A875" s="41"/>
      <c r="B875" s="42"/>
      <c r="C875" s="293" t="s">
        <v>1379</v>
      </c>
      <c r="D875" s="293" t="s">
        <v>452</v>
      </c>
      <c r="E875" s="294" t="s">
        <v>1380</v>
      </c>
      <c r="F875" s="295" t="s">
        <v>1381</v>
      </c>
      <c r="G875" s="296" t="s">
        <v>196</v>
      </c>
      <c r="H875" s="297">
        <v>1</v>
      </c>
      <c r="I875" s="298"/>
      <c r="J875" s="299">
        <f>ROUND(I875*H875,2)</f>
        <v>0</v>
      </c>
      <c r="K875" s="295" t="s">
        <v>197</v>
      </c>
      <c r="L875" s="300"/>
      <c r="M875" s="301" t="s">
        <v>19</v>
      </c>
      <c r="N875" s="302" t="s">
        <v>43</v>
      </c>
      <c r="O875" s="87"/>
      <c r="P875" s="226">
        <f>O875*H875</f>
        <v>0</v>
      </c>
      <c r="Q875" s="226">
        <v>0</v>
      </c>
      <c r="R875" s="226">
        <f>Q875*H875</f>
        <v>0</v>
      </c>
      <c r="S875" s="226">
        <v>0</v>
      </c>
      <c r="T875" s="227">
        <f>S875*H875</f>
        <v>0</v>
      </c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R875" s="228" t="s">
        <v>198</v>
      </c>
      <c r="AT875" s="228" t="s">
        <v>452</v>
      </c>
      <c r="AU875" s="228" t="s">
        <v>82</v>
      </c>
      <c r="AY875" s="20" t="s">
        <v>178</v>
      </c>
      <c r="BE875" s="229">
        <f>IF(N875="základní",J875,0)</f>
        <v>0</v>
      </c>
      <c r="BF875" s="229">
        <f>IF(N875="snížená",J875,0)</f>
        <v>0</v>
      </c>
      <c r="BG875" s="229">
        <f>IF(N875="zákl. přenesená",J875,0)</f>
        <v>0</v>
      </c>
      <c r="BH875" s="229">
        <f>IF(N875="sníž. přenesená",J875,0)</f>
        <v>0</v>
      </c>
      <c r="BI875" s="229">
        <f>IF(N875="nulová",J875,0)</f>
        <v>0</v>
      </c>
      <c r="BJ875" s="20" t="s">
        <v>80</v>
      </c>
      <c r="BK875" s="229">
        <f>ROUND(I875*H875,2)</f>
        <v>0</v>
      </c>
      <c r="BL875" s="20" t="s">
        <v>185</v>
      </c>
      <c r="BM875" s="228" t="s">
        <v>1382</v>
      </c>
    </row>
    <row r="876" spans="1:47" s="2" customFormat="1" ht="12">
      <c r="A876" s="41"/>
      <c r="B876" s="42"/>
      <c r="C876" s="43"/>
      <c r="D876" s="230" t="s">
        <v>187</v>
      </c>
      <c r="E876" s="43"/>
      <c r="F876" s="231" t="s">
        <v>1381</v>
      </c>
      <c r="G876" s="43"/>
      <c r="H876" s="43"/>
      <c r="I876" s="232"/>
      <c r="J876" s="43"/>
      <c r="K876" s="43"/>
      <c r="L876" s="47"/>
      <c r="M876" s="233"/>
      <c r="N876" s="234"/>
      <c r="O876" s="87"/>
      <c r="P876" s="87"/>
      <c r="Q876" s="87"/>
      <c r="R876" s="87"/>
      <c r="S876" s="87"/>
      <c r="T876" s="88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T876" s="20" t="s">
        <v>187</v>
      </c>
      <c r="AU876" s="20" t="s">
        <v>82</v>
      </c>
    </row>
    <row r="877" spans="1:65" s="2" customFormat="1" ht="16.5" customHeight="1">
      <c r="A877" s="41"/>
      <c r="B877" s="42"/>
      <c r="C877" s="293" t="s">
        <v>1383</v>
      </c>
      <c r="D877" s="293" t="s">
        <v>452</v>
      </c>
      <c r="E877" s="294" t="s">
        <v>1384</v>
      </c>
      <c r="F877" s="295" t="s">
        <v>1385</v>
      </c>
      <c r="G877" s="296" t="s">
        <v>196</v>
      </c>
      <c r="H877" s="297">
        <v>1</v>
      </c>
      <c r="I877" s="298"/>
      <c r="J877" s="299">
        <f>ROUND(I877*H877,2)</f>
        <v>0</v>
      </c>
      <c r="K877" s="295" t="s">
        <v>197</v>
      </c>
      <c r="L877" s="300"/>
      <c r="M877" s="301" t="s">
        <v>19</v>
      </c>
      <c r="N877" s="302" t="s">
        <v>43</v>
      </c>
      <c r="O877" s="87"/>
      <c r="P877" s="226">
        <f>O877*H877</f>
        <v>0</v>
      </c>
      <c r="Q877" s="226">
        <v>0</v>
      </c>
      <c r="R877" s="226">
        <f>Q877*H877</f>
        <v>0</v>
      </c>
      <c r="S877" s="226">
        <v>0</v>
      </c>
      <c r="T877" s="227">
        <f>S877*H877</f>
        <v>0</v>
      </c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R877" s="228" t="s">
        <v>198</v>
      </c>
      <c r="AT877" s="228" t="s">
        <v>452</v>
      </c>
      <c r="AU877" s="228" t="s">
        <v>82</v>
      </c>
      <c r="AY877" s="20" t="s">
        <v>178</v>
      </c>
      <c r="BE877" s="229">
        <f>IF(N877="základní",J877,0)</f>
        <v>0</v>
      </c>
      <c r="BF877" s="229">
        <f>IF(N877="snížená",J877,0)</f>
        <v>0</v>
      </c>
      <c r="BG877" s="229">
        <f>IF(N877="zákl. přenesená",J877,0)</f>
        <v>0</v>
      </c>
      <c r="BH877" s="229">
        <f>IF(N877="sníž. přenesená",J877,0)</f>
        <v>0</v>
      </c>
      <c r="BI877" s="229">
        <f>IF(N877="nulová",J877,0)</f>
        <v>0</v>
      </c>
      <c r="BJ877" s="20" t="s">
        <v>80</v>
      </c>
      <c r="BK877" s="229">
        <f>ROUND(I877*H877,2)</f>
        <v>0</v>
      </c>
      <c r="BL877" s="20" t="s">
        <v>185</v>
      </c>
      <c r="BM877" s="228" t="s">
        <v>1386</v>
      </c>
    </row>
    <row r="878" spans="1:47" s="2" customFormat="1" ht="12">
      <c r="A878" s="41"/>
      <c r="B878" s="42"/>
      <c r="C878" s="43"/>
      <c r="D878" s="230" t="s">
        <v>187</v>
      </c>
      <c r="E878" s="43"/>
      <c r="F878" s="231" t="s">
        <v>1385</v>
      </c>
      <c r="G878" s="43"/>
      <c r="H878" s="43"/>
      <c r="I878" s="232"/>
      <c r="J878" s="43"/>
      <c r="K878" s="43"/>
      <c r="L878" s="47"/>
      <c r="M878" s="233"/>
      <c r="N878" s="234"/>
      <c r="O878" s="87"/>
      <c r="P878" s="87"/>
      <c r="Q878" s="87"/>
      <c r="R878" s="87"/>
      <c r="S878" s="87"/>
      <c r="T878" s="88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T878" s="20" t="s">
        <v>187</v>
      </c>
      <c r="AU878" s="20" t="s">
        <v>82</v>
      </c>
    </row>
    <row r="879" spans="1:47" s="2" customFormat="1" ht="12">
      <c r="A879" s="41"/>
      <c r="B879" s="42"/>
      <c r="C879" s="43"/>
      <c r="D879" s="230" t="s">
        <v>240</v>
      </c>
      <c r="E879" s="43"/>
      <c r="F879" s="246" t="s">
        <v>1387</v>
      </c>
      <c r="G879" s="43"/>
      <c r="H879" s="43"/>
      <c r="I879" s="232"/>
      <c r="J879" s="43"/>
      <c r="K879" s="43"/>
      <c r="L879" s="47"/>
      <c r="M879" s="233"/>
      <c r="N879" s="234"/>
      <c r="O879" s="87"/>
      <c r="P879" s="87"/>
      <c r="Q879" s="87"/>
      <c r="R879" s="87"/>
      <c r="S879" s="87"/>
      <c r="T879" s="88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T879" s="20" t="s">
        <v>240</v>
      </c>
      <c r="AU879" s="20" t="s">
        <v>82</v>
      </c>
    </row>
    <row r="880" spans="1:65" s="2" customFormat="1" ht="16.5" customHeight="1">
      <c r="A880" s="41"/>
      <c r="B880" s="42"/>
      <c r="C880" s="217" t="s">
        <v>1388</v>
      </c>
      <c r="D880" s="217" t="s">
        <v>180</v>
      </c>
      <c r="E880" s="218" t="s">
        <v>1389</v>
      </c>
      <c r="F880" s="219" t="s">
        <v>1390</v>
      </c>
      <c r="G880" s="220" t="s">
        <v>254</v>
      </c>
      <c r="H880" s="221">
        <v>10.68</v>
      </c>
      <c r="I880" s="222"/>
      <c r="J880" s="223">
        <f>ROUND(I880*H880,2)</f>
        <v>0</v>
      </c>
      <c r="K880" s="219" t="s">
        <v>184</v>
      </c>
      <c r="L880" s="47"/>
      <c r="M880" s="224" t="s">
        <v>19</v>
      </c>
      <c r="N880" s="225" t="s">
        <v>43</v>
      </c>
      <c r="O880" s="87"/>
      <c r="P880" s="226">
        <f>O880*H880</f>
        <v>0</v>
      </c>
      <c r="Q880" s="226">
        <v>0</v>
      </c>
      <c r="R880" s="226">
        <f>Q880*H880</f>
        <v>0</v>
      </c>
      <c r="S880" s="226">
        <v>0</v>
      </c>
      <c r="T880" s="227">
        <f>S880*H880</f>
        <v>0</v>
      </c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R880" s="228" t="s">
        <v>185</v>
      </c>
      <c r="AT880" s="228" t="s">
        <v>180</v>
      </c>
      <c r="AU880" s="228" t="s">
        <v>82</v>
      </c>
      <c r="AY880" s="20" t="s">
        <v>178</v>
      </c>
      <c r="BE880" s="229">
        <f>IF(N880="základní",J880,0)</f>
        <v>0</v>
      </c>
      <c r="BF880" s="229">
        <f>IF(N880="snížená",J880,0)</f>
        <v>0</v>
      </c>
      <c r="BG880" s="229">
        <f>IF(N880="zákl. přenesená",J880,0)</f>
        <v>0</v>
      </c>
      <c r="BH880" s="229">
        <f>IF(N880="sníž. přenesená",J880,0)</f>
        <v>0</v>
      </c>
      <c r="BI880" s="229">
        <f>IF(N880="nulová",J880,0)</f>
        <v>0</v>
      </c>
      <c r="BJ880" s="20" t="s">
        <v>80</v>
      </c>
      <c r="BK880" s="229">
        <f>ROUND(I880*H880,2)</f>
        <v>0</v>
      </c>
      <c r="BL880" s="20" t="s">
        <v>185</v>
      </c>
      <c r="BM880" s="228" t="s">
        <v>1391</v>
      </c>
    </row>
    <row r="881" spans="1:47" s="2" customFormat="1" ht="12">
      <c r="A881" s="41"/>
      <c r="B881" s="42"/>
      <c r="C881" s="43"/>
      <c r="D881" s="230" t="s">
        <v>187</v>
      </c>
      <c r="E881" s="43"/>
      <c r="F881" s="231" t="s">
        <v>1392</v>
      </c>
      <c r="G881" s="43"/>
      <c r="H881" s="43"/>
      <c r="I881" s="232"/>
      <c r="J881" s="43"/>
      <c r="K881" s="43"/>
      <c r="L881" s="47"/>
      <c r="M881" s="233"/>
      <c r="N881" s="234"/>
      <c r="O881" s="87"/>
      <c r="P881" s="87"/>
      <c r="Q881" s="87"/>
      <c r="R881" s="87"/>
      <c r="S881" s="87"/>
      <c r="T881" s="88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T881" s="20" t="s">
        <v>187</v>
      </c>
      <c r="AU881" s="20" t="s">
        <v>82</v>
      </c>
    </row>
    <row r="882" spans="1:63" s="12" customFormat="1" ht="22.8" customHeight="1">
      <c r="A882" s="12"/>
      <c r="B882" s="201"/>
      <c r="C882" s="202"/>
      <c r="D882" s="203" t="s">
        <v>71</v>
      </c>
      <c r="E882" s="215" t="s">
        <v>1393</v>
      </c>
      <c r="F882" s="215" t="s">
        <v>1394</v>
      </c>
      <c r="G882" s="202"/>
      <c r="H882" s="202"/>
      <c r="I882" s="205"/>
      <c r="J882" s="216">
        <f>BK882</f>
        <v>0</v>
      </c>
      <c r="K882" s="202"/>
      <c r="L882" s="207"/>
      <c r="M882" s="208"/>
      <c r="N882" s="209"/>
      <c r="O882" s="209"/>
      <c r="P882" s="210">
        <f>SUM(P883:P901)</f>
        <v>0</v>
      </c>
      <c r="Q882" s="209"/>
      <c r="R882" s="210">
        <f>SUM(R883:R901)</f>
        <v>0.10439</v>
      </c>
      <c r="S882" s="209"/>
      <c r="T882" s="211">
        <f>SUM(T883:T901)</f>
        <v>0.01048</v>
      </c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R882" s="212" t="s">
        <v>82</v>
      </c>
      <c r="AT882" s="213" t="s">
        <v>71</v>
      </c>
      <c r="AU882" s="213" t="s">
        <v>80</v>
      </c>
      <c r="AY882" s="212" t="s">
        <v>178</v>
      </c>
      <c r="BK882" s="214">
        <f>SUM(BK883:BK901)</f>
        <v>0</v>
      </c>
    </row>
    <row r="883" spans="1:65" s="2" customFormat="1" ht="16.5" customHeight="1">
      <c r="A883" s="41"/>
      <c r="B883" s="42"/>
      <c r="C883" s="217" t="s">
        <v>1395</v>
      </c>
      <c r="D883" s="217" t="s">
        <v>180</v>
      </c>
      <c r="E883" s="218" t="s">
        <v>1396</v>
      </c>
      <c r="F883" s="219" t="s">
        <v>1397</v>
      </c>
      <c r="G883" s="220" t="s">
        <v>196</v>
      </c>
      <c r="H883" s="221">
        <v>4</v>
      </c>
      <c r="I883" s="222"/>
      <c r="J883" s="223">
        <f>ROUND(I883*H883,2)</f>
        <v>0</v>
      </c>
      <c r="K883" s="219" t="s">
        <v>184</v>
      </c>
      <c r="L883" s="47"/>
      <c r="M883" s="224" t="s">
        <v>19</v>
      </c>
      <c r="N883" s="225" t="s">
        <v>43</v>
      </c>
      <c r="O883" s="87"/>
      <c r="P883" s="226">
        <f>O883*H883</f>
        <v>0</v>
      </c>
      <c r="Q883" s="226">
        <v>0.00083</v>
      </c>
      <c r="R883" s="226">
        <f>Q883*H883</f>
        <v>0.00332</v>
      </c>
      <c r="S883" s="226">
        <v>0.00262</v>
      </c>
      <c r="T883" s="227">
        <f>S883*H883</f>
        <v>0.01048</v>
      </c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R883" s="228" t="s">
        <v>218</v>
      </c>
      <c r="AT883" s="228" t="s">
        <v>180</v>
      </c>
      <c r="AU883" s="228" t="s">
        <v>82</v>
      </c>
      <c r="AY883" s="20" t="s">
        <v>178</v>
      </c>
      <c r="BE883" s="229">
        <f>IF(N883="základní",J883,0)</f>
        <v>0</v>
      </c>
      <c r="BF883" s="229">
        <f>IF(N883="snížená",J883,0)</f>
        <v>0</v>
      </c>
      <c r="BG883" s="229">
        <f>IF(N883="zákl. přenesená",J883,0)</f>
        <v>0</v>
      </c>
      <c r="BH883" s="229">
        <f>IF(N883="sníž. přenesená",J883,0)</f>
        <v>0</v>
      </c>
      <c r="BI883" s="229">
        <f>IF(N883="nulová",J883,0)</f>
        <v>0</v>
      </c>
      <c r="BJ883" s="20" t="s">
        <v>80</v>
      </c>
      <c r="BK883" s="229">
        <f>ROUND(I883*H883,2)</f>
        <v>0</v>
      </c>
      <c r="BL883" s="20" t="s">
        <v>218</v>
      </c>
      <c r="BM883" s="228" t="s">
        <v>1398</v>
      </c>
    </row>
    <row r="884" spans="1:47" s="2" customFormat="1" ht="12">
      <c r="A884" s="41"/>
      <c r="B884" s="42"/>
      <c r="C884" s="43"/>
      <c r="D884" s="230" t="s">
        <v>187</v>
      </c>
      <c r="E884" s="43"/>
      <c r="F884" s="231" t="s">
        <v>1399</v>
      </c>
      <c r="G884" s="43"/>
      <c r="H884" s="43"/>
      <c r="I884" s="232"/>
      <c r="J884" s="43"/>
      <c r="K884" s="43"/>
      <c r="L884" s="47"/>
      <c r="M884" s="233"/>
      <c r="N884" s="234"/>
      <c r="O884" s="87"/>
      <c r="P884" s="87"/>
      <c r="Q884" s="87"/>
      <c r="R884" s="87"/>
      <c r="S884" s="87"/>
      <c r="T884" s="88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T884" s="20" t="s">
        <v>187</v>
      </c>
      <c r="AU884" s="20" t="s">
        <v>82</v>
      </c>
    </row>
    <row r="885" spans="1:51" s="14" customFormat="1" ht="12">
      <c r="A885" s="14"/>
      <c r="B885" s="247"/>
      <c r="C885" s="248"/>
      <c r="D885" s="230" t="s">
        <v>189</v>
      </c>
      <c r="E885" s="249" t="s">
        <v>19</v>
      </c>
      <c r="F885" s="250" t="s">
        <v>1400</v>
      </c>
      <c r="G885" s="248"/>
      <c r="H885" s="249" t="s">
        <v>19</v>
      </c>
      <c r="I885" s="251"/>
      <c r="J885" s="248"/>
      <c r="K885" s="248"/>
      <c r="L885" s="252"/>
      <c r="M885" s="253"/>
      <c r="N885" s="254"/>
      <c r="O885" s="254"/>
      <c r="P885" s="254"/>
      <c r="Q885" s="254"/>
      <c r="R885" s="254"/>
      <c r="S885" s="254"/>
      <c r="T885" s="255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6" t="s">
        <v>189</v>
      </c>
      <c r="AU885" s="256" t="s">
        <v>82</v>
      </c>
      <c r="AV885" s="14" t="s">
        <v>80</v>
      </c>
      <c r="AW885" s="14" t="s">
        <v>33</v>
      </c>
      <c r="AX885" s="14" t="s">
        <v>72</v>
      </c>
      <c r="AY885" s="256" t="s">
        <v>178</v>
      </c>
    </row>
    <row r="886" spans="1:51" s="13" customFormat="1" ht="12">
      <c r="A886" s="13"/>
      <c r="B886" s="235"/>
      <c r="C886" s="236"/>
      <c r="D886" s="230" t="s">
        <v>189</v>
      </c>
      <c r="E886" s="237" t="s">
        <v>19</v>
      </c>
      <c r="F886" s="238" t="s">
        <v>185</v>
      </c>
      <c r="G886" s="236"/>
      <c r="H886" s="239">
        <v>4</v>
      </c>
      <c r="I886" s="240"/>
      <c r="J886" s="236"/>
      <c r="K886" s="236"/>
      <c r="L886" s="241"/>
      <c r="M886" s="242"/>
      <c r="N886" s="243"/>
      <c r="O886" s="243"/>
      <c r="P886" s="243"/>
      <c r="Q886" s="243"/>
      <c r="R886" s="243"/>
      <c r="S886" s="243"/>
      <c r="T886" s="244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5" t="s">
        <v>189</v>
      </c>
      <c r="AU886" s="245" t="s">
        <v>82</v>
      </c>
      <c r="AV886" s="13" t="s">
        <v>82</v>
      </c>
      <c r="AW886" s="13" t="s">
        <v>33</v>
      </c>
      <c r="AX886" s="13" t="s">
        <v>72</v>
      </c>
      <c r="AY886" s="245" t="s">
        <v>178</v>
      </c>
    </row>
    <row r="887" spans="1:51" s="15" customFormat="1" ht="12">
      <c r="A887" s="15"/>
      <c r="B887" s="257"/>
      <c r="C887" s="258"/>
      <c r="D887" s="230" t="s">
        <v>189</v>
      </c>
      <c r="E887" s="259" t="s">
        <v>19</v>
      </c>
      <c r="F887" s="260" t="s">
        <v>265</v>
      </c>
      <c r="G887" s="258"/>
      <c r="H887" s="261">
        <v>4</v>
      </c>
      <c r="I887" s="262"/>
      <c r="J887" s="258"/>
      <c r="K887" s="258"/>
      <c r="L887" s="263"/>
      <c r="M887" s="264"/>
      <c r="N887" s="265"/>
      <c r="O887" s="265"/>
      <c r="P887" s="265"/>
      <c r="Q887" s="265"/>
      <c r="R887" s="265"/>
      <c r="S887" s="265"/>
      <c r="T887" s="266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67" t="s">
        <v>189</v>
      </c>
      <c r="AU887" s="267" t="s">
        <v>82</v>
      </c>
      <c r="AV887" s="15" t="s">
        <v>185</v>
      </c>
      <c r="AW887" s="15" t="s">
        <v>33</v>
      </c>
      <c r="AX887" s="15" t="s">
        <v>80</v>
      </c>
      <c r="AY887" s="267" t="s">
        <v>178</v>
      </c>
    </row>
    <row r="888" spans="1:65" s="2" customFormat="1" ht="16.5" customHeight="1">
      <c r="A888" s="41"/>
      <c r="B888" s="42"/>
      <c r="C888" s="293" t="s">
        <v>1401</v>
      </c>
      <c r="D888" s="293" t="s">
        <v>452</v>
      </c>
      <c r="E888" s="294" t="s">
        <v>1402</v>
      </c>
      <c r="F888" s="295" t="s">
        <v>1403</v>
      </c>
      <c r="G888" s="296" t="s">
        <v>183</v>
      </c>
      <c r="H888" s="297">
        <v>0.396</v>
      </c>
      <c r="I888" s="298"/>
      <c r="J888" s="299">
        <f>ROUND(I888*H888,2)</f>
        <v>0</v>
      </c>
      <c r="K888" s="295" t="s">
        <v>184</v>
      </c>
      <c r="L888" s="300"/>
      <c r="M888" s="301" t="s">
        <v>19</v>
      </c>
      <c r="N888" s="302" t="s">
        <v>43</v>
      </c>
      <c r="O888" s="87"/>
      <c r="P888" s="226">
        <f>O888*H888</f>
        <v>0</v>
      </c>
      <c r="Q888" s="226">
        <v>0.018</v>
      </c>
      <c r="R888" s="226">
        <f>Q888*H888</f>
        <v>0.007128</v>
      </c>
      <c r="S888" s="226">
        <v>0</v>
      </c>
      <c r="T888" s="227">
        <f>S888*H888</f>
        <v>0</v>
      </c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R888" s="228" t="s">
        <v>349</v>
      </c>
      <c r="AT888" s="228" t="s">
        <v>452</v>
      </c>
      <c r="AU888" s="228" t="s">
        <v>82</v>
      </c>
      <c r="AY888" s="20" t="s">
        <v>178</v>
      </c>
      <c r="BE888" s="229">
        <f>IF(N888="základní",J888,0)</f>
        <v>0</v>
      </c>
      <c r="BF888" s="229">
        <f>IF(N888="snížená",J888,0)</f>
        <v>0</v>
      </c>
      <c r="BG888" s="229">
        <f>IF(N888="zákl. přenesená",J888,0)</f>
        <v>0</v>
      </c>
      <c r="BH888" s="229">
        <f>IF(N888="sníž. přenesená",J888,0)</f>
        <v>0</v>
      </c>
      <c r="BI888" s="229">
        <f>IF(N888="nulová",J888,0)</f>
        <v>0</v>
      </c>
      <c r="BJ888" s="20" t="s">
        <v>80</v>
      </c>
      <c r="BK888" s="229">
        <f>ROUND(I888*H888,2)</f>
        <v>0</v>
      </c>
      <c r="BL888" s="20" t="s">
        <v>218</v>
      </c>
      <c r="BM888" s="228" t="s">
        <v>1404</v>
      </c>
    </row>
    <row r="889" spans="1:47" s="2" customFormat="1" ht="12">
      <c r="A889" s="41"/>
      <c r="B889" s="42"/>
      <c r="C889" s="43"/>
      <c r="D889" s="230" t="s">
        <v>187</v>
      </c>
      <c r="E889" s="43"/>
      <c r="F889" s="231" t="s">
        <v>1403</v>
      </c>
      <c r="G889" s="43"/>
      <c r="H889" s="43"/>
      <c r="I889" s="232"/>
      <c r="J889" s="43"/>
      <c r="K889" s="43"/>
      <c r="L889" s="47"/>
      <c r="M889" s="233"/>
      <c r="N889" s="234"/>
      <c r="O889" s="87"/>
      <c r="P889" s="87"/>
      <c r="Q889" s="87"/>
      <c r="R889" s="87"/>
      <c r="S889" s="87"/>
      <c r="T889" s="88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T889" s="20" t="s">
        <v>187</v>
      </c>
      <c r="AU889" s="20" t="s">
        <v>82</v>
      </c>
    </row>
    <row r="890" spans="1:51" s="13" customFormat="1" ht="12">
      <c r="A890" s="13"/>
      <c r="B890" s="235"/>
      <c r="C890" s="236"/>
      <c r="D890" s="230" t="s">
        <v>189</v>
      </c>
      <c r="E890" s="237" t="s">
        <v>19</v>
      </c>
      <c r="F890" s="238" t="s">
        <v>1405</v>
      </c>
      <c r="G890" s="236"/>
      <c r="H890" s="239">
        <v>0.36</v>
      </c>
      <c r="I890" s="240"/>
      <c r="J890" s="236"/>
      <c r="K890" s="236"/>
      <c r="L890" s="241"/>
      <c r="M890" s="242"/>
      <c r="N890" s="243"/>
      <c r="O890" s="243"/>
      <c r="P890" s="243"/>
      <c r="Q890" s="243"/>
      <c r="R890" s="243"/>
      <c r="S890" s="243"/>
      <c r="T890" s="244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5" t="s">
        <v>189</v>
      </c>
      <c r="AU890" s="245" t="s">
        <v>82</v>
      </c>
      <c r="AV890" s="13" t="s">
        <v>82</v>
      </c>
      <c r="AW890" s="13" t="s">
        <v>33</v>
      </c>
      <c r="AX890" s="13" t="s">
        <v>80</v>
      </c>
      <c r="AY890" s="245" t="s">
        <v>178</v>
      </c>
    </row>
    <row r="891" spans="1:51" s="13" customFormat="1" ht="12">
      <c r="A891" s="13"/>
      <c r="B891" s="235"/>
      <c r="C891" s="236"/>
      <c r="D891" s="230" t="s">
        <v>189</v>
      </c>
      <c r="E891" s="236"/>
      <c r="F891" s="238" t="s">
        <v>1406</v>
      </c>
      <c r="G891" s="236"/>
      <c r="H891" s="239">
        <v>0.396</v>
      </c>
      <c r="I891" s="240"/>
      <c r="J891" s="236"/>
      <c r="K891" s="236"/>
      <c r="L891" s="241"/>
      <c r="M891" s="242"/>
      <c r="N891" s="243"/>
      <c r="O891" s="243"/>
      <c r="P891" s="243"/>
      <c r="Q891" s="243"/>
      <c r="R891" s="243"/>
      <c r="S891" s="243"/>
      <c r="T891" s="244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5" t="s">
        <v>189</v>
      </c>
      <c r="AU891" s="245" t="s">
        <v>82</v>
      </c>
      <c r="AV891" s="13" t="s">
        <v>82</v>
      </c>
      <c r="AW891" s="13" t="s">
        <v>4</v>
      </c>
      <c r="AX891" s="13" t="s">
        <v>80</v>
      </c>
      <c r="AY891" s="245" t="s">
        <v>178</v>
      </c>
    </row>
    <row r="892" spans="1:65" s="2" customFormat="1" ht="16.5" customHeight="1">
      <c r="A892" s="41"/>
      <c r="B892" s="42"/>
      <c r="C892" s="217" t="s">
        <v>1407</v>
      </c>
      <c r="D892" s="217" t="s">
        <v>180</v>
      </c>
      <c r="E892" s="218" t="s">
        <v>1408</v>
      </c>
      <c r="F892" s="219" t="s">
        <v>1409</v>
      </c>
      <c r="G892" s="220" t="s">
        <v>183</v>
      </c>
      <c r="H892" s="221">
        <v>62.5</v>
      </c>
      <c r="I892" s="222"/>
      <c r="J892" s="223">
        <f>ROUND(I892*H892,2)</f>
        <v>0</v>
      </c>
      <c r="K892" s="219" t="s">
        <v>184</v>
      </c>
      <c r="L892" s="47"/>
      <c r="M892" s="224" t="s">
        <v>19</v>
      </c>
      <c r="N892" s="225" t="s">
        <v>43</v>
      </c>
      <c r="O892" s="87"/>
      <c r="P892" s="226">
        <f>O892*H892</f>
        <v>0</v>
      </c>
      <c r="Q892" s="226">
        <v>0.0015</v>
      </c>
      <c r="R892" s="226">
        <f>Q892*H892</f>
        <v>0.09375</v>
      </c>
      <c r="S892" s="226">
        <v>0</v>
      </c>
      <c r="T892" s="227">
        <f>S892*H892</f>
        <v>0</v>
      </c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R892" s="228" t="s">
        <v>185</v>
      </c>
      <c r="AT892" s="228" t="s">
        <v>180</v>
      </c>
      <c r="AU892" s="228" t="s">
        <v>82</v>
      </c>
      <c r="AY892" s="20" t="s">
        <v>178</v>
      </c>
      <c r="BE892" s="229">
        <f>IF(N892="základní",J892,0)</f>
        <v>0</v>
      </c>
      <c r="BF892" s="229">
        <f>IF(N892="snížená",J892,0)</f>
        <v>0</v>
      </c>
      <c r="BG892" s="229">
        <f>IF(N892="zákl. přenesená",J892,0)</f>
        <v>0</v>
      </c>
      <c r="BH892" s="229">
        <f>IF(N892="sníž. přenesená",J892,0)</f>
        <v>0</v>
      </c>
      <c r="BI892" s="229">
        <f>IF(N892="nulová",J892,0)</f>
        <v>0</v>
      </c>
      <c r="BJ892" s="20" t="s">
        <v>80</v>
      </c>
      <c r="BK892" s="229">
        <f>ROUND(I892*H892,2)</f>
        <v>0</v>
      </c>
      <c r="BL892" s="20" t="s">
        <v>185</v>
      </c>
      <c r="BM892" s="228" t="s">
        <v>1074</v>
      </c>
    </row>
    <row r="893" spans="1:47" s="2" customFormat="1" ht="12">
      <c r="A893" s="41"/>
      <c r="B893" s="42"/>
      <c r="C893" s="43"/>
      <c r="D893" s="230" t="s">
        <v>187</v>
      </c>
      <c r="E893" s="43"/>
      <c r="F893" s="231" t="s">
        <v>1410</v>
      </c>
      <c r="G893" s="43"/>
      <c r="H893" s="43"/>
      <c r="I893" s="232"/>
      <c r="J893" s="43"/>
      <c r="K893" s="43"/>
      <c r="L893" s="47"/>
      <c r="M893" s="233"/>
      <c r="N893" s="234"/>
      <c r="O893" s="87"/>
      <c r="P893" s="87"/>
      <c r="Q893" s="87"/>
      <c r="R893" s="87"/>
      <c r="S893" s="87"/>
      <c r="T893" s="88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T893" s="20" t="s">
        <v>187</v>
      </c>
      <c r="AU893" s="20" t="s">
        <v>82</v>
      </c>
    </row>
    <row r="894" spans="1:47" s="2" customFormat="1" ht="12">
      <c r="A894" s="41"/>
      <c r="B894" s="42"/>
      <c r="C894" s="43"/>
      <c r="D894" s="230" t="s">
        <v>240</v>
      </c>
      <c r="E894" s="43"/>
      <c r="F894" s="246" t="s">
        <v>1411</v>
      </c>
      <c r="G894" s="43"/>
      <c r="H894" s="43"/>
      <c r="I894" s="232"/>
      <c r="J894" s="43"/>
      <c r="K894" s="43"/>
      <c r="L894" s="47"/>
      <c r="M894" s="233"/>
      <c r="N894" s="234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240</v>
      </c>
      <c r="AU894" s="20" t="s">
        <v>82</v>
      </c>
    </row>
    <row r="895" spans="1:65" s="2" customFormat="1" ht="16.5" customHeight="1">
      <c r="A895" s="41"/>
      <c r="B895" s="42"/>
      <c r="C895" s="217" t="s">
        <v>1189</v>
      </c>
      <c r="D895" s="217" t="s">
        <v>180</v>
      </c>
      <c r="E895" s="218" t="s">
        <v>1412</v>
      </c>
      <c r="F895" s="219" t="s">
        <v>1413</v>
      </c>
      <c r="G895" s="220" t="s">
        <v>346</v>
      </c>
      <c r="H895" s="221">
        <v>1.2</v>
      </c>
      <c r="I895" s="222"/>
      <c r="J895" s="223">
        <f>ROUND(I895*H895,2)</f>
        <v>0</v>
      </c>
      <c r="K895" s="219" t="s">
        <v>184</v>
      </c>
      <c r="L895" s="47"/>
      <c r="M895" s="224" t="s">
        <v>19</v>
      </c>
      <c r="N895" s="225" t="s">
        <v>43</v>
      </c>
      <c r="O895" s="87"/>
      <c r="P895" s="226">
        <f>O895*H895</f>
        <v>0</v>
      </c>
      <c r="Q895" s="226">
        <v>0</v>
      </c>
      <c r="R895" s="226">
        <f>Q895*H895</f>
        <v>0</v>
      </c>
      <c r="S895" s="226">
        <v>0</v>
      </c>
      <c r="T895" s="227">
        <f>S895*H895</f>
        <v>0</v>
      </c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R895" s="228" t="s">
        <v>185</v>
      </c>
      <c r="AT895" s="228" t="s">
        <v>180</v>
      </c>
      <c r="AU895" s="228" t="s">
        <v>82</v>
      </c>
      <c r="AY895" s="20" t="s">
        <v>178</v>
      </c>
      <c r="BE895" s="229">
        <f>IF(N895="základní",J895,0)</f>
        <v>0</v>
      </c>
      <c r="BF895" s="229">
        <f>IF(N895="snížená",J895,0)</f>
        <v>0</v>
      </c>
      <c r="BG895" s="229">
        <f>IF(N895="zákl. přenesená",J895,0)</f>
        <v>0</v>
      </c>
      <c r="BH895" s="229">
        <f>IF(N895="sníž. přenesená",J895,0)</f>
        <v>0</v>
      </c>
      <c r="BI895" s="229">
        <f>IF(N895="nulová",J895,0)</f>
        <v>0</v>
      </c>
      <c r="BJ895" s="20" t="s">
        <v>80</v>
      </c>
      <c r="BK895" s="229">
        <f>ROUND(I895*H895,2)</f>
        <v>0</v>
      </c>
      <c r="BL895" s="20" t="s">
        <v>185</v>
      </c>
      <c r="BM895" s="228" t="s">
        <v>1195</v>
      </c>
    </row>
    <row r="896" spans="1:47" s="2" customFormat="1" ht="12">
      <c r="A896" s="41"/>
      <c r="B896" s="42"/>
      <c r="C896" s="43"/>
      <c r="D896" s="230" t="s">
        <v>187</v>
      </c>
      <c r="E896" s="43"/>
      <c r="F896" s="231" t="s">
        <v>1414</v>
      </c>
      <c r="G896" s="43"/>
      <c r="H896" s="43"/>
      <c r="I896" s="232"/>
      <c r="J896" s="43"/>
      <c r="K896" s="43"/>
      <c r="L896" s="47"/>
      <c r="M896" s="233"/>
      <c r="N896" s="234"/>
      <c r="O896" s="87"/>
      <c r="P896" s="87"/>
      <c r="Q896" s="87"/>
      <c r="R896" s="87"/>
      <c r="S896" s="87"/>
      <c r="T896" s="88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T896" s="20" t="s">
        <v>187</v>
      </c>
      <c r="AU896" s="20" t="s">
        <v>82</v>
      </c>
    </row>
    <row r="897" spans="1:47" s="2" customFormat="1" ht="12">
      <c r="A897" s="41"/>
      <c r="B897" s="42"/>
      <c r="C897" s="43"/>
      <c r="D897" s="230" t="s">
        <v>240</v>
      </c>
      <c r="E897" s="43"/>
      <c r="F897" s="246" t="s">
        <v>1415</v>
      </c>
      <c r="G897" s="43"/>
      <c r="H897" s="43"/>
      <c r="I897" s="232"/>
      <c r="J897" s="43"/>
      <c r="K897" s="43"/>
      <c r="L897" s="47"/>
      <c r="M897" s="233"/>
      <c r="N897" s="234"/>
      <c r="O897" s="87"/>
      <c r="P897" s="87"/>
      <c r="Q897" s="87"/>
      <c r="R897" s="87"/>
      <c r="S897" s="87"/>
      <c r="T897" s="88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T897" s="20" t="s">
        <v>240</v>
      </c>
      <c r="AU897" s="20" t="s">
        <v>82</v>
      </c>
    </row>
    <row r="898" spans="1:65" s="2" customFormat="1" ht="16.5" customHeight="1">
      <c r="A898" s="41"/>
      <c r="B898" s="42"/>
      <c r="C898" s="293" t="s">
        <v>1416</v>
      </c>
      <c r="D898" s="293" t="s">
        <v>452</v>
      </c>
      <c r="E898" s="294" t="s">
        <v>1417</v>
      </c>
      <c r="F898" s="295" t="s">
        <v>1418</v>
      </c>
      <c r="G898" s="296" t="s">
        <v>346</v>
      </c>
      <c r="H898" s="297">
        <v>1.2</v>
      </c>
      <c r="I898" s="298"/>
      <c r="J898" s="299">
        <f>ROUND(I898*H898,2)</f>
        <v>0</v>
      </c>
      <c r="K898" s="295" t="s">
        <v>184</v>
      </c>
      <c r="L898" s="300"/>
      <c r="M898" s="301" t="s">
        <v>19</v>
      </c>
      <c r="N898" s="302" t="s">
        <v>43</v>
      </c>
      <c r="O898" s="87"/>
      <c r="P898" s="226">
        <f>O898*H898</f>
        <v>0</v>
      </c>
      <c r="Q898" s="226">
        <v>0.00016</v>
      </c>
      <c r="R898" s="226">
        <f>Q898*H898</f>
        <v>0.000192</v>
      </c>
      <c r="S898" s="226">
        <v>0</v>
      </c>
      <c r="T898" s="227">
        <f>S898*H898</f>
        <v>0</v>
      </c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R898" s="228" t="s">
        <v>198</v>
      </c>
      <c r="AT898" s="228" t="s">
        <v>452</v>
      </c>
      <c r="AU898" s="228" t="s">
        <v>82</v>
      </c>
      <c r="AY898" s="20" t="s">
        <v>178</v>
      </c>
      <c r="BE898" s="229">
        <f>IF(N898="základní",J898,0)</f>
        <v>0</v>
      </c>
      <c r="BF898" s="229">
        <f>IF(N898="snížená",J898,0)</f>
        <v>0</v>
      </c>
      <c r="BG898" s="229">
        <f>IF(N898="zákl. přenesená",J898,0)</f>
        <v>0</v>
      </c>
      <c r="BH898" s="229">
        <f>IF(N898="sníž. přenesená",J898,0)</f>
        <v>0</v>
      </c>
      <c r="BI898" s="229">
        <f>IF(N898="nulová",J898,0)</f>
        <v>0</v>
      </c>
      <c r="BJ898" s="20" t="s">
        <v>80</v>
      </c>
      <c r="BK898" s="229">
        <f>ROUND(I898*H898,2)</f>
        <v>0</v>
      </c>
      <c r="BL898" s="20" t="s">
        <v>185</v>
      </c>
      <c r="BM898" s="228" t="s">
        <v>1419</v>
      </c>
    </row>
    <row r="899" spans="1:47" s="2" customFormat="1" ht="12">
      <c r="A899" s="41"/>
      <c r="B899" s="42"/>
      <c r="C899" s="43"/>
      <c r="D899" s="230" t="s">
        <v>187</v>
      </c>
      <c r="E899" s="43"/>
      <c r="F899" s="231" t="s">
        <v>1418</v>
      </c>
      <c r="G899" s="43"/>
      <c r="H899" s="43"/>
      <c r="I899" s="232"/>
      <c r="J899" s="43"/>
      <c r="K899" s="43"/>
      <c r="L899" s="47"/>
      <c r="M899" s="233"/>
      <c r="N899" s="234"/>
      <c r="O899" s="87"/>
      <c r="P899" s="87"/>
      <c r="Q899" s="87"/>
      <c r="R899" s="87"/>
      <c r="S899" s="87"/>
      <c r="T899" s="88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T899" s="20" t="s">
        <v>187</v>
      </c>
      <c r="AU899" s="20" t="s">
        <v>82</v>
      </c>
    </row>
    <row r="900" spans="1:65" s="2" customFormat="1" ht="16.5" customHeight="1">
      <c r="A900" s="41"/>
      <c r="B900" s="42"/>
      <c r="C900" s="217" t="s">
        <v>1193</v>
      </c>
      <c r="D900" s="217" t="s">
        <v>180</v>
      </c>
      <c r="E900" s="218" t="s">
        <v>1420</v>
      </c>
      <c r="F900" s="219" t="s">
        <v>1421</v>
      </c>
      <c r="G900" s="220" t="s">
        <v>254</v>
      </c>
      <c r="H900" s="221">
        <v>0.094</v>
      </c>
      <c r="I900" s="222"/>
      <c r="J900" s="223">
        <f>ROUND(I900*H900,2)</f>
        <v>0</v>
      </c>
      <c r="K900" s="219" t="s">
        <v>184</v>
      </c>
      <c r="L900" s="47"/>
      <c r="M900" s="224" t="s">
        <v>19</v>
      </c>
      <c r="N900" s="225" t="s">
        <v>43</v>
      </c>
      <c r="O900" s="87"/>
      <c r="P900" s="226">
        <f>O900*H900</f>
        <v>0</v>
      </c>
      <c r="Q900" s="226">
        <v>0</v>
      </c>
      <c r="R900" s="226">
        <f>Q900*H900</f>
        <v>0</v>
      </c>
      <c r="S900" s="226">
        <v>0</v>
      </c>
      <c r="T900" s="227">
        <f>S900*H900</f>
        <v>0</v>
      </c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R900" s="228" t="s">
        <v>218</v>
      </c>
      <c r="AT900" s="228" t="s">
        <v>180</v>
      </c>
      <c r="AU900" s="228" t="s">
        <v>82</v>
      </c>
      <c r="AY900" s="20" t="s">
        <v>178</v>
      </c>
      <c r="BE900" s="229">
        <f>IF(N900="základní",J900,0)</f>
        <v>0</v>
      </c>
      <c r="BF900" s="229">
        <f>IF(N900="snížená",J900,0)</f>
        <v>0</v>
      </c>
      <c r="BG900" s="229">
        <f>IF(N900="zákl. přenesená",J900,0)</f>
        <v>0</v>
      </c>
      <c r="BH900" s="229">
        <f>IF(N900="sníž. přenesená",J900,0)</f>
        <v>0</v>
      </c>
      <c r="BI900" s="229">
        <f>IF(N900="nulová",J900,0)</f>
        <v>0</v>
      </c>
      <c r="BJ900" s="20" t="s">
        <v>80</v>
      </c>
      <c r="BK900" s="229">
        <f>ROUND(I900*H900,2)</f>
        <v>0</v>
      </c>
      <c r="BL900" s="20" t="s">
        <v>218</v>
      </c>
      <c r="BM900" s="228" t="s">
        <v>1422</v>
      </c>
    </row>
    <row r="901" spans="1:47" s="2" customFormat="1" ht="12">
      <c r="A901" s="41"/>
      <c r="B901" s="42"/>
      <c r="C901" s="43"/>
      <c r="D901" s="230" t="s">
        <v>187</v>
      </c>
      <c r="E901" s="43"/>
      <c r="F901" s="231" t="s">
        <v>1423</v>
      </c>
      <c r="G901" s="43"/>
      <c r="H901" s="43"/>
      <c r="I901" s="232"/>
      <c r="J901" s="43"/>
      <c r="K901" s="43"/>
      <c r="L901" s="47"/>
      <c r="M901" s="233"/>
      <c r="N901" s="234"/>
      <c r="O901" s="87"/>
      <c r="P901" s="87"/>
      <c r="Q901" s="87"/>
      <c r="R901" s="87"/>
      <c r="S901" s="87"/>
      <c r="T901" s="88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T901" s="20" t="s">
        <v>187</v>
      </c>
      <c r="AU901" s="20" t="s">
        <v>82</v>
      </c>
    </row>
    <row r="902" spans="1:63" s="12" customFormat="1" ht="22.8" customHeight="1">
      <c r="A902" s="12"/>
      <c r="B902" s="201"/>
      <c r="C902" s="202"/>
      <c r="D902" s="203" t="s">
        <v>71</v>
      </c>
      <c r="E902" s="215" t="s">
        <v>1424</v>
      </c>
      <c r="F902" s="215" t="s">
        <v>1425</v>
      </c>
      <c r="G902" s="202"/>
      <c r="H902" s="202"/>
      <c r="I902" s="205"/>
      <c r="J902" s="216">
        <f>BK902</f>
        <v>0</v>
      </c>
      <c r="K902" s="202"/>
      <c r="L902" s="207"/>
      <c r="M902" s="208"/>
      <c r="N902" s="209"/>
      <c r="O902" s="209"/>
      <c r="P902" s="210">
        <f>SUM(P903:P921)</f>
        <v>0</v>
      </c>
      <c r="Q902" s="209"/>
      <c r="R902" s="210">
        <f>SUM(R903:R921)</f>
        <v>1.604406</v>
      </c>
      <c r="S902" s="209"/>
      <c r="T902" s="211">
        <f>SUM(T903:T921)</f>
        <v>0</v>
      </c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R902" s="212" t="s">
        <v>82</v>
      </c>
      <c r="AT902" s="213" t="s">
        <v>71</v>
      </c>
      <c r="AU902" s="213" t="s">
        <v>80</v>
      </c>
      <c r="AY902" s="212" t="s">
        <v>178</v>
      </c>
      <c r="BK902" s="214">
        <f>SUM(BK903:BK921)</f>
        <v>0</v>
      </c>
    </row>
    <row r="903" spans="1:65" s="2" customFormat="1" ht="16.5" customHeight="1">
      <c r="A903" s="41"/>
      <c r="B903" s="42"/>
      <c r="C903" s="217" t="s">
        <v>1426</v>
      </c>
      <c r="D903" s="217" t="s">
        <v>180</v>
      </c>
      <c r="E903" s="218" t="s">
        <v>1427</v>
      </c>
      <c r="F903" s="219" t="s">
        <v>1428</v>
      </c>
      <c r="G903" s="220" t="s">
        <v>183</v>
      </c>
      <c r="H903" s="221">
        <v>192.2</v>
      </c>
      <c r="I903" s="222"/>
      <c r="J903" s="223">
        <f>ROUND(I903*H903,2)</f>
        <v>0</v>
      </c>
      <c r="K903" s="219" t="s">
        <v>184</v>
      </c>
      <c r="L903" s="47"/>
      <c r="M903" s="224" t="s">
        <v>19</v>
      </c>
      <c r="N903" s="225" t="s">
        <v>43</v>
      </c>
      <c r="O903" s="87"/>
      <c r="P903" s="226">
        <f>O903*H903</f>
        <v>0</v>
      </c>
      <c r="Q903" s="226">
        <v>0</v>
      </c>
      <c r="R903" s="226">
        <f>Q903*H903</f>
        <v>0</v>
      </c>
      <c r="S903" s="226">
        <v>0</v>
      </c>
      <c r="T903" s="227">
        <f>S903*H903</f>
        <v>0</v>
      </c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R903" s="228" t="s">
        <v>218</v>
      </c>
      <c r="AT903" s="228" t="s">
        <v>180</v>
      </c>
      <c r="AU903" s="228" t="s">
        <v>82</v>
      </c>
      <c r="AY903" s="20" t="s">
        <v>178</v>
      </c>
      <c r="BE903" s="229">
        <f>IF(N903="základní",J903,0)</f>
        <v>0</v>
      </c>
      <c r="BF903" s="229">
        <f>IF(N903="snížená",J903,0)</f>
        <v>0</v>
      </c>
      <c r="BG903" s="229">
        <f>IF(N903="zákl. přenesená",J903,0)</f>
        <v>0</v>
      </c>
      <c r="BH903" s="229">
        <f>IF(N903="sníž. přenesená",J903,0)</f>
        <v>0</v>
      </c>
      <c r="BI903" s="229">
        <f>IF(N903="nulová",J903,0)</f>
        <v>0</v>
      </c>
      <c r="BJ903" s="20" t="s">
        <v>80</v>
      </c>
      <c r="BK903" s="229">
        <f>ROUND(I903*H903,2)</f>
        <v>0</v>
      </c>
      <c r="BL903" s="20" t="s">
        <v>218</v>
      </c>
      <c r="BM903" s="228" t="s">
        <v>1429</v>
      </c>
    </row>
    <row r="904" spans="1:47" s="2" customFormat="1" ht="12">
      <c r="A904" s="41"/>
      <c r="B904" s="42"/>
      <c r="C904" s="43"/>
      <c r="D904" s="230" t="s">
        <v>187</v>
      </c>
      <c r="E904" s="43"/>
      <c r="F904" s="231" t="s">
        <v>1430</v>
      </c>
      <c r="G904" s="43"/>
      <c r="H904" s="43"/>
      <c r="I904" s="232"/>
      <c r="J904" s="43"/>
      <c r="K904" s="43"/>
      <c r="L904" s="47"/>
      <c r="M904" s="233"/>
      <c r="N904" s="234"/>
      <c r="O904" s="87"/>
      <c r="P904" s="87"/>
      <c r="Q904" s="87"/>
      <c r="R904" s="87"/>
      <c r="S904" s="87"/>
      <c r="T904" s="88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T904" s="20" t="s">
        <v>187</v>
      </c>
      <c r="AU904" s="20" t="s">
        <v>82</v>
      </c>
    </row>
    <row r="905" spans="1:65" s="2" customFormat="1" ht="16.5" customHeight="1">
      <c r="A905" s="41"/>
      <c r="B905" s="42"/>
      <c r="C905" s="217" t="s">
        <v>1202</v>
      </c>
      <c r="D905" s="217" t="s">
        <v>180</v>
      </c>
      <c r="E905" s="218" t="s">
        <v>1431</v>
      </c>
      <c r="F905" s="219" t="s">
        <v>1432</v>
      </c>
      <c r="G905" s="220" t="s">
        <v>183</v>
      </c>
      <c r="H905" s="221">
        <v>192.2</v>
      </c>
      <c r="I905" s="222"/>
      <c r="J905" s="223">
        <f>ROUND(I905*H905,2)</f>
        <v>0</v>
      </c>
      <c r="K905" s="219" t="s">
        <v>184</v>
      </c>
      <c r="L905" s="47"/>
      <c r="M905" s="224" t="s">
        <v>19</v>
      </c>
      <c r="N905" s="225" t="s">
        <v>43</v>
      </c>
      <c r="O905" s="87"/>
      <c r="P905" s="226">
        <f>O905*H905</f>
        <v>0</v>
      </c>
      <c r="Q905" s="226">
        <v>3E-05</v>
      </c>
      <c r="R905" s="226">
        <f>Q905*H905</f>
        <v>0.005765999999999999</v>
      </c>
      <c r="S905" s="226">
        <v>0</v>
      </c>
      <c r="T905" s="227">
        <f>S905*H905</f>
        <v>0</v>
      </c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R905" s="228" t="s">
        <v>218</v>
      </c>
      <c r="AT905" s="228" t="s">
        <v>180</v>
      </c>
      <c r="AU905" s="228" t="s">
        <v>82</v>
      </c>
      <c r="AY905" s="20" t="s">
        <v>178</v>
      </c>
      <c r="BE905" s="229">
        <f>IF(N905="základní",J905,0)</f>
        <v>0</v>
      </c>
      <c r="BF905" s="229">
        <f>IF(N905="snížená",J905,0)</f>
        <v>0</v>
      </c>
      <c r="BG905" s="229">
        <f>IF(N905="zákl. přenesená",J905,0)</f>
        <v>0</v>
      </c>
      <c r="BH905" s="229">
        <f>IF(N905="sníž. přenesená",J905,0)</f>
        <v>0</v>
      </c>
      <c r="BI905" s="229">
        <f>IF(N905="nulová",J905,0)</f>
        <v>0</v>
      </c>
      <c r="BJ905" s="20" t="s">
        <v>80</v>
      </c>
      <c r="BK905" s="229">
        <f>ROUND(I905*H905,2)</f>
        <v>0</v>
      </c>
      <c r="BL905" s="20" t="s">
        <v>218</v>
      </c>
      <c r="BM905" s="228" t="s">
        <v>1433</v>
      </c>
    </row>
    <row r="906" spans="1:47" s="2" customFormat="1" ht="12">
      <c r="A906" s="41"/>
      <c r="B906" s="42"/>
      <c r="C906" s="43"/>
      <c r="D906" s="230" t="s">
        <v>187</v>
      </c>
      <c r="E906" s="43"/>
      <c r="F906" s="231" t="s">
        <v>1434</v>
      </c>
      <c r="G906" s="43"/>
      <c r="H906" s="43"/>
      <c r="I906" s="232"/>
      <c r="J906" s="43"/>
      <c r="K906" s="43"/>
      <c r="L906" s="47"/>
      <c r="M906" s="233"/>
      <c r="N906" s="234"/>
      <c r="O906" s="87"/>
      <c r="P906" s="87"/>
      <c r="Q906" s="87"/>
      <c r="R906" s="87"/>
      <c r="S906" s="87"/>
      <c r="T906" s="88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T906" s="20" t="s">
        <v>187</v>
      </c>
      <c r="AU906" s="20" t="s">
        <v>82</v>
      </c>
    </row>
    <row r="907" spans="1:65" s="2" customFormat="1" ht="16.5" customHeight="1">
      <c r="A907" s="41"/>
      <c r="B907" s="42"/>
      <c r="C907" s="217" t="s">
        <v>1435</v>
      </c>
      <c r="D907" s="217" t="s">
        <v>180</v>
      </c>
      <c r="E907" s="218" t="s">
        <v>1436</v>
      </c>
      <c r="F907" s="219" t="s">
        <v>1437</v>
      </c>
      <c r="G907" s="220" t="s">
        <v>183</v>
      </c>
      <c r="H907" s="221">
        <v>192.2</v>
      </c>
      <c r="I907" s="222"/>
      <c r="J907" s="223">
        <f>ROUND(I907*H907,2)</f>
        <v>0</v>
      </c>
      <c r="K907" s="219" t="s">
        <v>184</v>
      </c>
      <c r="L907" s="47"/>
      <c r="M907" s="224" t="s">
        <v>19</v>
      </c>
      <c r="N907" s="225" t="s">
        <v>43</v>
      </c>
      <c r="O907" s="87"/>
      <c r="P907" s="226">
        <f>O907*H907</f>
        <v>0</v>
      </c>
      <c r="Q907" s="226">
        <v>0.00455</v>
      </c>
      <c r="R907" s="226">
        <f>Q907*H907</f>
        <v>0.87451</v>
      </c>
      <c r="S907" s="226">
        <v>0</v>
      </c>
      <c r="T907" s="227">
        <f>S907*H907</f>
        <v>0</v>
      </c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R907" s="228" t="s">
        <v>218</v>
      </c>
      <c r="AT907" s="228" t="s">
        <v>180</v>
      </c>
      <c r="AU907" s="228" t="s">
        <v>82</v>
      </c>
      <c r="AY907" s="20" t="s">
        <v>178</v>
      </c>
      <c r="BE907" s="229">
        <f>IF(N907="základní",J907,0)</f>
        <v>0</v>
      </c>
      <c r="BF907" s="229">
        <f>IF(N907="snížená",J907,0)</f>
        <v>0</v>
      </c>
      <c r="BG907" s="229">
        <f>IF(N907="zákl. přenesená",J907,0)</f>
        <v>0</v>
      </c>
      <c r="BH907" s="229">
        <f>IF(N907="sníž. přenesená",J907,0)</f>
        <v>0</v>
      </c>
      <c r="BI907" s="229">
        <f>IF(N907="nulová",J907,0)</f>
        <v>0</v>
      </c>
      <c r="BJ907" s="20" t="s">
        <v>80</v>
      </c>
      <c r="BK907" s="229">
        <f>ROUND(I907*H907,2)</f>
        <v>0</v>
      </c>
      <c r="BL907" s="20" t="s">
        <v>218</v>
      </c>
      <c r="BM907" s="228" t="s">
        <v>1438</v>
      </c>
    </row>
    <row r="908" spans="1:47" s="2" customFormat="1" ht="12">
      <c r="A908" s="41"/>
      <c r="B908" s="42"/>
      <c r="C908" s="43"/>
      <c r="D908" s="230" t="s">
        <v>187</v>
      </c>
      <c r="E908" s="43"/>
      <c r="F908" s="231" t="s">
        <v>1439</v>
      </c>
      <c r="G908" s="43"/>
      <c r="H908" s="43"/>
      <c r="I908" s="232"/>
      <c r="J908" s="43"/>
      <c r="K908" s="43"/>
      <c r="L908" s="47"/>
      <c r="M908" s="233"/>
      <c r="N908" s="234"/>
      <c r="O908" s="87"/>
      <c r="P908" s="87"/>
      <c r="Q908" s="87"/>
      <c r="R908" s="87"/>
      <c r="S908" s="87"/>
      <c r="T908" s="88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T908" s="20" t="s">
        <v>187</v>
      </c>
      <c r="AU908" s="20" t="s">
        <v>82</v>
      </c>
    </row>
    <row r="909" spans="1:65" s="2" customFormat="1" ht="16.5" customHeight="1">
      <c r="A909" s="41"/>
      <c r="B909" s="42"/>
      <c r="C909" s="217" t="s">
        <v>1207</v>
      </c>
      <c r="D909" s="217" t="s">
        <v>180</v>
      </c>
      <c r="E909" s="218" t="s">
        <v>1440</v>
      </c>
      <c r="F909" s="219" t="s">
        <v>1441</v>
      </c>
      <c r="G909" s="220" t="s">
        <v>183</v>
      </c>
      <c r="H909" s="221">
        <v>192.2</v>
      </c>
      <c r="I909" s="222"/>
      <c r="J909" s="223">
        <f>ROUND(I909*H909,2)</f>
        <v>0</v>
      </c>
      <c r="K909" s="219" t="s">
        <v>184</v>
      </c>
      <c r="L909" s="47"/>
      <c r="M909" s="224" t="s">
        <v>19</v>
      </c>
      <c r="N909" s="225" t="s">
        <v>43</v>
      </c>
      <c r="O909" s="87"/>
      <c r="P909" s="226">
        <f>O909*H909</f>
        <v>0</v>
      </c>
      <c r="Q909" s="226">
        <v>0.0003</v>
      </c>
      <c r="R909" s="226">
        <f>Q909*H909</f>
        <v>0.05765999999999999</v>
      </c>
      <c r="S909" s="226">
        <v>0</v>
      </c>
      <c r="T909" s="227">
        <f>S909*H909</f>
        <v>0</v>
      </c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R909" s="228" t="s">
        <v>185</v>
      </c>
      <c r="AT909" s="228" t="s">
        <v>180</v>
      </c>
      <c r="AU909" s="228" t="s">
        <v>82</v>
      </c>
      <c r="AY909" s="20" t="s">
        <v>178</v>
      </c>
      <c r="BE909" s="229">
        <f>IF(N909="základní",J909,0)</f>
        <v>0</v>
      </c>
      <c r="BF909" s="229">
        <f>IF(N909="snížená",J909,0)</f>
        <v>0</v>
      </c>
      <c r="BG909" s="229">
        <f>IF(N909="zákl. přenesená",J909,0)</f>
        <v>0</v>
      </c>
      <c r="BH909" s="229">
        <f>IF(N909="sníž. přenesená",J909,0)</f>
        <v>0</v>
      </c>
      <c r="BI909" s="229">
        <f>IF(N909="nulová",J909,0)</f>
        <v>0</v>
      </c>
      <c r="BJ909" s="20" t="s">
        <v>80</v>
      </c>
      <c r="BK909" s="229">
        <f>ROUND(I909*H909,2)</f>
        <v>0</v>
      </c>
      <c r="BL909" s="20" t="s">
        <v>185</v>
      </c>
      <c r="BM909" s="228" t="s">
        <v>1114</v>
      </c>
    </row>
    <row r="910" spans="1:47" s="2" customFormat="1" ht="12">
      <c r="A910" s="41"/>
      <c r="B910" s="42"/>
      <c r="C910" s="43"/>
      <c r="D910" s="230" t="s">
        <v>187</v>
      </c>
      <c r="E910" s="43"/>
      <c r="F910" s="231" t="s">
        <v>1442</v>
      </c>
      <c r="G910" s="43"/>
      <c r="H910" s="43"/>
      <c r="I910" s="232"/>
      <c r="J910" s="43"/>
      <c r="K910" s="43"/>
      <c r="L910" s="47"/>
      <c r="M910" s="233"/>
      <c r="N910" s="234"/>
      <c r="O910" s="87"/>
      <c r="P910" s="87"/>
      <c r="Q910" s="87"/>
      <c r="R910" s="87"/>
      <c r="S910" s="87"/>
      <c r="T910" s="88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T910" s="20" t="s">
        <v>187</v>
      </c>
      <c r="AU910" s="20" t="s">
        <v>82</v>
      </c>
    </row>
    <row r="911" spans="1:47" s="2" customFormat="1" ht="12">
      <c r="A911" s="41"/>
      <c r="B911" s="42"/>
      <c r="C911" s="43"/>
      <c r="D911" s="230" t="s">
        <v>240</v>
      </c>
      <c r="E911" s="43"/>
      <c r="F911" s="246" t="s">
        <v>1443</v>
      </c>
      <c r="G911" s="43"/>
      <c r="H911" s="43"/>
      <c r="I911" s="232"/>
      <c r="J911" s="43"/>
      <c r="K911" s="43"/>
      <c r="L911" s="47"/>
      <c r="M911" s="233"/>
      <c r="N911" s="234"/>
      <c r="O911" s="87"/>
      <c r="P911" s="87"/>
      <c r="Q911" s="87"/>
      <c r="R911" s="87"/>
      <c r="S911" s="87"/>
      <c r="T911" s="88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T911" s="20" t="s">
        <v>240</v>
      </c>
      <c r="AU911" s="20" t="s">
        <v>82</v>
      </c>
    </row>
    <row r="912" spans="1:65" s="2" customFormat="1" ht="12">
      <c r="A912" s="41"/>
      <c r="B912" s="42"/>
      <c r="C912" s="293" t="s">
        <v>1444</v>
      </c>
      <c r="D912" s="293" t="s">
        <v>452</v>
      </c>
      <c r="E912" s="294" t="s">
        <v>1445</v>
      </c>
      <c r="F912" s="295" t="s">
        <v>1446</v>
      </c>
      <c r="G912" s="296" t="s">
        <v>183</v>
      </c>
      <c r="H912" s="297">
        <v>221</v>
      </c>
      <c r="I912" s="298"/>
      <c r="J912" s="299">
        <f>ROUND(I912*H912,2)</f>
        <v>0</v>
      </c>
      <c r="K912" s="295" t="s">
        <v>184</v>
      </c>
      <c r="L912" s="300"/>
      <c r="M912" s="301" t="s">
        <v>19</v>
      </c>
      <c r="N912" s="302" t="s">
        <v>43</v>
      </c>
      <c r="O912" s="87"/>
      <c r="P912" s="226">
        <f>O912*H912</f>
        <v>0</v>
      </c>
      <c r="Q912" s="226">
        <v>0.00275</v>
      </c>
      <c r="R912" s="226">
        <f>Q912*H912</f>
        <v>0.60775</v>
      </c>
      <c r="S912" s="226">
        <v>0</v>
      </c>
      <c r="T912" s="227">
        <f>S912*H912</f>
        <v>0</v>
      </c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R912" s="228" t="s">
        <v>198</v>
      </c>
      <c r="AT912" s="228" t="s">
        <v>452</v>
      </c>
      <c r="AU912" s="228" t="s">
        <v>82</v>
      </c>
      <c r="AY912" s="20" t="s">
        <v>178</v>
      </c>
      <c r="BE912" s="229">
        <f>IF(N912="základní",J912,0)</f>
        <v>0</v>
      </c>
      <c r="BF912" s="229">
        <f>IF(N912="snížená",J912,0)</f>
        <v>0</v>
      </c>
      <c r="BG912" s="229">
        <f>IF(N912="zákl. přenesená",J912,0)</f>
        <v>0</v>
      </c>
      <c r="BH912" s="229">
        <f>IF(N912="sníž. přenesená",J912,0)</f>
        <v>0</v>
      </c>
      <c r="BI912" s="229">
        <f>IF(N912="nulová",J912,0)</f>
        <v>0</v>
      </c>
      <c r="BJ912" s="20" t="s">
        <v>80</v>
      </c>
      <c r="BK912" s="229">
        <f>ROUND(I912*H912,2)</f>
        <v>0</v>
      </c>
      <c r="BL912" s="20" t="s">
        <v>185</v>
      </c>
      <c r="BM912" s="228" t="s">
        <v>1447</v>
      </c>
    </row>
    <row r="913" spans="1:47" s="2" customFormat="1" ht="12">
      <c r="A913" s="41"/>
      <c r="B913" s="42"/>
      <c r="C913" s="43"/>
      <c r="D913" s="230" t="s">
        <v>187</v>
      </c>
      <c r="E913" s="43"/>
      <c r="F913" s="231" t="s">
        <v>1446</v>
      </c>
      <c r="G913" s="43"/>
      <c r="H913" s="43"/>
      <c r="I913" s="232"/>
      <c r="J913" s="43"/>
      <c r="K913" s="43"/>
      <c r="L913" s="47"/>
      <c r="M913" s="233"/>
      <c r="N913" s="234"/>
      <c r="O913" s="87"/>
      <c r="P913" s="87"/>
      <c r="Q913" s="87"/>
      <c r="R913" s="87"/>
      <c r="S913" s="87"/>
      <c r="T913" s="88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T913" s="20" t="s">
        <v>187</v>
      </c>
      <c r="AU913" s="20" t="s">
        <v>82</v>
      </c>
    </row>
    <row r="914" spans="1:47" s="2" customFormat="1" ht="12">
      <c r="A914" s="41"/>
      <c r="B914" s="42"/>
      <c r="C914" s="43"/>
      <c r="D914" s="230" t="s">
        <v>240</v>
      </c>
      <c r="E914" s="43"/>
      <c r="F914" s="246" t="s">
        <v>1448</v>
      </c>
      <c r="G914" s="43"/>
      <c r="H914" s="43"/>
      <c r="I914" s="232"/>
      <c r="J914" s="43"/>
      <c r="K914" s="43"/>
      <c r="L914" s="47"/>
      <c r="M914" s="233"/>
      <c r="N914" s="234"/>
      <c r="O914" s="87"/>
      <c r="P914" s="87"/>
      <c r="Q914" s="87"/>
      <c r="R914" s="87"/>
      <c r="S914" s="87"/>
      <c r="T914" s="88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T914" s="20" t="s">
        <v>240</v>
      </c>
      <c r="AU914" s="20" t="s">
        <v>82</v>
      </c>
    </row>
    <row r="915" spans="1:65" s="2" customFormat="1" ht="16.5" customHeight="1">
      <c r="A915" s="41"/>
      <c r="B915" s="42"/>
      <c r="C915" s="217" t="s">
        <v>1212</v>
      </c>
      <c r="D915" s="217" t="s">
        <v>180</v>
      </c>
      <c r="E915" s="218" t="s">
        <v>1449</v>
      </c>
      <c r="F915" s="219" t="s">
        <v>1450</v>
      </c>
      <c r="G915" s="220" t="s">
        <v>346</v>
      </c>
      <c r="H915" s="221">
        <v>160</v>
      </c>
      <c r="I915" s="222"/>
      <c r="J915" s="223">
        <f>ROUND(I915*H915,2)</f>
        <v>0</v>
      </c>
      <c r="K915" s="219" t="s">
        <v>184</v>
      </c>
      <c r="L915" s="47"/>
      <c r="M915" s="224" t="s">
        <v>19</v>
      </c>
      <c r="N915" s="225" t="s">
        <v>43</v>
      </c>
      <c r="O915" s="87"/>
      <c r="P915" s="226">
        <f>O915*H915</f>
        <v>0</v>
      </c>
      <c r="Q915" s="226">
        <v>1E-05</v>
      </c>
      <c r="R915" s="226">
        <f>Q915*H915</f>
        <v>0.0016</v>
      </c>
      <c r="S915" s="226">
        <v>0</v>
      </c>
      <c r="T915" s="227">
        <f>S915*H915</f>
        <v>0</v>
      </c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R915" s="228" t="s">
        <v>218</v>
      </c>
      <c r="AT915" s="228" t="s">
        <v>180</v>
      </c>
      <c r="AU915" s="228" t="s">
        <v>82</v>
      </c>
      <c r="AY915" s="20" t="s">
        <v>178</v>
      </c>
      <c r="BE915" s="229">
        <f>IF(N915="základní",J915,0)</f>
        <v>0</v>
      </c>
      <c r="BF915" s="229">
        <f>IF(N915="snížená",J915,0)</f>
        <v>0</v>
      </c>
      <c r="BG915" s="229">
        <f>IF(N915="zákl. přenesená",J915,0)</f>
        <v>0</v>
      </c>
      <c r="BH915" s="229">
        <f>IF(N915="sníž. přenesená",J915,0)</f>
        <v>0</v>
      </c>
      <c r="BI915" s="229">
        <f>IF(N915="nulová",J915,0)</f>
        <v>0</v>
      </c>
      <c r="BJ915" s="20" t="s">
        <v>80</v>
      </c>
      <c r="BK915" s="229">
        <f>ROUND(I915*H915,2)</f>
        <v>0</v>
      </c>
      <c r="BL915" s="20" t="s">
        <v>218</v>
      </c>
      <c r="BM915" s="228" t="s">
        <v>1451</v>
      </c>
    </row>
    <row r="916" spans="1:47" s="2" customFormat="1" ht="12">
      <c r="A916" s="41"/>
      <c r="B916" s="42"/>
      <c r="C916" s="43"/>
      <c r="D916" s="230" t="s">
        <v>187</v>
      </c>
      <c r="E916" s="43"/>
      <c r="F916" s="231" t="s">
        <v>1452</v>
      </c>
      <c r="G916" s="43"/>
      <c r="H916" s="43"/>
      <c r="I916" s="232"/>
      <c r="J916" s="43"/>
      <c r="K916" s="43"/>
      <c r="L916" s="47"/>
      <c r="M916" s="233"/>
      <c r="N916" s="234"/>
      <c r="O916" s="87"/>
      <c r="P916" s="87"/>
      <c r="Q916" s="87"/>
      <c r="R916" s="87"/>
      <c r="S916" s="87"/>
      <c r="T916" s="88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T916" s="20" t="s">
        <v>187</v>
      </c>
      <c r="AU916" s="20" t="s">
        <v>82</v>
      </c>
    </row>
    <row r="917" spans="1:65" s="2" customFormat="1" ht="16.5" customHeight="1">
      <c r="A917" s="41"/>
      <c r="B917" s="42"/>
      <c r="C917" s="293" t="s">
        <v>1453</v>
      </c>
      <c r="D917" s="293" t="s">
        <v>452</v>
      </c>
      <c r="E917" s="294" t="s">
        <v>1454</v>
      </c>
      <c r="F917" s="295" t="s">
        <v>1455</v>
      </c>
      <c r="G917" s="296" t="s">
        <v>346</v>
      </c>
      <c r="H917" s="297">
        <v>163.2</v>
      </c>
      <c r="I917" s="298"/>
      <c r="J917" s="299">
        <f>ROUND(I917*H917,2)</f>
        <v>0</v>
      </c>
      <c r="K917" s="295" t="s">
        <v>184</v>
      </c>
      <c r="L917" s="300"/>
      <c r="M917" s="301" t="s">
        <v>19</v>
      </c>
      <c r="N917" s="302" t="s">
        <v>43</v>
      </c>
      <c r="O917" s="87"/>
      <c r="P917" s="226">
        <f>O917*H917</f>
        <v>0</v>
      </c>
      <c r="Q917" s="226">
        <v>0.00035</v>
      </c>
      <c r="R917" s="226">
        <f>Q917*H917</f>
        <v>0.05712</v>
      </c>
      <c r="S917" s="226">
        <v>0</v>
      </c>
      <c r="T917" s="227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28" t="s">
        <v>349</v>
      </c>
      <c r="AT917" s="228" t="s">
        <v>452</v>
      </c>
      <c r="AU917" s="228" t="s">
        <v>82</v>
      </c>
      <c r="AY917" s="20" t="s">
        <v>178</v>
      </c>
      <c r="BE917" s="229">
        <f>IF(N917="základní",J917,0)</f>
        <v>0</v>
      </c>
      <c r="BF917" s="229">
        <f>IF(N917="snížená",J917,0)</f>
        <v>0</v>
      </c>
      <c r="BG917" s="229">
        <f>IF(N917="zákl. přenesená",J917,0)</f>
        <v>0</v>
      </c>
      <c r="BH917" s="229">
        <f>IF(N917="sníž. přenesená",J917,0)</f>
        <v>0</v>
      </c>
      <c r="BI917" s="229">
        <f>IF(N917="nulová",J917,0)</f>
        <v>0</v>
      </c>
      <c r="BJ917" s="20" t="s">
        <v>80</v>
      </c>
      <c r="BK917" s="229">
        <f>ROUND(I917*H917,2)</f>
        <v>0</v>
      </c>
      <c r="BL917" s="20" t="s">
        <v>218</v>
      </c>
      <c r="BM917" s="228" t="s">
        <v>1456</v>
      </c>
    </row>
    <row r="918" spans="1:47" s="2" customFormat="1" ht="12">
      <c r="A918" s="41"/>
      <c r="B918" s="42"/>
      <c r="C918" s="43"/>
      <c r="D918" s="230" t="s">
        <v>187</v>
      </c>
      <c r="E918" s="43"/>
      <c r="F918" s="231" t="s">
        <v>1455</v>
      </c>
      <c r="G918" s="43"/>
      <c r="H918" s="43"/>
      <c r="I918" s="232"/>
      <c r="J918" s="43"/>
      <c r="K918" s="43"/>
      <c r="L918" s="47"/>
      <c r="M918" s="233"/>
      <c r="N918" s="234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T918" s="20" t="s">
        <v>187</v>
      </c>
      <c r="AU918" s="20" t="s">
        <v>82</v>
      </c>
    </row>
    <row r="919" spans="1:51" s="13" customFormat="1" ht="12">
      <c r="A919" s="13"/>
      <c r="B919" s="235"/>
      <c r="C919" s="236"/>
      <c r="D919" s="230" t="s">
        <v>189</v>
      </c>
      <c r="E919" s="236"/>
      <c r="F919" s="238" t="s">
        <v>1457</v>
      </c>
      <c r="G919" s="236"/>
      <c r="H919" s="239">
        <v>163.2</v>
      </c>
      <c r="I919" s="240"/>
      <c r="J919" s="236"/>
      <c r="K919" s="236"/>
      <c r="L919" s="241"/>
      <c r="M919" s="242"/>
      <c r="N919" s="243"/>
      <c r="O919" s="243"/>
      <c r="P919" s="243"/>
      <c r="Q919" s="243"/>
      <c r="R919" s="243"/>
      <c r="S919" s="243"/>
      <c r="T919" s="244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5" t="s">
        <v>189</v>
      </c>
      <c r="AU919" s="245" t="s">
        <v>82</v>
      </c>
      <c r="AV919" s="13" t="s">
        <v>82</v>
      </c>
      <c r="AW919" s="13" t="s">
        <v>4</v>
      </c>
      <c r="AX919" s="13" t="s">
        <v>80</v>
      </c>
      <c r="AY919" s="245" t="s">
        <v>178</v>
      </c>
    </row>
    <row r="920" spans="1:65" s="2" customFormat="1" ht="16.5" customHeight="1">
      <c r="A920" s="41"/>
      <c r="B920" s="42"/>
      <c r="C920" s="217" t="s">
        <v>1217</v>
      </c>
      <c r="D920" s="217" t="s">
        <v>180</v>
      </c>
      <c r="E920" s="218" t="s">
        <v>1458</v>
      </c>
      <c r="F920" s="219" t="s">
        <v>1459</v>
      </c>
      <c r="G920" s="220" t="s">
        <v>254</v>
      </c>
      <c r="H920" s="221">
        <v>1.604</v>
      </c>
      <c r="I920" s="222"/>
      <c r="J920" s="223">
        <f>ROUND(I920*H920,2)</f>
        <v>0</v>
      </c>
      <c r="K920" s="219" t="s">
        <v>184</v>
      </c>
      <c r="L920" s="47"/>
      <c r="M920" s="224" t="s">
        <v>19</v>
      </c>
      <c r="N920" s="225" t="s">
        <v>43</v>
      </c>
      <c r="O920" s="87"/>
      <c r="P920" s="226">
        <f>O920*H920</f>
        <v>0</v>
      </c>
      <c r="Q920" s="226">
        <v>0</v>
      </c>
      <c r="R920" s="226">
        <f>Q920*H920</f>
        <v>0</v>
      </c>
      <c r="S920" s="226">
        <v>0</v>
      </c>
      <c r="T920" s="227">
        <f>S920*H920</f>
        <v>0</v>
      </c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R920" s="228" t="s">
        <v>218</v>
      </c>
      <c r="AT920" s="228" t="s">
        <v>180</v>
      </c>
      <c r="AU920" s="228" t="s">
        <v>82</v>
      </c>
      <c r="AY920" s="20" t="s">
        <v>178</v>
      </c>
      <c r="BE920" s="229">
        <f>IF(N920="základní",J920,0)</f>
        <v>0</v>
      </c>
      <c r="BF920" s="229">
        <f>IF(N920="snížená",J920,0)</f>
        <v>0</v>
      </c>
      <c r="BG920" s="229">
        <f>IF(N920="zákl. přenesená",J920,0)</f>
        <v>0</v>
      </c>
      <c r="BH920" s="229">
        <f>IF(N920="sníž. přenesená",J920,0)</f>
        <v>0</v>
      </c>
      <c r="BI920" s="229">
        <f>IF(N920="nulová",J920,0)</f>
        <v>0</v>
      </c>
      <c r="BJ920" s="20" t="s">
        <v>80</v>
      </c>
      <c r="BK920" s="229">
        <f>ROUND(I920*H920,2)</f>
        <v>0</v>
      </c>
      <c r="BL920" s="20" t="s">
        <v>218</v>
      </c>
      <c r="BM920" s="228" t="s">
        <v>1460</v>
      </c>
    </row>
    <row r="921" spans="1:47" s="2" customFormat="1" ht="12">
      <c r="A921" s="41"/>
      <c r="B921" s="42"/>
      <c r="C921" s="43"/>
      <c r="D921" s="230" t="s">
        <v>187</v>
      </c>
      <c r="E921" s="43"/>
      <c r="F921" s="231" t="s">
        <v>1461</v>
      </c>
      <c r="G921" s="43"/>
      <c r="H921" s="43"/>
      <c r="I921" s="232"/>
      <c r="J921" s="43"/>
      <c r="K921" s="43"/>
      <c r="L921" s="47"/>
      <c r="M921" s="233"/>
      <c r="N921" s="234"/>
      <c r="O921" s="87"/>
      <c r="P921" s="87"/>
      <c r="Q921" s="87"/>
      <c r="R921" s="87"/>
      <c r="S921" s="87"/>
      <c r="T921" s="88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T921" s="20" t="s">
        <v>187</v>
      </c>
      <c r="AU921" s="20" t="s">
        <v>82</v>
      </c>
    </row>
    <row r="922" spans="1:63" s="12" customFormat="1" ht="22.8" customHeight="1">
      <c r="A922" s="12"/>
      <c r="B922" s="201"/>
      <c r="C922" s="202"/>
      <c r="D922" s="203" t="s">
        <v>71</v>
      </c>
      <c r="E922" s="215" t="s">
        <v>1462</v>
      </c>
      <c r="F922" s="215" t="s">
        <v>1463</v>
      </c>
      <c r="G922" s="202"/>
      <c r="H922" s="202"/>
      <c r="I922" s="205"/>
      <c r="J922" s="216">
        <f>BK922</f>
        <v>0</v>
      </c>
      <c r="K922" s="202"/>
      <c r="L922" s="207"/>
      <c r="M922" s="208"/>
      <c r="N922" s="209"/>
      <c r="O922" s="209"/>
      <c r="P922" s="210">
        <f>SUM(P923:P934)</f>
        <v>0</v>
      </c>
      <c r="Q922" s="209"/>
      <c r="R922" s="210">
        <f>SUM(R923:R934)</f>
        <v>1.8442292</v>
      </c>
      <c r="S922" s="209"/>
      <c r="T922" s="211">
        <f>SUM(T923:T934)</f>
        <v>0</v>
      </c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R922" s="212" t="s">
        <v>82</v>
      </c>
      <c r="AT922" s="213" t="s">
        <v>71</v>
      </c>
      <c r="AU922" s="213" t="s">
        <v>80</v>
      </c>
      <c r="AY922" s="212" t="s">
        <v>178</v>
      </c>
      <c r="BK922" s="214">
        <f>SUM(BK923:BK934)</f>
        <v>0</v>
      </c>
    </row>
    <row r="923" spans="1:65" s="2" customFormat="1" ht="16.5" customHeight="1">
      <c r="A923" s="41"/>
      <c r="B923" s="42"/>
      <c r="C923" s="217" t="s">
        <v>1464</v>
      </c>
      <c r="D923" s="217" t="s">
        <v>180</v>
      </c>
      <c r="E923" s="218" t="s">
        <v>1465</v>
      </c>
      <c r="F923" s="219" t="s">
        <v>1466</v>
      </c>
      <c r="G923" s="220" t="s">
        <v>183</v>
      </c>
      <c r="H923" s="221">
        <v>90.2</v>
      </c>
      <c r="I923" s="222"/>
      <c r="J923" s="223">
        <f>ROUND(I923*H923,2)</f>
        <v>0</v>
      </c>
      <c r="K923" s="219" t="s">
        <v>184</v>
      </c>
      <c r="L923" s="47"/>
      <c r="M923" s="224" t="s">
        <v>19</v>
      </c>
      <c r="N923" s="225" t="s">
        <v>43</v>
      </c>
      <c r="O923" s="87"/>
      <c r="P923" s="226">
        <f>O923*H923</f>
        <v>0</v>
      </c>
      <c r="Q923" s="226">
        <v>0.0052</v>
      </c>
      <c r="R923" s="226">
        <f>Q923*H923</f>
        <v>0.46904</v>
      </c>
      <c r="S923" s="226">
        <v>0</v>
      </c>
      <c r="T923" s="227">
        <f>S923*H923</f>
        <v>0</v>
      </c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R923" s="228" t="s">
        <v>185</v>
      </c>
      <c r="AT923" s="228" t="s">
        <v>180</v>
      </c>
      <c r="AU923" s="228" t="s">
        <v>82</v>
      </c>
      <c r="AY923" s="20" t="s">
        <v>178</v>
      </c>
      <c r="BE923" s="229">
        <f>IF(N923="základní",J923,0)</f>
        <v>0</v>
      </c>
      <c r="BF923" s="229">
        <f>IF(N923="snížená",J923,0)</f>
        <v>0</v>
      </c>
      <c r="BG923" s="229">
        <f>IF(N923="zákl. přenesená",J923,0)</f>
        <v>0</v>
      </c>
      <c r="BH923" s="229">
        <f>IF(N923="sníž. přenesená",J923,0)</f>
        <v>0</v>
      </c>
      <c r="BI923" s="229">
        <f>IF(N923="nulová",J923,0)</f>
        <v>0</v>
      </c>
      <c r="BJ923" s="20" t="s">
        <v>80</v>
      </c>
      <c r="BK923" s="229">
        <f>ROUND(I923*H923,2)</f>
        <v>0</v>
      </c>
      <c r="BL923" s="20" t="s">
        <v>185</v>
      </c>
      <c r="BM923" s="228" t="s">
        <v>1167</v>
      </c>
    </row>
    <row r="924" spans="1:47" s="2" customFormat="1" ht="12">
      <c r="A924" s="41"/>
      <c r="B924" s="42"/>
      <c r="C924" s="43"/>
      <c r="D924" s="230" t="s">
        <v>187</v>
      </c>
      <c r="E924" s="43"/>
      <c r="F924" s="231" t="s">
        <v>1467</v>
      </c>
      <c r="G924" s="43"/>
      <c r="H924" s="43"/>
      <c r="I924" s="232"/>
      <c r="J924" s="43"/>
      <c r="K924" s="43"/>
      <c r="L924" s="47"/>
      <c r="M924" s="233"/>
      <c r="N924" s="234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20" t="s">
        <v>187</v>
      </c>
      <c r="AU924" s="20" t="s">
        <v>82</v>
      </c>
    </row>
    <row r="925" spans="1:47" s="2" customFormat="1" ht="12">
      <c r="A925" s="41"/>
      <c r="B925" s="42"/>
      <c r="C925" s="43"/>
      <c r="D925" s="230" t="s">
        <v>240</v>
      </c>
      <c r="E925" s="43"/>
      <c r="F925" s="246" t="s">
        <v>1468</v>
      </c>
      <c r="G925" s="43"/>
      <c r="H925" s="43"/>
      <c r="I925" s="232"/>
      <c r="J925" s="43"/>
      <c r="K925" s="43"/>
      <c r="L925" s="47"/>
      <c r="M925" s="233"/>
      <c r="N925" s="234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20" t="s">
        <v>240</v>
      </c>
      <c r="AU925" s="20" t="s">
        <v>82</v>
      </c>
    </row>
    <row r="926" spans="1:65" s="2" customFormat="1" ht="16.5" customHeight="1">
      <c r="A926" s="41"/>
      <c r="B926" s="42"/>
      <c r="C926" s="293" t="s">
        <v>1265</v>
      </c>
      <c r="D926" s="293" t="s">
        <v>452</v>
      </c>
      <c r="E926" s="294" t="s">
        <v>1469</v>
      </c>
      <c r="F926" s="295" t="s">
        <v>1470</v>
      </c>
      <c r="G926" s="296" t="s">
        <v>183</v>
      </c>
      <c r="H926" s="297">
        <v>109.142</v>
      </c>
      <c r="I926" s="298"/>
      <c r="J926" s="299">
        <f>ROUND(I926*H926,2)</f>
        <v>0</v>
      </c>
      <c r="K926" s="295" t="s">
        <v>184</v>
      </c>
      <c r="L926" s="300"/>
      <c r="M926" s="301" t="s">
        <v>19</v>
      </c>
      <c r="N926" s="302" t="s">
        <v>43</v>
      </c>
      <c r="O926" s="87"/>
      <c r="P926" s="226">
        <f>O926*H926</f>
        <v>0</v>
      </c>
      <c r="Q926" s="226">
        <v>0.0126</v>
      </c>
      <c r="R926" s="226">
        <f>Q926*H926</f>
        <v>1.3751892</v>
      </c>
      <c r="S926" s="226">
        <v>0</v>
      </c>
      <c r="T926" s="227">
        <f>S926*H926</f>
        <v>0</v>
      </c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R926" s="228" t="s">
        <v>198</v>
      </c>
      <c r="AT926" s="228" t="s">
        <v>452</v>
      </c>
      <c r="AU926" s="228" t="s">
        <v>82</v>
      </c>
      <c r="AY926" s="20" t="s">
        <v>178</v>
      </c>
      <c r="BE926" s="229">
        <f>IF(N926="základní",J926,0)</f>
        <v>0</v>
      </c>
      <c r="BF926" s="229">
        <f>IF(N926="snížená",J926,0)</f>
        <v>0</v>
      </c>
      <c r="BG926" s="229">
        <f>IF(N926="zákl. přenesená",J926,0)</f>
        <v>0</v>
      </c>
      <c r="BH926" s="229">
        <f>IF(N926="sníž. přenesená",J926,0)</f>
        <v>0</v>
      </c>
      <c r="BI926" s="229">
        <f>IF(N926="nulová",J926,0)</f>
        <v>0</v>
      </c>
      <c r="BJ926" s="20" t="s">
        <v>80</v>
      </c>
      <c r="BK926" s="229">
        <f>ROUND(I926*H926,2)</f>
        <v>0</v>
      </c>
      <c r="BL926" s="20" t="s">
        <v>185</v>
      </c>
      <c r="BM926" s="228" t="s">
        <v>1471</v>
      </c>
    </row>
    <row r="927" spans="1:47" s="2" customFormat="1" ht="12">
      <c r="A927" s="41"/>
      <c r="B927" s="42"/>
      <c r="C927" s="43"/>
      <c r="D927" s="230" t="s">
        <v>187</v>
      </c>
      <c r="E927" s="43"/>
      <c r="F927" s="231" t="s">
        <v>1470</v>
      </c>
      <c r="G927" s="43"/>
      <c r="H927" s="43"/>
      <c r="I927" s="232"/>
      <c r="J927" s="43"/>
      <c r="K927" s="43"/>
      <c r="L927" s="47"/>
      <c r="M927" s="233"/>
      <c r="N927" s="234"/>
      <c r="O927" s="87"/>
      <c r="P927" s="87"/>
      <c r="Q927" s="87"/>
      <c r="R927" s="87"/>
      <c r="S927" s="87"/>
      <c r="T927" s="88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T927" s="20" t="s">
        <v>187</v>
      </c>
      <c r="AU927" s="20" t="s">
        <v>82</v>
      </c>
    </row>
    <row r="928" spans="1:47" s="2" customFormat="1" ht="12">
      <c r="A928" s="41"/>
      <c r="B928" s="42"/>
      <c r="C928" s="43"/>
      <c r="D928" s="230" t="s">
        <v>240</v>
      </c>
      <c r="E928" s="43"/>
      <c r="F928" s="246" t="s">
        <v>1472</v>
      </c>
      <c r="G928" s="43"/>
      <c r="H928" s="43"/>
      <c r="I928" s="232"/>
      <c r="J928" s="43"/>
      <c r="K928" s="43"/>
      <c r="L928" s="47"/>
      <c r="M928" s="233"/>
      <c r="N928" s="234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20" t="s">
        <v>240</v>
      </c>
      <c r="AU928" s="20" t="s">
        <v>82</v>
      </c>
    </row>
    <row r="929" spans="1:51" s="13" customFormat="1" ht="12">
      <c r="A929" s="13"/>
      <c r="B929" s="235"/>
      <c r="C929" s="236"/>
      <c r="D929" s="230" t="s">
        <v>189</v>
      </c>
      <c r="E929" s="236"/>
      <c r="F929" s="238" t="s">
        <v>1473</v>
      </c>
      <c r="G929" s="236"/>
      <c r="H929" s="239">
        <v>109.142</v>
      </c>
      <c r="I929" s="240"/>
      <c r="J929" s="236"/>
      <c r="K929" s="236"/>
      <c r="L929" s="241"/>
      <c r="M929" s="242"/>
      <c r="N929" s="243"/>
      <c r="O929" s="243"/>
      <c r="P929" s="243"/>
      <c r="Q929" s="243"/>
      <c r="R929" s="243"/>
      <c r="S929" s="243"/>
      <c r="T929" s="244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5" t="s">
        <v>189</v>
      </c>
      <c r="AU929" s="245" t="s">
        <v>82</v>
      </c>
      <c r="AV929" s="13" t="s">
        <v>82</v>
      </c>
      <c r="AW929" s="13" t="s">
        <v>4</v>
      </c>
      <c r="AX929" s="13" t="s">
        <v>80</v>
      </c>
      <c r="AY929" s="245" t="s">
        <v>178</v>
      </c>
    </row>
    <row r="930" spans="1:65" s="2" customFormat="1" ht="16.5" customHeight="1">
      <c r="A930" s="41"/>
      <c r="B930" s="42"/>
      <c r="C930" s="217" t="s">
        <v>1474</v>
      </c>
      <c r="D930" s="217" t="s">
        <v>180</v>
      </c>
      <c r="E930" s="218" t="s">
        <v>1475</v>
      </c>
      <c r="F930" s="219" t="s">
        <v>1476</v>
      </c>
      <c r="G930" s="220" t="s">
        <v>346</v>
      </c>
      <c r="H930" s="221">
        <v>59.2</v>
      </c>
      <c r="I930" s="222"/>
      <c r="J930" s="223">
        <f>ROUND(I930*H930,2)</f>
        <v>0</v>
      </c>
      <c r="K930" s="219" t="s">
        <v>197</v>
      </c>
      <c r="L930" s="47"/>
      <c r="M930" s="224" t="s">
        <v>19</v>
      </c>
      <c r="N930" s="225" t="s">
        <v>43</v>
      </c>
      <c r="O930" s="87"/>
      <c r="P930" s="226">
        <f>O930*H930</f>
        <v>0</v>
      </c>
      <c r="Q930" s="226">
        <v>0</v>
      </c>
      <c r="R930" s="226">
        <f>Q930*H930</f>
        <v>0</v>
      </c>
      <c r="S930" s="226">
        <v>0</v>
      </c>
      <c r="T930" s="227">
        <f>S930*H930</f>
        <v>0</v>
      </c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R930" s="228" t="s">
        <v>185</v>
      </c>
      <c r="AT930" s="228" t="s">
        <v>180</v>
      </c>
      <c r="AU930" s="228" t="s">
        <v>82</v>
      </c>
      <c r="AY930" s="20" t="s">
        <v>178</v>
      </c>
      <c r="BE930" s="229">
        <f>IF(N930="základní",J930,0)</f>
        <v>0</v>
      </c>
      <c r="BF930" s="229">
        <f>IF(N930="snížená",J930,0)</f>
        <v>0</v>
      </c>
      <c r="BG930" s="229">
        <f>IF(N930="zákl. přenesená",J930,0)</f>
        <v>0</v>
      </c>
      <c r="BH930" s="229">
        <f>IF(N930="sníž. přenesená",J930,0)</f>
        <v>0</v>
      </c>
      <c r="BI930" s="229">
        <f>IF(N930="nulová",J930,0)</f>
        <v>0</v>
      </c>
      <c r="BJ930" s="20" t="s">
        <v>80</v>
      </c>
      <c r="BK930" s="229">
        <f>ROUND(I930*H930,2)</f>
        <v>0</v>
      </c>
      <c r="BL930" s="20" t="s">
        <v>185</v>
      </c>
      <c r="BM930" s="228" t="s">
        <v>1204</v>
      </c>
    </row>
    <row r="931" spans="1:47" s="2" customFormat="1" ht="12">
      <c r="A931" s="41"/>
      <c r="B931" s="42"/>
      <c r="C931" s="43"/>
      <c r="D931" s="230" t="s">
        <v>187</v>
      </c>
      <c r="E931" s="43"/>
      <c r="F931" s="231" t="s">
        <v>1476</v>
      </c>
      <c r="G931" s="43"/>
      <c r="H931" s="43"/>
      <c r="I931" s="232"/>
      <c r="J931" s="43"/>
      <c r="K931" s="43"/>
      <c r="L931" s="47"/>
      <c r="M931" s="233"/>
      <c r="N931" s="234"/>
      <c r="O931" s="87"/>
      <c r="P931" s="87"/>
      <c r="Q931" s="87"/>
      <c r="R931" s="87"/>
      <c r="S931" s="87"/>
      <c r="T931" s="88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T931" s="20" t="s">
        <v>187</v>
      </c>
      <c r="AU931" s="20" t="s">
        <v>82</v>
      </c>
    </row>
    <row r="932" spans="1:47" s="2" customFormat="1" ht="12">
      <c r="A932" s="41"/>
      <c r="B932" s="42"/>
      <c r="C932" s="43"/>
      <c r="D932" s="230" t="s">
        <v>240</v>
      </c>
      <c r="E932" s="43"/>
      <c r="F932" s="246" t="s">
        <v>1415</v>
      </c>
      <c r="G932" s="43"/>
      <c r="H932" s="43"/>
      <c r="I932" s="232"/>
      <c r="J932" s="43"/>
      <c r="K932" s="43"/>
      <c r="L932" s="47"/>
      <c r="M932" s="233"/>
      <c r="N932" s="234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T932" s="20" t="s">
        <v>240</v>
      </c>
      <c r="AU932" s="20" t="s">
        <v>82</v>
      </c>
    </row>
    <row r="933" spans="1:65" s="2" customFormat="1" ht="16.5" customHeight="1">
      <c r="A933" s="41"/>
      <c r="B933" s="42"/>
      <c r="C933" s="217" t="s">
        <v>1001</v>
      </c>
      <c r="D933" s="217" t="s">
        <v>180</v>
      </c>
      <c r="E933" s="218" t="s">
        <v>1477</v>
      </c>
      <c r="F933" s="219" t="s">
        <v>1478</v>
      </c>
      <c r="G933" s="220" t="s">
        <v>254</v>
      </c>
      <c r="H933" s="221">
        <v>1.844</v>
      </c>
      <c r="I933" s="222"/>
      <c r="J933" s="223">
        <f>ROUND(I933*H933,2)</f>
        <v>0</v>
      </c>
      <c r="K933" s="219" t="s">
        <v>184</v>
      </c>
      <c r="L933" s="47"/>
      <c r="M933" s="224" t="s">
        <v>19</v>
      </c>
      <c r="N933" s="225" t="s">
        <v>43</v>
      </c>
      <c r="O933" s="87"/>
      <c r="P933" s="226">
        <f>O933*H933</f>
        <v>0</v>
      </c>
      <c r="Q933" s="226">
        <v>0</v>
      </c>
      <c r="R933" s="226">
        <f>Q933*H933</f>
        <v>0</v>
      </c>
      <c r="S933" s="226">
        <v>0</v>
      </c>
      <c r="T933" s="227">
        <f>S933*H933</f>
        <v>0</v>
      </c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R933" s="228" t="s">
        <v>218</v>
      </c>
      <c r="AT933" s="228" t="s">
        <v>180</v>
      </c>
      <c r="AU933" s="228" t="s">
        <v>82</v>
      </c>
      <c r="AY933" s="20" t="s">
        <v>178</v>
      </c>
      <c r="BE933" s="229">
        <f>IF(N933="základní",J933,0)</f>
        <v>0</v>
      </c>
      <c r="BF933" s="229">
        <f>IF(N933="snížená",J933,0)</f>
        <v>0</v>
      </c>
      <c r="BG933" s="229">
        <f>IF(N933="zákl. přenesená",J933,0)</f>
        <v>0</v>
      </c>
      <c r="BH933" s="229">
        <f>IF(N933="sníž. přenesená",J933,0)</f>
        <v>0</v>
      </c>
      <c r="BI933" s="229">
        <f>IF(N933="nulová",J933,0)</f>
        <v>0</v>
      </c>
      <c r="BJ933" s="20" t="s">
        <v>80</v>
      </c>
      <c r="BK933" s="229">
        <f>ROUND(I933*H933,2)</f>
        <v>0</v>
      </c>
      <c r="BL933" s="20" t="s">
        <v>218</v>
      </c>
      <c r="BM933" s="228" t="s">
        <v>1479</v>
      </c>
    </row>
    <row r="934" spans="1:47" s="2" customFormat="1" ht="12">
      <c r="A934" s="41"/>
      <c r="B934" s="42"/>
      <c r="C934" s="43"/>
      <c r="D934" s="230" t="s">
        <v>187</v>
      </c>
      <c r="E934" s="43"/>
      <c r="F934" s="231" t="s">
        <v>1480</v>
      </c>
      <c r="G934" s="43"/>
      <c r="H934" s="43"/>
      <c r="I934" s="232"/>
      <c r="J934" s="43"/>
      <c r="K934" s="43"/>
      <c r="L934" s="47"/>
      <c r="M934" s="233"/>
      <c r="N934" s="234"/>
      <c r="O934" s="87"/>
      <c r="P934" s="87"/>
      <c r="Q934" s="87"/>
      <c r="R934" s="87"/>
      <c r="S934" s="87"/>
      <c r="T934" s="88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T934" s="20" t="s">
        <v>187</v>
      </c>
      <c r="AU934" s="20" t="s">
        <v>82</v>
      </c>
    </row>
    <row r="935" spans="1:63" s="12" customFormat="1" ht="22.8" customHeight="1">
      <c r="A935" s="12"/>
      <c r="B935" s="201"/>
      <c r="C935" s="202"/>
      <c r="D935" s="203" t="s">
        <v>71</v>
      </c>
      <c r="E935" s="215" t="s">
        <v>1481</v>
      </c>
      <c r="F935" s="215" t="s">
        <v>1482</v>
      </c>
      <c r="G935" s="202"/>
      <c r="H935" s="202"/>
      <c r="I935" s="205"/>
      <c r="J935" s="216">
        <f>BK935</f>
        <v>0</v>
      </c>
      <c r="K935" s="202"/>
      <c r="L935" s="207"/>
      <c r="M935" s="208"/>
      <c r="N935" s="209"/>
      <c r="O935" s="209"/>
      <c r="P935" s="210">
        <f>SUM(P936:P938)</f>
        <v>0</v>
      </c>
      <c r="Q935" s="209"/>
      <c r="R935" s="210">
        <f>SUM(R936:R938)</f>
        <v>0</v>
      </c>
      <c r="S935" s="209"/>
      <c r="T935" s="211">
        <f>SUM(T936:T938)</f>
        <v>0</v>
      </c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R935" s="212" t="s">
        <v>82</v>
      </c>
      <c r="AT935" s="213" t="s">
        <v>71</v>
      </c>
      <c r="AU935" s="213" t="s">
        <v>80</v>
      </c>
      <c r="AY935" s="212" t="s">
        <v>178</v>
      </c>
      <c r="BK935" s="214">
        <f>SUM(BK936:BK938)</f>
        <v>0</v>
      </c>
    </row>
    <row r="936" spans="1:65" s="2" customFormat="1" ht="16.5" customHeight="1">
      <c r="A936" s="41"/>
      <c r="B936" s="42"/>
      <c r="C936" s="217" t="s">
        <v>1483</v>
      </c>
      <c r="D936" s="217" t="s">
        <v>180</v>
      </c>
      <c r="E936" s="218" t="s">
        <v>1484</v>
      </c>
      <c r="F936" s="219" t="s">
        <v>1485</v>
      </c>
      <c r="G936" s="220" t="s">
        <v>183</v>
      </c>
      <c r="H936" s="221">
        <v>8.98</v>
      </c>
      <c r="I936" s="222"/>
      <c r="J936" s="223">
        <f>ROUND(I936*H936,2)</f>
        <v>0</v>
      </c>
      <c r="K936" s="219" t="s">
        <v>197</v>
      </c>
      <c r="L936" s="47"/>
      <c r="M936" s="224" t="s">
        <v>19</v>
      </c>
      <c r="N936" s="225" t="s">
        <v>43</v>
      </c>
      <c r="O936" s="87"/>
      <c r="P936" s="226">
        <f>O936*H936</f>
        <v>0</v>
      </c>
      <c r="Q936" s="226">
        <v>0</v>
      </c>
      <c r="R936" s="226">
        <f>Q936*H936</f>
        <v>0</v>
      </c>
      <c r="S936" s="226">
        <v>0</v>
      </c>
      <c r="T936" s="227">
        <f>S936*H936</f>
        <v>0</v>
      </c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R936" s="228" t="s">
        <v>185</v>
      </c>
      <c r="AT936" s="228" t="s">
        <v>180</v>
      </c>
      <c r="AU936" s="228" t="s">
        <v>82</v>
      </c>
      <c r="AY936" s="20" t="s">
        <v>178</v>
      </c>
      <c r="BE936" s="229">
        <f>IF(N936="základní",J936,0)</f>
        <v>0</v>
      </c>
      <c r="BF936" s="229">
        <f>IF(N936="snížená",J936,0)</f>
        <v>0</v>
      </c>
      <c r="BG936" s="229">
        <f>IF(N936="zákl. přenesená",J936,0)</f>
        <v>0</v>
      </c>
      <c r="BH936" s="229">
        <f>IF(N936="sníž. přenesená",J936,0)</f>
        <v>0</v>
      </c>
      <c r="BI936" s="229">
        <f>IF(N936="nulová",J936,0)</f>
        <v>0</v>
      </c>
      <c r="BJ936" s="20" t="s">
        <v>80</v>
      </c>
      <c r="BK936" s="229">
        <f>ROUND(I936*H936,2)</f>
        <v>0</v>
      </c>
      <c r="BL936" s="20" t="s">
        <v>185</v>
      </c>
      <c r="BM936" s="228" t="s">
        <v>1214</v>
      </c>
    </row>
    <row r="937" spans="1:47" s="2" customFormat="1" ht="12">
      <c r="A937" s="41"/>
      <c r="B937" s="42"/>
      <c r="C937" s="43"/>
      <c r="D937" s="230" t="s">
        <v>187</v>
      </c>
      <c r="E937" s="43"/>
      <c r="F937" s="231" t="s">
        <v>1485</v>
      </c>
      <c r="G937" s="43"/>
      <c r="H937" s="43"/>
      <c r="I937" s="232"/>
      <c r="J937" s="43"/>
      <c r="K937" s="43"/>
      <c r="L937" s="47"/>
      <c r="M937" s="233"/>
      <c r="N937" s="234"/>
      <c r="O937" s="87"/>
      <c r="P937" s="87"/>
      <c r="Q937" s="87"/>
      <c r="R937" s="87"/>
      <c r="S937" s="87"/>
      <c r="T937" s="88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T937" s="20" t="s">
        <v>187</v>
      </c>
      <c r="AU937" s="20" t="s">
        <v>82</v>
      </c>
    </row>
    <row r="938" spans="1:47" s="2" customFormat="1" ht="12">
      <c r="A938" s="41"/>
      <c r="B938" s="42"/>
      <c r="C938" s="43"/>
      <c r="D938" s="230" t="s">
        <v>240</v>
      </c>
      <c r="E938" s="43"/>
      <c r="F938" s="246" t="s">
        <v>1486</v>
      </c>
      <c r="G938" s="43"/>
      <c r="H938" s="43"/>
      <c r="I938" s="232"/>
      <c r="J938" s="43"/>
      <c r="K938" s="43"/>
      <c r="L938" s="47"/>
      <c r="M938" s="233"/>
      <c r="N938" s="234"/>
      <c r="O938" s="87"/>
      <c r="P938" s="87"/>
      <c r="Q938" s="87"/>
      <c r="R938" s="87"/>
      <c r="S938" s="87"/>
      <c r="T938" s="88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T938" s="20" t="s">
        <v>240</v>
      </c>
      <c r="AU938" s="20" t="s">
        <v>82</v>
      </c>
    </row>
    <row r="939" spans="1:63" s="12" customFormat="1" ht="22.8" customHeight="1">
      <c r="A939" s="12"/>
      <c r="B939" s="201"/>
      <c r="C939" s="202"/>
      <c r="D939" s="203" t="s">
        <v>71</v>
      </c>
      <c r="E939" s="215" t="s">
        <v>1487</v>
      </c>
      <c r="F939" s="215" t="s">
        <v>1488</v>
      </c>
      <c r="G939" s="202"/>
      <c r="H939" s="202"/>
      <c r="I939" s="205"/>
      <c r="J939" s="216">
        <f>BK939</f>
        <v>0</v>
      </c>
      <c r="K939" s="202"/>
      <c r="L939" s="207"/>
      <c r="M939" s="208"/>
      <c r="N939" s="209"/>
      <c r="O939" s="209"/>
      <c r="P939" s="210">
        <f>SUM(P940:P954)</f>
        <v>0</v>
      </c>
      <c r="Q939" s="209"/>
      <c r="R939" s="210">
        <f>SUM(R940:R954)</f>
        <v>0.37765499999999996</v>
      </c>
      <c r="S939" s="209"/>
      <c r="T939" s="211">
        <f>SUM(T940:T954)</f>
        <v>0</v>
      </c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R939" s="212" t="s">
        <v>82</v>
      </c>
      <c r="AT939" s="213" t="s">
        <v>71</v>
      </c>
      <c r="AU939" s="213" t="s">
        <v>80</v>
      </c>
      <c r="AY939" s="212" t="s">
        <v>178</v>
      </c>
      <c r="BK939" s="214">
        <f>SUM(BK940:BK954)</f>
        <v>0</v>
      </c>
    </row>
    <row r="940" spans="1:65" s="2" customFormat="1" ht="16.5" customHeight="1">
      <c r="A940" s="41"/>
      <c r="B940" s="42"/>
      <c r="C940" s="217" t="s">
        <v>1284</v>
      </c>
      <c r="D940" s="217" t="s">
        <v>180</v>
      </c>
      <c r="E940" s="218" t="s">
        <v>1489</v>
      </c>
      <c r="F940" s="219" t="s">
        <v>1490</v>
      </c>
      <c r="G940" s="220" t="s">
        <v>183</v>
      </c>
      <c r="H940" s="221">
        <v>755.31</v>
      </c>
      <c r="I940" s="222"/>
      <c r="J940" s="223">
        <f>ROUND(I940*H940,2)</f>
        <v>0</v>
      </c>
      <c r="K940" s="219" t="s">
        <v>184</v>
      </c>
      <c r="L940" s="47"/>
      <c r="M940" s="224" t="s">
        <v>19</v>
      </c>
      <c r="N940" s="225" t="s">
        <v>43</v>
      </c>
      <c r="O940" s="87"/>
      <c r="P940" s="226">
        <f>O940*H940</f>
        <v>0</v>
      </c>
      <c r="Q940" s="226">
        <v>0.0002</v>
      </c>
      <c r="R940" s="226">
        <f>Q940*H940</f>
        <v>0.151062</v>
      </c>
      <c r="S940" s="226">
        <v>0</v>
      </c>
      <c r="T940" s="227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28" t="s">
        <v>185</v>
      </c>
      <c r="AT940" s="228" t="s">
        <v>180</v>
      </c>
      <c r="AU940" s="228" t="s">
        <v>82</v>
      </c>
      <c r="AY940" s="20" t="s">
        <v>178</v>
      </c>
      <c r="BE940" s="229">
        <f>IF(N940="základní",J940,0)</f>
        <v>0</v>
      </c>
      <c r="BF940" s="229">
        <f>IF(N940="snížená",J940,0)</f>
        <v>0</v>
      </c>
      <c r="BG940" s="229">
        <f>IF(N940="zákl. přenesená",J940,0)</f>
        <v>0</v>
      </c>
      <c r="BH940" s="229">
        <f>IF(N940="sníž. přenesená",J940,0)</f>
        <v>0</v>
      </c>
      <c r="BI940" s="229">
        <f>IF(N940="nulová",J940,0)</f>
        <v>0</v>
      </c>
      <c r="BJ940" s="20" t="s">
        <v>80</v>
      </c>
      <c r="BK940" s="229">
        <f>ROUND(I940*H940,2)</f>
        <v>0</v>
      </c>
      <c r="BL940" s="20" t="s">
        <v>185</v>
      </c>
      <c r="BM940" s="228" t="s">
        <v>1491</v>
      </c>
    </row>
    <row r="941" spans="1:47" s="2" customFormat="1" ht="12">
      <c r="A941" s="41"/>
      <c r="B941" s="42"/>
      <c r="C941" s="43"/>
      <c r="D941" s="230" t="s">
        <v>187</v>
      </c>
      <c r="E941" s="43"/>
      <c r="F941" s="231" t="s">
        <v>1492</v>
      </c>
      <c r="G941" s="43"/>
      <c r="H941" s="43"/>
      <c r="I941" s="232"/>
      <c r="J941" s="43"/>
      <c r="K941" s="43"/>
      <c r="L941" s="47"/>
      <c r="M941" s="233"/>
      <c r="N941" s="234"/>
      <c r="O941" s="87"/>
      <c r="P941" s="87"/>
      <c r="Q941" s="87"/>
      <c r="R941" s="87"/>
      <c r="S941" s="87"/>
      <c r="T941" s="88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T941" s="20" t="s">
        <v>187</v>
      </c>
      <c r="AU941" s="20" t="s">
        <v>82</v>
      </c>
    </row>
    <row r="942" spans="1:65" s="2" customFormat="1" ht="16.5" customHeight="1">
      <c r="A942" s="41"/>
      <c r="B942" s="42"/>
      <c r="C942" s="217" t="s">
        <v>1493</v>
      </c>
      <c r="D942" s="217" t="s">
        <v>180</v>
      </c>
      <c r="E942" s="218" t="s">
        <v>1494</v>
      </c>
      <c r="F942" s="219" t="s">
        <v>1495</v>
      </c>
      <c r="G942" s="220" t="s">
        <v>183</v>
      </c>
      <c r="H942" s="221">
        <v>755.31</v>
      </c>
      <c r="I942" s="222"/>
      <c r="J942" s="223">
        <f>ROUND(I942*H942,2)</f>
        <v>0</v>
      </c>
      <c r="K942" s="219" t="s">
        <v>184</v>
      </c>
      <c r="L942" s="47"/>
      <c r="M942" s="224" t="s">
        <v>19</v>
      </c>
      <c r="N942" s="225" t="s">
        <v>43</v>
      </c>
      <c r="O942" s="87"/>
      <c r="P942" s="226">
        <f>O942*H942</f>
        <v>0</v>
      </c>
      <c r="Q942" s="226">
        <v>0.00029</v>
      </c>
      <c r="R942" s="226">
        <f>Q942*H942</f>
        <v>0.21903989999999998</v>
      </c>
      <c r="S942" s="226">
        <v>0</v>
      </c>
      <c r="T942" s="227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28" t="s">
        <v>185</v>
      </c>
      <c r="AT942" s="228" t="s">
        <v>180</v>
      </c>
      <c r="AU942" s="228" t="s">
        <v>82</v>
      </c>
      <c r="AY942" s="20" t="s">
        <v>178</v>
      </c>
      <c r="BE942" s="229">
        <f>IF(N942="základní",J942,0)</f>
        <v>0</v>
      </c>
      <c r="BF942" s="229">
        <f>IF(N942="snížená",J942,0)</f>
        <v>0</v>
      </c>
      <c r="BG942" s="229">
        <f>IF(N942="zákl. přenesená",J942,0)</f>
        <v>0</v>
      </c>
      <c r="BH942" s="229">
        <f>IF(N942="sníž. přenesená",J942,0)</f>
        <v>0</v>
      </c>
      <c r="BI942" s="229">
        <f>IF(N942="nulová",J942,0)</f>
        <v>0</v>
      </c>
      <c r="BJ942" s="20" t="s">
        <v>80</v>
      </c>
      <c r="BK942" s="229">
        <f>ROUND(I942*H942,2)</f>
        <v>0</v>
      </c>
      <c r="BL942" s="20" t="s">
        <v>185</v>
      </c>
      <c r="BM942" s="228" t="s">
        <v>1085</v>
      </c>
    </row>
    <row r="943" spans="1:47" s="2" customFormat="1" ht="12">
      <c r="A943" s="41"/>
      <c r="B943" s="42"/>
      <c r="C943" s="43"/>
      <c r="D943" s="230" t="s">
        <v>187</v>
      </c>
      <c r="E943" s="43"/>
      <c r="F943" s="231" t="s">
        <v>1496</v>
      </c>
      <c r="G943" s="43"/>
      <c r="H943" s="43"/>
      <c r="I943" s="232"/>
      <c r="J943" s="43"/>
      <c r="K943" s="43"/>
      <c r="L943" s="47"/>
      <c r="M943" s="233"/>
      <c r="N943" s="234"/>
      <c r="O943" s="87"/>
      <c r="P943" s="87"/>
      <c r="Q943" s="87"/>
      <c r="R943" s="87"/>
      <c r="S943" s="87"/>
      <c r="T943" s="88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T943" s="20" t="s">
        <v>187</v>
      </c>
      <c r="AU943" s="20" t="s">
        <v>82</v>
      </c>
    </row>
    <row r="944" spans="1:51" s="14" customFormat="1" ht="12">
      <c r="A944" s="14"/>
      <c r="B944" s="247"/>
      <c r="C944" s="248"/>
      <c r="D944" s="230" t="s">
        <v>189</v>
      </c>
      <c r="E944" s="249" t="s">
        <v>19</v>
      </c>
      <c r="F944" s="250" t="s">
        <v>1497</v>
      </c>
      <c r="G944" s="248"/>
      <c r="H944" s="249" t="s">
        <v>19</v>
      </c>
      <c r="I944" s="251"/>
      <c r="J944" s="248"/>
      <c r="K944" s="248"/>
      <c r="L944" s="252"/>
      <c r="M944" s="253"/>
      <c r="N944" s="254"/>
      <c r="O944" s="254"/>
      <c r="P944" s="254"/>
      <c r="Q944" s="254"/>
      <c r="R944" s="254"/>
      <c r="S944" s="254"/>
      <c r="T944" s="255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6" t="s">
        <v>189</v>
      </c>
      <c r="AU944" s="256" t="s">
        <v>82</v>
      </c>
      <c r="AV944" s="14" t="s">
        <v>80</v>
      </c>
      <c r="AW944" s="14" t="s">
        <v>33</v>
      </c>
      <c r="AX944" s="14" t="s">
        <v>72</v>
      </c>
      <c r="AY944" s="256" t="s">
        <v>178</v>
      </c>
    </row>
    <row r="945" spans="1:51" s="13" customFormat="1" ht="12">
      <c r="A945" s="13"/>
      <c r="B945" s="235"/>
      <c r="C945" s="236"/>
      <c r="D945" s="230" t="s">
        <v>189</v>
      </c>
      <c r="E945" s="237" t="s">
        <v>19</v>
      </c>
      <c r="F945" s="238" t="s">
        <v>1498</v>
      </c>
      <c r="G945" s="236"/>
      <c r="H945" s="239">
        <v>211.2</v>
      </c>
      <c r="I945" s="240"/>
      <c r="J945" s="236"/>
      <c r="K945" s="236"/>
      <c r="L945" s="241"/>
      <c r="M945" s="242"/>
      <c r="N945" s="243"/>
      <c r="O945" s="243"/>
      <c r="P945" s="243"/>
      <c r="Q945" s="243"/>
      <c r="R945" s="243"/>
      <c r="S945" s="243"/>
      <c r="T945" s="24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5" t="s">
        <v>189</v>
      </c>
      <c r="AU945" s="245" t="s">
        <v>82</v>
      </c>
      <c r="AV945" s="13" t="s">
        <v>82</v>
      </c>
      <c r="AW945" s="13" t="s">
        <v>33</v>
      </c>
      <c r="AX945" s="13" t="s">
        <v>72</v>
      </c>
      <c r="AY945" s="245" t="s">
        <v>178</v>
      </c>
    </row>
    <row r="946" spans="1:51" s="14" customFormat="1" ht="12">
      <c r="A946" s="14"/>
      <c r="B946" s="247"/>
      <c r="C946" s="248"/>
      <c r="D946" s="230" t="s">
        <v>189</v>
      </c>
      <c r="E946" s="249" t="s">
        <v>19</v>
      </c>
      <c r="F946" s="250" t="s">
        <v>1499</v>
      </c>
      <c r="G946" s="248"/>
      <c r="H946" s="249" t="s">
        <v>19</v>
      </c>
      <c r="I946" s="251"/>
      <c r="J946" s="248"/>
      <c r="K946" s="248"/>
      <c r="L946" s="252"/>
      <c r="M946" s="253"/>
      <c r="N946" s="254"/>
      <c r="O946" s="254"/>
      <c r="P946" s="254"/>
      <c r="Q946" s="254"/>
      <c r="R946" s="254"/>
      <c r="S946" s="254"/>
      <c r="T946" s="255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6" t="s">
        <v>189</v>
      </c>
      <c r="AU946" s="256" t="s">
        <v>82</v>
      </c>
      <c r="AV946" s="14" t="s">
        <v>80</v>
      </c>
      <c r="AW946" s="14" t="s">
        <v>33</v>
      </c>
      <c r="AX946" s="14" t="s">
        <v>72</v>
      </c>
      <c r="AY946" s="256" t="s">
        <v>178</v>
      </c>
    </row>
    <row r="947" spans="1:51" s="13" customFormat="1" ht="12">
      <c r="A947" s="13"/>
      <c r="B947" s="235"/>
      <c r="C947" s="236"/>
      <c r="D947" s="230" t="s">
        <v>189</v>
      </c>
      <c r="E947" s="237" t="s">
        <v>19</v>
      </c>
      <c r="F947" s="238" t="s">
        <v>1500</v>
      </c>
      <c r="G947" s="236"/>
      <c r="H947" s="239">
        <v>227.9</v>
      </c>
      <c r="I947" s="240"/>
      <c r="J947" s="236"/>
      <c r="K947" s="236"/>
      <c r="L947" s="241"/>
      <c r="M947" s="242"/>
      <c r="N947" s="243"/>
      <c r="O947" s="243"/>
      <c r="P947" s="243"/>
      <c r="Q947" s="243"/>
      <c r="R947" s="243"/>
      <c r="S947" s="243"/>
      <c r="T947" s="24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5" t="s">
        <v>189</v>
      </c>
      <c r="AU947" s="245" t="s">
        <v>82</v>
      </c>
      <c r="AV947" s="13" t="s">
        <v>82</v>
      </c>
      <c r="AW947" s="13" t="s">
        <v>33</v>
      </c>
      <c r="AX947" s="13" t="s">
        <v>72</v>
      </c>
      <c r="AY947" s="245" t="s">
        <v>178</v>
      </c>
    </row>
    <row r="948" spans="1:51" s="14" customFormat="1" ht="12">
      <c r="A948" s="14"/>
      <c r="B948" s="247"/>
      <c r="C948" s="248"/>
      <c r="D948" s="230" t="s">
        <v>189</v>
      </c>
      <c r="E948" s="249" t="s">
        <v>19</v>
      </c>
      <c r="F948" s="250" t="s">
        <v>1501</v>
      </c>
      <c r="G948" s="248"/>
      <c r="H948" s="249" t="s">
        <v>19</v>
      </c>
      <c r="I948" s="251"/>
      <c r="J948" s="248"/>
      <c r="K948" s="248"/>
      <c r="L948" s="252"/>
      <c r="M948" s="253"/>
      <c r="N948" s="254"/>
      <c r="O948" s="254"/>
      <c r="P948" s="254"/>
      <c r="Q948" s="254"/>
      <c r="R948" s="254"/>
      <c r="S948" s="254"/>
      <c r="T948" s="255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6" t="s">
        <v>189</v>
      </c>
      <c r="AU948" s="256" t="s">
        <v>82</v>
      </c>
      <c r="AV948" s="14" t="s">
        <v>80</v>
      </c>
      <c r="AW948" s="14" t="s">
        <v>33</v>
      </c>
      <c r="AX948" s="14" t="s">
        <v>72</v>
      </c>
      <c r="AY948" s="256" t="s">
        <v>178</v>
      </c>
    </row>
    <row r="949" spans="1:51" s="13" customFormat="1" ht="12">
      <c r="A949" s="13"/>
      <c r="B949" s="235"/>
      <c r="C949" s="236"/>
      <c r="D949" s="230" t="s">
        <v>189</v>
      </c>
      <c r="E949" s="237" t="s">
        <v>19</v>
      </c>
      <c r="F949" s="238" t="s">
        <v>1502</v>
      </c>
      <c r="G949" s="236"/>
      <c r="H949" s="239">
        <v>406.41</v>
      </c>
      <c r="I949" s="240"/>
      <c r="J949" s="236"/>
      <c r="K949" s="236"/>
      <c r="L949" s="241"/>
      <c r="M949" s="242"/>
      <c r="N949" s="243"/>
      <c r="O949" s="243"/>
      <c r="P949" s="243"/>
      <c r="Q949" s="243"/>
      <c r="R949" s="243"/>
      <c r="S949" s="243"/>
      <c r="T949" s="244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5" t="s">
        <v>189</v>
      </c>
      <c r="AU949" s="245" t="s">
        <v>82</v>
      </c>
      <c r="AV949" s="13" t="s">
        <v>82</v>
      </c>
      <c r="AW949" s="13" t="s">
        <v>33</v>
      </c>
      <c r="AX949" s="13" t="s">
        <v>72</v>
      </c>
      <c r="AY949" s="245" t="s">
        <v>178</v>
      </c>
    </row>
    <row r="950" spans="1:51" s="14" customFormat="1" ht="12">
      <c r="A950" s="14"/>
      <c r="B950" s="247"/>
      <c r="C950" s="248"/>
      <c r="D950" s="230" t="s">
        <v>189</v>
      </c>
      <c r="E950" s="249" t="s">
        <v>19</v>
      </c>
      <c r="F950" s="250" t="s">
        <v>1503</v>
      </c>
      <c r="G950" s="248"/>
      <c r="H950" s="249" t="s">
        <v>19</v>
      </c>
      <c r="I950" s="251"/>
      <c r="J950" s="248"/>
      <c r="K950" s="248"/>
      <c r="L950" s="252"/>
      <c r="M950" s="253"/>
      <c r="N950" s="254"/>
      <c r="O950" s="254"/>
      <c r="P950" s="254"/>
      <c r="Q950" s="254"/>
      <c r="R950" s="254"/>
      <c r="S950" s="254"/>
      <c r="T950" s="255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6" t="s">
        <v>189</v>
      </c>
      <c r="AU950" s="256" t="s">
        <v>82</v>
      </c>
      <c r="AV950" s="14" t="s">
        <v>80</v>
      </c>
      <c r="AW950" s="14" t="s">
        <v>33</v>
      </c>
      <c r="AX950" s="14" t="s">
        <v>72</v>
      </c>
      <c r="AY950" s="256" t="s">
        <v>178</v>
      </c>
    </row>
    <row r="951" spans="1:51" s="13" customFormat="1" ht="12">
      <c r="A951" s="13"/>
      <c r="B951" s="235"/>
      <c r="C951" s="236"/>
      <c r="D951" s="230" t="s">
        <v>189</v>
      </c>
      <c r="E951" s="237" t="s">
        <v>19</v>
      </c>
      <c r="F951" s="238" t="s">
        <v>1504</v>
      </c>
      <c r="G951" s="236"/>
      <c r="H951" s="239">
        <v>-90.2</v>
      </c>
      <c r="I951" s="240"/>
      <c r="J951" s="236"/>
      <c r="K951" s="236"/>
      <c r="L951" s="241"/>
      <c r="M951" s="242"/>
      <c r="N951" s="243"/>
      <c r="O951" s="243"/>
      <c r="P951" s="243"/>
      <c r="Q951" s="243"/>
      <c r="R951" s="243"/>
      <c r="S951" s="243"/>
      <c r="T951" s="244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5" t="s">
        <v>189</v>
      </c>
      <c r="AU951" s="245" t="s">
        <v>82</v>
      </c>
      <c r="AV951" s="13" t="s">
        <v>82</v>
      </c>
      <c r="AW951" s="13" t="s">
        <v>33</v>
      </c>
      <c r="AX951" s="13" t="s">
        <v>72</v>
      </c>
      <c r="AY951" s="245" t="s">
        <v>178</v>
      </c>
    </row>
    <row r="952" spans="1:51" s="15" customFormat="1" ht="12">
      <c r="A952" s="15"/>
      <c r="B952" s="257"/>
      <c r="C952" s="258"/>
      <c r="D952" s="230" t="s">
        <v>189</v>
      </c>
      <c r="E952" s="259" t="s">
        <v>19</v>
      </c>
      <c r="F952" s="260" t="s">
        <v>265</v>
      </c>
      <c r="G952" s="258"/>
      <c r="H952" s="261">
        <v>755.31</v>
      </c>
      <c r="I952" s="262"/>
      <c r="J952" s="258"/>
      <c r="K952" s="258"/>
      <c r="L952" s="263"/>
      <c r="M952" s="264"/>
      <c r="N952" s="265"/>
      <c r="O952" s="265"/>
      <c r="P952" s="265"/>
      <c r="Q952" s="265"/>
      <c r="R952" s="265"/>
      <c r="S952" s="265"/>
      <c r="T952" s="266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T952" s="267" t="s">
        <v>189</v>
      </c>
      <c r="AU952" s="267" t="s">
        <v>82</v>
      </c>
      <c r="AV952" s="15" t="s">
        <v>185</v>
      </c>
      <c r="AW952" s="15" t="s">
        <v>33</v>
      </c>
      <c r="AX952" s="15" t="s">
        <v>80</v>
      </c>
      <c r="AY952" s="267" t="s">
        <v>178</v>
      </c>
    </row>
    <row r="953" spans="1:65" s="2" customFormat="1" ht="21.75" customHeight="1">
      <c r="A953" s="41"/>
      <c r="B953" s="42"/>
      <c r="C953" s="217" t="s">
        <v>1295</v>
      </c>
      <c r="D953" s="217" t="s">
        <v>180</v>
      </c>
      <c r="E953" s="218" t="s">
        <v>1505</v>
      </c>
      <c r="F953" s="219" t="s">
        <v>1506</v>
      </c>
      <c r="G953" s="220" t="s">
        <v>183</v>
      </c>
      <c r="H953" s="221">
        <v>755.31</v>
      </c>
      <c r="I953" s="222"/>
      <c r="J953" s="223">
        <f>ROUND(I953*H953,2)</f>
        <v>0</v>
      </c>
      <c r="K953" s="219" t="s">
        <v>184</v>
      </c>
      <c r="L953" s="47"/>
      <c r="M953" s="224" t="s">
        <v>19</v>
      </c>
      <c r="N953" s="225" t="s">
        <v>43</v>
      </c>
      <c r="O953" s="87"/>
      <c r="P953" s="226">
        <f>O953*H953</f>
        <v>0</v>
      </c>
      <c r="Q953" s="226">
        <v>1E-05</v>
      </c>
      <c r="R953" s="226">
        <f>Q953*H953</f>
        <v>0.0075531</v>
      </c>
      <c r="S953" s="226">
        <v>0</v>
      </c>
      <c r="T953" s="227">
        <f>S953*H953</f>
        <v>0</v>
      </c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R953" s="228" t="s">
        <v>185</v>
      </c>
      <c r="AT953" s="228" t="s">
        <v>180</v>
      </c>
      <c r="AU953" s="228" t="s">
        <v>82</v>
      </c>
      <c r="AY953" s="20" t="s">
        <v>178</v>
      </c>
      <c r="BE953" s="229">
        <f>IF(N953="základní",J953,0)</f>
        <v>0</v>
      </c>
      <c r="BF953" s="229">
        <f>IF(N953="snížená",J953,0)</f>
        <v>0</v>
      </c>
      <c r="BG953" s="229">
        <f>IF(N953="zákl. přenesená",J953,0)</f>
        <v>0</v>
      </c>
      <c r="BH953" s="229">
        <f>IF(N953="sníž. přenesená",J953,0)</f>
        <v>0</v>
      </c>
      <c r="BI953" s="229">
        <f>IF(N953="nulová",J953,0)</f>
        <v>0</v>
      </c>
      <c r="BJ953" s="20" t="s">
        <v>80</v>
      </c>
      <c r="BK953" s="229">
        <f>ROUND(I953*H953,2)</f>
        <v>0</v>
      </c>
      <c r="BL953" s="20" t="s">
        <v>185</v>
      </c>
      <c r="BM953" s="228" t="s">
        <v>1097</v>
      </c>
    </row>
    <row r="954" spans="1:47" s="2" customFormat="1" ht="12">
      <c r="A954" s="41"/>
      <c r="B954" s="42"/>
      <c r="C954" s="43"/>
      <c r="D954" s="230" t="s">
        <v>187</v>
      </c>
      <c r="E954" s="43"/>
      <c r="F954" s="231" t="s">
        <v>1507</v>
      </c>
      <c r="G954" s="43"/>
      <c r="H954" s="43"/>
      <c r="I954" s="232"/>
      <c r="J954" s="43"/>
      <c r="K954" s="43"/>
      <c r="L954" s="47"/>
      <c r="M954" s="233"/>
      <c r="N954" s="234"/>
      <c r="O954" s="87"/>
      <c r="P954" s="87"/>
      <c r="Q954" s="87"/>
      <c r="R954" s="87"/>
      <c r="S954" s="87"/>
      <c r="T954" s="88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T954" s="20" t="s">
        <v>187</v>
      </c>
      <c r="AU954" s="20" t="s">
        <v>82</v>
      </c>
    </row>
    <row r="955" spans="1:63" s="12" customFormat="1" ht="22.8" customHeight="1">
      <c r="A955" s="12"/>
      <c r="B955" s="201"/>
      <c r="C955" s="202"/>
      <c r="D955" s="203" t="s">
        <v>71</v>
      </c>
      <c r="E955" s="215" t="s">
        <v>1508</v>
      </c>
      <c r="F955" s="215" t="s">
        <v>1509</v>
      </c>
      <c r="G955" s="202"/>
      <c r="H955" s="202"/>
      <c r="I955" s="205"/>
      <c r="J955" s="216">
        <f>BK955</f>
        <v>0</v>
      </c>
      <c r="K955" s="202"/>
      <c r="L955" s="207"/>
      <c r="M955" s="208"/>
      <c r="N955" s="209"/>
      <c r="O955" s="209"/>
      <c r="P955" s="210">
        <f>SUM(P956:P961)</f>
        <v>0</v>
      </c>
      <c r="Q955" s="209"/>
      <c r="R955" s="210">
        <f>SUM(R956:R961)</f>
        <v>0</v>
      </c>
      <c r="S955" s="209"/>
      <c r="T955" s="211">
        <f>SUM(T956:T961)</f>
        <v>0</v>
      </c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R955" s="212" t="s">
        <v>82</v>
      </c>
      <c r="AT955" s="213" t="s">
        <v>71</v>
      </c>
      <c r="AU955" s="213" t="s">
        <v>80</v>
      </c>
      <c r="AY955" s="212" t="s">
        <v>178</v>
      </c>
      <c r="BK955" s="214">
        <f>SUM(BK956:BK961)</f>
        <v>0</v>
      </c>
    </row>
    <row r="956" spans="1:65" s="2" customFormat="1" ht="16.5" customHeight="1">
      <c r="A956" s="41"/>
      <c r="B956" s="42"/>
      <c r="C956" s="217" t="s">
        <v>1510</v>
      </c>
      <c r="D956" s="281" t="s">
        <v>180</v>
      </c>
      <c r="E956" s="218" t="s">
        <v>1511</v>
      </c>
      <c r="F956" s="219" t="s">
        <v>1512</v>
      </c>
      <c r="G956" s="220" t="s">
        <v>183</v>
      </c>
      <c r="H956" s="221">
        <v>51.642</v>
      </c>
      <c r="I956" s="222"/>
      <c r="J956" s="223">
        <f>ROUND(I956*H956,2)</f>
        <v>0</v>
      </c>
      <c r="K956" s="219" t="s">
        <v>197</v>
      </c>
      <c r="L956" s="47"/>
      <c r="M956" s="224" t="s">
        <v>19</v>
      </c>
      <c r="N956" s="225" t="s">
        <v>43</v>
      </c>
      <c r="O956" s="87"/>
      <c r="P956" s="226">
        <f>O956*H956</f>
        <v>0</v>
      </c>
      <c r="Q956" s="226">
        <v>0</v>
      </c>
      <c r="R956" s="226">
        <f>Q956*H956</f>
        <v>0</v>
      </c>
      <c r="S956" s="226">
        <v>0</v>
      </c>
      <c r="T956" s="227">
        <f>S956*H956</f>
        <v>0</v>
      </c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R956" s="228" t="s">
        <v>185</v>
      </c>
      <c r="AT956" s="228" t="s">
        <v>180</v>
      </c>
      <c r="AU956" s="228" t="s">
        <v>82</v>
      </c>
      <c r="AY956" s="20" t="s">
        <v>178</v>
      </c>
      <c r="BE956" s="229">
        <f>IF(N956="základní",J956,0)</f>
        <v>0</v>
      </c>
      <c r="BF956" s="229">
        <f>IF(N956="snížená",J956,0)</f>
        <v>0</v>
      </c>
      <c r="BG956" s="229">
        <f>IF(N956="zákl. přenesená",J956,0)</f>
        <v>0</v>
      </c>
      <c r="BH956" s="229">
        <f>IF(N956="sníž. přenesená",J956,0)</f>
        <v>0</v>
      </c>
      <c r="BI956" s="229">
        <f>IF(N956="nulová",J956,0)</f>
        <v>0</v>
      </c>
      <c r="BJ956" s="20" t="s">
        <v>80</v>
      </c>
      <c r="BK956" s="229">
        <f>ROUND(I956*H956,2)</f>
        <v>0</v>
      </c>
      <c r="BL956" s="20" t="s">
        <v>185</v>
      </c>
      <c r="BM956" s="228" t="s">
        <v>1513</v>
      </c>
    </row>
    <row r="957" spans="1:47" s="2" customFormat="1" ht="12">
      <c r="A957" s="41"/>
      <c r="B957" s="42"/>
      <c r="C957" s="43"/>
      <c r="D957" s="230" t="s">
        <v>187</v>
      </c>
      <c r="E957" s="43"/>
      <c r="F957" s="231" t="s">
        <v>1512</v>
      </c>
      <c r="G957" s="43"/>
      <c r="H957" s="43"/>
      <c r="I957" s="232"/>
      <c r="J957" s="43"/>
      <c r="K957" s="43"/>
      <c r="L957" s="47"/>
      <c r="M957" s="233"/>
      <c r="N957" s="234"/>
      <c r="O957" s="87"/>
      <c r="P957" s="87"/>
      <c r="Q957" s="87"/>
      <c r="R957" s="87"/>
      <c r="S957" s="87"/>
      <c r="T957" s="88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T957" s="20" t="s">
        <v>187</v>
      </c>
      <c r="AU957" s="20" t="s">
        <v>82</v>
      </c>
    </row>
    <row r="958" spans="1:47" s="2" customFormat="1" ht="12">
      <c r="A958" s="41"/>
      <c r="B958" s="42"/>
      <c r="C958" s="43"/>
      <c r="D958" s="230" t="s">
        <v>240</v>
      </c>
      <c r="E958" s="43"/>
      <c r="F958" s="246" t="s">
        <v>1514</v>
      </c>
      <c r="G958" s="43"/>
      <c r="H958" s="43"/>
      <c r="I958" s="232"/>
      <c r="J958" s="43"/>
      <c r="K958" s="43"/>
      <c r="L958" s="47"/>
      <c r="M958" s="233"/>
      <c r="N958" s="234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T958" s="20" t="s">
        <v>240</v>
      </c>
      <c r="AU958" s="20" t="s">
        <v>82</v>
      </c>
    </row>
    <row r="959" spans="1:65" s="2" customFormat="1" ht="16.5" customHeight="1">
      <c r="A959" s="41"/>
      <c r="B959" s="42"/>
      <c r="C959" s="217" t="s">
        <v>1311</v>
      </c>
      <c r="D959" s="281" t="s">
        <v>180</v>
      </c>
      <c r="E959" s="218" t="s">
        <v>1515</v>
      </c>
      <c r="F959" s="219" t="s">
        <v>1516</v>
      </c>
      <c r="G959" s="220" t="s">
        <v>183</v>
      </c>
      <c r="H959" s="221">
        <v>24.2</v>
      </c>
      <c r="I959" s="222"/>
      <c r="J959" s="223">
        <f>ROUND(I959*H959,2)</f>
        <v>0</v>
      </c>
      <c r="K959" s="219" t="s">
        <v>197</v>
      </c>
      <c r="L959" s="47"/>
      <c r="M959" s="224" t="s">
        <v>19</v>
      </c>
      <c r="N959" s="225" t="s">
        <v>43</v>
      </c>
      <c r="O959" s="87"/>
      <c r="P959" s="226">
        <f>O959*H959</f>
        <v>0</v>
      </c>
      <c r="Q959" s="226">
        <v>0</v>
      </c>
      <c r="R959" s="226">
        <f>Q959*H959</f>
        <v>0</v>
      </c>
      <c r="S959" s="226">
        <v>0</v>
      </c>
      <c r="T959" s="227">
        <f>S959*H959</f>
        <v>0</v>
      </c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R959" s="228" t="s">
        <v>185</v>
      </c>
      <c r="AT959" s="228" t="s">
        <v>180</v>
      </c>
      <c r="AU959" s="228" t="s">
        <v>82</v>
      </c>
      <c r="AY959" s="20" t="s">
        <v>178</v>
      </c>
      <c r="BE959" s="229">
        <f>IF(N959="základní",J959,0)</f>
        <v>0</v>
      </c>
      <c r="BF959" s="229">
        <f>IF(N959="snížená",J959,0)</f>
        <v>0</v>
      </c>
      <c r="BG959" s="229">
        <f>IF(N959="zákl. přenesená",J959,0)</f>
        <v>0</v>
      </c>
      <c r="BH959" s="229">
        <f>IF(N959="sníž. přenesená",J959,0)</f>
        <v>0</v>
      </c>
      <c r="BI959" s="229">
        <f>IF(N959="nulová",J959,0)</f>
        <v>0</v>
      </c>
      <c r="BJ959" s="20" t="s">
        <v>80</v>
      </c>
      <c r="BK959" s="229">
        <f>ROUND(I959*H959,2)</f>
        <v>0</v>
      </c>
      <c r="BL959" s="20" t="s">
        <v>185</v>
      </c>
      <c r="BM959" s="228" t="s">
        <v>1517</v>
      </c>
    </row>
    <row r="960" spans="1:47" s="2" customFormat="1" ht="12">
      <c r="A960" s="41"/>
      <c r="B960" s="42"/>
      <c r="C960" s="43"/>
      <c r="D960" s="230" t="s">
        <v>187</v>
      </c>
      <c r="E960" s="43"/>
      <c r="F960" s="231" t="s">
        <v>1518</v>
      </c>
      <c r="G960" s="43"/>
      <c r="H960" s="43"/>
      <c r="I960" s="232"/>
      <c r="J960" s="43"/>
      <c r="K960" s="43"/>
      <c r="L960" s="47"/>
      <c r="M960" s="233"/>
      <c r="N960" s="234"/>
      <c r="O960" s="87"/>
      <c r="P960" s="87"/>
      <c r="Q960" s="87"/>
      <c r="R960" s="87"/>
      <c r="S960" s="87"/>
      <c r="T960" s="88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T960" s="20" t="s">
        <v>187</v>
      </c>
      <c r="AU960" s="20" t="s">
        <v>82</v>
      </c>
    </row>
    <row r="961" spans="1:47" s="2" customFormat="1" ht="12">
      <c r="A961" s="41"/>
      <c r="B961" s="42"/>
      <c r="C961" s="43"/>
      <c r="D961" s="230" t="s">
        <v>240</v>
      </c>
      <c r="E961" s="43"/>
      <c r="F961" s="246" t="s">
        <v>1519</v>
      </c>
      <c r="G961" s="43"/>
      <c r="H961" s="43"/>
      <c r="I961" s="232"/>
      <c r="J961" s="43"/>
      <c r="K961" s="43"/>
      <c r="L961" s="47"/>
      <c r="M961" s="304"/>
      <c r="N961" s="305"/>
      <c r="O961" s="306"/>
      <c r="P961" s="306"/>
      <c r="Q961" s="306"/>
      <c r="R961" s="306"/>
      <c r="S961" s="306"/>
      <c r="T961" s="307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T961" s="20" t="s">
        <v>240</v>
      </c>
      <c r="AU961" s="20" t="s">
        <v>82</v>
      </c>
    </row>
    <row r="962" spans="1:31" s="2" customFormat="1" ht="6.95" customHeight="1">
      <c r="A962" s="41"/>
      <c r="B962" s="62"/>
      <c r="C962" s="63"/>
      <c r="D962" s="63"/>
      <c r="E962" s="63"/>
      <c r="F962" s="63"/>
      <c r="G962" s="63"/>
      <c r="H962" s="63"/>
      <c r="I962" s="63"/>
      <c r="J962" s="63"/>
      <c r="K962" s="63"/>
      <c r="L962" s="47"/>
      <c r="M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</row>
  </sheetData>
  <sheetProtection password="CC35" sheet="1" objects="1" scenarios="1" formatColumns="0" formatRows="0" autoFilter="0"/>
  <autoFilter ref="C115:K961"/>
  <mergeCells count="9">
    <mergeCell ref="E7:H7"/>
    <mergeCell ref="E9:H9"/>
    <mergeCell ref="E18:H18"/>
    <mergeCell ref="E27:H27"/>
    <mergeCell ref="E48:H48"/>
    <mergeCell ref="E50:H50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119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PŘÍSTAVBA DVOU TŘÍD MŠ LAZARETNÍ</v>
      </c>
      <c r="F7" s="147"/>
      <c r="G7" s="147"/>
      <c r="H7" s="147"/>
      <c r="L7" s="23"/>
    </row>
    <row r="8" spans="2:12" s="1" customFormat="1" ht="12" customHeight="1">
      <c r="B8" s="23"/>
      <c r="D8" s="147" t="s">
        <v>120</v>
      </c>
      <c r="L8" s="23"/>
    </row>
    <row r="9" spans="1:31" s="2" customFormat="1" ht="16.5" customHeight="1">
      <c r="A9" s="41"/>
      <c r="B9" s="47"/>
      <c r="C9" s="41"/>
      <c r="D9" s="41"/>
      <c r="E9" s="148" t="s">
        <v>1520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1521</v>
      </c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0" t="s">
        <v>1522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47" t="s">
        <v>20</v>
      </c>
      <c r="J13" s="136" t="s">
        <v>19</v>
      </c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47" t="s">
        <v>23</v>
      </c>
      <c r="J14" s="151" t="str">
        <f>'Rekapitulace stavby'!AN8</f>
        <v>15. 6. 2021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47" t="s">
        <v>26</v>
      </c>
      <c r="J16" s="136" t="s">
        <v>19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47" t="s">
        <v>28</v>
      </c>
      <c r="J17" s="136" t="s">
        <v>19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47" t="s">
        <v>26</v>
      </c>
      <c r="J19" s="36" t="str">
        <f>'Rekapitulace stavby'!AN13</f>
        <v>Vyplň údaj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7" t="s">
        <v>28</v>
      </c>
      <c r="J20" s="36" t="str">
        <f>'Rekapitulace stavby'!AN14</f>
        <v>Vyplň údaj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47" t="s">
        <v>26</v>
      </c>
      <c r="J22" s="136" t="s">
        <v>19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32</v>
      </c>
      <c r="F23" s="41"/>
      <c r="G23" s="41"/>
      <c r="H23" s="41"/>
      <c r="I23" s="147" t="s">
        <v>28</v>
      </c>
      <c r="J23" s="136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34</v>
      </c>
      <c r="E25" s="41"/>
      <c r="F25" s="41"/>
      <c r="G25" s="41"/>
      <c r="H25" s="41"/>
      <c r="I25" s="147" t="s">
        <v>26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35</v>
      </c>
      <c r="F26" s="41"/>
      <c r="G26" s="41"/>
      <c r="H26" s="41"/>
      <c r="I26" s="147" t="s">
        <v>28</v>
      </c>
      <c r="J26" s="136" t="s">
        <v>19</v>
      </c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36</v>
      </c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47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7" t="s">
        <v>38</v>
      </c>
      <c r="E32" s="41"/>
      <c r="F32" s="41"/>
      <c r="G32" s="41"/>
      <c r="H32" s="41"/>
      <c r="I32" s="41"/>
      <c r="J32" s="158">
        <f>ROUND(J89,2)</f>
        <v>0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9" t="s">
        <v>40</v>
      </c>
      <c r="G34" s="41"/>
      <c r="H34" s="41"/>
      <c r="I34" s="159" t="s">
        <v>39</v>
      </c>
      <c r="J34" s="159" t="s">
        <v>41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0" t="s">
        <v>42</v>
      </c>
      <c r="E35" s="147" t="s">
        <v>43</v>
      </c>
      <c r="F35" s="161">
        <f>ROUND((SUM(BE89:BE225)),2)</f>
        <v>0</v>
      </c>
      <c r="G35" s="41"/>
      <c r="H35" s="41"/>
      <c r="I35" s="162">
        <v>0.21</v>
      </c>
      <c r="J35" s="161">
        <f>ROUND(((SUM(BE89:BE225))*I35),2)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44</v>
      </c>
      <c r="F36" s="161">
        <f>ROUND((SUM(BF89:BF225)),2)</f>
        <v>0</v>
      </c>
      <c r="G36" s="41"/>
      <c r="H36" s="41"/>
      <c r="I36" s="162">
        <v>0.15</v>
      </c>
      <c r="J36" s="161">
        <f>ROUND(((SUM(BF89:BF225))*I36),2)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45</v>
      </c>
      <c r="F37" s="161">
        <f>ROUND((SUM(BG89:BG225)),2)</f>
        <v>0</v>
      </c>
      <c r="G37" s="41"/>
      <c r="H37" s="41"/>
      <c r="I37" s="162">
        <v>0.21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46</v>
      </c>
      <c r="F38" s="161">
        <f>ROUND((SUM(BH89:BH225)),2)</f>
        <v>0</v>
      </c>
      <c r="G38" s="41"/>
      <c r="H38" s="41"/>
      <c r="I38" s="162">
        <v>0.15</v>
      </c>
      <c r="J38" s="161">
        <f>0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47</v>
      </c>
      <c r="F39" s="161">
        <f>ROUND((SUM(BI89:BI225)),2)</f>
        <v>0</v>
      </c>
      <c r="G39" s="41"/>
      <c r="H39" s="41"/>
      <c r="I39" s="162">
        <v>0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122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4" t="str">
        <f>E7</f>
        <v>PŘÍSTAVBA DVOU TŘÍD MŠ LAZARETNÍ</v>
      </c>
      <c r="F50" s="35"/>
      <c r="G50" s="35"/>
      <c r="H50" s="35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120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4" t="s">
        <v>1520</v>
      </c>
      <c r="F52" s="43"/>
      <c r="G52" s="43"/>
      <c r="H52" s="43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1521</v>
      </c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 xml:space="preserve">D.1.4.a - ZAŘÍZENÍ PRO VYTÁPĚNÍ STAVEB </v>
      </c>
      <c r="F54" s="43"/>
      <c r="G54" s="43"/>
      <c r="H54" s="43"/>
      <c r="I54" s="43"/>
      <c r="J54" s="43"/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Lazaretní 25, 312 00 Plzeň</v>
      </c>
      <c r="G56" s="43"/>
      <c r="H56" s="43"/>
      <c r="I56" s="35" t="s">
        <v>23</v>
      </c>
      <c r="J56" s="75" t="str">
        <f>IF(J14="","",J14)</f>
        <v>15. 6. 2021</v>
      </c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 xml:space="preserve">ZŠ a MŠ Lazaretní 25, Plzeň </v>
      </c>
      <c r="G58" s="43"/>
      <c r="H58" s="43"/>
      <c r="I58" s="35" t="s">
        <v>31</v>
      </c>
      <c r="J58" s="39" t="str">
        <f>E23</f>
        <v>projectstudio8 s.r.o.</v>
      </c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35" t="s">
        <v>34</v>
      </c>
      <c r="J59" s="39" t="str">
        <f>E26</f>
        <v xml:space="preserve">Michal Jirka 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5" t="s">
        <v>123</v>
      </c>
      <c r="D61" s="176"/>
      <c r="E61" s="176"/>
      <c r="F61" s="176"/>
      <c r="G61" s="176"/>
      <c r="H61" s="176"/>
      <c r="I61" s="176"/>
      <c r="J61" s="177" t="s">
        <v>124</v>
      </c>
      <c r="K61" s="176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8" t="s">
        <v>70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125</v>
      </c>
    </row>
    <row r="64" spans="1:31" s="9" customFormat="1" ht="24.95" customHeight="1">
      <c r="A64" s="9"/>
      <c r="B64" s="179"/>
      <c r="C64" s="180"/>
      <c r="D64" s="181" t="s">
        <v>1523</v>
      </c>
      <c r="E64" s="182"/>
      <c r="F64" s="182"/>
      <c r="G64" s="182"/>
      <c r="H64" s="182"/>
      <c r="I64" s="182"/>
      <c r="J64" s="183">
        <f>J90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9"/>
      <c r="C65" s="180"/>
      <c r="D65" s="181" t="s">
        <v>1524</v>
      </c>
      <c r="E65" s="182"/>
      <c r="F65" s="182"/>
      <c r="G65" s="182"/>
      <c r="H65" s="182"/>
      <c r="I65" s="182"/>
      <c r="J65" s="183">
        <f>J133</f>
        <v>0</v>
      </c>
      <c r="K65" s="180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9"/>
      <c r="C66" s="180"/>
      <c r="D66" s="181" t="s">
        <v>1525</v>
      </c>
      <c r="E66" s="182"/>
      <c r="F66" s="182"/>
      <c r="G66" s="182"/>
      <c r="H66" s="182"/>
      <c r="I66" s="182"/>
      <c r="J66" s="183">
        <f>J184</f>
        <v>0</v>
      </c>
      <c r="K66" s="180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9"/>
      <c r="C67" s="180"/>
      <c r="D67" s="181" t="s">
        <v>1526</v>
      </c>
      <c r="E67" s="182"/>
      <c r="F67" s="182"/>
      <c r="G67" s="182"/>
      <c r="H67" s="182"/>
      <c r="I67" s="182"/>
      <c r="J67" s="183">
        <f>J195</f>
        <v>0</v>
      </c>
      <c r="K67" s="180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163</v>
      </c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4" t="str">
        <f>E7</f>
        <v>PŘÍSTAVBA DVOU TŘÍD MŠ LAZARETNÍ</v>
      </c>
      <c r="F77" s="35"/>
      <c r="G77" s="35"/>
      <c r="H77" s="35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4"/>
      <c r="C78" s="35" t="s">
        <v>120</v>
      </c>
      <c r="D78" s="25"/>
      <c r="E78" s="25"/>
      <c r="F78" s="25"/>
      <c r="G78" s="25"/>
      <c r="H78" s="25"/>
      <c r="I78" s="25"/>
      <c r="J78" s="25"/>
      <c r="K78" s="25"/>
      <c r="L78" s="23"/>
    </row>
    <row r="79" spans="1:31" s="2" customFormat="1" ht="16.5" customHeight="1">
      <c r="A79" s="41"/>
      <c r="B79" s="42"/>
      <c r="C79" s="43"/>
      <c r="D79" s="43"/>
      <c r="E79" s="174" t="s">
        <v>1520</v>
      </c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1521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 xml:space="preserve">D.1.4.a - ZAŘÍZENÍ PRO VYTÁPĚNÍ STAVEB </v>
      </c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21</v>
      </c>
      <c r="D83" s="43"/>
      <c r="E83" s="43"/>
      <c r="F83" s="30" t="str">
        <f>F14</f>
        <v>Lazaretní 25, 312 00 Plzeň</v>
      </c>
      <c r="G83" s="43"/>
      <c r="H83" s="43"/>
      <c r="I83" s="35" t="s">
        <v>23</v>
      </c>
      <c r="J83" s="75" t="str">
        <f>IF(J14="","",J14)</f>
        <v>15. 6. 2021</v>
      </c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5" t="s">
        <v>25</v>
      </c>
      <c r="D85" s="43"/>
      <c r="E85" s="43"/>
      <c r="F85" s="30" t="str">
        <f>E17</f>
        <v xml:space="preserve">ZŠ a MŠ Lazaretní 25, Plzeň </v>
      </c>
      <c r="G85" s="43"/>
      <c r="H85" s="43"/>
      <c r="I85" s="35" t="s">
        <v>31</v>
      </c>
      <c r="J85" s="39" t="str">
        <f>E23</f>
        <v>projectstudio8 s.r.o.</v>
      </c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5" t="s">
        <v>29</v>
      </c>
      <c r="D86" s="43"/>
      <c r="E86" s="43"/>
      <c r="F86" s="30" t="str">
        <f>IF(E20="","",E20)</f>
        <v>Vyplň údaj</v>
      </c>
      <c r="G86" s="43"/>
      <c r="H86" s="43"/>
      <c r="I86" s="35" t="s">
        <v>34</v>
      </c>
      <c r="J86" s="39" t="str">
        <f>E26</f>
        <v xml:space="preserve">Michal Jirka </v>
      </c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90"/>
      <c r="B88" s="191"/>
      <c r="C88" s="192" t="s">
        <v>164</v>
      </c>
      <c r="D88" s="193" t="s">
        <v>57</v>
      </c>
      <c r="E88" s="193" t="s">
        <v>53</v>
      </c>
      <c r="F88" s="193" t="s">
        <v>54</v>
      </c>
      <c r="G88" s="193" t="s">
        <v>165</v>
      </c>
      <c r="H88" s="193" t="s">
        <v>166</v>
      </c>
      <c r="I88" s="193" t="s">
        <v>167</v>
      </c>
      <c r="J88" s="193" t="s">
        <v>124</v>
      </c>
      <c r="K88" s="194" t="s">
        <v>168</v>
      </c>
      <c r="L88" s="195"/>
      <c r="M88" s="95" t="s">
        <v>19</v>
      </c>
      <c r="N88" s="96" t="s">
        <v>42</v>
      </c>
      <c r="O88" s="96" t="s">
        <v>169</v>
      </c>
      <c r="P88" s="96" t="s">
        <v>170</v>
      </c>
      <c r="Q88" s="96" t="s">
        <v>171</v>
      </c>
      <c r="R88" s="96" t="s">
        <v>172</v>
      </c>
      <c r="S88" s="96" t="s">
        <v>173</v>
      </c>
      <c r="T88" s="97" t="s">
        <v>174</v>
      </c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</row>
    <row r="89" spans="1:63" s="2" customFormat="1" ht="22.8" customHeight="1">
      <c r="A89" s="41"/>
      <c r="B89" s="42"/>
      <c r="C89" s="102" t="s">
        <v>175</v>
      </c>
      <c r="D89" s="43"/>
      <c r="E89" s="43"/>
      <c r="F89" s="43"/>
      <c r="G89" s="43"/>
      <c r="H89" s="43"/>
      <c r="I89" s="43"/>
      <c r="J89" s="196">
        <f>BK89</f>
        <v>0</v>
      </c>
      <c r="K89" s="43"/>
      <c r="L89" s="47"/>
      <c r="M89" s="98"/>
      <c r="N89" s="197"/>
      <c r="O89" s="99"/>
      <c r="P89" s="198">
        <f>P90+P133+P184+P195</f>
        <v>0</v>
      </c>
      <c r="Q89" s="99"/>
      <c r="R89" s="198">
        <f>R90+R133+R184+R195</f>
        <v>0</v>
      </c>
      <c r="S89" s="99"/>
      <c r="T89" s="199">
        <f>T90+T133+T184+T195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71</v>
      </c>
      <c r="AU89" s="20" t="s">
        <v>125</v>
      </c>
      <c r="BK89" s="200">
        <f>BK90+BK133+BK184+BK195</f>
        <v>0</v>
      </c>
    </row>
    <row r="90" spans="1:63" s="12" customFormat="1" ht="25.9" customHeight="1">
      <c r="A90" s="12"/>
      <c r="B90" s="201"/>
      <c r="C90" s="202"/>
      <c r="D90" s="203" t="s">
        <v>71</v>
      </c>
      <c r="E90" s="204" t="s">
        <v>321</v>
      </c>
      <c r="F90" s="204" t="s">
        <v>1527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SUM(P91:P132)</f>
        <v>0</v>
      </c>
      <c r="Q90" s="209"/>
      <c r="R90" s="210">
        <f>SUM(R91:R132)</f>
        <v>0</v>
      </c>
      <c r="S90" s="209"/>
      <c r="T90" s="211">
        <f>SUM(T91:T132)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2" t="s">
        <v>80</v>
      </c>
      <c r="AT90" s="213" t="s">
        <v>71</v>
      </c>
      <c r="AU90" s="213" t="s">
        <v>72</v>
      </c>
      <c r="AY90" s="212" t="s">
        <v>178</v>
      </c>
      <c r="BK90" s="214">
        <f>SUM(BK91:BK132)</f>
        <v>0</v>
      </c>
    </row>
    <row r="91" spans="1:65" s="2" customFormat="1" ht="12">
      <c r="A91" s="41"/>
      <c r="B91" s="42"/>
      <c r="C91" s="217" t="s">
        <v>80</v>
      </c>
      <c r="D91" s="217" t="s">
        <v>180</v>
      </c>
      <c r="E91" s="218" t="s">
        <v>1528</v>
      </c>
      <c r="F91" s="219" t="s">
        <v>1529</v>
      </c>
      <c r="G91" s="220" t="s">
        <v>1530</v>
      </c>
      <c r="H91" s="221">
        <v>1</v>
      </c>
      <c r="I91" s="222"/>
      <c r="J91" s="223">
        <f>ROUND(I91*H91,2)</f>
        <v>0</v>
      </c>
      <c r="K91" s="219" t="s">
        <v>19</v>
      </c>
      <c r="L91" s="47"/>
      <c r="M91" s="224" t="s">
        <v>19</v>
      </c>
      <c r="N91" s="225" t="s">
        <v>43</v>
      </c>
      <c r="O91" s="87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8" t="s">
        <v>185</v>
      </c>
      <c r="AT91" s="228" t="s">
        <v>180</v>
      </c>
      <c r="AU91" s="228" t="s">
        <v>80</v>
      </c>
      <c r="AY91" s="20" t="s">
        <v>178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0" t="s">
        <v>80</v>
      </c>
      <c r="BK91" s="229">
        <f>ROUND(I91*H91,2)</f>
        <v>0</v>
      </c>
      <c r="BL91" s="20" t="s">
        <v>185</v>
      </c>
      <c r="BM91" s="228" t="s">
        <v>82</v>
      </c>
    </row>
    <row r="92" spans="1:47" s="2" customFormat="1" ht="12">
      <c r="A92" s="41"/>
      <c r="B92" s="42"/>
      <c r="C92" s="43"/>
      <c r="D92" s="230" t="s">
        <v>187</v>
      </c>
      <c r="E92" s="43"/>
      <c r="F92" s="231" t="s">
        <v>1531</v>
      </c>
      <c r="G92" s="43"/>
      <c r="H92" s="43"/>
      <c r="I92" s="232"/>
      <c r="J92" s="43"/>
      <c r="K92" s="43"/>
      <c r="L92" s="47"/>
      <c r="M92" s="233"/>
      <c r="N92" s="23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187</v>
      </c>
      <c r="AU92" s="20" t="s">
        <v>80</v>
      </c>
    </row>
    <row r="93" spans="1:47" s="2" customFormat="1" ht="12">
      <c r="A93" s="41"/>
      <c r="B93" s="42"/>
      <c r="C93" s="43"/>
      <c r="D93" s="230" t="s">
        <v>240</v>
      </c>
      <c r="E93" s="43"/>
      <c r="F93" s="246" t="s">
        <v>1532</v>
      </c>
      <c r="G93" s="43"/>
      <c r="H93" s="43"/>
      <c r="I93" s="232"/>
      <c r="J93" s="43"/>
      <c r="K93" s="43"/>
      <c r="L93" s="47"/>
      <c r="M93" s="233"/>
      <c r="N93" s="23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240</v>
      </c>
      <c r="AU93" s="20" t="s">
        <v>80</v>
      </c>
    </row>
    <row r="94" spans="1:65" s="2" customFormat="1" ht="12">
      <c r="A94" s="41"/>
      <c r="B94" s="42"/>
      <c r="C94" s="217" t="s">
        <v>82</v>
      </c>
      <c r="D94" s="217" t="s">
        <v>180</v>
      </c>
      <c r="E94" s="218" t="s">
        <v>1533</v>
      </c>
      <c r="F94" s="219" t="s">
        <v>1534</v>
      </c>
      <c r="G94" s="220" t="s">
        <v>1530</v>
      </c>
      <c r="H94" s="221">
        <v>1</v>
      </c>
      <c r="I94" s="222"/>
      <c r="J94" s="223">
        <f>ROUND(I94*H94,2)</f>
        <v>0</v>
      </c>
      <c r="K94" s="219" t="s">
        <v>19</v>
      </c>
      <c r="L94" s="47"/>
      <c r="M94" s="224" t="s">
        <v>19</v>
      </c>
      <c r="N94" s="225" t="s">
        <v>43</v>
      </c>
      <c r="O94" s="87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8" t="s">
        <v>185</v>
      </c>
      <c r="AT94" s="228" t="s">
        <v>180</v>
      </c>
      <c r="AU94" s="228" t="s">
        <v>80</v>
      </c>
      <c r="AY94" s="20" t="s">
        <v>178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0" t="s">
        <v>80</v>
      </c>
      <c r="BK94" s="229">
        <f>ROUND(I94*H94,2)</f>
        <v>0</v>
      </c>
      <c r="BL94" s="20" t="s">
        <v>185</v>
      </c>
      <c r="BM94" s="228" t="s">
        <v>185</v>
      </c>
    </row>
    <row r="95" spans="1:47" s="2" customFormat="1" ht="12">
      <c r="A95" s="41"/>
      <c r="B95" s="42"/>
      <c r="C95" s="43"/>
      <c r="D95" s="230" t="s">
        <v>187</v>
      </c>
      <c r="E95" s="43"/>
      <c r="F95" s="231" t="s">
        <v>1534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187</v>
      </c>
      <c r="AU95" s="20" t="s">
        <v>80</v>
      </c>
    </row>
    <row r="96" spans="1:47" s="2" customFormat="1" ht="12">
      <c r="A96" s="41"/>
      <c r="B96" s="42"/>
      <c r="C96" s="43"/>
      <c r="D96" s="230" t="s">
        <v>240</v>
      </c>
      <c r="E96" s="43"/>
      <c r="F96" s="246" t="s">
        <v>1535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240</v>
      </c>
      <c r="AU96" s="20" t="s">
        <v>80</v>
      </c>
    </row>
    <row r="97" spans="1:65" s="2" customFormat="1" ht="12">
      <c r="A97" s="41"/>
      <c r="B97" s="42"/>
      <c r="C97" s="217" t="s">
        <v>101</v>
      </c>
      <c r="D97" s="217" t="s">
        <v>180</v>
      </c>
      <c r="E97" s="218" t="s">
        <v>1536</v>
      </c>
      <c r="F97" s="219" t="s">
        <v>1537</v>
      </c>
      <c r="G97" s="220" t="s">
        <v>1530</v>
      </c>
      <c r="H97" s="221">
        <v>1</v>
      </c>
      <c r="I97" s="222"/>
      <c r="J97" s="223">
        <f>ROUND(I97*H97,2)</f>
        <v>0</v>
      </c>
      <c r="K97" s="219" t="s">
        <v>19</v>
      </c>
      <c r="L97" s="47"/>
      <c r="M97" s="224" t="s">
        <v>19</v>
      </c>
      <c r="N97" s="225" t="s">
        <v>43</v>
      </c>
      <c r="O97" s="87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185</v>
      </c>
      <c r="AT97" s="228" t="s">
        <v>180</v>
      </c>
      <c r="AU97" s="228" t="s">
        <v>80</v>
      </c>
      <c r="AY97" s="20" t="s">
        <v>178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80</v>
      </c>
      <c r="BK97" s="229">
        <f>ROUND(I97*H97,2)</f>
        <v>0</v>
      </c>
      <c r="BL97" s="20" t="s">
        <v>185</v>
      </c>
      <c r="BM97" s="228" t="s">
        <v>207</v>
      </c>
    </row>
    <row r="98" spans="1:47" s="2" customFormat="1" ht="12">
      <c r="A98" s="41"/>
      <c r="B98" s="42"/>
      <c r="C98" s="43"/>
      <c r="D98" s="230" t="s">
        <v>187</v>
      </c>
      <c r="E98" s="43"/>
      <c r="F98" s="231" t="s">
        <v>1537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187</v>
      </c>
      <c r="AU98" s="20" t="s">
        <v>80</v>
      </c>
    </row>
    <row r="99" spans="1:65" s="2" customFormat="1" ht="33" customHeight="1">
      <c r="A99" s="41"/>
      <c r="B99" s="42"/>
      <c r="C99" s="217" t="s">
        <v>185</v>
      </c>
      <c r="D99" s="217" t="s">
        <v>180</v>
      </c>
      <c r="E99" s="218" t="s">
        <v>1538</v>
      </c>
      <c r="F99" s="219" t="s">
        <v>1539</v>
      </c>
      <c r="G99" s="220" t="s">
        <v>1530</v>
      </c>
      <c r="H99" s="221">
        <v>1</v>
      </c>
      <c r="I99" s="222"/>
      <c r="J99" s="223">
        <f>ROUND(I99*H99,2)</f>
        <v>0</v>
      </c>
      <c r="K99" s="219" t="s">
        <v>19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185</v>
      </c>
      <c r="AT99" s="228" t="s">
        <v>180</v>
      </c>
      <c r="AU99" s="228" t="s">
        <v>80</v>
      </c>
      <c r="AY99" s="20" t="s">
        <v>178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80</v>
      </c>
      <c r="BK99" s="229">
        <f>ROUND(I99*H99,2)</f>
        <v>0</v>
      </c>
      <c r="BL99" s="20" t="s">
        <v>185</v>
      </c>
      <c r="BM99" s="228" t="s">
        <v>198</v>
      </c>
    </row>
    <row r="100" spans="1:47" s="2" customFormat="1" ht="12">
      <c r="A100" s="41"/>
      <c r="B100" s="42"/>
      <c r="C100" s="43"/>
      <c r="D100" s="230" t="s">
        <v>187</v>
      </c>
      <c r="E100" s="43"/>
      <c r="F100" s="231" t="s">
        <v>1540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187</v>
      </c>
      <c r="AU100" s="20" t="s">
        <v>80</v>
      </c>
    </row>
    <row r="101" spans="1:47" s="2" customFormat="1" ht="12">
      <c r="A101" s="41"/>
      <c r="B101" s="42"/>
      <c r="C101" s="43"/>
      <c r="D101" s="230" t="s">
        <v>240</v>
      </c>
      <c r="E101" s="43"/>
      <c r="F101" s="246" t="s">
        <v>1541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240</v>
      </c>
      <c r="AU101" s="20" t="s">
        <v>80</v>
      </c>
    </row>
    <row r="102" spans="1:65" s="2" customFormat="1" ht="12">
      <c r="A102" s="41"/>
      <c r="B102" s="42"/>
      <c r="C102" s="217" t="s">
        <v>202</v>
      </c>
      <c r="D102" s="217" t="s">
        <v>180</v>
      </c>
      <c r="E102" s="218" t="s">
        <v>1542</v>
      </c>
      <c r="F102" s="219" t="s">
        <v>1543</v>
      </c>
      <c r="G102" s="220" t="s">
        <v>1530</v>
      </c>
      <c r="H102" s="221">
        <v>2</v>
      </c>
      <c r="I102" s="222"/>
      <c r="J102" s="223">
        <f>ROUND(I102*H102,2)</f>
        <v>0</v>
      </c>
      <c r="K102" s="219" t="s">
        <v>19</v>
      </c>
      <c r="L102" s="47"/>
      <c r="M102" s="224" t="s">
        <v>19</v>
      </c>
      <c r="N102" s="225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185</v>
      </c>
      <c r="AT102" s="228" t="s">
        <v>180</v>
      </c>
      <c r="AU102" s="228" t="s">
        <v>80</v>
      </c>
      <c r="AY102" s="20" t="s">
        <v>178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80</v>
      </c>
      <c r="BK102" s="229">
        <f>ROUND(I102*H102,2)</f>
        <v>0</v>
      </c>
      <c r="BL102" s="20" t="s">
        <v>185</v>
      </c>
      <c r="BM102" s="228" t="s">
        <v>201</v>
      </c>
    </row>
    <row r="103" spans="1:47" s="2" customFormat="1" ht="12">
      <c r="A103" s="41"/>
      <c r="B103" s="42"/>
      <c r="C103" s="43"/>
      <c r="D103" s="230" t="s">
        <v>187</v>
      </c>
      <c r="E103" s="43"/>
      <c r="F103" s="231" t="s">
        <v>1543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187</v>
      </c>
      <c r="AU103" s="20" t="s">
        <v>80</v>
      </c>
    </row>
    <row r="104" spans="1:47" s="2" customFormat="1" ht="12">
      <c r="A104" s="41"/>
      <c r="B104" s="42"/>
      <c r="C104" s="43"/>
      <c r="D104" s="230" t="s">
        <v>240</v>
      </c>
      <c r="E104" s="43"/>
      <c r="F104" s="246" t="s">
        <v>1544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240</v>
      </c>
      <c r="AU104" s="20" t="s">
        <v>80</v>
      </c>
    </row>
    <row r="105" spans="1:65" s="2" customFormat="1" ht="16.5" customHeight="1">
      <c r="A105" s="41"/>
      <c r="B105" s="42"/>
      <c r="C105" s="217" t="s">
        <v>207</v>
      </c>
      <c r="D105" s="217" t="s">
        <v>180</v>
      </c>
      <c r="E105" s="218" t="s">
        <v>1545</v>
      </c>
      <c r="F105" s="219" t="s">
        <v>1546</v>
      </c>
      <c r="G105" s="220" t="s">
        <v>1530</v>
      </c>
      <c r="H105" s="221">
        <v>2</v>
      </c>
      <c r="I105" s="222"/>
      <c r="J105" s="223">
        <f>ROUND(I105*H105,2)</f>
        <v>0</v>
      </c>
      <c r="K105" s="219" t="s">
        <v>19</v>
      </c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185</v>
      </c>
      <c r="AT105" s="228" t="s">
        <v>180</v>
      </c>
      <c r="AU105" s="228" t="s">
        <v>80</v>
      </c>
      <c r="AY105" s="20" t="s">
        <v>178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80</v>
      </c>
      <c r="BK105" s="229">
        <f>ROUND(I105*H105,2)</f>
        <v>0</v>
      </c>
      <c r="BL105" s="20" t="s">
        <v>185</v>
      </c>
      <c r="BM105" s="228" t="s">
        <v>235</v>
      </c>
    </row>
    <row r="106" spans="1:47" s="2" customFormat="1" ht="12">
      <c r="A106" s="41"/>
      <c r="B106" s="42"/>
      <c r="C106" s="43"/>
      <c r="D106" s="230" t="s">
        <v>187</v>
      </c>
      <c r="E106" s="43"/>
      <c r="F106" s="231" t="s">
        <v>1546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187</v>
      </c>
      <c r="AU106" s="20" t="s">
        <v>80</v>
      </c>
    </row>
    <row r="107" spans="1:65" s="2" customFormat="1" ht="16.5" customHeight="1">
      <c r="A107" s="41"/>
      <c r="B107" s="42"/>
      <c r="C107" s="217" t="s">
        <v>212</v>
      </c>
      <c r="D107" s="217" t="s">
        <v>180</v>
      </c>
      <c r="E107" s="218" t="s">
        <v>1547</v>
      </c>
      <c r="F107" s="219" t="s">
        <v>1548</v>
      </c>
      <c r="G107" s="220" t="s">
        <v>1530</v>
      </c>
      <c r="H107" s="221">
        <v>5</v>
      </c>
      <c r="I107" s="222"/>
      <c r="J107" s="223">
        <f>ROUND(I107*H107,2)</f>
        <v>0</v>
      </c>
      <c r="K107" s="219" t="s">
        <v>19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185</v>
      </c>
      <c r="AT107" s="228" t="s">
        <v>180</v>
      </c>
      <c r="AU107" s="228" t="s">
        <v>80</v>
      </c>
      <c r="AY107" s="20" t="s">
        <v>178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185</v>
      </c>
      <c r="BM107" s="228" t="s">
        <v>215</v>
      </c>
    </row>
    <row r="108" spans="1:47" s="2" customFormat="1" ht="12">
      <c r="A108" s="41"/>
      <c r="B108" s="42"/>
      <c r="C108" s="43"/>
      <c r="D108" s="230" t="s">
        <v>187</v>
      </c>
      <c r="E108" s="43"/>
      <c r="F108" s="231" t="s">
        <v>1548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187</v>
      </c>
      <c r="AU108" s="20" t="s">
        <v>80</v>
      </c>
    </row>
    <row r="109" spans="1:65" s="2" customFormat="1" ht="16.5" customHeight="1">
      <c r="A109" s="41"/>
      <c r="B109" s="42"/>
      <c r="C109" s="217" t="s">
        <v>198</v>
      </c>
      <c r="D109" s="217" t="s">
        <v>180</v>
      </c>
      <c r="E109" s="218" t="s">
        <v>1549</v>
      </c>
      <c r="F109" s="219" t="s">
        <v>1550</v>
      </c>
      <c r="G109" s="220" t="s">
        <v>1530</v>
      </c>
      <c r="H109" s="221">
        <v>1</v>
      </c>
      <c r="I109" s="222"/>
      <c r="J109" s="223">
        <f>ROUND(I109*H109,2)</f>
        <v>0</v>
      </c>
      <c r="K109" s="219" t="s">
        <v>19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185</v>
      </c>
      <c r="AT109" s="228" t="s">
        <v>180</v>
      </c>
      <c r="AU109" s="228" t="s">
        <v>80</v>
      </c>
      <c r="AY109" s="20" t="s">
        <v>178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185</v>
      </c>
      <c r="BM109" s="228" t="s">
        <v>218</v>
      </c>
    </row>
    <row r="110" spans="1:47" s="2" customFormat="1" ht="12">
      <c r="A110" s="41"/>
      <c r="B110" s="42"/>
      <c r="C110" s="43"/>
      <c r="D110" s="230" t="s">
        <v>187</v>
      </c>
      <c r="E110" s="43"/>
      <c r="F110" s="231" t="s">
        <v>1550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187</v>
      </c>
      <c r="AU110" s="20" t="s">
        <v>80</v>
      </c>
    </row>
    <row r="111" spans="1:65" s="2" customFormat="1" ht="16.5" customHeight="1">
      <c r="A111" s="41"/>
      <c r="B111" s="42"/>
      <c r="C111" s="217" t="s">
        <v>220</v>
      </c>
      <c r="D111" s="217" t="s">
        <v>180</v>
      </c>
      <c r="E111" s="218" t="s">
        <v>1551</v>
      </c>
      <c r="F111" s="219" t="s">
        <v>1552</v>
      </c>
      <c r="G111" s="220" t="s">
        <v>1530</v>
      </c>
      <c r="H111" s="221">
        <v>2</v>
      </c>
      <c r="I111" s="222"/>
      <c r="J111" s="223">
        <f>ROUND(I111*H111,2)</f>
        <v>0</v>
      </c>
      <c r="K111" s="219" t="s">
        <v>19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185</v>
      </c>
      <c r="AT111" s="228" t="s">
        <v>180</v>
      </c>
      <c r="AU111" s="228" t="s">
        <v>80</v>
      </c>
      <c r="AY111" s="20" t="s">
        <v>178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185</v>
      </c>
      <c r="BM111" s="228" t="s">
        <v>224</v>
      </c>
    </row>
    <row r="112" spans="1:47" s="2" customFormat="1" ht="12">
      <c r="A112" s="41"/>
      <c r="B112" s="42"/>
      <c r="C112" s="43"/>
      <c r="D112" s="230" t="s">
        <v>187</v>
      </c>
      <c r="E112" s="43"/>
      <c r="F112" s="231" t="s">
        <v>1552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187</v>
      </c>
      <c r="AU112" s="20" t="s">
        <v>80</v>
      </c>
    </row>
    <row r="113" spans="1:65" s="2" customFormat="1" ht="16.5" customHeight="1">
      <c r="A113" s="41"/>
      <c r="B113" s="42"/>
      <c r="C113" s="217" t="s">
        <v>201</v>
      </c>
      <c r="D113" s="217" t="s">
        <v>180</v>
      </c>
      <c r="E113" s="218" t="s">
        <v>1553</v>
      </c>
      <c r="F113" s="219" t="s">
        <v>1554</v>
      </c>
      <c r="G113" s="220" t="s">
        <v>1530</v>
      </c>
      <c r="H113" s="221">
        <v>2</v>
      </c>
      <c r="I113" s="222"/>
      <c r="J113" s="223">
        <f>ROUND(I113*H113,2)</f>
        <v>0</v>
      </c>
      <c r="K113" s="219" t="s">
        <v>19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185</v>
      </c>
      <c r="AT113" s="228" t="s">
        <v>180</v>
      </c>
      <c r="AU113" s="228" t="s">
        <v>80</v>
      </c>
      <c r="AY113" s="20" t="s">
        <v>178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80</v>
      </c>
      <c r="BK113" s="229">
        <f>ROUND(I113*H113,2)</f>
        <v>0</v>
      </c>
      <c r="BL113" s="20" t="s">
        <v>185</v>
      </c>
      <c r="BM113" s="228" t="s">
        <v>228</v>
      </c>
    </row>
    <row r="114" spans="1:47" s="2" customFormat="1" ht="12">
      <c r="A114" s="41"/>
      <c r="B114" s="42"/>
      <c r="C114" s="43"/>
      <c r="D114" s="230" t="s">
        <v>187</v>
      </c>
      <c r="E114" s="43"/>
      <c r="F114" s="231" t="s">
        <v>1554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187</v>
      </c>
      <c r="AU114" s="20" t="s">
        <v>80</v>
      </c>
    </row>
    <row r="115" spans="1:65" s="2" customFormat="1" ht="16.5" customHeight="1">
      <c r="A115" s="41"/>
      <c r="B115" s="42"/>
      <c r="C115" s="217" t="s">
        <v>230</v>
      </c>
      <c r="D115" s="217" t="s">
        <v>180</v>
      </c>
      <c r="E115" s="218" t="s">
        <v>1555</v>
      </c>
      <c r="F115" s="219" t="s">
        <v>1556</v>
      </c>
      <c r="G115" s="220" t="s">
        <v>346</v>
      </c>
      <c r="H115" s="221">
        <v>5</v>
      </c>
      <c r="I115" s="222"/>
      <c r="J115" s="223">
        <f>ROUND(I115*H115,2)</f>
        <v>0</v>
      </c>
      <c r="K115" s="219" t="s">
        <v>19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185</v>
      </c>
      <c r="AT115" s="228" t="s">
        <v>180</v>
      </c>
      <c r="AU115" s="228" t="s">
        <v>80</v>
      </c>
      <c r="AY115" s="20" t="s">
        <v>178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185</v>
      </c>
      <c r="BM115" s="228" t="s">
        <v>233</v>
      </c>
    </row>
    <row r="116" spans="1:47" s="2" customFormat="1" ht="12">
      <c r="A116" s="41"/>
      <c r="B116" s="42"/>
      <c r="C116" s="43"/>
      <c r="D116" s="230" t="s">
        <v>187</v>
      </c>
      <c r="E116" s="43"/>
      <c r="F116" s="231" t="s">
        <v>1556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187</v>
      </c>
      <c r="AU116" s="20" t="s">
        <v>80</v>
      </c>
    </row>
    <row r="117" spans="1:47" s="2" customFormat="1" ht="12">
      <c r="A117" s="41"/>
      <c r="B117" s="42"/>
      <c r="C117" s="43"/>
      <c r="D117" s="230" t="s">
        <v>240</v>
      </c>
      <c r="E117" s="43"/>
      <c r="F117" s="246" t="s">
        <v>1557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240</v>
      </c>
      <c r="AU117" s="20" t="s">
        <v>80</v>
      </c>
    </row>
    <row r="118" spans="1:65" s="2" customFormat="1" ht="16.5" customHeight="1">
      <c r="A118" s="41"/>
      <c r="B118" s="42"/>
      <c r="C118" s="217" t="s">
        <v>235</v>
      </c>
      <c r="D118" s="217" t="s">
        <v>180</v>
      </c>
      <c r="E118" s="218" t="s">
        <v>1558</v>
      </c>
      <c r="F118" s="219" t="s">
        <v>1559</v>
      </c>
      <c r="G118" s="220" t="s">
        <v>346</v>
      </c>
      <c r="H118" s="221">
        <v>5</v>
      </c>
      <c r="I118" s="222"/>
      <c r="J118" s="223">
        <f>ROUND(I118*H118,2)</f>
        <v>0</v>
      </c>
      <c r="K118" s="219" t="s">
        <v>19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185</v>
      </c>
      <c r="AT118" s="228" t="s">
        <v>180</v>
      </c>
      <c r="AU118" s="228" t="s">
        <v>80</v>
      </c>
      <c r="AY118" s="20" t="s">
        <v>178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80</v>
      </c>
      <c r="BK118" s="229">
        <f>ROUND(I118*H118,2)</f>
        <v>0</v>
      </c>
      <c r="BL118" s="20" t="s">
        <v>185</v>
      </c>
      <c r="BM118" s="228" t="s">
        <v>238</v>
      </c>
    </row>
    <row r="119" spans="1:47" s="2" customFormat="1" ht="12">
      <c r="A119" s="41"/>
      <c r="B119" s="42"/>
      <c r="C119" s="43"/>
      <c r="D119" s="230" t="s">
        <v>187</v>
      </c>
      <c r="E119" s="43"/>
      <c r="F119" s="231" t="s">
        <v>1559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187</v>
      </c>
      <c r="AU119" s="20" t="s">
        <v>80</v>
      </c>
    </row>
    <row r="120" spans="1:65" s="2" customFormat="1" ht="12">
      <c r="A120" s="41"/>
      <c r="B120" s="42"/>
      <c r="C120" s="217" t="s">
        <v>242</v>
      </c>
      <c r="D120" s="217" t="s">
        <v>180</v>
      </c>
      <c r="E120" s="218" t="s">
        <v>1560</v>
      </c>
      <c r="F120" s="219" t="s">
        <v>1561</v>
      </c>
      <c r="G120" s="220" t="s">
        <v>1530</v>
      </c>
      <c r="H120" s="221">
        <v>10</v>
      </c>
      <c r="I120" s="222"/>
      <c r="J120" s="223">
        <f>ROUND(I120*H120,2)</f>
        <v>0</v>
      </c>
      <c r="K120" s="219" t="s">
        <v>19</v>
      </c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185</v>
      </c>
      <c r="AT120" s="228" t="s">
        <v>180</v>
      </c>
      <c r="AU120" s="228" t="s">
        <v>80</v>
      </c>
      <c r="AY120" s="20" t="s">
        <v>178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185</v>
      </c>
      <c r="BM120" s="228" t="s">
        <v>245</v>
      </c>
    </row>
    <row r="121" spans="1:47" s="2" customFormat="1" ht="12">
      <c r="A121" s="41"/>
      <c r="B121" s="42"/>
      <c r="C121" s="43"/>
      <c r="D121" s="230" t="s">
        <v>187</v>
      </c>
      <c r="E121" s="43"/>
      <c r="F121" s="231" t="s">
        <v>1561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187</v>
      </c>
      <c r="AU121" s="20" t="s">
        <v>80</v>
      </c>
    </row>
    <row r="122" spans="1:65" s="2" customFormat="1" ht="16.5" customHeight="1">
      <c r="A122" s="41"/>
      <c r="B122" s="42"/>
      <c r="C122" s="217" t="s">
        <v>215</v>
      </c>
      <c r="D122" s="217" t="s">
        <v>180</v>
      </c>
      <c r="E122" s="218" t="s">
        <v>1562</v>
      </c>
      <c r="F122" s="219" t="s">
        <v>1563</v>
      </c>
      <c r="G122" s="220" t="s">
        <v>1530</v>
      </c>
      <c r="H122" s="221">
        <v>4</v>
      </c>
      <c r="I122" s="222"/>
      <c r="J122" s="223">
        <f>ROUND(I122*H122,2)</f>
        <v>0</v>
      </c>
      <c r="K122" s="219" t="s">
        <v>19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185</v>
      </c>
      <c r="AT122" s="228" t="s">
        <v>180</v>
      </c>
      <c r="AU122" s="228" t="s">
        <v>80</v>
      </c>
      <c r="AY122" s="20" t="s">
        <v>178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185</v>
      </c>
      <c r="BM122" s="228" t="s">
        <v>328</v>
      </c>
    </row>
    <row r="123" spans="1:47" s="2" customFormat="1" ht="12">
      <c r="A123" s="41"/>
      <c r="B123" s="42"/>
      <c r="C123" s="43"/>
      <c r="D123" s="230" t="s">
        <v>187</v>
      </c>
      <c r="E123" s="43"/>
      <c r="F123" s="231" t="s">
        <v>1563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187</v>
      </c>
      <c r="AU123" s="20" t="s">
        <v>80</v>
      </c>
    </row>
    <row r="124" spans="1:65" s="2" customFormat="1" ht="21.75" customHeight="1">
      <c r="A124" s="41"/>
      <c r="B124" s="42"/>
      <c r="C124" s="217" t="s">
        <v>8</v>
      </c>
      <c r="D124" s="217" t="s">
        <v>180</v>
      </c>
      <c r="E124" s="218" t="s">
        <v>1564</v>
      </c>
      <c r="F124" s="219" t="s">
        <v>1565</v>
      </c>
      <c r="G124" s="220" t="s">
        <v>1530</v>
      </c>
      <c r="H124" s="221">
        <v>1</v>
      </c>
      <c r="I124" s="222"/>
      <c r="J124" s="223">
        <f>ROUND(I124*H124,2)</f>
        <v>0</v>
      </c>
      <c r="K124" s="219" t="s">
        <v>19</v>
      </c>
      <c r="L124" s="47"/>
      <c r="M124" s="224" t="s">
        <v>19</v>
      </c>
      <c r="N124" s="225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185</v>
      </c>
      <c r="AT124" s="228" t="s">
        <v>180</v>
      </c>
      <c r="AU124" s="228" t="s">
        <v>80</v>
      </c>
      <c r="AY124" s="20" t="s">
        <v>178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185</v>
      </c>
      <c r="BM124" s="228" t="s">
        <v>338</v>
      </c>
    </row>
    <row r="125" spans="1:47" s="2" customFormat="1" ht="12">
      <c r="A125" s="41"/>
      <c r="B125" s="42"/>
      <c r="C125" s="43"/>
      <c r="D125" s="230" t="s">
        <v>187</v>
      </c>
      <c r="E125" s="43"/>
      <c r="F125" s="231" t="s">
        <v>1566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187</v>
      </c>
      <c r="AU125" s="20" t="s">
        <v>80</v>
      </c>
    </row>
    <row r="126" spans="1:47" s="2" customFormat="1" ht="12">
      <c r="A126" s="41"/>
      <c r="B126" s="42"/>
      <c r="C126" s="43"/>
      <c r="D126" s="230" t="s">
        <v>240</v>
      </c>
      <c r="E126" s="43"/>
      <c r="F126" s="246" t="s">
        <v>1567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240</v>
      </c>
      <c r="AU126" s="20" t="s">
        <v>80</v>
      </c>
    </row>
    <row r="127" spans="1:65" s="2" customFormat="1" ht="12">
      <c r="A127" s="41"/>
      <c r="B127" s="42"/>
      <c r="C127" s="217" t="s">
        <v>218</v>
      </c>
      <c r="D127" s="217" t="s">
        <v>180</v>
      </c>
      <c r="E127" s="218" t="s">
        <v>1568</v>
      </c>
      <c r="F127" s="219" t="s">
        <v>1569</v>
      </c>
      <c r="G127" s="220" t="s">
        <v>346</v>
      </c>
      <c r="H127" s="221">
        <v>2</v>
      </c>
      <c r="I127" s="222"/>
      <c r="J127" s="223">
        <f>ROUND(I127*H127,2)</f>
        <v>0</v>
      </c>
      <c r="K127" s="219" t="s">
        <v>19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185</v>
      </c>
      <c r="AT127" s="228" t="s">
        <v>180</v>
      </c>
      <c r="AU127" s="228" t="s">
        <v>80</v>
      </c>
      <c r="AY127" s="20" t="s">
        <v>178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185</v>
      </c>
      <c r="BM127" s="228" t="s">
        <v>349</v>
      </c>
    </row>
    <row r="128" spans="1:47" s="2" customFormat="1" ht="12">
      <c r="A128" s="41"/>
      <c r="B128" s="42"/>
      <c r="C128" s="43"/>
      <c r="D128" s="230" t="s">
        <v>187</v>
      </c>
      <c r="E128" s="43"/>
      <c r="F128" s="231" t="s">
        <v>1569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187</v>
      </c>
      <c r="AU128" s="20" t="s">
        <v>80</v>
      </c>
    </row>
    <row r="129" spans="1:65" s="2" customFormat="1" ht="12">
      <c r="A129" s="41"/>
      <c r="B129" s="42"/>
      <c r="C129" s="217" t="s">
        <v>266</v>
      </c>
      <c r="D129" s="217" t="s">
        <v>180</v>
      </c>
      <c r="E129" s="218" t="s">
        <v>1570</v>
      </c>
      <c r="F129" s="219" t="s">
        <v>1571</v>
      </c>
      <c r="G129" s="220" t="s">
        <v>346</v>
      </c>
      <c r="H129" s="221">
        <v>12</v>
      </c>
      <c r="I129" s="222"/>
      <c r="J129" s="223">
        <f>ROUND(I129*H129,2)</f>
        <v>0</v>
      </c>
      <c r="K129" s="219" t="s">
        <v>19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185</v>
      </c>
      <c r="AT129" s="228" t="s">
        <v>180</v>
      </c>
      <c r="AU129" s="228" t="s">
        <v>80</v>
      </c>
      <c r="AY129" s="20" t="s">
        <v>178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80</v>
      </c>
      <c r="BK129" s="229">
        <f>ROUND(I129*H129,2)</f>
        <v>0</v>
      </c>
      <c r="BL129" s="20" t="s">
        <v>185</v>
      </c>
      <c r="BM129" s="228" t="s">
        <v>359</v>
      </c>
    </row>
    <row r="130" spans="1:47" s="2" customFormat="1" ht="12">
      <c r="A130" s="41"/>
      <c r="B130" s="42"/>
      <c r="C130" s="43"/>
      <c r="D130" s="230" t="s">
        <v>187</v>
      </c>
      <c r="E130" s="43"/>
      <c r="F130" s="231" t="s">
        <v>1571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187</v>
      </c>
      <c r="AU130" s="20" t="s">
        <v>80</v>
      </c>
    </row>
    <row r="131" spans="1:65" s="2" customFormat="1" ht="16.5" customHeight="1">
      <c r="A131" s="41"/>
      <c r="B131" s="42"/>
      <c r="C131" s="217" t="s">
        <v>224</v>
      </c>
      <c r="D131" s="217" t="s">
        <v>180</v>
      </c>
      <c r="E131" s="218" t="s">
        <v>1572</v>
      </c>
      <c r="F131" s="219" t="s">
        <v>1573</v>
      </c>
      <c r="G131" s="220" t="s">
        <v>1530</v>
      </c>
      <c r="H131" s="221">
        <v>1</v>
      </c>
      <c r="I131" s="222"/>
      <c r="J131" s="223">
        <f>ROUND(I131*H131,2)</f>
        <v>0</v>
      </c>
      <c r="K131" s="219" t="s">
        <v>19</v>
      </c>
      <c r="L131" s="47"/>
      <c r="M131" s="224" t="s">
        <v>19</v>
      </c>
      <c r="N131" s="225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185</v>
      </c>
      <c r="AT131" s="228" t="s">
        <v>180</v>
      </c>
      <c r="AU131" s="228" t="s">
        <v>80</v>
      </c>
      <c r="AY131" s="20" t="s">
        <v>178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80</v>
      </c>
      <c r="BK131" s="229">
        <f>ROUND(I131*H131,2)</f>
        <v>0</v>
      </c>
      <c r="BL131" s="20" t="s">
        <v>185</v>
      </c>
      <c r="BM131" s="228" t="s">
        <v>369</v>
      </c>
    </row>
    <row r="132" spans="1:47" s="2" customFormat="1" ht="12">
      <c r="A132" s="41"/>
      <c r="B132" s="42"/>
      <c r="C132" s="43"/>
      <c r="D132" s="230" t="s">
        <v>187</v>
      </c>
      <c r="E132" s="43"/>
      <c r="F132" s="231" t="s">
        <v>1573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187</v>
      </c>
      <c r="AU132" s="20" t="s">
        <v>80</v>
      </c>
    </row>
    <row r="133" spans="1:63" s="12" customFormat="1" ht="25.9" customHeight="1">
      <c r="A133" s="12"/>
      <c r="B133" s="201"/>
      <c r="C133" s="202"/>
      <c r="D133" s="203" t="s">
        <v>71</v>
      </c>
      <c r="E133" s="204" t="s">
        <v>391</v>
      </c>
      <c r="F133" s="204" t="s">
        <v>1574</v>
      </c>
      <c r="G133" s="202"/>
      <c r="H133" s="202"/>
      <c r="I133" s="205"/>
      <c r="J133" s="206">
        <f>BK133</f>
        <v>0</v>
      </c>
      <c r="K133" s="202"/>
      <c r="L133" s="207"/>
      <c r="M133" s="208"/>
      <c r="N133" s="209"/>
      <c r="O133" s="209"/>
      <c r="P133" s="210">
        <f>SUM(P134:P183)</f>
        <v>0</v>
      </c>
      <c r="Q133" s="209"/>
      <c r="R133" s="210">
        <f>SUM(R134:R183)</f>
        <v>0</v>
      </c>
      <c r="S133" s="209"/>
      <c r="T133" s="211">
        <f>SUM(T134:T183)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80</v>
      </c>
      <c r="AT133" s="213" t="s">
        <v>71</v>
      </c>
      <c r="AU133" s="213" t="s">
        <v>72</v>
      </c>
      <c r="AY133" s="212" t="s">
        <v>178</v>
      </c>
      <c r="BK133" s="214">
        <f>SUM(BK134:BK183)</f>
        <v>0</v>
      </c>
    </row>
    <row r="134" spans="1:65" s="2" customFormat="1" ht="16.5" customHeight="1">
      <c r="A134" s="41"/>
      <c r="B134" s="42"/>
      <c r="C134" s="217" t="s">
        <v>276</v>
      </c>
      <c r="D134" s="217" t="s">
        <v>180</v>
      </c>
      <c r="E134" s="218" t="s">
        <v>1575</v>
      </c>
      <c r="F134" s="219" t="s">
        <v>1576</v>
      </c>
      <c r="G134" s="220" t="s">
        <v>1530</v>
      </c>
      <c r="H134" s="221">
        <v>4</v>
      </c>
      <c r="I134" s="222"/>
      <c r="J134" s="223">
        <f>ROUND(I134*H134,2)</f>
        <v>0</v>
      </c>
      <c r="K134" s="219" t="s">
        <v>19</v>
      </c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185</v>
      </c>
      <c r="AT134" s="228" t="s">
        <v>180</v>
      </c>
      <c r="AU134" s="228" t="s">
        <v>80</v>
      </c>
      <c r="AY134" s="20" t="s">
        <v>178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185</v>
      </c>
      <c r="BM134" s="228" t="s">
        <v>319</v>
      </c>
    </row>
    <row r="135" spans="1:47" s="2" customFormat="1" ht="12">
      <c r="A135" s="41"/>
      <c r="B135" s="42"/>
      <c r="C135" s="43"/>
      <c r="D135" s="230" t="s">
        <v>187</v>
      </c>
      <c r="E135" s="43"/>
      <c r="F135" s="231" t="s">
        <v>1576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187</v>
      </c>
      <c r="AU135" s="20" t="s">
        <v>80</v>
      </c>
    </row>
    <row r="136" spans="1:65" s="2" customFormat="1" ht="16.5" customHeight="1">
      <c r="A136" s="41"/>
      <c r="B136" s="42"/>
      <c r="C136" s="217" t="s">
        <v>228</v>
      </c>
      <c r="D136" s="217" t="s">
        <v>180</v>
      </c>
      <c r="E136" s="218" t="s">
        <v>1551</v>
      </c>
      <c r="F136" s="219" t="s">
        <v>1552</v>
      </c>
      <c r="G136" s="220" t="s">
        <v>1530</v>
      </c>
      <c r="H136" s="221">
        <v>1</v>
      </c>
      <c r="I136" s="222"/>
      <c r="J136" s="223">
        <f>ROUND(I136*H136,2)</f>
        <v>0</v>
      </c>
      <c r="K136" s="219" t="s">
        <v>19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185</v>
      </c>
      <c r="AT136" s="228" t="s">
        <v>180</v>
      </c>
      <c r="AU136" s="228" t="s">
        <v>80</v>
      </c>
      <c r="AY136" s="20" t="s">
        <v>178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80</v>
      </c>
      <c r="BK136" s="229">
        <f>ROUND(I136*H136,2)</f>
        <v>0</v>
      </c>
      <c r="BL136" s="20" t="s">
        <v>185</v>
      </c>
      <c r="BM136" s="228" t="s">
        <v>387</v>
      </c>
    </row>
    <row r="137" spans="1:47" s="2" customFormat="1" ht="12">
      <c r="A137" s="41"/>
      <c r="B137" s="42"/>
      <c r="C137" s="43"/>
      <c r="D137" s="230" t="s">
        <v>187</v>
      </c>
      <c r="E137" s="43"/>
      <c r="F137" s="231" t="s">
        <v>1552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187</v>
      </c>
      <c r="AU137" s="20" t="s">
        <v>80</v>
      </c>
    </row>
    <row r="138" spans="1:65" s="2" customFormat="1" ht="12">
      <c r="A138" s="41"/>
      <c r="B138" s="42"/>
      <c r="C138" s="217" t="s">
        <v>7</v>
      </c>
      <c r="D138" s="217" t="s">
        <v>180</v>
      </c>
      <c r="E138" s="218" t="s">
        <v>1577</v>
      </c>
      <c r="F138" s="219" t="s">
        <v>1578</v>
      </c>
      <c r="G138" s="220" t="s">
        <v>1530</v>
      </c>
      <c r="H138" s="221">
        <v>2</v>
      </c>
      <c r="I138" s="222"/>
      <c r="J138" s="223">
        <f>ROUND(I138*H138,2)</f>
        <v>0</v>
      </c>
      <c r="K138" s="219" t="s">
        <v>19</v>
      </c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185</v>
      </c>
      <c r="AT138" s="228" t="s">
        <v>180</v>
      </c>
      <c r="AU138" s="228" t="s">
        <v>80</v>
      </c>
      <c r="AY138" s="20" t="s">
        <v>178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80</v>
      </c>
      <c r="BK138" s="229">
        <f>ROUND(I138*H138,2)</f>
        <v>0</v>
      </c>
      <c r="BL138" s="20" t="s">
        <v>185</v>
      </c>
      <c r="BM138" s="228" t="s">
        <v>398</v>
      </c>
    </row>
    <row r="139" spans="1:47" s="2" customFormat="1" ht="12">
      <c r="A139" s="41"/>
      <c r="B139" s="42"/>
      <c r="C139" s="43"/>
      <c r="D139" s="230" t="s">
        <v>187</v>
      </c>
      <c r="E139" s="43"/>
      <c r="F139" s="231" t="s">
        <v>1578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187</v>
      </c>
      <c r="AU139" s="20" t="s">
        <v>80</v>
      </c>
    </row>
    <row r="140" spans="1:65" s="2" customFormat="1" ht="16.5" customHeight="1">
      <c r="A140" s="41"/>
      <c r="B140" s="42"/>
      <c r="C140" s="217" t="s">
        <v>233</v>
      </c>
      <c r="D140" s="217" t="s">
        <v>180</v>
      </c>
      <c r="E140" s="218" t="s">
        <v>1579</v>
      </c>
      <c r="F140" s="219" t="s">
        <v>1580</v>
      </c>
      <c r="G140" s="220" t="s">
        <v>346</v>
      </c>
      <c r="H140" s="221">
        <v>24</v>
      </c>
      <c r="I140" s="222"/>
      <c r="J140" s="223">
        <f>ROUND(I140*H140,2)</f>
        <v>0</v>
      </c>
      <c r="K140" s="219" t="s">
        <v>19</v>
      </c>
      <c r="L140" s="47"/>
      <c r="M140" s="224" t="s">
        <v>19</v>
      </c>
      <c r="N140" s="225" t="s">
        <v>43</v>
      </c>
      <c r="O140" s="87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185</v>
      </c>
      <c r="AT140" s="228" t="s">
        <v>180</v>
      </c>
      <c r="AU140" s="228" t="s">
        <v>80</v>
      </c>
      <c r="AY140" s="20" t="s">
        <v>178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0" t="s">
        <v>80</v>
      </c>
      <c r="BK140" s="229">
        <f>ROUND(I140*H140,2)</f>
        <v>0</v>
      </c>
      <c r="BL140" s="20" t="s">
        <v>185</v>
      </c>
      <c r="BM140" s="228" t="s">
        <v>409</v>
      </c>
    </row>
    <row r="141" spans="1:47" s="2" customFormat="1" ht="12">
      <c r="A141" s="41"/>
      <c r="B141" s="42"/>
      <c r="C141" s="43"/>
      <c r="D141" s="230" t="s">
        <v>187</v>
      </c>
      <c r="E141" s="43"/>
      <c r="F141" s="231" t="s">
        <v>1580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187</v>
      </c>
      <c r="AU141" s="20" t="s">
        <v>80</v>
      </c>
    </row>
    <row r="142" spans="1:47" s="2" customFormat="1" ht="12">
      <c r="A142" s="41"/>
      <c r="B142" s="42"/>
      <c r="C142" s="43"/>
      <c r="D142" s="230" t="s">
        <v>240</v>
      </c>
      <c r="E142" s="43"/>
      <c r="F142" s="246" t="s">
        <v>1581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240</v>
      </c>
      <c r="AU142" s="20" t="s">
        <v>80</v>
      </c>
    </row>
    <row r="143" spans="1:65" s="2" customFormat="1" ht="16.5" customHeight="1">
      <c r="A143" s="41"/>
      <c r="B143" s="42"/>
      <c r="C143" s="217" t="s">
        <v>296</v>
      </c>
      <c r="D143" s="217" t="s">
        <v>180</v>
      </c>
      <c r="E143" s="218" t="s">
        <v>1582</v>
      </c>
      <c r="F143" s="219" t="s">
        <v>1583</v>
      </c>
      <c r="G143" s="220" t="s">
        <v>346</v>
      </c>
      <c r="H143" s="221">
        <v>26</v>
      </c>
      <c r="I143" s="222"/>
      <c r="J143" s="223">
        <f>ROUND(I143*H143,2)</f>
        <v>0</v>
      </c>
      <c r="K143" s="219" t="s">
        <v>19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185</v>
      </c>
      <c r="AT143" s="228" t="s">
        <v>180</v>
      </c>
      <c r="AU143" s="228" t="s">
        <v>80</v>
      </c>
      <c r="AY143" s="20" t="s">
        <v>178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80</v>
      </c>
      <c r="BK143" s="229">
        <f>ROUND(I143*H143,2)</f>
        <v>0</v>
      </c>
      <c r="BL143" s="20" t="s">
        <v>185</v>
      </c>
      <c r="BM143" s="228" t="s">
        <v>420</v>
      </c>
    </row>
    <row r="144" spans="1:47" s="2" customFormat="1" ht="12">
      <c r="A144" s="41"/>
      <c r="B144" s="42"/>
      <c r="C144" s="43"/>
      <c r="D144" s="230" t="s">
        <v>187</v>
      </c>
      <c r="E144" s="43"/>
      <c r="F144" s="231" t="s">
        <v>1583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187</v>
      </c>
      <c r="AU144" s="20" t="s">
        <v>80</v>
      </c>
    </row>
    <row r="145" spans="1:65" s="2" customFormat="1" ht="12">
      <c r="A145" s="41"/>
      <c r="B145" s="42"/>
      <c r="C145" s="217" t="s">
        <v>238</v>
      </c>
      <c r="D145" s="217" t="s">
        <v>180</v>
      </c>
      <c r="E145" s="218" t="s">
        <v>1584</v>
      </c>
      <c r="F145" s="219" t="s">
        <v>1585</v>
      </c>
      <c r="G145" s="220" t="s">
        <v>1530</v>
      </c>
      <c r="H145" s="221">
        <v>14</v>
      </c>
      <c r="I145" s="222"/>
      <c r="J145" s="223">
        <f>ROUND(I145*H145,2)</f>
        <v>0</v>
      </c>
      <c r="K145" s="219" t="s">
        <v>19</v>
      </c>
      <c r="L145" s="47"/>
      <c r="M145" s="224" t="s">
        <v>19</v>
      </c>
      <c r="N145" s="225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185</v>
      </c>
      <c r="AT145" s="228" t="s">
        <v>180</v>
      </c>
      <c r="AU145" s="228" t="s">
        <v>80</v>
      </c>
      <c r="AY145" s="20" t="s">
        <v>178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80</v>
      </c>
      <c r="BK145" s="229">
        <f>ROUND(I145*H145,2)</f>
        <v>0</v>
      </c>
      <c r="BL145" s="20" t="s">
        <v>185</v>
      </c>
      <c r="BM145" s="228" t="s">
        <v>430</v>
      </c>
    </row>
    <row r="146" spans="1:47" s="2" customFormat="1" ht="12">
      <c r="A146" s="41"/>
      <c r="B146" s="42"/>
      <c r="C146" s="43"/>
      <c r="D146" s="230" t="s">
        <v>187</v>
      </c>
      <c r="E146" s="43"/>
      <c r="F146" s="231" t="s">
        <v>1585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187</v>
      </c>
      <c r="AU146" s="20" t="s">
        <v>80</v>
      </c>
    </row>
    <row r="147" spans="1:65" s="2" customFormat="1" ht="12">
      <c r="A147" s="41"/>
      <c r="B147" s="42"/>
      <c r="C147" s="217" t="s">
        <v>307</v>
      </c>
      <c r="D147" s="217" t="s">
        <v>180</v>
      </c>
      <c r="E147" s="218" t="s">
        <v>1586</v>
      </c>
      <c r="F147" s="219" t="s">
        <v>1587</v>
      </c>
      <c r="G147" s="220" t="s">
        <v>1530</v>
      </c>
      <c r="H147" s="221">
        <v>2</v>
      </c>
      <c r="I147" s="222"/>
      <c r="J147" s="223">
        <f>ROUND(I147*H147,2)</f>
        <v>0</v>
      </c>
      <c r="K147" s="219" t="s">
        <v>19</v>
      </c>
      <c r="L147" s="47"/>
      <c r="M147" s="224" t="s">
        <v>19</v>
      </c>
      <c r="N147" s="225" t="s">
        <v>43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185</v>
      </c>
      <c r="AT147" s="228" t="s">
        <v>180</v>
      </c>
      <c r="AU147" s="228" t="s">
        <v>80</v>
      </c>
      <c r="AY147" s="20" t="s">
        <v>178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0" t="s">
        <v>80</v>
      </c>
      <c r="BK147" s="229">
        <f>ROUND(I147*H147,2)</f>
        <v>0</v>
      </c>
      <c r="BL147" s="20" t="s">
        <v>185</v>
      </c>
      <c r="BM147" s="228" t="s">
        <v>443</v>
      </c>
    </row>
    <row r="148" spans="1:47" s="2" customFormat="1" ht="12">
      <c r="A148" s="41"/>
      <c r="B148" s="42"/>
      <c r="C148" s="43"/>
      <c r="D148" s="230" t="s">
        <v>187</v>
      </c>
      <c r="E148" s="43"/>
      <c r="F148" s="231" t="s">
        <v>1588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187</v>
      </c>
      <c r="AU148" s="20" t="s">
        <v>80</v>
      </c>
    </row>
    <row r="149" spans="1:47" s="2" customFormat="1" ht="12">
      <c r="A149" s="41"/>
      <c r="B149" s="42"/>
      <c r="C149" s="43"/>
      <c r="D149" s="230" t="s">
        <v>240</v>
      </c>
      <c r="E149" s="43"/>
      <c r="F149" s="246" t="s">
        <v>1589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240</v>
      </c>
      <c r="AU149" s="20" t="s">
        <v>80</v>
      </c>
    </row>
    <row r="150" spans="1:65" s="2" customFormat="1" ht="12">
      <c r="A150" s="41"/>
      <c r="B150" s="42"/>
      <c r="C150" s="217" t="s">
        <v>245</v>
      </c>
      <c r="D150" s="217" t="s">
        <v>180</v>
      </c>
      <c r="E150" s="218" t="s">
        <v>1590</v>
      </c>
      <c r="F150" s="219" t="s">
        <v>1591</v>
      </c>
      <c r="G150" s="220" t="s">
        <v>1530</v>
      </c>
      <c r="H150" s="221">
        <v>1</v>
      </c>
      <c r="I150" s="222"/>
      <c r="J150" s="223">
        <f>ROUND(I150*H150,2)</f>
        <v>0</v>
      </c>
      <c r="K150" s="219" t="s">
        <v>19</v>
      </c>
      <c r="L150" s="47"/>
      <c r="M150" s="224" t="s">
        <v>19</v>
      </c>
      <c r="N150" s="225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185</v>
      </c>
      <c r="AT150" s="228" t="s">
        <v>180</v>
      </c>
      <c r="AU150" s="228" t="s">
        <v>80</v>
      </c>
      <c r="AY150" s="20" t="s">
        <v>178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80</v>
      </c>
      <c r="BK150" s="229">
        <f>ROUND(I150*H150,2)</f>
        <v>0</v>
      </c>
      <c r="BL150" s="20" t="s">
        <v>185</v>
      </c>
      <c r="BM150" s="228" t="s">
        <v>456</v>
      </c>
    </row>
    <row r="151" spans="1:47" s="2" customFormat="1" ht="12">
      <c r="A151" s="41"/>
      <c r="B151" s="42"/>
      <c r="C151" s="43"/>
      <c r="D151" s="230" t="s">
        <v>187</v>
      </c>
      <c r="E151" s="43"/>
      <c r="F151" s="231" t="s">
        <v>1592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187</v>
      </c>
      <c r="AU151" s="20" t="s">
        <v>80</v>
      </c>
    </row>
    <row r="152" spans="1:47" s="2" customFormat="1" ht="12">
      <c r="A152" s="41"/>
      <c r="B152" s="42"/>
      <c r="C152" s="43"/>
      <c r="D152" s="230" t="s">
        <v>240</v>
      </c>
      <c r="E152" s="43"/>
      <c r="F152" s="246" t="s">
        <v>1593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240</v>
      </c>
      <c r="AU152" s="20" t="s">
        <v>80</v>
      </c>
    </row>
    <row r="153" spans="1:65" s="2" customFormat="1" ht="12">
      <c r="A153" s="41"/>
      <c r="B153" s="42"/>
      <c r="C153" s="217" t="s">
        <v>323</v>
      </c>
      <c r="D153" s="217" t="s">
        <v>180</v>
      </c>
      <c r="E153" s="218" t="s">
        <v>1594</v>
      </c>
      <c r="F153" s="219" t="s">
        <v>1595</v>
      </c>
      <c r="G153" s="220" t="s">
        <v>1530</v>
      </c>
      <c r="H153" s="221">
        <v>1</v>
      </c>
      <c r="I153" s="222"/>
      <c r="J153" s="223">
        <f>ROUND(I153*H153,2)</f>
        <v>0</v>
      </c>
      <c r="K153" s="219" t="s">
        <v>19</v>
      </c>
      <c r="L153" s="47"/>
      <c r="M153" s="224" t="s">
        <v>19</v>
      </c>
      <c r="N153" s="225" t="s">
        <v>43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185</v>
      </c>
      <c r="AT153" s="228" t="s">
        <v>180</v>
      </c>
      <c r="AU153" s="228" t="s">
        <v>80</v>
      </c>
      <c r="AY153" s="20" t="s">
        <v>178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0" t="s">
        <v>80</v>
      </c>
      <c r="BK153" s="229">
        <f>ROUND(I153*H153,2)</f>
        <v>0</v>
      </c>
      <c r="BL153" s="20" t="s">
        <v>185</v>
      </c>
      <c r="BM153" s="228" t="s">
        <v>466</v>
      </c>
    </row>
    <row r="154" spans="1:47" s="2" customFormat="1" ht="12">
      <c r="A154" s="41"/>
      <c r="B154" s="42"/>
      <c r="C154" s="43"/>
      <c r="D154" s="230" t="s">
        <v>187</v>
      </c>
      <c r="E154" s="43"/>
      <c r="F154" s="231" t="s">
        <v>1596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187</v>
      </c>
      <c r="AU154" s="20" t="s">
        <v>80</v>
      </c>
    </row>
    <row r="155" spans="1:47" s="2" customFormat="1" ht="12">
      <c r="A155" s="41"/>
      <c r="B155" s="42"/>
      <c r="C155" s="43"/>
      <c r="D155" s="230" t="s">
        <v>240</v>
      </c>
      <c r="E155" s="43"/>
      <c r="F155" s="246" t="s">
        <v>1593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240</v>
      </c>
      <c r="AU155" s="20" t="s">
        <v>80</v>
      </c>
    </row>
    <row r="156" spans="1:65" s="2" customFormat="1" ht="12">
      <c r="A156" s="41"/>
      <c r="B156" s="42"/>
      <c r="C156" s="217" t="s">
        <v>328</v>
      </c>
      <c r="D156" s="217" t="s">
        <v>180</v>
      </c>
      <c r="E156" s="218" t="s">
        <v>1597</v>
      </c>
      <c r="F156" s="219" t="s">
        <v>1598</v>
      </c>
      <c r="G156" s="220" t="s">
        <v>183</v>
      </c>
      <c r="H156" s="221">
        <v>180</v>
      </c>
      <c r="I156" s="222"/>
      <c r="J156" s="223">
        <f>ROUND(I156*H156,2)</f>
        <v>0</v>
      </c>
      <c r="K156" s="219" t="s">
        <v>19</v>
      </c>
      <c r="L156" s="47"/>
      <c r="M156" s="224" t="s">
        <v>19</v>
      </c>
      <c r="N156" s="225" t="s">
        <v>43</v>
      </c>
      <c r="O156" s="8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185</v>
      </c>
      <c r="AT156" s="228" t="s">
        <v>180</v>
      </c>
      <c r="AU156" s="228" t="s">
        <v>80</v>
      </c>
      <c r="AY156" s="20" t="s">
        <v>178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80</v>
      </c>
      <c r="BK156" s="229">
        <f>ROUND(I156*H156,2)</f>
        <v>0</v>
      </c>
      <c r="BL156" s="20" t="s">
        <v>185</v>
      </c>
      <c r="BM156" s="228" t="s">
        <v>326</v>
      </c>
    </row>
    <row r="157" spans="1:47" s="2" customFormat="1" ht="12">
      <c r="A157" s="41"/>
      <c r="B157" s="42"/>
      <c r="C157" s="43"/>
      <c r="D157" s="230" t="s">
        <v>187</v>
      </c>
      <c r="E157" s="43"/>
      <c r="F157" s="231" t="s">
        <v>1599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187</v>
      </c>
      <c r="AU157" s="20" t="s">
        <v>80</v>
      </c>
    </row>
    <row r="158" spans="1:65" s="2" customFormat="1" ht="12">
      <c r="A158" s="41"/>
      <c r="B158" s="42"/>
      <c r="C158" s="217" t="s">
        <v>333</v>
      </c>
      <c r="D158" s="217" t="s">
        <v>180</v>
      </c>
      <c r="E158" s="218" t="s">
        <v>1600</v>
      </c>
      <c r="F158" s="219" t="s">
        <v>1601</v>
      </c>
      <c r="G158" s="220" t="s">
        <v>183</v>
      </c>
      <c r="H158" s="221">
        <v>10</v>
      </c>
      <c r="I158" s="222"/>
      <c r="J158" s="223">
        <f>ROUND(I158*H158,2)</f>
        <v>0</v>
      </c>
      <c r="K158" s="219" t="s">
        <v>19</v>
      </c>
      <c r="L158" s="47"/>
      <c r="M158" s="224" t="s">
        <v>19</v>
      </c>
      <c r="N158" s="225" t="s">
        <v>43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185</v>
      </c>
      <c r="AT158" s="228" t="s">
        <v>180</v>
      </c>
      <c r="AU158" s="228" t="s">
        <v>80</v>
      </c>
      <c r="AY158" s="20" t="s">
        <v>178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0" t="s">
        <v>80</v>
      </c>
      <c r="BK158" s="229">
        <f>ROUND(I158*H158,2)</f>
        <v>0</v>
      </c>
      <c r="BL158" s="20" t="s">
        <v>185</v>
      </c>
      <c r="BM158" s="228" t="s">
        <v>331</v>
      </c>
    </row>
    <row r="159" spans="1:47" s="2" customFormat="1" ht="12">
      <c r="A159" s="41"/>
      <c r="B159" s="42"/>
      <c r="C159" s="43"/>
      <c r="D159" s="230" t="s">
        <v>187</v>
      </c>
      <c r="E159" s="43"/>
      <c r="F159" s="231" t="s">
        <v>1602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187</v>
      </c>
      <c r="AU159" s="20" t="s">
        <v>80</v>
      </c>
    </row>
    <row r="160" spans="1:65" s="2" customFormat="1" ht="12">
      <c r="A160" s="41"/>
      <c r="B160" s="42"/>
      <c r="C160" s="217" t="s">
        <v>338</v>
      </c>
      <c r="D160" s="217" t="s">
        <v>180</v>
      </c>
      <c r="E160" s="218" t="s">
        <v>1603</v>
      </c>
      <c r="F160" s="219" t="s">
        <v>1604</v>
      </c>
      <c r="G160" s="220" t="s">
        <v>346</v>
      </c>
      <c r="H160" s="221">
        <v>985</v>
      </c>
      <c r="I160" s="222"/>
      <c r="J160" s="223">
        <f>ROUND(I160*H160,2)</f>
        <v>0</v>
      </c>
      <c r="K160" s="219" t="s">
        <v>19</v>
      </c>
      <c r="L160" s="47"/>
      <c r="M160" s="224" t="s">
        <v>19</v>
      </c>
      <c r="N160" s="225" t="s">
        <v>43</v>
      </c>
      <c r="O160" s="87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185</v>
      </c>
      <c r="AT160" s="228" t="s">
        <v>180</v>
      </c>
      <c r="AU160" s="228" t="s">
        <v>80</v>
      </c>
      <c r="AY160" s="20" t="s">
        <v>178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0" t="s">
        <v>80</v>
      </c>
      <c r="BK160" s="229">
        <f>ROUND(I160*H160,2)</f>
        <v>0</v>
      </c>
      <c r="BL160" s="20" t="s">
        <v>185</v>
      </c>
      <c r="BM160" s="228" t="s">
        <v>336</v>
      </c>
    </row>
    <row r="161" spans="1:47" s="2" customFormat="1" ht="12">
      <c r="A161" s="41"/>
      <c r="B161" s="42"/>
      <c r="C161" s="43"/>
      <c r="D161" s="230" t="s">
        <v>187</v>
      </c>
      <c r="E161" s="43"/>
      <c r="F161" s="231" t="s">
        <v>1605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187</v>
      </c>
      <c r="AU161" s="20" t="s">
        <v>80</v>
      </c>
    </row>
    <row r="162" spans="1:65" s="2" customFormat="1" ht="16.5" customHeight="1">
      <c r="A162" s="41"/>
      <c r="B162" s="42"/>
      <c r="C162" s="217" t="s">
        <v>343</v>
      </c>
      <c r="D162" s="217" t="s">
        <v>180</v>
      </c>
      <c r="E162" s="218" t="s">
        <v>1606</v>
      </c>
      <c r="F162" s="219" t="s">
        <v>1607</v>
      </c>
      <c r="G162" s="220" t="s">
        <v>1530</v>
      </c>
      <c r="H162" s="221">
        <v>32</v>
      </c>
      <c r="I162" s="222"/>
      <c r="J162" s="223">
        <f>ROUND(I162*H162,2)</f>
        <v>0</v>
      </c>
      <c r="K162" s="219" t="s">
        <v>19</v>
      </c>
      <c r="L162" s="47"/>
      <c r="M162" s="224" t="s">
        <v>19</v>
      </c>
      <c r="N162" s="225" t="s">
        <v>43</v>
      </c>
      <c r="O162" s="8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185</v>
      </c>
      <c r="AT162" s="228" t="s">
        <v>180</v>
      </c>
      <c r="AU162" s="228" t="s">
        <v>80</v>
      </c>
      <c r="AY162" s="20" t="s">
        <v>178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80</v>
      </c>
      <c r="BK162" s="229">
        <f>ROUND(I162*H162,2)</f>
        <v>0</v>
      </c>
      <c r="BL162" s="20" t="s">
        <v>185</v>
      </c>
      <c r="BM162" s="228" t="s">
        <v>341</v>
      </c>
    </row>
    <row r="163" spans="1:47" s="2" customFormat="1" ht="12">
      <c r="A163" s="41"/>
      <c r="B163" s="42"/>
      <c r="C163" s="43"/>
      <c r="D163" s="230" t="s">
        <v>187</v>
      </c>
      <c r="E163" s="43"/>
      <c r="F163" s="231" t="s">
        <v>1607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187</v>
      </c>
      <c r="AU163" s="20" t="s">
        <v>80</v>
      </c>
    </row>
    <row r="164" spans="1:65" s="2" customFormat="1" ht="12">
      <c r="A164" s="41"/>
      <c r="B164" s="42"/>
      <c r="C164" s="217" t="s">
        <v>349</v>
      </c>
      <c r="D164" s="217" t="s">
        <v>180</v>
      </c>
      <c r="E164" s="218" t="s">
        <v>1608</v>
      </c>
      <c r="F164" s="219" t="s">
        <v>1609</v>
      </c>
      <c r="G164" s="220" t="s">
        <v>1530</v>
      </c>
      <c r="H164" s="221">
        <v>32</v>
      </c>
      <c r="I164" s="222"/>
      <c r="J164" s="223">
        <f>ROUND(I164*H164,2)</f>
        <v>0</v>
      </c>
      <c r="K164" s="219" t="s">
        <v>19</v>
      </c>
      <c r="L164" s="47"/>
      <c r="M164" s="224" t="s">
        <v>19</v>
      </c>
      <c r="N164" s="225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185</v>
      </c>
      <c r="AT164" s="228" t="s">
        <v>180</v>
      </c>
      <c r="AU164" s="228" t="s">
        <v>80</v>
      </c>
      <c r="AY164" s="20" t="s">
        <v>178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80</v>
      </c>
      <c r="BK164" s="229">
        <f>ROUND(I164*H164,2)</f>
        <v>0</v>
      </c>
      <c r="BL164" s="20" t="s">
        <v>185</v>
      </c>
      <c r="BM164" s="228" t="s">
        <v>347</v>
      </c>
    </row>
    <row r="165" spans="1:47" s="2" customFormat="1" ht="12">
      <c r="A165" s="41"/>
      <c r="B165" s="42"/>
      <c r="C165" s="43"/>
      <c r="D165" s="230" t="s">
        <v>187</v>
      </c>
      <c r="E165" s="43"/>
      <c r="F165" s="231" t="s">
        <v>1609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187</v>
      </c>
      <c r="AU165" s="20" t="s">
        <v>80</v>
      </c>
    </row>
    <row r="166" spans="1:65" s="2" customFormat="1" ht="12">
      <c r="A166" s="41"/>
      <c r="B166" s="42"/>
      <c r="C166" s="217" t="s">
        <v>354</v>
      </c>
      <c r="D166" s="217" t="s">
        <v>180</v>
      </c>
      <c r="E166" s="218" t="s">
        <v>1610</v>
      </c>
      <c r="F166" s="219" t="s">
        <v>1611</v>
      </c>
      <c r="G166" s="220" t="s">
        <v>346</v>
      </c>
      <c r="H166" s="221">
        <v>250</v>
      </c>
      <c r="I166" s="222"/>
      <c r="J166" s="223">
        <f>ROUND(I166*H166,2)</f>
        <v>0</v>
      </c>
      <c r="K166" s="219" t="s">
        <v>19</v>
      </c>
      <c r="L166" s="47"/>
      <c r="M166" s="224" t="s">
        <v>19</v>
      </c>
      <c r="N166" s="225" t="s">
        <v>43</v>
      </c>
      <c r="O166" s="87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8" t="s">
        <v>185</v>
      </c>
      <c r="AT166" s="228" t="s">
        <v>180</v>
      </c>
      <c r="AU166" s="228" t="s">
        <v>80</v>
      </c>
      <c r="AY166" s="20" t="s">
        <v>178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0" t="s">
        <v>80</v>
      </c>
      <c r="BK166" s="229">
        <f>ROUND(I166*H166,2)</f>
        <v>0</v>
      </c>
      <c r="BL166" s="20" t="s">
        <v>185</v>
      </c>
      <c r="BM166" s="228" t="s">
        <v>352</v>
      </c>
    </row>
    <row r="167" spans="1:47" s="2" customFormat="1" ht="12">
      <c r="A167" s="41"/>
      <c r="B167" s="42"/>
      <c r="C167" s="43"/>
      <c r="D167" s="230" t="s">
        <v>187</v>
      </c>
      <c r="E167" s="43"/>
      <c r="F167" s="231" t="s">
        <v>1611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187</v>
      </c>
      <c r="AU167" s="20" t="s">
        <v>80</v>
      </c>
    </row>
    <row r="168" spans="1:65" s="2" customFormat="1" ht="12">
      <c r="A168" s="41"/>
      <c r="B168" s="42"/>
      <c r="C168" s="217" t="s">
        <v>359</v>
      </c>
      <c r="D168" s="217" t="s">
        <v>180</v>
      </c>
      <c r="E168" s="218" t="s">
        <v>1612</v>
      </c>
      <c r="F168" s="219" t="s">
        <v>1613</v>
      </c>
      <c r="G168" s="220" t="s">
        <v>346</v>
      </c>
      <c r="H168" s="221">
        <v>20</v>
      </c>
      <c r="I168" s="222"/>
      <c r="J168" s="223">
        <f>ROUND(I168*H168,2)</f>
        <v>0</v>
      </c>
      <c r="K168" s="219" t="s">
        <v>19</v>
      </c>
      <c r="L168" s="47"/>
      <c r="M168" s="224" t="s">
        <v>19</v>
      </c>
      <c r="N168" s="225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185</v>
      </c>
      <c r="AT168" s="228" t="s">
        <v>180</v>
      </c>
      <c r="AU168" s="228" t="s">
        <v>80</v>
      </c>
      <c r="AY168" s="20" t="s">
        <v>178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80</v>
      </c>
      <c r="BK168" s="229">
        <f>ROUND(I168*H168,2)</f>
        <v>0</v>
      </c>
      <c r="BL168" s="20" t="s">
        <v>185</v>
      </c>
      <c r="BM168" s="228" t="s">
        <v>357</v>
      </c>
    </row>
    <row r="169" spans="1:47" s="2" customFormat="1" ht="12">
      <c r="A169" s="41"/>
      <c r="B169" s="42"/>
      <c r="C169" s="43"/>
      <c r="D169" s="230" t="s">
        <v>187</v>
      </c>
      <c r="E169" s="43"/>
      <c r="F169" s="231" t="s">
        <v>1613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187</v>
      </c>
      <c r="AU169" s="20" t="s">
        <v>80</v>
      </c>
    </row>
    <row r="170" spans="1:65" s="2" customFormat="1" ht="16.5" customHeight="1">
      <c r="A170" s="41"/>
      <c r="B170" s="42"/>
      <c r="C170" s="217" t="s">
        <v>364</v>
      </c>
      <c r="D170" s="217" t="s">
        <v>180</v>
      </c>
      <c r="E170" s="218" t="s">
        <v>1614</v>
      </c>
      <c r="F170" s="219" t="s">
        <v>1615</v>
      </c>
      <c r="G170" s="220" t="s">
        <v>183</v>
      </c>
      <c r="H170" s="221">
        <v>190</v>
      </c>
      <c r="I170" s="222"/>
      <c r="J170" s="223">
        <f>ROUND(I170*H170,2)</f>
        <v>0</v>
      </c>
      <c r="K170" s="219" t="s">
        <v>19</v>
      </c>
      <c r="L170" s="47"/>
      <c r="M170" s="224" t="s">
        <v>19</v>
      </c>
      <c r="N170" s="225" t="s">
        <v>43</v>
      </c>
      <c r="O170" s="8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185</v>
      </c>
      <c r="AT170" s="228" t="s">
        <v>180</v>
      </c>
      <c r="AU170" s="228" t="s">
        <v>80</v>
      </c>
      <c r="AY170" s="20" t="s">
        <v>178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80</v>
      </c>
      <c r="BK170" s="229">
        <f>ROUND(I170*H170,2)</f>
        <v>0</v>
      </c>
      <c r="BL170" s="20" t="s">
        <v>185</v>
      </c>
      <c r="BM170" s="228" t="s">
        <v>362</v>
      </c>
    </row>
    <row r="171" spans="1:47" s="2" customFormat="1" ht="12">
      <c r="A171" s="41"/>
      <c r="B171" s="42"/>
      <c r="C171" s="43"/>
      <c r="D171" s="230" t="s">
        <v>187</v>
      </c>
      <c r="E171" s="43"/>
      <c r="F171" s="231" t="s">
        <v>1615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187</v>
      </c>
      <c r="AU171" s="20" t="s">
        <v>80</v>
      </c>
    </row>
    <row r="172" spans="1:65" s="2" customFormat="1" ht="16.5" customHeight="1">
      <c r="A172" s="41"/>
      <c r="B172" s="42"/>
      <c r="C172" s="217" t="s">
        <v>369</v>
      </c>
      <c r="D172" s="217" t="s">
        <v>180</v>
      </c>
      <c r="E172" s="218" t="s">
        <v>1616</v>
      </c>
      <c r="F172" s="219" t="s">
        <v>1617</v>
      </c>
      <c r="G172" s="220" t="s">
        <v>1530</v>
      </c>
      <c r="H172" s="221">
        <v>2</v>
      </c>
      <c r="I172" s="222"/>
      <c r="J172" s="223">
        <f>ROUND(I172*H172,2)</f>
        <v>0</v>
      </c>
      <c r="K172" s="219" t="s">
        <v>19</v>
      </c>
      <c r="L172" s="47"/>
      <c r="M172" s="224" t="s">
        <v>19</v>
      </c>
      <c r="N172" s="225" t="s">
        <v>43</v>
      </c>
      <c r="O172" s="87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8" t="s">
        <v>185</v>
      </c>
      <c r="AT172" s="228" t="s">
        <v>180</v>
      </c>
      <c r="AU172" s="228" t="s">
        <v>80</v>
      </c>
      <c r="AY172" s="20" t="s">
        <v>178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0" t="s">
        <v>80</v>
      </c>
      <c r="BK172" s="229">
        <f>ROUND(I172*H172,2)</f>
        <v>0</v>
      </c>
      <c r="BL172" s="20" t="s">
        <v>185</v>
      </c>
      <c r="BM172" s="228" t="s">
        <v>570</v>
      </c>
    </row>
    <row r="173" spans="1:47" s="2" customFormat="1" ht="12">
      <c r="A173" s="41"/>
      <c r="B173" s="42"/>
      <c r="C173" s="43"/>
      <c r="D173" s="230" t="s">
        <v>187</v>
      </c>
      <c r="E173" s="43"/>
      <c r="F173" s="231" t="s">
        <v>1617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187</v>
      </c>
      <c r="AU173" s="20" t="s">
        <v>80</v>
      </c>
    </row>
    <row r="174" spans="1:65" s="2" customFormat="1" ht="12">
      <c r="A174" s="41"/>
      <c r="B174" s="42"/>
      <c r="C174" s="217" t="s">
        <v>375</v>
      </c>
      <c r="D174" s="217" t="s">
        <v>180</v>
      </c>
      <c r="E174" s="218" t="s">
        <v>1618</v>
      </c>
      <c r="F174" s="219" t="s">
        <v>1619</v>
      </c>
      <c r="G174" s="220" t="s">
        <v>1530</v>
      </c>
      <c r="H174" s="221">
        <v>2</v>
      </c>
      <c r="I174" s="222"/>
      <c r="J174" s="223">
        <f>ROUND(I174*H174,2)</f>
        <v>0</v>
      </c>
      <c r="K174" s="219" t="s">
        <v>19</v>
      </c>
      <c r="L174" s="47"/>
      <c r="M174" s="224" t="s">
        <v>19</v>
      </c>
      <c r="N174" s="225" t="s">
        <v>43</v>
      </c>
      <c r="O174" s="87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8" t="s">
        <v>185</v>
      </c>
      <c r="AT174" s="228" t="s">
        <v>180</v>
      </c>
      <c r="AU174" s="228" t="s">
        <v>80</v>
      </c>
      <c r="AY174" s="20" t="s">
        <v>178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0" t="s">
        <v>80</v>
      </c>
      <c r="BK174" s="229">
        <f>ROUND(I174*H174,2)</f>
        <v>0</v>
      </c>
      <c r="BL174" s="20" t="s">
        <v>185</v>
      </c>
      <c r="BM174" s="228" t="s">
        <v>367</v>
      </c>
    </row>
    <row r="175" spans="1:47" s="2" customFormat="1" ht="12">
      <c r="A175" s="41"/>
      <c r="B175" s="42"/>
      <c r="C175" s="43"/>
      <c r="D175" s="230" t="s">
        <v>187</v>
      </c>
      <c r="E175" s="43"/>
      <c r="F175" s="231" t="s">
        <v>1620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187</v>
      </c>
      <c r="AU175" s="20" t="s">
        <v>80</v>
      </c>
    </row>
    <row r="176" spans="1:65" s="2" customFormat="1" ht="12">
      <c r="A176" s="41"/>
      <c r="B176" s="42"/>
      <c r="C176" s="217" t="s">
        <v>319</v>
      </c>
      <c r="D176" s="217" t="s">
        <v>180</v>
      </c>
      <c r="E176" s="218" t="s">
        <v>1621</v>
      </c>
      <c r="F176" s="219" t="s">
        <v>1622</v>
      </c>
      <c r="G176" s="220" t="s">
        <v>1530</v>
      </c>
      <c r="H176" s="221">
        <v>8</v>
      </c>
      <c r="I176" s="222"/>
      <c r="J176" s="223">
        <f>ROUND(I176*H176,2)</f>
        <v>0</v>
      </c>
      <c r="K176" s="219" t="s">
        <v>19</v>
      </c>
      <c r="L176" s="47"/>
      <c r="M176" s="224" t="s">
        <v>19</v>
      </c>
      <c r="N176" s="225" t="s">
        <v>43</v>
      </c>
      <c r="O176" s="8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8" t="s">
        <v>185</v>
      </c>
      <c r="AT176" s="228" t="s">
        <v>180</v>
      </c>
      <c r="AU176" s="228" t="s">
        <v>80</v>
      </c>
      <c r="AY176" s="20" t="s">
        <v>178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0" t="s">
        <v>80</v>
      </c>
      <c r="BK176" s="229">
        <f>ROUND(I176*H176,2)</f>
        <v>0</v>
      </c>
      <c r="BL176" s="20" t="s">
        <v>185</v>
      </c>
      <c r="BM176" s="228" t="s">
        <v>373</v>
      </c>
    </row>
    <row r="177" spans="1:47" s="2" customFormat="1" ht="12">
      <c r="A177" s="41"/>
      <c r="B177" s="42"/>
      <c r="C177" s="43"/>
      <c r="D177" s="230" t="s">
        <v>187</v>
      </c>
      <c r="E177" s="43"/>
      <c r="F177" s="231" t="s">
        <v>1623</v>
      </c>
      <c r="G177" s="43"/>
      <c r="H177" s="43"/>
      <c r="I177" s="232"/>
      <c r="J177" s="43"/>
      <c r="K177" s="43"/>
      <c r="L177" s="47"/>
      <c r="M177" s="233"/>
      <c r="N177" s="23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187</v>
      </c>
      <c r="AU177" s="20" t="s">
        <v>80</v>
      </c>
    </row>
    <row r="178" spans="1:65" s="2" customFormat="1" ht="33" customHeight="1">
      <c r="A178" s="41"/>
      <c r="B178" s="42"/>
      <c r="C178" s="217" t="s">
        <v>383</v>
      </c>
      <c r="D178" s="217" t="s">
        <v>180</v>
      </c>
      <c r="E178" s="218" t="s">
        <v>1624</v>
      </c>
      <c r="F178" s="219" t="s">
        <v>1625</v>
      </c>
      <c r="G178" s="220" t="s">
        <v>1530</v>
      </c>
      <c r="H178" s="221">
        <v>12</v>
      </c>
      <c r="I178" s="222"/>
      <c r="J178" s="223">
        <f>ROUND(I178*H178,2)</f>
        <v>0</v>
      </c>
      <c r="K178" s="219" t="s">
        <v>19</v>
      </c>
      <c r="L178" s="47"/>
      <c r="M178" s="224" t="s">
        <v>19</v>
      </c>
      <c r="N178" s="225" t="s">
        <v>43</v>
      </c>
      <c r="O178" s="87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8" t="s">
        <v>185</v>
      </c>
      <c r="AT178" s="228" t="s">
        <v>180</v>
      </c>
      <c r="AU178" s="228" t="s">
        <v>80</v>
      </c>
      <c r="AY178" s="20" t="s">
        <v>178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0" t="s">
        <v>80</v>
      </c>
      <c r="BK178" s="229">
        <f>ROUND(I178*H178,2)</f>
        <v>0</v>
      </c>
      <c r="BL178" s="20" t="s">
        <v>185</v>
      </c>
      <c r="BM178" s="228" t="s">
        <v>378</v>
      </c>
    </row>
    <row r="179" spans="1:47" s="2" customFormat="1" ht="12">
      <c r="A179" s="41"/>
      <c r="B179" s="42"/>
      <c r="C179" s="43"/>
      <c r="D179" s="230" t="s">
        <v>187</v>
      </c>
      <c r="E179" s="43"/>
      <c r="F179" s="231" t="s">
        <v>1625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187</v>
      </c>
      <c r="AU179" s="20" t="s">
        <v>80</v>
      </c>
    </row>
    <row r="180" spans="1:65" s="2" customFormat="1" ht="12">
      <c r="A180" s="41"/>
      <c r="B180" s="42"/>
      <c r="C180" s="217" t="s">
        <v>387</v>
      </c>
      <c r="D180" s="217" t="s">
        <v>180</v>
      </c>
      <c r="E180" s="218" t="s">
        <v>1626</v>
      </c>
      <c r="F180" s="219" t="s">
        <v>1627</v>
      </c>
      <c r="G180" s="220" t="s">
        <v>346</v>
      </c>
      <c r="H180" s="221">
        <v>60</v>
      </c>
      <c r="I180" s="222"/>
      <c r="J180" s="223">
        <f>ROUND(I180*H180,2)</f>
        <v>0</v>
      </c>
      <c r="K180" s="219" t="s">
        <v>19</v>
      </c>
      <c r="L180" s="47"/>
      <c r="M180" s="224" t="s">
        <v>19</v>
      </c>
      <c r="N180" s="225" t="s">
        <v>43</v>
      </c>
      <c r="O180" s="87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185</v>
      </c>
      <c r="AT180" s="228" t="s">
        <v>180</v>
      </c>
      <c r="AU180" s="228" t="s">
        <v>80</v>
      </c>
      <c r="AY180" s="20" t="s">
        <v>178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0" t="s">
        <v>80</v>
      </c>
      <c r="BK180" s="229">
        <f>ROUND(I180*H180,2)</f>
        <v>0</v>
      </c>
      <c r="BL180" s="20" t="s">
        <v>185</v>
      </c>
      <c r="BM180" s="228" t="s">
        <v>382</v>
      </c>
    </row>
    <row r="181" spans="1:47" s="2" customFormat="1" ht="12">
      <c r="A181" s="41"/>
      <c r="B181" s="42"/>
      <c r="C181" s="43"/>
      <c r="D181" s="230" t="s">
        <v>187</v>
      </c>
      <c r="E181" s="43"/>
      <c r="F181" s="231" t="s">
        <v>1627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187</v>
      </c>
      <c r="AU181" s="20" t="s">
        <v>80</v>
      </c>
    </row>
    <row r="182" spans="1:65" s="2" customFormat="1" ht="16.5" customHeight="1">
      <c r="A182" s="41"/>
      <c r="B182" s="42"/>
      <c r="C182" s="217" t="s">
        <v>393</v>
      </c>
      <c r="D182" s="217" t="s">
        <v>180</v>
      </c>
      <c r="E182" s="218" t="s">
        <v>1572</v>
      </c>
      <c r="F182" s="219" t="s">
        <v>1573</v>
      </c>
      <c r="G182" s="220" t="s">
        <v>1530</v>
      </c>
      <c r="H182" s="221">
        <v>1</v>
      </c>
      <c r="I182" s="222"/>
      <c r="J182" s="223">
        <f>ROUND(I182*H182,2)</f>
        <v>0</v>
      </c>
      <c r="K182" s="219" t="s">
        <v>19</v>
      </c>
      <c r="L182" s="47"/>
      <c r="M182" s="224" t="s">
        <v>19</v>
      </c>
      <c r="N182" s="225" t="s">
        <v>43</v>
      </c>
      <c r="O182" s="8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8" t="s">
        <v>185</v>
      </c>
      <c r="AT182" s="228" t="s">
        <v>180</v>
      </c>
      <c r="AU182" s="228" t="s">
        <v>80</v>
      </c>
      <c r="AY182" s="20" t="s">
        <v>178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0" t="s">
        <v>80</v>
      </c>
      <c r="BK182" s="229">
        <f>ROUND(I182*H182,2)</f>
        <v>0</v>
      </c>
      <c r="BL182" s="20" t="s">
        <v>185</v>
      </c>
      <c r="BM182" s="228" t="s">
        <v>386</v>
      </c>
    </row>
    <row r="183" spans="1:47" s="2" customFormat="1" ht="12">
      <c r="A183" s="41"/>
      <c r="B183" s="42"/>
      <c r="C183" s="43"/>
      <c r="D183" s="230" t="s">
        <v>187</v>
      </c>
      <c r="E183" s="43"/>
      <c r="F183" s="231" t="s">
        <v>1573</v>
      </c>
      <c r="G183" s="43"/>
      <c r="H183" s="43"/>
      <c r="I183" s="232"/>
      <c r="J183" s="43"/>
      <c r="K183" s="43"/>
      <c r="L183" s="47"/>
      <c r="M183" s="233"/>
      <c r="N183" s="23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187</v>
      </c>
      <c r="AU183" s="20" t="s">
        <v>80</v>
      </c>
    </row>
    <row r="184" spans="1:63" s="12" customFormat="1" ht="25.9" customHeight="1">
      <c r="A184" s="12"/>
      <c r="B184" s="201"/>
      <c r="C184" s="202"/>
      <c r="D184" s="203" t="s">
        <v>71</v>
      </c>
      <c r="E184" s="204" t="s">
        <v>441</v>
      </c>
      <c r="F184" s="204" t="s">
        <v>1628</v>
      </c>
      <c r="G184" s="202"/>
      <c r="H184" s="202"/>
      <c r="I184" s="205"/>
      <c r="J184" s="206">
        <f>BK184</f>
        <v>0</v>
      </c>
      <c r="K184" s="202"/>
      <c r="L184" s="207"/>
      <c r="M184" s="208"/>
      <c r="N184" s="209"/>
      <c r="O184" s="209"/>
      <c r="P184" s="210">
        <f>SUM(P185:P194)</f>
        <v>0</v>
      </c>
      <c r="Q184" s="209"/>
      <c r="R184" s="210">
        <f>SUM(R185:R194)</f>
        <v>0</v>
      </c>
      <c r="S184" s="209"/>
      <c r="T184" s="211">
        <f>SUM(T185:T194)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2" t="s">
        <v>80</v>
      </c>
      <c r="AT184" s="213" t="s">
        <v>71</v>
      </c>
      <c r="AU184" s="213" t="s">
        <v>72</v>
      </c>
      <c r="AY184" s="212" t="s">
        <v>178</v>
      </c>
      <c r="BK184" s="214">
        <f>SUM(BK185:BK194)</f>
        <v>0</v>
      </c>
    </row>
    <row r="185" spans="1:65" s="2" customFormat="1" ht="12">
      <c r="A185" s="41"/>
      <c r="B185" s="42"/>
      <c r="C185" s="217" t="s">
        <v>398</v>
      </c>
      <c r="D185" s="217" t="s">
        <v>180</v>
      </c>
      <c r="E185" s="218" t="s">
        <v>1629</v>
      </c>
      <c r="F185" s="219" t="s">
        <v>1630</v>
      </c>
      <c r="G185" s="220" t="s">
        <v>1530</v>
      </c>
      <c r="H185" s="221">
        <v>3</v>
      </c>
      <c r="I185" s="222"/>
      <c r="J185" s="223">
        <f>ROUND(I185*H185,2)</f>
        <v>0</v>
      </c>
      <c r="K185" s="219" t="s">
        <v>19</v>
      </c>
      <c r="L185" s="47"/>
      <c r="M185" s="224" t="s">
        <v>19</v>
      </c>
      <c r="N185" s="225" t="s">
        <v>43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185</v>
      </c>
      <c r="AT185" s="228" t="s">
        <v>180</v>
      </c>
      <c r="AU185" s="228" t="s">
        <v>80</v>
      </c>
      <c r="AY185" s="20" t="s">
        <v>178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0" t="s">
        <v>80</v>
      </c>
      <c r="BK185" s="229">
        <f>ROUND(I185*H185,2)</f>
        <v>0</v>
      </c>
      <c r="BL185" s="20" t="s">
        <v>185</v>
      </c>
      <c r="BM185" s="228" t="s">
        <v>390</v>
      </c>
    </row>
    <row r="186" spans="1:47" s="2" customFormat="1" ht="12">
      <c r="A186" s="41"/>
      <c r="B186" s="42"/>
      <c r="C186" s="43"/>
      <c r="D186" s="230" t="s">
        <v>187</v>
      </c>
      <c r="E186" s="43"/>
      <c r="F186" s="231" t="s">
        <v>1631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187</v>
      </c>
      <c r="AU186" s="20" t="s">
        <v>80</v>
      </c>
    </row>
    <row r="187" spans="1:65" s="2" customFormat="1" ht="12">
      <c r="A187" s="41"/>
      <c r="B187" s="42"/>
      <c r="C187" s="217" t="s">
        <v>404</v>
      </c>
      <c r="D187" s="217" t="s">
        <v>180</v>
      </c>
      <c r="E187" s="218" t="s">
        <v>1632</v>
      </c>
      <c r="F187" s="219" t="s">
        <v>1633</v>
      </c>
      <c r="G187" s="220" t="s">
        <v>1530</v>
      </c>
      <c r="H187" s="221">
        <v>1</v>
      </c>
      <c r="I187" s="222"/>
      <c r="J187" s="223">
        <f>ROUND(I187*H187,2)</f>
        <v>0</v>
      </c>
      <c r="K187" s="219" t="s">
        <v>19</v>
      </c>
      <c r="L187" s="47"/>
      <c r="M187" s="224" t="s">
        <v>19</v>
      </c>
      <c r="N187" s="225" t="s">
        <v>43</v>
      </c>
      <c r="O187" s="87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8" t="s">
        <v>185</v>
      </c>
      <c r="AT187" s="228" t="s">
        <v>180</v>
      </c>
      <c r="AU187" s="228" t="s">
        <v>80</v>
      </c>
      <c r="AY187" s="20" t="s">
        <v>178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0" t="s">
        <v>80</v>
      </c>
      <c r="BK187" s="229">
        <f>ROUND(I187*H187,2)</f>
        <v>0</v>
      </c>
      <c r="BL187" s="20" t="s">
        <v>185</v>
      </c>
      <c r="BM187" s="228" t="s">
        <v>396</v>
      </c>
    </row>
    <row r="188" spans="1:47" s="2" customFormat="1" ht="12">
      <c r="A188" s="41"/>
      <c r="B188" s="42"/>
      <c r="C188" s="43"/>
      <c r="D188" s="230" t="s">
        <v>187</v>
      </c>
      <c r="E188" s="43"/>
      <c r="F188" s="231" t="s">
        <v>1634</v>
      </c>
      <c r="G188" s="43"/>
      <c r="H188" s="43"/>
      <c r="I188" s="232"/>
      <c r="J188" s="43"/>
      <c r="K188" s="43"/>
      <c r="L188" s="47"/>
      <c r="M188" s="233"/>
      <c r="N188" s="23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187</v>
      </c>
      <c r="AU188" s="20" t="s">
        <v>80</v>
      </c>
    </row>
    <row r="189" spans="1:65" s="2" customFormat="1" ht="12">
      <c r="A189" s="41"/>
      <c r="B189" s="42"/>
      <c r="C189" s="217" t="s">
        <v>409</v>
      </c>
      <c r="D189" s="217" t="s">
        <v>180</v>
      </c>
      <c r="E189" s="218" t="s">
        <v>1635</v>
      </c>
      <c r="F189" s="219" t="s">
        <v>1636</v>
      </c>
      <c r="G189" s="220" t="s">
        <v>1530</v>
      </c>
      <c r="H189" s="221">
        <v>1</v>
      </c>
      <c r="I189" s="222"/>
      <c r="J189" s="223">
        <f>ROUND(I189*H189,2)</f>
        <v>0</v>
      </c>
      <c r="K189" s="219" t="s">
        <v>19</v>
      </c>
      <c r="L189" s="47"/>
      <c r="M189" s="224" t="s">
        <v>19</v>
      </c>
      <c r="N189" s="225" t="s">
        <v>43</v>
      </c>
      <c r="O189" s="87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8" t="s">
        <v>185</v>
      </c>
      <c r="AT189" s="228" t="s">
        <v>180</v>
      </c>
      <c r="AU189" s="228" t="s">
        <v>80</v>
      </c>
      <c r="AY189" s="20" t="s">
        <v>178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0" t="s">
        <v>80</v>
      </c>
      <c r="BK189" s="229">
        <f>ROUND(I189*H189,2)</f>
        <v>0</v>
      </c>
      <c r="BL189" s="20" t="s">
        <v>185</v>
      </c>
      <c r="BM189" s="228" t="s">
        <v>401</v>
      </c>
    </row>
    <row r="190" spans="1:47" s="2" customFormat="1" ht="12">
      <c r="A190" s="41"/>
      <c r="B190" s="42"/>
      <c r="C190" s="43"/>
      <c r="D190" s="230" t="s">
        <v>187</v>
      </c>
      <c r="E190" s="43"/>
      <c r="F190" s="231" t="s">
        <v>1636</v>
      </c>
      <c r="G190" s="43"/>
      <c r="H190" s="43"/>
      <c r="I190" s="232"/>
      <c r="J190" s="43"/>
      <c r="K190" s="43"/>
      <c r="L190" s="47"/>
      <c r="M190" s="233"/>
      <c r="N190" s="23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187</v>
      </c>
      <c r="AU190" s="20" t="s">
        <v>80</v>
      </c>
    </row>
    <row r="191" spans="1:65" s="2" customFormat="1" ht="12">
      <c r="A191" s="41"/>
      <c r="B191" s="42"/>
      <c r="C191" s="217" t="s">
        <v>415</v>
      </c>
      <c r="D191" s="217" t="s">
        <v>180</v>
      </c>
      <c r="E191" s="218" t="s">
        <v>1637</v>
      </c>
      <c r="F191" s="219" t="s">
        <v>1638</v>
      </c>
      <c r="G191" s="220" t="s">
        <v>346</v>
      </c>
      <c r="H191" s="221">
        <v>4</v>
      </c>
      <c r="I191" s="222"/>
      <c r="J191" s="223">
        <f>ROUND(I191*H191,2)</f>
        <v>0</v>
      </c>
      <c r="K191" s="219" t="s">
        <v>19</v>
      </c>
      <c r="L191" s="47"/>
      <c r="M191" s="224" t="s">
        <v>19</v>
      </c>
      <c r="N191" s="225" t="s">
        <v>43</v>
      </c>
      <c r="O191" s="87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8" t="s">
        <v>185</v>
      </c>
      <c r="AT191" s="228" t="s">
        <v>180</v>
      </c>
      <c r="AU191" s="228" t="s">
        <v>80</v>
      </c>
      <c r="AY191" s="20" t="s">
        <v>178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20" t="s">
        <v>80</v>
      </c>
      <c r="BK191" s="229">
        <f>ROUND(I191*H191,2)</f>
        <v>0</v>
      </c>
      <c r="BL191" s="20" t="s">
        <v>185</v>
      </c>
      <c r="BM191" s="228" t="s">
        <v>407</v>
      </c>
    </row>
    <row r="192" spans="1:47" s="2" customFormat="1" ht="12">
      <c r="A192" s="41"/>
      <c r="B192" s="42"/>
      <c r="C192" s="43"/>
      <c r="D192" s="230" t="s">
        <v>187</v>
      </c>
      <c r="E192" s="43"/>
      <c r="F192" s="231" t="s">
        <v>1638</v>
      </c>
      <c r="G192" s="43"/>
      <c r="H192" s="43"/>
      <c r="I192" s="232"/>
      <c r="J192" s="43"/>
      <c r="K192" s="43"/>
      <c r="L192" s="47"/>
      <c r="M192" s="233"/>
      <c r="N192" s="23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187</v>
      </c>
      <c r="AU192" s="20" t="s">
        <v>80</v>
      </c>
    </row>
    <row r="193" spans="1:65" s="2" customFormat="1" ht="16.5" customHeight="1">
      <c r="A193" s="41"/>
      <c r="B193" s="42"/>
      <c r="C193" s="217" t="s">
        <v>420</v>
      </c>
      <c r="D193" s="217" t="s">
        <v>180</v>
      </c>
      <c r="E193" s="218" t="s">
        <v>1639</v>
      </c>
      <c r="F193" s="219" t="s">
        <v>1573</v>
      </c>
      <c r="G193" s="220" t="s">
        <v>1530</v>
      </c>
      <c r="H193" s="221">
        <v>1</v>
      </c>
      <c r="I193" s="222"/>
      <c r="J193" s="223">
        <f>ROUND(I193*H193,2)</f>
        <v>0</v>
      </c>
      <c r="K193" s="219" t="s">
        <v>19</v>
      </c>
      <c r="L193" s="47"/>
      <c r="M193" s="224" t="s">
        <v>19</v>
      </c>
      <c r="N193" s="225" t="s">
        <v>43</v>
      </c>
      <c r="O193" s="87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8" t="s">
        <v>185</v>
      </c>
      <c r="AT193" s="228" t="s">
        <v>180</v>
      </c>
      <c r="AU193" s="228" t="s">
        <v>80</v>
      </c>
      <c r="AY193" s="20" t="s">
        <v>178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0" t="s">
        <v>80</v>
      </c>
      <c r="BK193" s="229">
        <f>ROUND(I193*H193,2)</f>
        <v>0</v>
      </c>
      <c r="BL193" s="20" t="s">
        <v>185</v>
      </c>
      <c r="BM193" s="228" t="s">
        <v>412</v>
      </c>
    </row>
    <row r="194" spans="1:47" s="2" customFormat="1" ht="12">
      <c r="A194" s="41"/>
      <c r="B194" s="42"/>
      <c r="C194" s="43"/>
      <c r="D194" s="230" t="s">
        <v>187</v>
      </c>
      <c r="E194" s="43"/>
      <c r="F194" s="231" t="s">
        <v>1573</v>
      </c>
      <c r="G194" s="43"/>
      <c r="H194" s="43"/>
      <c r="I194" s="232"/>
      <c r="J194" s="43"/>
      <c r="K194" s="43"/>
      <c r="L194" s="47"/>
      <c r="M194" s="233"/>
      <c r="N194" s="23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187</v>
      </c>
      <c r="AU194" s="20" t="s">
        <v>80</v>
      </c>
    </row>
    <row r="195" spans="1:63" s="12" customFormat="1" ht="25.9" customHeight="1">
      <c r="A195" s="12"/>
      <c r="B195" s="201"/>
      <c r="C195" s="202"/>
      <c r="D195" s="203" t="s">
        <v>71</v>
      </c>
      <c r="E195" s="204" t="s">
        <v>538</v>
      </c>
      <c r="F195" s="204" t="s">
        <v>1640</v>
      </c>
      <c r="G195" s="202"/>
      <c r="H195" s="202"/>
      <c r="I195" s="205"/>
      <c r="J195" s="206">
        <f>BK195</f>
        <v>0</v>
      </c>
      <c r="K195" s="202"/>
      <c r="L195" s="207"/>
      <c r="M195" s="208"/>
      <c r="N195" s="209"/>
      <c r="O195" s="209"/>
      <c r="P195" s="210">
        <f>SUM(P196:P225)</f>
        <v>0</v>
      </c>
      <c r="Q195" s="209"/>
      <c r="R195" s="210">
        <f>SUM(R196:R225)</f>
        <v>0</v>
      </c>
      <c r="S195" s="209"/>
      <c r="T195" s="211">
        <f>SUM(T196:T225)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2" t="s">
        <v>80</v>
      </c>
      <c r="AT195" s="213" t="s">
        <v>71</v>
      </c>
      <c r="AU195" s="213" t="s">
        <v>72</v>
      </c>
      <c r="AY195" s="212" t="s">
        <v>178</v>
      </c>
      <c r="BK195" s="214">
        <f>SUM(BK196:BK225)</f>
        <v>0</v>
      </c>
    </row>
    <row r="196" spans="1:65" s="2" customFormat="1" ht="16.5" customHeight="1">
      <c r="A196" s="41"/>
      <c r="B196" s="42"/>
      <c r="C196" s="217" t="s">
        <v>425</v>
      </c>
      <c r="D196" s="217" t="s">
        <v>180</v>
      </c>
      <c r="E196" s="218" t="s">
        <v>1641</v>
      </c>
      <c r="F196" s="219" t="s">
        <v>1642</v>
      </c>
      <c r="G196" s="220" t="s">
        <v>381</v>
      </c>
      <c r="H196" s="221">
        <v>6</v>
      </c>
      <c r="I196" s="222"/>
      <c r="J196" s="223">
        <f>ROUND(I196*H196,2)</f>
        <v>0</v>
      </c>
      <c r="K196" s="219" t="s">
        <v>19</v>
      </c>
      <c r="L196" s="47"/>
      <c r="M196" s="224" t="s">
        <v>19</v>
      </c>
      <c r="N196" s="225" t="s">
        <v>43</v>
      </c>
      <c r="O196" s="87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8" t="s">
        <v>185</v>
      </c>
      <c r="AT196" s="228" t="s">
        <v>180</v>
      </c>
      <c r="AU196" s="228" t="s">
        <v>80</v>
      </c>
      <c r="AY196" s="20" t="s">
        <v>178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0" t="s">
        <v>80</v>
      </c>
      <c r="BK196" s="229">
        <f>ROUND(I196*H196,2)</f>
        <v>0</v>
      </c>
      <c r="BL196" s="20" t="s">
        <v>185</v>
      </c>
      <c r="BM196" s="228" t="s">
        <v>418</v>
      </c>
    </row>
    <row r="197" spans="1:47" s="2" customFormat="1" ht="12">
      <c r="A197" s="41"/>
      <c r="B197" s="42"/>
      <c r="C197" s="43"/>
      <c r="D197" s="230" t="s">
        <v>187</v>
      </c>
      <c r="E197" s="43"/>
      <c r="F197" s="231" t="s">
        <v>1642</v>
      </c>
      <c r="G197" s="43"/>
      <c r="H197" s="43"/>
      <c r="I197" s="232"/>
      <c r="J197" s="43"/>
      <c r="K197" s="43"/>
      <c r="L197" s="47"/>
      <c r="M197" s="233"/>
      <c r="N197" s="23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187</v>
      </c>
      <c r="AU197" s="20" t="s">
        <v>80</v>
      </c>
    </row>
    <row r="198" spans="1:65" s="2" customFormat="1" ht="16.5" customHeight="1">
      <c r="A198" s="41"/>
      <c r="B198" s="42"/>
      <c r="C198" s="217" t="s">
        <v>430</v>
      </c>
      <c r="D198" s="217" t="s">
        <v>180</v>
      </c>
      <c r="E198" s="218" t="s">
        <v>1643</v>
      </c>
      <c r="F198" s="219" t="s">
        <v>1644</v>
      </c>
      <c r="G198" s="220" t="s">
        <v>346</v>
      </c>
      <c r="H198" s="221">
        <v>1014</v>
      </c>
      <c r="I198" s="222"/>
      <c r="J198" s="223">
        <f>ROUND(I198*H198,2)</f>
        <v>0</v>
      </c>
      <c r="K198" s="219" t="s">
        <v>19</v>
      </c>
      <c r="L198" s="47"/>
      <c r="M198" s="224" t="s">
        <v>19</v>
      </c>
      <c r="N198" s="225" t="s">
        <v>43</v>
      </c>
      <c r="O198" s="87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8" t="s">
        <v>185</v>
      </c>
      <c r="AT198" s="228" t="s">
        <v>180</v>
      </c>
      <c r="AU198" s="228" t="s">
        <v>80</v>
      </c>
      <c r="AY198" s="20" t="s">
        <v>178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0" t="s">
        <v>80</v>
      </c>
      <c r="BK198" s="229">
        <f>ROUND(I198*H198,2)</f>
        <v>0</v>
      </c>
      <c r="BL198" s="20" t="s">
        <v>185</v>
      </c>
      <c r="BM198" s="228" t="s">
        <v>423</v>
      </c>
    </row>
    <row r="199" spans="1:47" s="2" customFormat="1" ht="12">
      <c r="A199" s="41"/>
      <c r="B199" s="42"/>
      <c r="C199" s="43"/>
      <c r="D199" s="230" t="s">
        <v>187</v>
      </c>
      <c r="E199" s="43"/>
      <c r="F199" s="231" t="s">
        <v>1644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187</v>
      </c>
      <c r="AU199" s="20" t="s">
        <v>80</v>
      </c>
    </row>
    <row r="200" spans="1:65" s="2" customFormat="1" ht="16.5" customHeight="1">
      <c r="A200" s="41"/>
      <c r="B200" s="42"/>
      <c r="C200" s="217" t="s">
        <v>436</v>
      </c>
      <c r="D200" s="217" t="s">
        <v>180</v>
      </c>
      <c r="E200" s="218" t="s">
        <v>1645</v>
      </c>
      <c r="F200" s="219" t="s">
        <v>1646</v>
      </c>
      <c r="G200" s="220" t="s">
        <v>381</v>
      </c>
      <c r="H200" s="221">
        <v>6</v>
      </c>
      <c r="I200" s="222"/>
      <c r="J200" s="223">
        <f>ROUND(I200*H200,2)</f>
        <v>0</v>
      </c>
      <c r="K200" s="219" t="s">
        <v>19</v>
      </c>
      <c r="L200" s="47"/>
      <c r="M200" s="224" t="s">
        <v>19</v>
      </c>
      <c r="N200" s="225" t="s">
        <v>43</v>
      </c>
      <c r="O200" s="8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8" t="s">
        <v>185</v>
      </c>
      <c r="AT200" s="228" t="s">
        <v>180</v>
      </c>
      <c r="AU200" s="228" t="s">
        <v>80</v>
      </c>
      <c r="AY200" s="20" t="s">
        <v>178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0" t="s">
        <v>80</v>
      </c>
      <c r="BK200" s="229">
        <f>ROUND(I200*H200,2)</f>
        <v>0</v>
      </c>
      <c r="BL200" s="20" t="s">
        <v>185</v>
      </c>
      <c r="BM200" s="228" t="s">
        <v>428</v>
      </c>
    </row>
    <row r="201" spans="1:47" s="2" customFormat="1" ht="12">
      <c r="A201" s="41"/>
      <c r="B201" s="42"/>
      <c r="C201" s="43"/>
      <c r="D201" s="230" t="s">
        <v>187</v>
      </c>
      <c r="E201" s="43"/>
      <c r="F201" s="231" t="s">
        <v>1646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187</v>
      </c>
      <c r="AU201" s="20" t="s">
        <v>80</v>
      </c>
    </row>
    <row r="202" spans="1:65" s="2" customFormat="1" ht="12">
      <c r="A202" s="41"/>
      <c r="B202" s="42"/>
      <c r="C202" s="217" t="s">
        <v>443</v>
      </c>
      <c r="D202" s="217" t="s">
        <v>180</v>
      </c>
      <c r="E202" s="218" t="s">
        <v>1647</v>
      </c>
      <c r="F202" s="219" t="s">
        <v>1648</v>
      </c>
      <c r="G202" s="220" t="s">
        <v>1530</v>
      </c>
      <c r="H202" s="221">
        <v>2</v>
      </c>
      <c r="I202" s="222"/>
      <c r="J202" s="223">
        <f>ROUND(I202*H202,2)</f>
        <v>0</v>
      </c>
      <c r="K202" s="219" t="s">
        <v>19</v>
      </c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185</v>
      </c>
      <c r="AT202" s="228" t="s">
        <v>180</v>
      </c>
      <c r="AU202" s="228" t="s">
        <v>80</v>
      </c>
      <c r="AY202" s="20" t="s">
        <v>178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185</v>
      </c>
      <c r="BM202" s="228" t="s">
        <v>433</v>
      </c>
    </row>
    <row r="203" spans="1:47" s="2" customFormat="1" ht="12">
      <c r="A203" s="41"/>
      <c r="B203" s="42"/>
      <c r="C203" s="43"/>
      <c r="D203" s="230" t="s">
        <v>187</v>
      </c>
      <c r="E203" s="43"/>
      <c r="F203" s="231" t="s">
        <v>1648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187</v>
      </c>
      <c r="AU203" s="20" t="s">
        <v>80</v>
      </c>
    </row>
    <row r="204" spans="1:65" s="2" customFormat="1" ht="16.5" customHeight="1">
      <c r="A204" s="41"/>
      <c r="B204" s="42"/>
      <c r="C204" s="217" t="s">
        <v>451</v>
      </c>
      <c r="D204" s="217" t="s">
        <v>180</v>
      </c>
      <c r="E204" s="218" t="s">
        <v>1649</v>
      </c>
      <c r="F204" s="219" t="s">
        <v>1650</v>
      </c>
      <c r="G204" s="220" t="s">
        <v>1530</v>
      </c>
      <c r="H204" s="221">
        <v>1</v>
      </c>
      <c r="I204" s="222"/>
      <c r="J204" s="223">
        <f>ROUND(I204*H204,2)</f>
        <v>0</v>
      </c>
      <c r="K204" s="219" t="s">
        <v>19</v>
      </c>
      <c r="L204" s="47"/>
      <c r="M204" s="224" t="s">
        <v>19</v>
      </c>
      <c r="N204" s="225" t="s">
        <v>43</v>
      </c>
      <c r="O204" s="87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8" t="s">
        <v>185</v>
      </c>
      <c r="AT204" s="228" t="s">
        <v>180</v>
      </c>
      <c r="AU204" s="228" t="s">
        <v>80</v>
      </c>
      <c r="AY204" s="20" t="s">
        <v>178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0" t="s">
        <v>80</v>
      </c>
      <c r="BK204" s="229">
        <f>ROUND(I204*H204,2)</f>
        <v>0</v>
      </c>
      <c r="BL204" s="20" t="s">
        <v>185</v>
      </c>
      <c r="BM204" s="228" t="s">
        <v>439</v>
      </c>
    </row>
    <row r="205" spans="1:47" s="2" customFormat="1" ht="12">
      <c r="A205" s="41"/>
      <c r="B205" s="42"/>
      <c r="C205" s="43"/>
      <c r="D205" s="230" t="s">
        <v>187</v>
      </c>
      <c r="E205" s="43"/>
      <c r="F205" s="231" t="s">
        <v>1650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187</v>
      </c>
      <c r="AU205" s="20" t="s">
        <v>80</v>
      </c>
    </row>
    <row r="206" spans="1:65" s="2" customFormat="1" ht="16.5" customHeight="1">
      <c r="A206" s="41"/>
      <c r="B206" s="42"/>
      <c r="C206" s="217" t="s">
        <v>456</v>
      </c>
      <c r="D206" s="217" t="s">
        <v>180</v>
      </c>
      <c r="E206" s="218" t="s">
        <v>1651</v>
      </c>
      <c r="F206" s="219" t="s">
        <v>1652</v>
      </c>
      <c r="G206" s="220" t="s">
        <v>381</v>
      </c>
      <c r="H206" s="221">
        <v>16</v>
      </c>
      <c r="I206" s="222"/>
      <c r="J206" s="223">
        <f>ROUND(I206*H206,2)</f>
        <v>0</v>
      </c>
      <c r="K206" s="219" t="s">
        <v>19</v>
      </c>
      <c r="L206" s="47"/>
      <c r="M206" s="224" t="s">
        <v>19</v>
      </c>
      <c r="N206" s="225" t="s">
        <v>43</v>
      </c>
      <c r="O206" s="87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8" t="s">
        <v>185</v>
      </c>
      <c r="AT206" s="228" t="s">
        <v>180</v>
      </c>
      <c r="AU206" s="228" t="s">
        <v>80</v>
      </c>
      <c r="AY206" s="20" t="s">
        <v>178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0" t="s">
        <v>80</v>
      </c>
      <c r="BK206" s="229">
        <f>ROUND(I206*H206,2)</f>
        <v>0</v>
      </c>
      <c r="BL206" s="20" t="s">
        <v>185</v>
      </c>
      <c r="BM206" s="228" t="s">
        <v>707</v>
      </c>
    </row>
    <row r="207" spans="1:47" s="2" customFormat="1" ht="12">
      <c r="A207" s="41"/>
      <c r="B207" s="42"/>
      <c r="C207" s="43"/>
      <c r="D207" s="230" t="s">
        <v>187</v>
      </c>
      <c r="E207" s="43"/>
      <c r="F207" s="231" t="s">
        <v>1652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187</v>
      </c>
      <c r="AU207" s="20" t="s">
        <v>80</v>
      </c>
    </row>
    <row r="208" spans="1:65" s="2" customFormat="1" ht="16.5" customHeight="1">
      <c r="A208" s="41"/>
      <c r="B208" s="42"/>
      <c r="C208" s="217" t="s">
        <v>461</v>
      </c>
      <c r="D208" s="217" t="s">
        <v>180</v>
      </c>
      <c r="E208" s="218" t="s">
        <v>1653</v>
      </c>
      <c r="F208" s="219" t="s">
        <v>1654</v>
      </c>
      <c r="G208" s="220" t="s">
        <v>381</v>
      </c>
      <c r="H208" s="221">
        <v>24</v>
      </c>
      <c r="I208" s="222"/>
      <c r="J208" s="223">
        <f>ROUND(I208*H208,2)</f>
        <v>0</v>
      </c>
      <c r="K208" s="219" t="s">
        <v>19</v>
      </c>
      <c r="L208" s="47"/>
      <c r="M208" s="224" t="s">
        <v>19</v>
      </c>
      <c r="N208" s="225" t="s">
        <v>43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185</v>
      </c>
      <c r="AT208" s="228" t="s">
        <v>180</v>
      </c>
      <c r="AU208" s="228" t="s">
        <v>80</v>
      </c>
      <c r="AY208" s="20" t="s">
        <v>178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0" t="s">
        <v>80</v>
      </c>
      <c r="BK208" s="229">
        <f>ROUND(I208*H208,2)</f>
        <v>0</v>
      </c>
      <c r="BL208" s="20" t="s">
        <v>185</v>
      </c>
      <c r="BM208" s="228" t="s">
        <v>718</v>
      </c>
    </row>
    <row r="209" spans="1:47" s="2" customFormat="1" ht="12">
      <c r="A209" s="41"/>
      <c r="B209" s="42"/>
      <c r="C209" s="43"/>
      <c r="D209" s="230" t="s">
        <v>187</v>
      </c>
      <c r="E209" s="43"/>
      <c r="F209" s="231" t="s">
        <v>1654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187</v>
      </c>
      <c r="AU209" s="20" t="s">
        <v>80</v>
      </c>
    </row>
    <row r="210" spans="1:65" s="2" customFormat="1" ht="16.5" customHeight="1">
      <c r="A210" s="41"/>
      <c r="B210" s="42"/>
      <c r="C210" s="217" t="s">
        <v>466</v>
      </c>
      <c r="D210" s="217" t="s">
        <v>180</v>
      </c>
      <c r="E210" s="218" t="s">
        <v>1655</v>
      </c>
      <c r="F210" s="219" t="s">
        <v>1656</v>
      </c>
      <c r="G210" s="220" t="s">
        <v>1530</v>
      </c>
      <c r="H210" s="221">
        <v>1</v>
      </c>
      <c r="I210" s="222"/>
      <c r="J210" s="223">
        <f>ROUND(I210*H210,2)</f>
        <v>0</v>
      </c>
      <c r="K210" s="219" t="s">
        <v>19</v>
      </c>
      <c r="L210" s="47"/>
      <c r="M210" s="224" t="s">
        <v>19</v>
      </c>
      <c r="N210" s="225" t="s">
        <v>43</v>
      </c>
      <c r="O210" s="87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8" t="s">
        <v>185</v>
      </c>
      <c r="AT210" s="228" t="s">
        <v>180</v>
      </c>
      <c r="AU210" s="228" t="s">
        <v>80</v>
      </c>
      <c r="AY210" s="20" t="s">
        <v>178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0" t="s">
        <v>80</v>
      </c>
      <c r="BK210" s="229">
        <f>ROUND(I210*H210,2)</f>
        <v>0</v>
      </c>
      <c r="BL210" s="20" t="s">
        <v>185</v>
      </c>
      <c r="BM210" s="228" t="s">
        <v>729</v>
      </c>
    </row>
    <row r="211" spans="1:47" s="2" customFormat="1" ht="12">
      <c r="A211" s="41"/>
      <c r="B211" s="42"/>
      <c r="C211" s="43"/>
      <c r="D211" s="230" t="s">
        <v>187</v>
      </c>
      <c r="E211" s="43"/>
      <c r="F211" s="231" t="s">
        <v>1656</v>
      </c>
      <c r="G211" s="43"/>
      <c r="H211" s="43"/>
      <c r="I211" s="232"/>
      <c r="J211" s="43"/>
      <c r="K211" s="43"/>
      <c r="L211" s="47"/>
      <c r="M211" s="233"/>
      <c r="N211" s="23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187</v>
      </c>
      <c r="AU211" s="20" t="s">
        <v>80</v>
      </c>
    </row>
    <row r="212" spans="1:65" s="2" customFormat="1" ht="16.5" customHeight="1">
      <c r="A212" s="41"/>
      <c r="B212" s="42"/>
      <c r="C212" s="217" t="s">
        <v>471</v>
      </c>
      <c r="D212" s="217" t="s">
        <v>180</v>
      </c>
      <c r="E212" s="218" t="s">
        <v>1657</v>
      </c>
      <c r="F212" s="219" t="s">
        <v>1658</v>
      </c>
      <c r="G212" s="220" t="s">
        <v>1530</v>
      </c>
      <c r="H212" s="221">
        <v>1</v>
      </c>
      <c r="I212" s="222"/>
      <c r="J212" s="223">
        <f>ROUND(I212*H212,2)</f>
        <v>0</v>
      </c>
      <c r="K212" s="219" t="s">
        <v>19</v>
      </c>
      <c r="L212" s="47"/>
      <c r="M212" s="224" t="s">
        <v>19</v>
      </c>
      <c r="N212" s="225" t="s">
        <v>43</v>
      </c>
      <c r="O212" s="87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8" t="s">
        <v>185</v>
      </c>
      <c r="AT212" s="228" t="s">
        <v>180</v>
      </c>
      <c r="AU212" s="228" t="s">
        <v>80</v>
      </c>
      <c r="AY212" s="20" t="s">
        <v>178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0" t="s">
        <v>80</v>
      </c>
      <c r="BK212" s="229">
        <f>ROUND(I212*H212,2)</f>
        <v>0</v>
      </c>
      <c r="BL212" s="20" t="s">
        <v>185</v>
      </c>
      <c r="BM212" s="228" t="s">
        <v>738</v>
      </c>
    </row>
    <row r="213" spans="1:47" s="2" customFormat="1" ht="12">
      <c r="A213" s="41"/>
      <c r="B213" s="42"/>
      <c r="C213" s="43"/>
      <c r="D213" s="230" t="s">
        <v>187</v>
      </c>
      <c r="E213" s="43"/>
      <c r="F213" s="231" t="s">
        <v>1658</v>
      </c>
      <c r="G213" s="43"/>
      <c r="H213" s="43"/>
      <c r="I213" s="232"/>
      <c r="J213" s="43"/>
      <c r="K213" s="43"/>
      <c r="L213" s="47"/>
      <c r="M213" s="233"/>
      <c r="N213" s="23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187</v>
      </c>
      <c r="AU213" s="20" t="s">
        <v>80</v>
      </c>
    </row>
    <row r="214" spans="1:65" s="2" customFormat="1" ht="16.5" customHeight="1">
      <c r="A214" s="41"/>
      <c r="B214" s="42"/>
      <c r="C214" s="217" t="s">
        <v>326</v>
      </c>
      <c r="D214" s="217" t="s">
        <v>180</v>
      </c>
      <c r="E214" s="218" t="s">
        <v>1659</v>
      </c>
      <c r="F214" s="219" t="s">
        <v>1660</v>
      </c>
      <c r="G214" s="220" t="s">
        <v>1530</v>
      </c>
      <c r="H214" s="221">
        <v>1</v>
      </c>
      <c r="I214" s="222"/>
      <c r="J214" s="223">
        <f>ROUND(I214*H214,2)</f>
        <v>0</v>
      </c>
      <c r="K214" s="219" t="s">
        <v>19</v>
      </c>
      <c r="L214" s="47"/>
      <c r="M214" s="224" t="s">
        <v>19</v>
      </c>
      <c r="N214" s="225" t="s">
        <v>43</v>
      </c>
      <c r="O214" s="87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8" t="s">
        <v>185</v>
      </c>
      <c r="AT214" s="228" t="s">
        <v>180</v>
      </c>
      <c r="AU214" s="228" t="s">
        <v>80</v>
      </c>
      <c r="AY214" s="20" t="s">
        <v>178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0" t="s">
        <v>80</v>
      </c>
      <c r="BK214" s="229">
        <f>ROUND(I214*H214,2)</f>
        <v>0</v>
      </c>
      <c r="BL214" s="20" t="s">
        <v>185</v>
      </c>
      <c r="BM214" s="228" t="s">
        <v>749</v>
      </c>
    </row>
    <row r="215" spans="1:47" s="2" customFormat="1" ht="12">
      <c r="A215" s="41"/>
      <c r="B215" s="42"/>
      <c r="C215" s="43"/>
      <c r="D215" s="230" t="s">
        <v>187</v>
      </c>
      <c r="E215" s="43"/>
      <c r="F215" s="231" t="s">
        <v>1660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187</v>
      </c>
      <c r="AU215" s="20" t="s">
        <v>80</v>
      </c>
    </row>
    <row r="216" spans="1:65" s="2" customFormat="1" ht="16.5" customHeight="1">
      <c r="A216" s="41"/>
      <c r="B216" s="42"/>
      <c r="C216" s="217" t="s">
        <v>487</v>
      </c>
      <c r="D216" s="217" t="s">
        <v>180</v>
      </c>
      <c r="E216" s="218" t="s">
        <v>1661</v>
      </c>
      <c r="F216" s="219" t="s">
        <v>1662</v>
      </c>
      <c r="G216" s="220" t="s">
        <v>1530</v>
      </c>
      <c r="H216" s="221">
        <v>1</v>
      </c>
      <c r="I216" s="222"/>
      <c r="J216" s="223">
        <f>ROUND(I216*H216,2)</f>
        <v>0</v>
      </c>
      <c r="K216" s="219" t="s">
        <v>19</v>
      </c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185</v>
      </c>
      <c r="AT216" s="228" t="s">
        <v>180</v>
      </c>
      <c r="AU216" s="228" t="s">
        <v>80</v>
      </c>
      <c r="AY216" s="20" t="s">
        <v>178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80</v>
      </c>
      <c r="BK216" s="229">
        <f>ROUND(I216*H216,2)</f>
        <v>0</v>
      </c>
      <c r="BL216" s="20" t="s">
        <v>185</v>
      </c>
      <c r="BM216" s="228" t="s">
        <v>762</v>
      </c>
    </row>
    <row r="217" spans="1:47" s="2" customFormat="1" ht="12">
      <c r="A217" s="41"/>
      <c r="B217" s="42"/>
      <c r="C217" s="43"/>
      <c r="D217" s="230" t="s">
        <v>187</v>
      </c>
      <c r="E217" s="43"/>
      <c r="F217" s="231" t="s">
        <v>1662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187</v>
      </c>
      <c r="AU217" s="20" t="s">
        <v>80</v>
      </c>
    </row>
    <row r="218" spans="1:65" s="2" customFormat="1" ht="16.5" customHeight="1">
      <c r="A218" s="41"/>
      <c r="B218" s="42"/>
      <c r="C218" s="217" t="s">
        <v>331</v>
      </c>
      <c r="D218" s="217" t="s">
        <v>180</v>
      </c>
      <c r="E218" s="218" t="s">
        <v>1663</v>
      </c>
      <c r="F218" s="219" t="s">
        <v>1664</v>
      </c>
      <c r="G218" s="220" t="s">
        <v>1530</v>
      </c>
      <c r="H218" s="221">
        <v>1</v>
      </c>
      <c r="I218" s="222"/>
      <c r="J218" s="223">
        <f>ROUND(I218*H218,2)</f>
        <v>0</v>
      </c>
      <c r="K218" s="219" t="s">
        <v>19</v>
      </c>
      <c r="L218" s="47"/>
      <c r="M218" s="224" t="s">
        <v>19</v>
      </c>
      <c r="N218" s="225" t="s">
        <v>43</v>
      </c>
      <c r="O218" s="87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8" t="s">
        <v>185</v>
      </c>
      <c r="AT218" s="228" t="s">
        <v>180</v>
      </c>
      <c r="AU218" s="228" t="s">
        <v>80</v>
      </c>
      <c r="AY218" s="20" t="s">
        <v>178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0" t="s">
        <v>80</v>
      </c>
      <c r="BK218" s="229">
        <f>ROUND(I218*H218,2)</f>
        <v>0</v>
      </c>
      <c r="BL218" s="20" t="s">
        <v>185</v>
      </c>
      <c r="BM218" s="228" t="s">
        <v>774</v>
      </c>
    </row>
    <row r="219" spans="1:47" s="2" customFormat="1" ht="12">
      <c r="A219" s="41"/>
      <c r="B219" s="42"/>
      <c r="C219" s="43"/>
      <c r="D219" s="230" t="s">
        <v>187</v>
      </c>
      <c r="E219" s="43"/>
      <c r="F219" s="231" t="s">
        <v>1664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187</v>
      </c>
      <c r="AU219" s="20" t="s">
        <v>80</v>
      </c>
    </row>
    <row r="220" spans="1:65" s="2" customFormat="1" ht="12">
      <c r="A220" s="41"/>
      <c r="B220" s="42"/>
      <c r="C220" s="217" t="s">
        <v>496</v>
      </c>
      <c r="D220" s="217" t="s">
        <v>180</v>
      </c>
      <c r="E220" s="218" t="s">
        <v>1665</v>
      </c>
      <c r="F220" s="219" t="s">
        <v>1666</v>
      </c>
      <c r="G220" s="220" t="s">
        <v>1530</v>
      </c>
      <c r="H220" s="221">
        <v>40</v>
      </c>
      <c r="I220" s="222"/>
      <c r="J220" s="223">
        <f>ROUND(I220*H220,2)</f>
        <v>0</v>
      </c>
      <c r="K220" s="219" t="s">
        <v>19</v>
      </c>
      <c r="L220" s="47"/>
      <c r="M220" s="224" t="s">
        <v>19</v>
      </c>
      <c r="N220" s="225" t="s">
        <v>43</v>
      </c>
      <c r="O220" s="87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8" t="s">
        <v>185</v>
      </c>
      <c r="AT220" s="228" t="s">
        <v>180</v>
      </c>
      <c r="AU220" s="228" t="s">
        <v>80</v>
      </c>
      <c r="AY220" s="20" t="s">
        <v>178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0" t="s">
        <v>80</v>
      </c>
      <c r="BK220" s="229">
        <f>ROUND(I220*H220,2)</f>
        <v>0</v>
      </c>
      <c r="BL220" s="20" t="s">
        <v>185</v>
      </c>
      <c r="BM220" s="228" t="s">
        <v>785</v>
      </c>
    </row>
    <row r="221" spans="1:47" s="2" customFormat="1" ht="12">
      <c r="A221" s="41"/>
      <c r="B221" s="42"/>
      <c r="C221" s="43"/>
      <c r="D221" s="230" t="s">
        <v>187</v>
      </c>
      <c r="E221" s="43"/>
      <c r="F221" s="231" t="s">
        <v>1666</v>
      </c>
      <c r="G221" s="43"/>
      <c r="H221" s="43"/>
      <c r="I221" s="232"/>
      <c r="J221" s="43"/>
      <c r="K221" s="43"/>
      <c r="L221" s="47"/>
      <c r="M221" s="233"/>
      <c r="N221" s="23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187</v>
      </c>
      <c r="AU221" s="20" t="s">
        <v>80</v>
      </c>
    </row>
    <row r="222" spans="1:65" s="2" customFormat="1" ht="16.5" customHeight="1">
      <c r="A222" s="41"/>
      <c r="B222" s="42"/>
      <c r="C222" s="217" t="s">
        <v>336</v>
      </c>
      <c r="D222" s="217" t="s">
        <v>180</v>
      </c>
      <c r="E222" s="218" t="s">
        <v>1667</v>
      </c>
      <c r="F222" s="219" t="s">
        <v>1668</v>
      </c>
      <c r="G222" s="220" t="s">
        <v>1530</v>
      </c>
      <c r="H222" s="221">
        <v>2</v>
      </c>
      <c r="I222" s="222"/>
      <c r="J222" s="223">
        <f>ROUND(I222*H222,2)</f>
        <v>0</v>
      </c>
      <c r="K222" s="219" t="s">
        <v>19</v>
      </c>
      <c r="L222" s="47"/>
      <c r="M222" s="224" t="s">
        <v>19</v>
      </c>
      <c r="N222" s="225" t="s">
        <v>43</v>
      </c>
      <c r="O222" s="87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8" t="s">
        <v>185</v>
      </c>
      <c r="AT222" s="228" t="s">
        <v>180</v>
      </c>
      <c r="AU222" s="228" t="s">
        <v>80</v>
      </c>
      <c r="AY222" s="20" t="s">
        <v>178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0" t="s">
        <v>80</v>
      </c>
      <c r="BK222" s="229">
        <f>ROUND(I222*H222,2)</f>
        <v>0</v>
      </c>
      <c r="BL222" s="20" t="s">
        <v>185</v>
      </c>
      <c r="BM222" s="228" t="s">
        <v>797</v>
      </c>
    </row>
    <row r="223" spans="1:47" s="2" customFormat="1" ht="12">
      <c r="A223" s="41"/>
      <c r="B223" s="42"/>
      <c r="C223" s="43"/>
      <c r="D223" s="230" t="s">
        <v>187</v>
      </c>
      <c r="E223" s="43"/>
      <c r="F223" s="231" t="s">
        <v>1668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187</v>
      </c>
      <c r="AU223" s="20" t="s">
        <v>80</v>
      </c>
    </row>
    <row r="224" spans="1:65" s="2" customFormat="1" ht="16.5" customHeight="1">
      <c r="A224" s="41"/>
      <c r="B224" s="42"/>
      <c r="C224" s="217" t="s">
        <v>505</v>
      </c>
      <c r="D224" s="217" t="s">
        <v>180</v>
      </c>
      <c r="E224" s="218" t="s">
        <v>1669</v>
      </c>
      <c r="F224" s="219" t="s">
        <v>1670</v>
      </c>
      <c r="G224" s="220" t="s">
        <v>1530</v>
      </c>
      <c r="H224" s="221">
        <v>1</v>
      </c>
      <c r="I224" s="222"/>
      <c r="J224" s="223">
        <f>ROUND(I224*H224,2)</f>
        <v>0</v>
      </c>
      <c r="K224" s="219" t="s">
        <v>19</v>
      </c>
      <c r="L224" s="47"/>
      <c r="M224" s="224" t="s">
        <v>19</v>
      </c>
      <c r="N224" s="225" t="s">
        <v>43</v>
      </c>
      <c r="O224" s="87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8" t="s">
        <v>185</v>
      </c>
      <c r="AT224" s="228" t="s">
        <v>180</v>
      </c>
      <c r="AU224" s="228" t="s">
        <v>80</v>
      </c>
      <c r="AY224" s="20" t="s">
        <v>178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0" t="s">
        <v>80</v>
      </c>
      <c r="BK224" s="229">
        <f>ROUND(I224*H224,2)</f>
        <v>0</v>
      </c>
      <c r="BL224" s="20" t="s">
        <v>185</v>
      </c>
      <c r="BM224" s="228" t="s">
        <v>811</v>
      </c>
    </row>
    <row r="225" spans="1:47" s="2" customFormat="1" ht="12">
      <c r="A225" s="41"/>
      <c r="B225" s="42"/>
      <c r="C225" s="43"/>
      <c r="D225" s="230" t="s">
        <v>187</v>
      </c>
      <c r="E225" s="43"/>
      <c r="F225" s="231" t="s">
        <v>1670</v>
      </c>
      <c r="G225" s="43"/>
      <c r="H225" s="43"/>
      <c r="I225" s="232"/>
      <c r="J225" s="43"/>
      <c r="K225" s="43"/>
      <c r="L225" s="47"/>
      <c r="M225" s="304"/>
      <c r="N225" s="305"/>
      <c r="O225" s="306"/>
      <c r="P225" s="306"/>
      <c r="Q225" s="306"/>
      <c r="R225" s="306"/>
      <c r="S225" s="306"/>
      <c r="T225" s="307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187</v>
      </c>
      <c r="AU225" s="20" t="s">
        <v>80</v>
      </c>
    </row>
    <row r="226" spans="1:31" s="2" customFormat="1" ht="6.95" customHeight="1">
      <c r="A226" s="41"/>
      <c r="B226" s="62"/>
      <c r="C226" s="63"/>
      <c r="D226" s="63"/>
      <c r="E226" s="63"/>
      <c r="F226" s="63"/>
      <c r="G226" s="63"/>
      <c r="H226" s="63"/>
      <c r="I226" s="63"/>
      <c r="J226" s="63"/>
      <c r="K226" s="63"/>
      <c r="L226" s="47"/>
      <c r="M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</row>
  </sheetData>
  <sheetProtection password="CC35" sheet="1" objects="1" scenarios="1" formatColumns="0" formatRows="0" autoFilter="0"/>
  <autoFilter ref="C88:K2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119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PŘÍSTAVBA DVOU TŘÍD MŠ LAZARETNÍ</v>
      </c>
      <c r="F7" s="147"/>
      <c r="G7" s="147"/>
      <c r="H7" s="147"/>
      <c r="L7" s="23"/>
    </row>
    <row r="8" spans="2:12" s="1" customFormat="1" ht="12" customHeight="1">
      <c r="B8" s="23"/>
      <c r="D8" s="147" t="s">
        <v>120</v>
      </c>
      <c r="L8" s="23"/>
    </row>
    <row r="9" spans="1:31" s="2" customFormat="1" ht="16.5" customHeight="1">
      <c r="A9" s="41"/>
      <c r="B9" s="47"/>
      <c r="C9" s="41"/>
      <c r="D9" s="41"/>
      <c r="E9" s="148" t="s">
        <v>1520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1521</v>
      </c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0" t="s">
        <v>1671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47" t="s">
        <v>20</v>
      </c>
      <c r="J13" s="136" t="s">
        <v>19</v>
      </c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47" t="s">
        <v>23</v>
      </c>
      <c r="J14" s="151" t="str">
        <f>'Rekapitulace stavby'!AN8</f>
        <v>15. 6. 2021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47" t="s">
        <v>26</v>
      </c>
      <c r="J16" s="136" t="s">
        <v>19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47" t="s">
        <v>28</v>
      </c>
      <c r="J17" s="136" t="s">
        <v>19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47" t="s">
        <v>26</v>
      </c>
      <c r="J19" s="36" t="str">
        <f>'Rekapitulace stavby'!AN13</f>
        <v>Vyplň údaj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7" t="s">
        <v>28</v>
      </c>
      <c r="J20" s="36" t="str">
        <f>'Rekapitulace stavby'!AN14</f>
        <v>Vyplň údaj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47" t="s">
        <v>26</v>
      </c>
      <c r="J22" s="136" t="s">
        <v>19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32</v>
      </c>
      <c r="F23" s="41"/>
      <c r="G23" s="41"/>
      <c r="H23" s="41"/>
      <c r="I23" s="147" t="s">
        <v>28</v>
      </c>
      <c r="J23" s="136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34</v>
      </c>
      <c r="E25" s="41"/>
      <c r="F25" s="41"/>
      <c r="G25" s="41"/>
      <c r="H25" s="41"/>
      <c r="I25" s="147" t="s">
        <v>26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35</v>
      </c>
      <c r="F26" s="41"/>
      <c r="G26" s="41"/>
      <c r="H26" s="41"/>
      <c r="I26" s="147" t="s">
        <v>28</v>
      </c>
      <c r="J26" s="136" t="s">
        <v>19</v>
      </c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36</v>
      </c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47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7" t="s">
        <v>38</v>
      </c>
      <c r="E32" s="41"/>
      <c r="F32" s="41"/>
      <c r="G32" s="41"/>
      <c r="H32" s="41"/>
      <c r="I32" s="41"/>
      <c r="J32" s="158">
        <f>ROUND(J92,2)</f>
        <v>0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9" t="s">
        <v>40</v>
      </c>
      <c r="G34" s="41"/>
      <c r="H34" s="41"/>
      <c r="I34" s="159" t="s">
        <v>39</v>
      </c>
      <c r="J34" s="159" t="s">
        <v>41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0" t="s">
        <v>42</v>
      </c>
      <c r="E35" s="147" t="s">
        <v>43</v>
      </c>
      <c r="F35" s="161">
        <f>ROUND((SUM(BE92:BE266)),2)</f>
        <v>0</v>
      </c>
      <c r="G35" s="41"/>
      <c r="H35" s="41"/>
      <c r="I35" s="162">
        <v>0.21</v>
      </c>
      <c r="J35" s="161">
        <f>ROUND(((SUM(BE92:BE266))*I35),2)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44</v>
      </c>
      <c r="F36" s="161">
        <f>ROUND((SUM(BF92:BF266)),2)</f>
        <v>0</v>
      </c>
      <c r="G36" s="41"/>
      <c r="H36" s="41"/>
      <c r="I36" s="162">
        <v>0.15</v>
      </c>
      <c r="J36" s="161">
        <f>ROUND(((SUM(BF92:BF266))*I36),2)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45</v>
      </c>
      <c r="F37" s="161">
        <f>ROUND((SUM(BG92:BG266)),2)</f>
        <v>0</v>
      </c>
      <c r="G37" s="41"/>
      <c r="H37" s="41"/>
      <c r="I37" s="162">
        <v>0.21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46</v>
      </c>
      <c r="F38" s="161">
        <f>ROUND((SUM(BH92:BH266)),2)</f>
        <v>0</v>
      </c>
      <c r="G38" s="41"/>
      <c r="H38" s="41"/>
      <c r="I38" s="162">
        <v>0.15</v>
      </c>
      <c r="J38" s="161">
        <f>0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47</v>
      </c>
      <c r="F39" s="161">
        <f>ROUND((SUM(BI92:BI266)),2)</f>
        <v>0</v>
      </c>
      <c r="G39" s="41"/>
      <c r="H39" s="41"/>
      <c r="I39" s="162">
        <v>0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122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4" t="str">
        <f>E7</f>
        <v>PŘÍSTAVBA DVOU TŘÍD MŠ LAZARETNÍ</v>
      </c>
      <c r="F50" s="35"/>
      <c r="G50" s="35"/>
      <c r="H50" s="35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120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4" t="s">
        <v>1520</v>
      </c>
      <c r="F52" s="43"/>
      <c r="G52" s="43"/>
      <c r="H52" s="43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1521</v>
      </c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 xml:space="preserve">D.1.4.b - ZAŘÍZENÍ ZDRAVOTNĚ-TECHNICKÝCH INSTALACÍ </v>
      </c>
      <c r="F54" s="43"/>
      <c r="G54" s="43"/>
      <c r="H54" s="43"/>
      <c r="I54" s="43"/>
      <c r="J54" s="43"/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Lazaretní 25, 312 00 Plzeň</v>
      </c>
      <c r="G56" s="43"/>
      <c r="H56" s="43"/>
      <c r="I56" s="35" t="s">
        <v>23</v>
      </c>
      <c r="J56" s="75" t="str">
        <f>IF(J14="","",J14)</f>
        <v>15. 6. 2021</v>
      </c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 xml:space="preserve">ZŠ a MŠ Lazaretní 25, Plzeň </v>
      </c>
      <c r="G58" s="43"/>
      <c r="H58" s="43"/>
      <c r="I58" s="35" t="s">
        <v>31</v>
      </c>
      <c r="J58" s="39" t="str">
        <f>E23</f>
        <v>projectstudio8 s.r.o.</v>
      </c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35" t="s">
        <v>34</v>
      </c>
      <c r="J59" s="39" t="str">
        <f>E26</f>
        <v xml:space="preserve">Michal Jirka 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5" t="s">
        <v>123</v>
      </c>
      <c r="D61" s="176"/>
      <c r="E61" s="176"/>
      <c r="F61" s="176"/>
      <c r="G61" s="176"/>
      <c r="H61" s="176"/>
      <c r="I61" s="176"/>
      <c r="J61" s="177" t="s">
        <v>124</v>
      </c>
      <c r="K61" s="176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8" t="s">
        <v>70</v>
      </c>
      <c r="D63" s="43"/>
      <c r="E63" s="43"/>
      <c r="F63" s="43"/>
      <c r="G63" s="43"/>
      <c r="H63" s="43"/>
      <c r="I63" s="43"/>
      <c r="J63" s="105">
        <f>J92</f>
        <v>0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125</v>
      </c>
    </row>
    <row r="64" spans="1:31" s="9" customFormat="1" ht="24.95" customHeight="1">
      <c r="A64" s="9"/>
      <c r="B64" s="179"/>
      <c r="C64" s="180"/>
      <c r="D64" s="181" t="s">
        <v>1672</v>
      </c>
      <c r="E64" s="182"/>
      <c r="F64" s="182"/>
      <c r="G64" s="182"/>
      <c r="H64" s="182"/>
      <c r="I64" s="182"/>
      <c r="J64" s="183">
        <f>J93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9"/>
      <c r="C65" s="180"/>
      <c r="D65" s="181" t="s">
        <v>1673</v>
      </c>
      <c r="E65" s="182"/>
      <c r="F65" s="182"/>
      <c r="G65" s="182"/>
      <c r="H65" s="182"/>
      <c r="I65" s="182"/>
      <c r="J65" s="183">
        <f>J125</f>
        <v>0</v>
      </c>
      <c r="K65" s="180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9"/>
      <c r="C66" s="180"/>
      <c r="D66" s="181" t="s">
        <v>1674</v>
      </c>
      <c r="E66" s="182"/>
      <c r="F66" s="182"/>
      <c r="G66" s="182"/>
      <c r="H66" s="182"/>
      <c r="I66" s="182"/>
      <c r="J66" s="183">
        <f>J128</f>
        <v>0</v>
      </c>
      <c r="K66" s="180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9"/>
      <c r="C67" s="180"/>
      <c r="D67" s="181" t="s">
        <v>1675</v>
      </c>
      <c r="E67" s="182"/>
      <c r="F67" s="182"/>
      <c r="G67" s="182"/>
      <c r="H67" s="182"/>
      <c r="I67" s="182"/>
      <c r="J67" s="183">
        <f>J147</f>
        <v>0</v>
      </c>
      <c r="K67" s="180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9"/>
      <c r="C68" s="180"/>
      <c r="D68" s="181" t="s">
        <v>1676</v>
      </c>
      <c r="E68" s="182"/>
      <c r="F68" s="182"/>
      <c r="G68" s="182"/>
      <c r="H68" s="182"/>
      <c r="I68" s="182"/>
      <c r="J68" s="183">
        <f>J166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1677</v>
      </c>
      <c r="E69" s="182"/>
      <c r="F69" s="182"/>
      <c r="G69" s="182"/>
      <c r="H69" s="182"/>
      <c r="I69" s="182"/>
      <c r="J69" s="183">
        <f>J187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1678</v>
      </c>
      <c r="E70" s="182"/>
      <c r="F70" s="182"/>
      <c r="G70" s="182"/>
      <c r="H70" s="182"/>
      <c r="I70" s="182"/>
      <c r="J70" s="183">
        <f>J212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6" t="s">
        <v>163</v>
      </c>
      <c r="D77" s="43"/>
      <c r="E77" s="43"/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74" t="str">
        <f>E7</f>
        <v>PŘÍSTAVBA DVOU TŘÍD MŠ LAZARETNÍ</v>
      </c>
      <c r="F80" s="35"/>
      <c r="G80" s="35"/>
      <c r="H80" s="35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2:12" s="1" customFormat="1" ht="12" customHeight="1">
      <c r="B81" s="24"/>
      <c r="C81" s="35" t="s">
        <v>120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41"/>
      <c r="B82" s="42"/>
      <c r="C82" s="43"/>
      <c r="D82" s="43"/>
      <c r="E82" s="174" t="s">
        <v>1520</v>
      </c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1521</v>
      </c>
      <c r="D83" s="43"/>
      <c r="E83" s="43"/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E11</f>
        <v xml:space="preserve">D.1.4.b - ZAŘÍZENÍ ZDRAVOTNĚ-TECHNICKÝCH INSTALACÍ </v>
      </c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</v>
      </c>
      <c r="D86" s="43"/>
      <c r="E86" s="43"/>
      <c r="F86" s="30" t="str">
        <f>F14</f>
        <v>Lazaretní 25, 312 00 Plzeň</v>
      </c>
      <c r="G86" s="43"/>
      <c r="H86" s="43"/>
      <c r="I86" s="35" t="s">
        <v>23</v>
      </c>
      <c r="J86" s="75" t="str">
        <f>IF(J14="","",J14)</f>
        <v>15. 6. 2021</v>
      </c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25</v>
      </c>
      <c r="D88" s="43"/>
      <c r="E88" s="43"/>
      <c r="F88" s="30" t="str">
        <f>E17</f>
        <v xml:space="preserve">ZŠ a MŠ Lazaretní 25, Plzeň </v>
      </c>
      <c r="G88" s="43"/>
      <c r="H88" s="43"/>
      <c r="I88" s="35" t="s">
        <v>31</v>
      </c>
      <c r="J88" s="39" t="str">
        <f>E23</f>
        <v>projectstudio8 s.r.o.</v>
      </c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29</v>
      </c>
      <c r="D89" s="43"/>
      <c r="E89" s="43"/>
      <c r="F89" s="30" t="str">
        <f>IF(E20="","",E20)</f>
        <v>Vyplň údaj</v>
      </c>
      <c r="G89" s="43"/>
      <c r="H89" s="43"/>
      <c r="I89" s="35" t="s">
        <v>34</v>
      </c>
      <c r="J89" s="39" t="str">
        <f>E26</f>
        <v xml:space="preserve">Michal Jirka 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90"/>
      <c r="B91" s="191"/>
      <c r="C91" s="192" t="s">
        <v>164</v>
      </c>
      <c r="D91" s="193" t="s">
        <v>57</v>
      </c>
      <c r="E91" s="193" t="s">
        <v>53</v>
      </c>
      <c r="F91" s="193" t="s">
        <v>54</v>
      </c>
      <c r="G91" s="193" t="s">
        <v>165</v>
      </c>
      <c r="H91" s="193" t="s">
        <v>166</v>
      </c>
      <c r="I91" s="193" t="s">
        <v>167</v>
      </c>
      <c r="J91" s="193" t="s">
        <v>124</v>
      </c>
      <c r="K91" s="194" t="s">
        <v>168</v>
      </c>
      <c r="L91" s="195"/>
      <c r="M91" s="95" t="s">
        <v>19</v>
      </c>
      <c r="N91" s="96" t="s">
        <v>42</v>
      </c>
      <c r="O91" s="96" t="s">
        <v>169</v>
      </c>
      <c r="P91" s="96" t="s">
        <v>170</v>
      </c>
      <c r="Q91" s="96" t="s">
        <v>171</v>
      </c>
      <c r="R91" s="96" t="s">
        <v>172</v>
      </c>
      <c r="S91" s="96" t="s">
        <v>173</v>
      </c>
      <c r="T91" s="97" t="s">
        <v>174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1"/>
      <c r="B92" s="42"/>
      <c r="C92" s="102" t="s">
        <v>175</v>
      </c>
      <c r="D92" s="43"/>
      <c r="E92" s="43"/>
      <c r="F92" s="43"/>
      <c r="G92" s="43"/>
      <c r="H92" s="43"/>
      <c r="I92" s="43"/>
      <c r="J92" s="196">
        <f>BK92</f>
        <v>0</v>
      </c>
      <c r="K92" s="43"/>
      <c r="L92" s="47"/>
      <c r="M92" s="98"/>
      <c r="N92" s="197"/>
      <c r="O92" s="99"/>
      <c r="P92" s="198">
        <f>P93+P125+P128+P147+P166+P187+P212</f>
        <v>0</v>
      </c>
      <c r="Q92" s="99"/>
      <c r="R92" s="198">
        <f>R93+R125+R128+R147+R166+R187+R212</f>
        <v>104.81860716870001</v>
      </c>
      <c r="S92" s="99"/>
      <c r="T92" s="199">
        <f>T93+T125+T128+T147+T166+T187+T212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71</v>
      </c>
      <c r="AU92" s="20" t="s">
        <v>125</v>
      </c>
      <c r="BK92" s="200">
        <f>BK93+BK125+BK128+BK147+BK166+BK187+BK212</f>
        <v>0</v>
      </c>
    </row>
    <row r="93" spans="1:63" s="12" customFormat="1" ht="25.9" customHeight="1">
      <c r="A93" s="12"/>
      <c r="B93" s="201"/>
      <c r="C93" s="202"/>
      <c r="D93" s="203" t="s">
        <v>71</v>
      </c>
      <c r="E93" s="204" t="s">
        <v>1679</v>
      </c>
      <c r="F93" s="204" t="s">
        <v>1680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SUM(P94:P124)</f>
        <v>0</v>
      </c>
      <c r="Q93" s="209"/>
      <c r="R93" s="210">
        <f>SUM(R94:R124)</f>
        <v>86.68540378</v>
      </c>
      <c r="S93" s="209"/>
      <c r="T93" s="211">
        <f>SUM(T94:T124)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80</v>
      </c>
      <c r="AT93" s="213" t="s">
        <v>71</v>
      </c>
      <c r="AU93" s="213" t="s">
        <v>72</v>
      </c>
      <c r="AY93" s="212" t="s">
        <v>178</v>
      </c>
      <c r="BK93" s="214">
        <f>SUM(BK94:BK124)</f>
        <v>0</v>
      </c>
    </row>
    <row r="94" spans="1:65" s="2" customFormat="1" ht="21.75" customHeight="1">
      <c r="A94" s="41"/>
      <c r="B94" s="42"/>
      <c r="C94" s="217" t="s">
        <v>80</v>
      </c>
      <c r="D94" s="217" t="s">
        <v>180</v>
      </c>
      <c r="E94" s="218" t="s">
        <v>1681</v>
      </c>
      <c r="F94" s="219" t="s">
        <v>1682</v>
      </c>
      <c r="G94" s="220" t="s">
        <v>223</v>
      </c>
      <c r="H94" s="221">
        <v>103.215</v>
      </c>
      <c r="I94" s="222"/>
      <c r="J94" s="223">
        <f>ROUND(I94*H94,2)</f>
        <v>0</v>
      </c>
      <c r="K94" s="219" t="s">
        <v>184</v>
      </c>
      <c r="L94" s="47"/>
      <c r="M94" s="224" t="s">
        <v>19</v>
      </c>
      <c r="N94" s="225" t="s">
        <v>43</v>
      </c>
      <c r="O94" s="87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8" t="s">
        <v>185</v>
      </c>
      <c r="AT94" s="228" t="s">
        <v>180</v>
      </c>
      <c r="AU94" s="228" t="s">
        <v>80</v>
      </c>
      <c r="AY94" s="20" t="s">
        <v>178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0" t="s">
        <v>80</v>
      </c>
      <c r="BK94" s="229">
        <f>ROUND(I94*H94,2)</f>
        <v>0</v>
      </c>
      <c r="BL94" s="20" t="s">
        <v>185</v>
      </c>
      <c r="BM94" s="228" t="s">
        <v>185</v>
      </c>
    </row>
    <row r="95" spans="1:47" s="2" customFormat="1" ht="12">
      <c r="A95" s="41"/>
      <c r="B95" s="42"/>
      <c r="C95" s="43"/>
      <c r="D95" s="230" t="s">
        <v>187</v>
      </c>
      <c r="E95" s="43"/>
      <c r="F95" s="231" t="s">
        <v>1683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187</v>
      </c>
      <c r="AU95" s="20" t="s">
        <v>80</v>
      </c>
    </row>
    <row r="96" spans="1:51" s="13" customFormat="1" ht="12">
      <c r="A96" s="13"/>
      <c r="B96" s="235"/>
      <c r="C96" s="236"/>
      <c r="D96" s="230" t="s">
        <v>189</v>
      </c>
      <c r="E96" s="237" t="s">
        <v>19</v>
      </c>
      <c r="F96" s="238" t="s">
        <v>1684</v>
      </c>
      <c r="G96" s="236"/>
      <c r="H96" s="239">
        <v>103.215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189</v>
      </c>
      <c r="AU96" s="245" t="s">
        <v>80</v>
      </c>
      <c r="AV96" s="13" t="s">
        <v>82</v>
      </c>
      <c r="AW96" s="13" t="s">
        <v>33</v>
      </c>
      <c r="AX96" s="13" t="s">
        <v>80</v>
      </c>
      <c r="AY96" s="245" t="s">
        <v>178</v>
      </c>
    </row>
    <row r="97" spans="1:65" s="2" customFormat="1" ht="16.5" customHeight="1">
      <c r="A97" s="41"/>
      <c r="B97" s="42"/>
      <c r="C97" s="217" t="s">
        <v>82</v>
      </c>
      <c r="D97" s="217" t="s">
        <v>180</v>
      </c>
      <c r="E97" s="218" t="s">
        <v>221</v>
      </c>
      <c r="F97" s="219" t="s">
        <v>222</v>
      </c>
      <c r="G97" s="220" t="s">
        <v>223</v>
      </c>
      <c r="H97" s="221">
        <v>12.6</v>
      </c>
      <c r="I97" s="222"/>
      <c r="J97" s="223">
        <f>ROUND(I97*H97,2)</f>
        <v>0</v>
      </c>
      <c r="K97" s="219" t="s">
        <v>184</v>
      </c>
      <c r="L97" s="47"/>
      <c r="M97" s="224" t="s">
        <v>19</v>
      </c>
      <c r="N97" s="225" t="s">
        <v>43</v>
      </c>
      <c r="O97" s="87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185</v>
      </c>
      <c r="AT97" s="228" t="s">
        <v>180</v>
      </c>
      <c r="AU97" s="228" t="s">
        <v>80</v>
      </c>
      <c r="AY97" s="20" t="s">
        <v>178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80</v>
      </c>
      <c r="BK97" s="229">
        <f>ROUND(I97*H97,2)</f>
        <v>0</v>
      </c>
      <c r="BL97" s="20" t="s">
        <v>185</v>
      </c>
      <c r="BM97" s="228" t="s">
        <v>198</v>
      </c>
    </row>
    <row r="98" spans="1:47" s="2" customFormat="1" ht="12">
      <c r="A98" s="41"/>
      <c r="B98" s="42"/>
      <c r="C98" s="43"/>
      <c r="D98" s="230" t="s">
        <v>187</v>
      </c>
      <c r="E98" s="43"/>
      <c r="F98" s="231" t="s">
        <v>225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187</v>
      </c>
      <c r="AU98" s="20" t="s">
        <v>80</v>
      </c>
    </row>
    <row r="99" spans="1:51" s="13" customFormat="1" ht="12">
      <c r="A99" s="13"/>
      <c r="B99" s="235"/>
      <c r="C99" s="236"/>
      <c r="D99" s="230" t="s">
        <v>189</v>
      </c>
      <c r="E99" s="237" t="s">
        <v>19</v>
      </c>
      <c r="F99" s="238" t="s">
        <v>1685</v>
      </c>
      <c r="G99" s="236"/>
      <c r="H99" s="239">
        <v>12.6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189</v>
      </c>
      <c r="AU99" s="245" t="s">
        <v>80</v>
      </c>
      <c r="AV99" s="13" t="s">
        <v>82</v>
      </c>
      <c r="AW99" s="13" t="s">
        <v>33</v>
      </c>
      <c r="AX99" s="13" t="s">
        <v>80</v>
      </c>
      <c r="AY99" s="245" t="s">
        <v>178</v>
      </c>
    </row>
    <row r="100" spans="1:65" s="2" customFormat="1" ht="16.5" customHeight="1">
      <c r="A100" s="41"/>
      <c r="B100" s="42"/>
      <c r="C100" s="217" t="s">
        <v>101</v>
      </c>
      <c r="D100" s="217" t="s">
        <v>180</v>
      </c>
      <c r="E100" s="218" t="s">
        <v>1686</v>
      </c>
      <c r="F100" s="219" t="s">
        <v>232</v>
      </c>
      <c r="G100" s="220" t="s">
        <v>223</v>
      </c>
      <c r="H100" s="221">
        <v>48</v>
      </c>
      <c r="I100" s="222"/>
      <c r="J100" s="223">
        <f>ROUND(I100*H100,2)</f>
        <v>0</v>
      </c>
      <c r="K100" s="219" t="s">
        <v>184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185</v>
      </c>
      <c r="AT100" s="228" t="s">
        <v>180</v>
      </c>
      <c r="AU100" s="228" t="s">
        <v>80</v>
      </c>
      <c r="AY100" s="20" t="s">
        <v>178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185</v>
      </c>
      <c r="BM100" s="228" t="s">
        <v>201</v>
      </c>
    </row>
    <row r="101" spans="1:47" s="2" customFormat="1" ht="12">
      <c r="A101" s="41"/>
      <c r="B101" s="42"/>
      <c r="C101" s="43"/>
      <c r="D101" s="230" t="s">
        <v>187</v>
      </c>
      <c r="E101" s="43"/>
      <c r="F101" s="231" t="s">
        <v>234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187</v>
      </c>
      <c r="AU101" s="20" t="s">
        <v>80</v>
      </c>
    </row>
    <row r="102" spans="1:65" s="2" customFormat="1" ht="16.5" customHeight="1">
      <c r="A102" s="41"/>
      <c r="B102" s="42"/>
      <c r="C102" s="217" t="s">
        <v>185</v>
      </c>
      <c r="D102" s="217" t="s">
        <v>180</v>
      </c>
      <c r="E102" s="218" t="s">
        <v>1687</v>
      </c>
      <c r="F102" s="219" t="s">
        <v>1688</v>
      </c>
      <c r="G102" s="220" t="s">
        <v>223</v>
      </c>
      <c r="H102" s="221">
        <v>10</v>
      </c>
      <c r="I102" s="222"/>
      <c r="J102" s="223">
        <f>ROUND(I102*H102,2)</f>
        <v>0</v>
      </c>
      <c r="K102" s="219" t="s">
        <v>184</v>
      </c>
      <c r="L102" s="47"/>
      <c r="M102" s="224" t="s">
        <v>19</v>
      </c>
      <c r="N102" s="225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185</v>
      </c>
      <c r="AT102" s="228" t="s">
        <v>180</v>
      </c>
      <c r="AU102" s="228" t="s">
        <v>80</v>
      </c>
      <c r="AY102" s="20" t="s">
        <v>178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80</v>
      </c>
      <c r="BK102" s="229">
        <f>ROUND(I102*H102,2)</f>
        <v>0</v>
      </c>
      <c r="BL102" s="20" t="s">
        <v>185</v>
      </c>
      <c r="BM102" s="228" t="s">
        <v>235</v>
      </c>
    </row>
    <row r="103" spans="1:47" s="2" customFormat="1" ht="12">
      <c r="A103" s="41"/>
      <c r="B103" s="42"/>
      <c r="C103" s="43"/>
      <c r="D103" s="230" t="s">
        <v>187</v>
      </c>
      <c r="E103" s="43"/>
      <c r="F103" s="231" t="s">
        <v>1689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187</v>
      </c>
      <c r="AU103" s="20" t="s">
        <v>80</v>
      </c>
    </row>
    <row r="104" spans="1:65" s="2" customFormat="1" ht="16.5" customHeight="1">
      <c r="A104" s="41"/>
      <c r="B104" s="42"/>
      <c r="C104" s="217" t="s">
        <v>202</v>
      </c>
      <c r="D104" s="217" t="s">
        <v>180</v>
      </c>
      <c r="E104" s="218" t="s">
        <v>1690</v>
      </c>
      <c r="F104" s="219" t="s">
        <v>1691</v>
      </c>
      <c r="G104" s="220" t="s">
        <v>223</v>
      </c>
      <c r="H104" s="221">
        <v>27.3</v>
      </c>
      <c r="I104" s="222"/>
      <c r="J104" s="223">
        <f>ROUND(I104*H104,2)</f>
        <v>0</v>
      </c>
      <c r="K104" s="219" t="s">
        <v>184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185</v>
      </c>
      <c r="AT104" s="228" t="s">
        <v>180</v>
      </c>
      <c r="AU104" s="228" t="s">
        <v>80</v>
      </c>
      <c r="AY104" s="20" t="s">
        <v>178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80</v>
      </c>
      <c r="BK104" s="229">
        <f>ROUND(I104*H104,2)</f>
        <v>0</v>
      </c>
      <c r="BL104" s="20" t="s">
        <v>185</v>
      </c>
      <c r="BM104" s="228" t="s">
        <v>215</v>
      </c>
    </row>
    <row r="105" spans="1:47" s="2" customFormat="1" ht="12">
      <c r="A105" s="41"/>
      <c r="B105" s="42"/>
      <c r="C105" s="43"/>
      <c r="D105" s="230" t="s">
        <v>187</v>
      </c>
      <c r="E105" s="43"/>
      <c r="F105" s="231" t="s">
        <v>1692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187</v>
      </c>
      <c r="AU105" s="20" t="s">
        <v>80</v>
      </c>
    </row>
    <row r="106" spans="1:65" s="2" customFormat="1" ht="16.5" customHeight="1">
      <c r="A106" s="41"/>
      <c r="B106" s="42"/>
      <c r="C106" s="217" t="s">
        <v>207</v>
      </c>
      <c r="D106" s="217" t="s">
        <v>180</v>
      </c>
      <c r="E106" s="218" t="s">
        <v>1693</v>
      </c>
      <c r="F106" s="219" t="s">
        <v>1694</v>
      </c>
      <c r="G106" s="220" t="s">
        <v>183</v>
      </c>
      <c r="H106" s="221">
        <v>78</v>
      </c>
      <c r="I106" s="222"/>
      <c r="J106" s="223">
        <f>ROUND(I106*H106,2)</f>
        <v>0</v>
      </c>
      <c r="K106" s="219" t="s">
        <v>184</v>
      </c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0.00083851</v>
      </c>
      <c r="R106" s="226">
        <f>Q106*H106</f>
        <v>0.06540378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185</v>
      </c>
      <c r="AT106" s="228" t="s">
        <v>180</v>
      </c>
      <c r="AU106" s="228" t="s">
        <v>80</v>
      </c>
      <c r="AY106" s="20" t="s">
        <v>178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80</v>
      </c>
      <c r="BK106" s="229">
        <f>ROUND(I106*H106,2)</f>
        <v>0</v>
      </c>
      <c r="BL106" s="20" t="s">
        <v>185</v>
      </c>
      <c r="BM106" s="228" t="s">
        <v>218</v>
      </c>
    </row>
    <row r="107" spans="1:47" s="2" customFormat="1" ht="12">
      <c r="A107" s="41"/>
      <c r="B107" s="42"/>
      <c r="C107" s="43"/>
      <c r="D107" s="230" t="s">
        <v>187</v>
      </c>
      <c r="E107" s="43"/>
      <c r="F107" s="231" t="s">
        <v>1695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187</v>
      </c>
      <c r="AU107" s="20" t="s">
        <v>80</v>
      </c>
    </row>
    <row r="108" spans="1:51" s="13" customFormat="1" ht="12">
      <c r="A108" s="13"/>
      <c r="B108" s="235"/>
      <c r="C108" s="236"/>
      <c r="D108" s="230" t="s">
        <v>189</v>
      </c>
      <c r="E108" s="237" t="s">
        <v>19</v>
      </c>
      <c r="F108" s="238" t="s">
        <v>1696</v>
      </c>
      <c r="G108" s="236"/>
      <c r="H108" s="239">
        <v>78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189</v>
      </c>
      <c r="AU108" s="245" t="s">
        <v>80</v>
      </c>
      <c r="AV108" s="13" t="s">
        <v>82</v>
      </c>
      <c r="AW108" s="13" t="s">
        <v>33</v>
      </c>
      <c r="AX108" s="13" t="s">
        <v>80</v>
      </c>
      <c r="AY108" s="245" t="s">
        <v>178</v>
      </c>
    </row>
    <row r="109" spans="1:65" s="2" customFormat="1" ht="16.5" customHeight="1">
      <c r="A109" s="41"/>
      <c r="B109" s="42"/>
      <c r="C109" s="217" t="s">
        <v>212</v>
      </c>
      <c r="D109" s="217" t="s">
        <v>180</v>
      </c>
      <c r="E109" s="218" t="s">
        <v>1697</v>
      </c>
      <c r="F109" s="219" t="s">
        <v>1698</v>
      </c>
      <c r="G109" s="220" t="s">
        <v>183</v>
      </c>
      <c r="H109" s="221">
        <v>78</v>
      </c>
      <c r="I109" s="222"/>
      <c r="J109" s="223">
        <f>ROUND(I109*H109,2)</f>
        <v>0</v>
      </c>
      <c r="K109" s="219" t="s">
        <v>184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185</v>
      </c>
      <c r="AT109" s="228" t="s">
        <v>180</v>
      </c>
      <c r="AU109" s="228" t="s">
        <v>80</v>
      </c>
      <c r="AY109" s="20" t="s">
        <v>178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185</v>
      </c>
      <c r="BM109" s="228" t="s">
        <v>224</v>
      </c>
    </row>
    <row r="110" spans="1:47" s="2" customFormat="1" ht="12">
      <c r="A110" s="41"/>
      <c r="B110" s="42"/>
      <c r="C110" s="43"/>
      <c r="D110" s="230" t="s">
        <v>187</v>
      </c>
      <c r="E110" s="43"/>
      <c r="F110" s="231" t="s">
        <v>1699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187</v>
      </c>
      <c r="AU110" s="20" t="s">
        <v>80</v>
      </c>
    </row>
    <row r="111" spans="1:65" s="2" customFormat="1" ht="16.5" customHeight="1">
      <c r="A111" s="41"/>
      <c r="B111" s="42"/>
      <c r="C111" s="293" t="s">
        <v>198</v>
      </c>
      <c r="D111" s="293" t="s">
        <v>452</v>
      </c>
      <c r="E111" s="294" t="s">
        <v>1700</v>
      </c>
      <c r="F111" s="295" t="s">
        <v>1701</v>
      </c>
      <c r="G111" s="296" t="s">
        <v>254</v>
      </c>
      <c r="H111" s="297">
        <v>71</v>
      </c>
      <c r="I111" s="298"/>
      <c r="J111" s="299">
        <f>ROUND(I111*H111,2)</f>
        <v>0</v>
      </c>
      <c r="K111" s="295" t="s">
        <v>184</v>
      </c>
      <c r="L111" s="300"/>
      <c r="M111" s="301" t="s">
        <v>19</v>
      </c>
      <c r="N111" s="302" t="s">
        <v>43</v>
      </c>
      <c r="O111" s="87"/>
      <c r="P111" s="226">
        <f>O111*H111</f>
        <v>0</v>
      </c>
      <c r="Q111" s="226">
        <v>1</v>
      </c>
      <c r="R111" s="226">
        <f>Q111*H111</f>
        <v>71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198</v>
      </c>
      <c r="AT111" s="228" t="s">
        <v>452</v>
      </c>
      <c r="AU111" s="228" t="s">
        <v>80</v>
      </c>
      <c r="AY111" s="20" t="s">
        <v>178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185</v>
      </c>
      <c r="BM111" s="228" t="s">
        <v>1702</v>
      </c>
    </row>
    <row r="112" spans="1:47" s="2" customFormat="1" ht="12">
      <c r="A112" s="41"/>
      <c r="B112" s="42"/>
      <c r="C112" s="43"/>
      <c r="D112" s="230" t="s">
        <v>187</v>
      </c>
      <c r="E112" s="43"/>
      <c r="F112" s="231" t="s">
        <v>1701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187</v>
      </c>
      <c r="AU112" s="20" t="s">
        <v>80</v>
      </c>
    </row>
    <row r="113" spans="1:65" s="2" customFormat="1" ht="16.5" customHeight="1">
      <c r="A113" s="41"/>
      <c r="B113" s="42"/>
      <c r="C113" s="293" t="s">
        <v>220</v>
      </c>
      <c r="D113" s="293" t="s">
        <v>452</v>
      </c>
      <c r="E113" s="294" t="s">
        <v>1703</v>
      </c>
      <c r="F113" s="295" t="s">
        <v>1704</v>
      </c>
      <c r="G113" s="296" t="s">
        <v>254</v>
      </c>
      <c r="H113" s="297">
        <v>0.5</v>
      </c>
      <c r="I113" s="298"/>
      <c r="J113" s="299">
        <f>ROUND(I113*H113,2)</f>
        <v>0</v>
      </c>
      <c r="K113" s="295" t="s">
        <v>184</v>
      </c>
      <c r="L113" s="300"/>
      <c r="M113" s="301" t="s">
        <v>19</v>
      </c>
      <c r="N113" s="302" t="s">
        <v>43</v>
      </c>
      <c r="O113" s="87"/>
      <c r="P113" s="226">
        <f>O113*H113</f>
        <v>0</v>
      </c>
      <c r="Q113" s="226">
        <v>1</v>
      </c>
      <c r="R113" s="226">
        <f>Q113*H113</f>
        <v>0.5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198</v>
      </c>
      <c r="AT113" s="228" t="s">
        <v>452</v>
      </c>
      <c r="AU113" s="228" t="s">
        <v>80</v>
      </c>
      <c r="AY113" s="20" t="s">
        <v>178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80</v>
      </c>
      <c r="BK113" s="229">
        <f>ROUND(I113*H113,2)</f>
        <v>0</v>
      </c>
      <c r="BL113" s="20" t="s">
        <v>185</v>
      </c>
      <c r="BM113" s="228" t="s">
        <v>1705</v>
      </c>
    </row>
    <row r="114" spans="1:47" s="2" customFormat="1" ht="12">
      <c r="A114" s="41"/>
      <c r="B114" s="42"/>
      <c r="C114" s="43"/>
      <c r="D114" s="230" t="s">
        <v>187</v>
      </c>
      <c r="E114" s="43"/>
      <c r="F114" s="231" t="s">
        <v>1704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187</v>
      </c>
      <c r="AU114" s="20" t="s">
        <v>80</v>
      </c>
    </row>
    <row r="115" spans="1:65" s="2" customFormat="1" ht="16.5" customHeight="1">
      <c r="A115" s="41"/>
      <c r="B115" s="42"/>
      <c r="C115" s="293" t="s">
        <v>201</v>
      </c>
      <c r="D115" s="293" t="s">
        <v>452</v>
      </c>
      <c r="E115" s="294" t="s">
        <v>1706</v>
      </c>
      <c r="F115" s="295" t="s">
        <v>1707</v>
      </c>
      <c r="G115" s="296" t="s">
        <v>254</v>
      </c>
      <c r="H115" s="297">
        <v>15.12</v>
      </c>
      <c r="I115" s="298"/>
      <c r="J115" s="299">
        <f>ROUND(I115*H115,2)</f>
        <v>0</v>
      </c>
      <c r="K115" s="295" t="s">
        <v>184</v>
      </c>
      <c r="L115" s="300"/>
      <c r="M115" s="301" t="s">
        <v>19</v>
      </c>
      <c r="N115" s="302" t="s">
        <v>43</v>
      </c>
      <c r="O115" s="87"/>
      <c r="P115" s="226">
        <f>O115*H115</f>
        <v>0</v>
      </c>
      <c r="Q115" s="226">
        <v>1</v>
      </c>
      <c r="R115" s="226">
        <f>Q115*H115</f>
        <v>15.12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198</v>
      </c>
      <c r="AT115" s="228" t="s">
        <v>452</v>
      </c>
      <c r="AU115" s="228" t="s">
        <v>80</v>
      </c>
      <c r="AY115" s="20" t="s">
        <v>178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185</v>
      </c>
      <c r="BM115" s="228" t="s">
        <v>1708</v>
      </c>
    </row>
    <row r="116" spans="1:47" s="2" customFormat="1" ht="12">
      <c r="A116" s="41"/>
      <c r="B116" s="42"/>
      <c r="C116" s="43"/>
      <c r="D116" s="230" t="s">
        <v>187</v>
      </c>
      <c r="E116" s="43"/>
      <c r="F116" s="231" t="s">
        <v>1707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187</v>
      </c>
      <c r="AU116" s="20" t="s">
        <v>80</v>
      </c>
    </row>
    <row r="117" spans="1:65" s="2" customFormat="1" ht="16.5" customHeight="1">
      <c r="A117" s="41"/>
      <c r="B117" s="42"/>
      <c r="C117" s="217" t="s">
        <v>230</v>
      </c>
      <c r="D117" s="217" t="s">
        <v>180</v>
      </c>
      <c r="E117" s="218" t="s">
        <v>243</v>
      </c>
      <c r="F117" s="219" t="s">
        <v>244</v>
      </c>
      <c r="G117" s="220" t="s">
        <v>223</v>
      </c>
      <c r="H117" s="221">
        <v>43.5</v>
      </c>
      <c r="I117" s="222"/>
      <c r="J117" s="223">
        <f>ROUND(I117*H117,2)</f>
        <v>0</v>
      </c>
      <c r="K117" s="219" t="s">
        <v>184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185</v>
      </c>
      <c r="AT117" s="228" t="s">
        <v>180</v>
      </c>
      <c r="AU117" s="228" t="s">
        <v>80</v>
      </c>
      <c r="AY117" s="20" t="s">
        <v>178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80</v>
      </c>
      <c r="BK117" s="229">
        <f>ROUND(I117*H117,2)</f>
        <v>0</v>
      </c>
      <c r="BL117" s="20" t="s">
        <v>185</v>
      </c>
      <c r="BM117" s="228" t="s">
        <v>245</v>
      </c>
    </row>
    <row r="118" spans="1:47" s="2" customFormat="1" ht="12">
      <c r="A118" s="41"/>
      <c r="B118" s="42"/>
      <c r="C118" s="43"/>
      <c r="D118" s="230" t="s">
        <v>187</v>
      </c>
      <c r="E118" s="43"/>
      <c r="F118" s="231" t="s">
        <v>246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187</v>
      </c>
      <c r="AU118" s="20" t="s">
        <v>80</v>
      </c>
    </row>
    <row r="119" spans="1:65" s="2" customFormat="1" ht="12">
      <c r="A119" s="41"/>
      <c r="B119" s="42"/>
      <c r="C119" s="217" t="s">
        <v>235</v>
      </c>
      <c r="D119" s="217" t="s">
        <v>180</v>
      </c>
      <c r="E119" s="218" t="s">
        <v>247</v>
      </c>
      <c r="F119" s="219" t="s">
        <v>248</v>
      </c>
      <c r="G119" s="220" t="s">
        <v>223</v>
      </c>
      <c r="H119" s="221">
        <v>217.5</v>
      </c>
      <c r="I119" s="222"/>
      <c r="J119" s="223">
        <f>ROUND(I119*H119,2)</f>
        <v>0</v>
      </c>
      <c r="K119" s="219" t="s">
        <v>184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185</v>
      </c>
      <c r="AT119" s="228" t="s">
        <v>180</v>
      </c>
      <c r="AU119" s="228" t="s">
        <v>80</v>
      </c>
      <c r="AY119" s="20" t="s">
        <v>178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80</v>
      </c>
      <c r="BK119" s="229">
        <f>ROUND(I119*H119,2)</f>
        <v>0</v>
      </c>
      <c r="BL119" s="20" t="s">
        <v>185</v>
      </c>
      <c r="BM119" s="228" t="s">
        <v>328</v>
      </c>
    </row>
    <row r="120" spans="1:47" s="2" customFormat="1" ht="12">
      <c r="A120" s="41"/>
      <c r="B120" s="42"/>
      <c r="C120" s="43"/>
      <c r="D120" s="230" t="s">
        <v>187</v>
      </c>
      <c r="E120" s="43"/>
      <c r="F120" s="231" t="s">
        <v>250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187</v>
      </c>
      <c r="AU120" s="20" t="s">
        <v>80</v>
      </c>
    </row>
    <row r="121" spans="1:51" s="13" customFormat="1" ht="12">
      <c r="A121" s="13"/>
      <c r="B121" s="235"/>
      <c r="C121" s="236"/>
      <c r="D121" s="230" t="s">
        <v>189</v>
      </c>
      <c r="E121" s="236"/>
      <c r="F121" s="238" t="s">
        <v>1709</v>
      </c>
      <c r="G121" s="236"/>
      <c r="H121" s="239">
        <v>217.5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80</v>
      </c>
      <c r="AV121" s="13" t="s">
        <v>82</v>
      </c>
      <c r="AW121" s="13" t="s">
        <v>4</v>
      </c>
      <c r="AX121" s="13" t="s">
        <v>80</v>
      </c>
      <c r="AY121" s="245" t="s">
        <v>178</v>
      </c>
    </row>
    <row r="122" spans="1:65" s="2" customFormat="1" ht="16.5" customHeight="1">
      <c r="A122" s="41"/>
      <c r="B122" s="42"/>
      <c r="C122" s="217" t="s">
        <v>242</v>
      </c>
      <c r="D122" s="217" t="s">
        <v>180</v>
      </c>
      <c r="E122" s="218" t="s">
        <v>252</v>
      </c>
      <c r="F122" s="219" t="s">
        <v>253</v>
      </c>
      <c r="G122" s="220" t="s">
        <v>254</v>
      </c>
      <c r="H122" s="221">
        <v>78.3</v>
      </c>
      <c r="I122" s="222"/>
      <c r="J122" s="223">
        <f>ROUND(I122*H122,2)</f>
        <v>0</v>
      </c>
      <c r="K122" s="219" t="s">
        <v>184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185</v>
      </c>
      <c r="AT122" s="228" t="s">
        <v>180</v>
      </c>
      <c r="AU122" s="228" t="s">
        <v>80</v>
      </c>
      <c r="AY122" s="20" t="s">
        <v>178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185</v>
      </c>
      <c r="BM122" s="228" t="s">
        <v>1710</v>
      </c>
    </row>
    <row r="123" spans="1:47" s="2" customFormat="1" ht="12">
      <c r="A123" s="41"/>
      <c r="B123" s="42"/>
      <c r="C123" s="43"/>
      <c r="D123" s="230" t="s">
        <v>187</v>
      </c>
      <c r="E123" s="43"/>
      <c r="F123" s="231" t="s">
        <v>256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187</v>
      </c>
      <c r="AU123" s="20" t="s">
        <v>80</v>
      </c>
    </row>
    <row r="124" spans="1:51" s="13" customFormat="1" ht="12">
      <c r="A124" s="13"/>
      <c r="B124" s="235"/>
      <c r="C124" s="236"/>
      <c r="D124" s="230" t="s">
        <v>189</v>
      </c>
      <c r="E124" s="236"/>
      <c r="F124" s="238" t="s">
        <v>1711</v>
      </c>
      <c r="G124" s="236"/>
      <c r="H124" s="239">
        <v>78.3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189</v>
      </c>
      <c r="AU124" s="245" t="s">
        <v>80</v>
      </c>
      <c r="AV124" s="13" t="s">
        <v>82</v>
      </c>
      <c r="AW124" s="13" t="s">
        <v>4</v>
      </c>
      <c r="AX124" s="13" t="s">
        <v>80</v>
      </c>
      <c r="AY124" s="245" t="s">
        <v>178</v>
      </c>
    </row>
    <row r="125" spans="1:63" s="12" customFormat="1" ht="25.9" customHeight="1">
      <c r="A125" s="12"/>
      <c r="B125" s="201"/>
      <c r="C125" s="202"/>
      <c r="D125" s="203" t="s">
        <v>71</v>
      </c>
      <c r="E125" s="204" t="s">
        <v>1712</v>
      </c>
      <c r="F125" s="204" t="s">
        <v>1713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SUM(P126:P127)</f>
        <v>0</v>
      </c>
      <c r="Q125" s="209"/>
      <c r="R125" s="210">
        <f>SUM(R126:R127)</f>
        <v>17.206007</v>
      </c>
      <c r="S125" s="209"/>
      <c r="T125" s="211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80</v>
      </c>
      <c r="AT125" s="213" t="s">
        <v>71</v>
      </c>
      <c r="AU125" s="213" t="s">
        <v>72</v>
      </c>
      <c r="AY125" s="212" t="s">
        <v>178</v>
      </c>
      <c r="BK125" s="214">
        <f>SUM(BK126:BK127)</f>
        <v>0</v>
      </c>
    </row>
    <row r="126" spans="1:65" s="2" customFormat="1" ht="16.5" customHeight="1">
      <c r="A126" s="41"/>
      <c r="B126" s="42"/>
      <c r="C126" s="217" t="s">
        <v>215</v>
      </c>
      <c r="D126" s="217" t="s">
        <v>180</v>
      </c>
      <c r="E126" s="218" t="s">
        <v>1714</v>
      </c>
      <c r="F126" s="219" t="s">
        <v>1715</v>
      </c>
      <c r="G126" s="220" t="s">
        <v>223</v>
      </c>
      <c r="H126" s="221">
        <v>9.1</v>
      </c>
      <c r="I126" s="222"/>
      <c r="J126" s="223">
        <f>ROUND(I126*H126,2)</f>
        <v>0</v>
      </c>
      <c r="K126" s="219" t="s">
        <v>184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1.89077</v>
      </c>
      <c r="R126" s="226">
        <f>Q126*H126</f>
        <v>17.206007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185</v>
      </c>
      <c r="AT126" s="228" t="s">
        <v>180</v>
      </c>
      <c r="AU126" s="228" t="s">
        <v>80</v>
      </c>
      <c r="AY126" s="20" t="s">
        <v>178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80</v>
      </c>
      <c r="BK126" s="229">
        <f>ROUND(I126*H126,2)</f>
        <v>0</v>
      </c>
      <c r="BL126" s="20" t="s">
        <v>185</v>
      </c>
      <c r="BM126" s="228" t="s">
        <v>338</v>
      </c>
    </row>
    <row r="127" spans="1:47" s="2" customFormat="1" ht="12">
      <c r="A127" s="41"/>
      <c r="B127" s="42"/>
      <c r="C127" s="43"/>
      <c r="D127" s="230" t="s">
        <v>187</v>
      </c>
      <c r="E127" s="43"/>
      <c r="F127" s="231" t="s">
        <v>1716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187</v>
      </c>
      <c r="AU127" s="20" t="s">
        <v>80</v>
      </c>
    </row>
    <row r="128" spans="1:63" s="12" customFormat="1" ht="25.9" customHeight="1">
      <c r="A128" s="12"/>
      <c r="B128" s="201"/>
      <c r="C128" s="202"/>
      <c r="D128" s="203" t="s">
        <v>71</v>
      </c>
      <c r="E128" s="204" t="s">
        <v>1717</v>
      </c>
      <c r="F128" s="204" t="s">
        <v>1718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SUM(P129:P146)</f>
        <v>0</v>
      </c>
      <c r="Q128" s="209"/>
      <c r="R128" s="210">
        <f>SUM(R129:R146)</f>
        <v>0.14428487</v>
      </c>
      <c r="S128" s="209"/>
      <c r="T128" s="211">
        <f>SUM(T129:T146)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80</v>
      </c>
      <c r="AT128" s="213" t="s">
        <v>71</v>
      </c>
      <c r="AU128" s="213" t="s">
        <v>72</v>
      </c>
      <c r="AY128" s="212" t="s">
        <v>178</v>
      </c>
      <c r="BK128" s="214">
        <f>SUM(BK129:BK146)</f>
        <v>0</v>
      </c>
    </row>
    <row r="129" spans="1:65" s="2" customFormat="1" ht="16.5" customHeight="1">
      <c r="A129" s="41"/>
      <c r="B129" s="42"/>
      <c r="C129" s="217" t="s">
        <v>8</v>
      </c>
      <c r="D129" s="217" t="s">
        <v>180</v>
      </c>
      <c r="E129" s="218" t="s">
        <v>1719</v>
      </c>
      <c r="F129" s="219" t="s">
        <v>1720</v>
      </c>
      <c r="G129" s="220" t="s">
        <v>346</v>
      </c>
      <c r="H129" s="221">
        <v>39.5</v>
      </c>
      <c r="I129" s="222"/>
      <c r="J129" s="223">
        <f>ROUND(I129*H129,2)</f>
        <v>0</v>
      </c>
      <c r="K129" s="219" t="s">
        <v>197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185</v>
      </c>
      <c r="AT129" s="228" t="s">
        <v>180</v>
      </c>
      <c r="AU129" s="228" t="s">
        <v>80</v>
      </c>
      <c r="AY129" s="20" t="s">
        <v>178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80</v>
      </c>
      <c r="BK129" s="229">
        <f>ROUND(I129*H129,2)</f>
        <v>0</v>
      </c>
      <c r="BL129" s="20" t="s">
        <v>185</v>
      </c>
      <c r="BM129" s="228" t="s">
        <v>349</v>
      </c>
    </row>
    <row r="130" spans="1:47" s="2" customFormat="1" ht="12">
      <c r="A130" s="41"/>
      <c r="B130" s="42"/>
      <c r="C130" s="43"/>
      <c r="D130" s="230" t="s">
        <v>187</v>
      </c>
      <c r="E130" s="43"/>
      <c r="F130" s="231" t="s">
        <v>1720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187</v>
      </c>
      <c r="AU130" s="20" t="s">
        <v>80</v>
      </c>
    </row>
    <row r="131" spans="1:65" s="2" customFormat="1" ht="16.5" customHeight="1">
      <c r="A131" s="41"/>
      <c r="B131" s="42"/>
      <c r="C131" s="217" t="s">
        <v>218</v>
      </c>
      <c r="D131" s="217" t="s">
        <v>180</v>
      </c>
      <c r="E131" s="218" t="s">
        <v>1721</v>
      </c>
      <c r="F131" s="219" t="s">
        <v>1722</v>
      </c>
      <c r="G131" s="220" t="s">
        <v>346</v>
      </c>
      <c r="H131" s="221">
        <v>49.7</v>
      </c>
      <c r="I131" s="222"/>
      <c r="J131" s="223">
        <f>ROUND(I131*H131,2)</f>
        <v>0</v>
      </c>
      <c r="K131" s="219" t="s">
        <v>184</v>
      </c>
      <c r="L131" s="47"/>
      <c r="M131" s="224" t="s">
        <v>19</v>
      </c>
      <c r="N131" s="225" t="s">
        <v>43</v>
      </c>
      <c r="O131" s="87"/>
      <c r="P131" s="226">
        <f>O131*H131</f>
        <v>0</v>
      </c>
      <c r="Q131" s="226">
        <v>0.0027611</v>
      </c>
      <c r="R131" s="226">
        <f>Q131*H131</f>
        <v>0.13722667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185</v>
      </c>
      <c r="AT131" s="228" t="s">
        <v>180</v>
      </c>
      <c r="AU131" s="228" t="s">
        <v>80</v>
      </c>
      <c r="AY131" s="20" t="s">
        <v>178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80</v>
      </c>
      <c r="BK131" s="229">
        <f>ROUND(I131*H131,2)</f>
        <v>0</v>
      </c>
      <c r="BL131" s="20" t="s">
        <v>185</v>
      </c>
      <c r="BM131" s="228" t="s">
        <v>359</v>
      </c>
    </row>
    <row r="132" spans="1:47" s="2" customFormat="1" ht="12">
      <c r="A132" s="41"/>
      <c r="B132" s="42"/>
      <c r="C132" s="43"/>
      <c r="D132" s="230" t="s">
        <v>187</v>
      </c>
      <c r="E132" s="43"/>
      <c r="F132" s="231" t="s">
        <v>1723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187</v>
      </c>
      <c r="AU132" s="20" t="s">
        <v>80</v>
      </c>
    </row>
    <row r="133" spans="1:65" s="2" customFormat="1" ht="16.5" customHeight="1">
      <c r="A133" s="41"/>
      <c r="B133" s="42"/>
      <c r="C133" s="217" t="s">
        <v>266</v>
      </c>
      <c r="D133" s="217" t="s">
        <v>180</v>
      </c>
      <c r="E133" s="218" t="s">
        <v>1724</v>
      </c>
      <c r="F133" s="219" t="s">
        <v>1725</v>
      </c>
      <c r="G133" s="220" t="s">
        <v>346</v>
      </c>
      <c r="H133" s="221">
        <v>7</v>
      </c>
      <c r="I133" s="222"/>
      <c r="J133" s="223">
        <f>ROUND(I133*H133,2)</f>
        <v>0</v>
      </c>
      <c r="K133" s="219" t="s">
        <v>197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185</v>
      </c>
      <c r="AT133" s="228" t="s">
        <v>180</v>
      </c>
      <c r="AU133" s="228" t="s">
        <v>80</v>
      </c>
      <c r="AY133" s="20" t="s">
        <v>178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80</v>
      </c>
      <c r="BK133" s="229">
        <f>ROUND(I133*H133,2)</f>
        <v>0</v>
      </c>
      <c r="BL133" s="20" t="s">
        <v>185</v>
      </c>
      <c r="BM133" s="228" t="s">
        <v>369</v>
      </c>
    </row>
    <row r="134" spans="1:47" s="2" customFormat="1" ht="12">
      <c r="A134" s="41"/>
      <c r="B134" s="42"/>
      <c r="C134" s="43"/>
      <c r="D134" s="230" t="s">
        <v>187</v>
      </c>
      <c r="E134" s="43"/>
      <c r="F134" s="231" t="s">
        <v>1725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187</v>
      </c>
      <c r="AU134" s="20" t="s">
        <v>80</v>
      </c>
    </row>
    <row r="135" spans="1:65" s="2" customFormat="1" ht="16.5" customHeight="1">
      <c r="A135" s="41"/>
      <c r="B135" s="42"/>
      <c r="C135" s="217" t="s">
        <v>224</v>
      </c>
      <c r="D135" s="217" t="s">
        <v>180</v>
      </c>
      <c r="E135" s="218" t="s">
        <v>1726</v>
      </c>
      <c r="F135" s="219" t="s">
        <v>1727</v>
      </c>
      <c r="G135" s="220" t="s">
        <v>196</v>
      </c>
      <c r="H135" s="221">
        <v>4</v>
      </c>
      <c r="I135" s="222"/>
      <c r="J135" s="223">
        <f>ROUND(I135*H135,2)</f>
        <v>0</v>
      </c>
      <c r="K135" s="219" t="s">
        <v>184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0.0015</v>
      </c>
      <c r="R135" s="226">
        <f>Q135*H135</f>
        <v>0.006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185</v>
      </c>
      <c r="AT135" s="228" t="s">
        <v>180</v>
      </c>
      <c r="AU135" s="228" t="s">
        <v>80</v>
      </c>
      <c r="AY135" s="20" t="s">
        <v>178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80</v>
      </c>
      <c r="BK135" s="229">
        <f>ROUND(I135*H135,2)</f>
        <v>0</v>
      </c>
      <c r="BL135" s="20" t="s">
        <v>185</v>
      </c>
      <c r="BM135" s="228" t="s">
        <v>319</v>
      </c>
    </row>
    <row r="136" spans="1:47" s="2" customFormat="1" ht="12">
      <c r="A136" s="41"/>
      <c r="B136" s="42"/>
      <c r="C136" s="43"/>
      <c r="D136" s="230" t="s">
        <v>187</v>
      </c>
      <c r="E136" s="43"/>
      <c r="F136" s="231" t="s">
        <v>1728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187</v>
      </c>
      <c r="AU136" s="20" t="s">
        <v>80</v>
      </c>
    </row>
    <row r="137" spans="1:65" s="2" customFormat="1" ht="21.75" customHeight="1">
      <c r="A137" s="41"/>
      <c r="B137" s="42"/>
      <c r="C137" s="217" t="s">
        <v>276</v>
      </c>
      <c r="D137" s="217" t="s">
        <v>180</v>
      </c>
      <c r="E137" s="218" t="s">
        <v>1729</v>
      </c>
      <c r="F137" s="219" t="s">
        <v>1730</v>
      </c>
      <c r="G137" s="220" t="s">
        <v>346</v>
      </c>
      <c r="H137" s="221">
        <v>96.2</v>
      </c>
      <c r="I137" s="222"/>
      <c r="J137" s="223">
        <f>ROUND(I137*H137,2)</f>
        <v>0</v>
      </c>
      <c r="K137" s="219" t="s">
        <v>184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1.1E-05</v>
      </c>
      <c r="R137" s="226">
        <f>Q137*H137</f>
        <v>0.0010582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185</v>
      </c>
      <c r="AT137" s="228" t="s">
        <v>180</v>
      </c>
      <c r="AU137" s="228" t="s">
        <v>80</v>
      </c>
      <c r="AY137" s="20" t="s">
        <v>178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80</v>
      </c>
      <c r="BK137" s="229">
        <f>ROUND(I137*H137,2)</f>
        <v>0</v>
      </c>
      <c r="BL137" s="20" t="s">
        <v>185</v>
      </c>
      <c r="BM137" s="228" t="s">
        <v>387</v>
      </c>
    </row>
    <row r="138" spans="1:47" s="2" customFormat="1" ht="12">
      <c r="A138" s="41"/>
      <c r="B138" s="42"/>
      <c r="C138" s="43"/>
      <c r="D138" s="230" t="s">
        <v>187</v>
      </c>
      <c r="E138" s="43"/>
      <c r="F138" s="231" t="s">
        <v>1731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187</v>
      </c>
      <c r="AU138" s="20" t="s">
        <v>80</v>
      </c>
    </row>
    <row r="139" spans="1:65" s="2" customFormat="1" ht="16.5" customHeight="1">
      <c r="A139" s="41"/>
      <c r="B139" s="42"/>
      <c r="C139" s="217" t="s">
        <v>228</v>
      </c>
      <c r="D139" s="217" t="s">
        <v>180</v>
      </c>
      <c r="E139" s="218" t="s">
        <v>1732</v>
      </c>
      <c r="F139" s="219" t="s">
        <v>1733</v>
      </c>
      <c r="G139" s="220" t="s">
        <v>196</v>
      </c>
      <c r="H139" s="221">
        <v>2</v>
      </c>
      <c r="I139" s="222"/>
      <c r="J139" s="223">
        <f>ROUND(I139*H139,2)</f>
        <v>0</v>
      </c>
      <c r="K139" s="219" t="s">
        <v>197</v>
      </c>
      <c r="L139" s="47"/>
      <c r="M139" s="224" t="s">
        <v>19</v>
      </c>
      <c r="N139" s="225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185</v>
      </c>
      <c r="AT139" s="228" t="s">
        <v>180</v>
      </c>
      <c r="AU139" s="228" t="s">
        <v>80</v>
      </c>
      <c r="AY139" s="20" t="s">
        <v>178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80</v>
      </c>
      <c r="BK139" s="229">
        <f>ROUND(I139*H139,2)</f>
        <v>0</v>
      </c>
      <c r="BL139" s="20" t="s">
        <v>185</v>
      </c>
      <c r="BM139" s="228" t="s">
        <v>398</v>
      </c>
    </row>
    <row r="140" spans="1:47" s="2" customFormat="1" ht="12">
      <c r="A140" s="41"/>
      <c r="B140" s="42"/>
      <c r="C140" s="43"/>
      <c r="D140" s="230" t="s">
        <v>187</v>
      </c>
      <c r="E140" s="43"/>
      <c r="F140" s="231" t="s">
        <v>1734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187</v>
      </c>
      <c r="AU140" s="20" t="s">
        <v>80</v>
      </c>
    </row>
    <row r="141" spans="1:65" s="2" customFormat="1" ht="16.5" customHeight="1">
      <c r="A141" s="41"/>
      <c r="B141" s="42"/>
      <c r="C141" s="217" t="s">
        <v>7</v>
      </c>
      <c r="D141" s="217" t="s">
        <v>180</v>
      </c>
      <c r="E141" s="218" t="s">
        <v>1735</v>
      </c>
      <c r="F141" s="219" t="s">
        <v>1736</v>
      </c>
      <c r="G141" s="220" t="s">
        <v>196</v>
      </c>
      <c r="H141" s="221">
        <v>2</v>
      </c>
      <c r="I141" s="222"/>
      <c r="J141" s="223">
        <f>ROUND(I141*H141,2)</f>
        <v>0</v>
      </c>
      <c r="K141" s="219" t="s">
        <v>197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185</v>
      </c>
      <c r="AT141" s="228" t="s">
        <v>180</v>
      </c>
      <c r="AU141" s="228" t="s">
        <v>80</v>
      </c>
      <c r="AY141" s="20" t="s">
        <v>178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80</v>
      </c>
      <c r="BK141" s="229">
        <f>ROUND(I141*H141,2)</f>
        <v>0</v>
      </c>
      <c r="BL141" s="20" t="s">
        <v>185</v>
      </c>
      <c r="BM141" s="228" t="s">
        <v>409</v>
      </c>
    </row>
    <row r="142" spans="1:47" s="2" customFormat="1" ht="12">
      <c r="A142" s="41"/>
      <c r="B142" s="42"/>
      <c r="C142" s="43"/>
      <c r="D142" s="230" t="s">
        <v>187</v>
      </c>
      <c r="E142" s="43"/>
      <c r="F142" s="231" t="s">
        <v>1736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187</v>
      </c>
      <c r="AU142" s="20" t="s">
        <v>80</v>
      </c>
    </row>
    <row r="143" spans="1:65" s="2" customFormat="1" ht="16.5" customHeight="1">
      <c r="A143" s="41"/>
      <c r="B143" s="42"/>
      <c r="C143" s="217" t="s">
        <v>233</v>
      </c>
      <c r="D143" s="217" t="s">
        <v>180</v>
      </c>
      <c r="E143" s="218" t="s">
        <v>1737</v>
      </c>
      <c r="F143" s="219" t="s">
        <v>1738</v>
      </c>
      <c r="G143" s="220" t="s">
        <v>196</v>
      </c>
      <c r="H143" s="221">
        <v>1</v>
      </c>
      <c r="I143" s="222"/>
      <c r="J143" s="223">
        <f>ROUND(I143*H143,2)</f>
        <v>0</v>
      </c>
      <c r="K143" s="219" t="s">
        <v>197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185</v>
      </c>
      <c r="AT143" s="228" t="s">
        <v>180</v>
      </c>
      <c r="AU143" s="228" t="s">
        <v>80</v>
      </c>
      <c r="AY143" s="20" t="s">
        <v>178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80</v>
      </c>
      <c r="BK143" s="229">
        <f>ROUND(I143*H143,2)</f>
        <v>0</v>
      </c>
      <c r="BL143" s="20" t="s">
        <v>185</v>
      </c>
      <c r="BM143" s="228" t="s">
        <v>420</v>
      </c>
    </row>
    <row r="144" spans="1:47" s="2" customFormat="1" ht="12">
      <c r="A144" s="41"/>
      <c r="B144" s="42"/>
      <c r="C144" s="43"/>
      <c r="D144" s="230" t="s">
        <v>187</v>
      </c>
      <c r="E144" s="43"/>
      <c r="F144" s="231" t="s">
        <v>1738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187</v>
      </c>
      <c r="AU144" s="20" t="s">
        <v>80</v>
      </c>
    </row>
    <row r="145" spans="1:65" s="2" customFormat="1" ht="16.5" customHeight="1">
      <c r="A145" s="41"/>
      <c r="B145" s="42"/>
      <c r="C145" s="217" t="s">
        <v>296</v>
      </c>
      <c r="D145" s="217" t="s">
        <v>180</v>
      </c>
      <c r="E145" s="218" t="s">
        <v>1739</v>
      </c>
      <c r="F145" s="219" t="s">
        <v>1740</v>
      </c>
      <c r="G145" s="220" t="s">
        <v>196</v>
      </c>
      <c r="H145" s="221">
        <v>2</v>
      </c>
      <c r="I145" s="222"/>
      <c r="J145" s="223">
        <f>ROUND(I145*H145,2)</f>
        <v>0</v>
      </c>
      <c r="K145" s="219" t="s">
        <v>197</v>
      </c>
      <c r="L145" s="47"/>
      <c r="M145" s="224" t="s">
        <v>19</v>
      </c>
      <c r="N145" s="225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185</v>
      </c>
      <c r="AT145" s="228" t="s">
        <v>180</v>
      </c>
      <c r="AU145" s="228" t="s">
        <v>80</v>
      </c>
      <c r="AY145" s="20" t="s">
        <v>178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80</v>
      </c>
      <c r="BK145" s="229">
        <f>ROUND(I145*H145,2)</f>
        <v>0</v>
      </c>
      <c r="BL145" s="20" t="s">
        <v>185</v>
      </c>
      <c r="BM145" s="228" t="s">
        <v>430</v>
      </c>
    </row>
    <row r="146" spans="1:47" s="2" customFormat="1" ht="12">
      <c r="A146" s="41"/>
      <c r="B146" s="42"/>
      <c r="C146" s="43"/>
      <c r="D146" s="230" t="s">
        <v>187</v>
      </c>
      <c r="E146" s="43"/>
      <c r="F146" s="231" t="s">
        <v>1740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187</v>
      </c>
      <c r="AU146" s="20" t="s">
        <v>80</v>
      </c>
    </row>
    <row r="147" spans="1:63" s="12" customFormat="1" ht="25.9" customHeight="1">
      <c r="A147" s="12"/>
      <c r="B147" s="201"/>
      <c r="C147" s="202"/>
      <c r="D147" s="203" t="s">
        <v>71</v>
      </c>
      <c r="E147" s="204" t="s">
        <v>1741</v>
      </c>
      <c r="F147" s="204" t="s">
        <v>1742</v>
      </c>
      <c r="G147" s="202"/>
      <c r="H147" s="202"/>
      <c r="I147" s="205"/>
      <c r="J147" s="206">
        <f>BK147</f>
        <v>0</v>
      </c>
      <c r="K147" s="202"/>
      <c r="L147" s="207"/>
      <c r="M147" s="208"/>
      <c r="N147" s="209"/>
      <c r="O147" s="209"/>
      <c r="P147" s="210">
        <f>SUM(P148:P165)</f>
        <v>0</v>
      </c>
      <c r="Q147" s="209"/>
      <c r="R147" s="210">
        <f>SUM(R148:R165)</f>
        <v>0.051399999999999994</v>
      </c>
      <c r="S147" s="209"/>
      <c r="T147" s="211">
        <f>SUM(T148:T165)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2" t="s">
        <v>80</v>
      </c>
      <c r="AT147" s="213" t="s">
        <v>71</v>
      </c>
      <c r="AU147" s="213" t="s">
        <v>72</v>
      </c>
      <c r="AY147" s="212" t="s">
        <v>178</v>
      </c>
      <c r="BK147" s="214">
        <f>SUM(BK148:BK165)</f>
        <v>0</v>
      </c>
    </row>
    <row r="148" spans="1:65" s="2" customFormat="1" ht="16.5" customHeight="1">
      <c r="A148" s="41"/>
      <c r="B148" s="42"/>
      <c r="C148" s="217" t="s">
        <v>238</v>
      </c>
      <c r="D148" s="217" t="s">
        <v>180</v>
      </c>
      <c r="E148" s="218" t="s">
        <v>1743</v>
      </c>
      <c r="F148" s="219" t="s">
        <v>1744</v>
      </c>
      <c r="G148" s="220" t="s">
        <v>346</v>
      </c>
      <c r="H148" s="221">
        <v>192</v>
      </c>
      <c r="I148" s="222"/>
      <c r="J148" s="223">
        <f>ROUND(I148*H148,2)</f>
        <v>0</v>
      </c>
      <c r="K148" s="219" t="s">
        <v>184</v>
      </c>
      <c r="L148" s="47"/>
      <c r="M148" s="224" t="s">
        <v>19</v>
      </c>
      <c r="N148" s="225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185</v>
      </c>
      <c r="AT148" s="228" t="s">
        <v>180</v>
      </c>
      <c r="AU148" s="228" t="s">
        <v>80</v>
      </c>
      <c r="AY148" s="20" t="s">
        <v>178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80</v>
      </c>
      <c r="BK148" s="229">
        <f>ROUND(I148*H148,2)</f>
        <v>0</v>
      </c>
      <c r="BL148" s="20" t="s">
        <v>185</v>
      </c>
      <c r="BM148" s="228" t="s">
        <v>443</v>
      </c>
    </row>
    <row r="149" spans="1:47" s="2" customFormat="1" ht="12">
      <c r="A149" s="41"/>
      <c r="B149" s="42"/>
      <c r="C149" s="43"/>
      <c r="D149" s="230" t="s">
        <v>187</v>
      </c>
      <c r="E149" s="43"/>
      <c r="F149" s="231" t="s">
        <v>1745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187</v>
      </c>
      <c r="AU149" s="20" t="s">
        <v>80</v>
      </c>
    </row>
    <row r="150" spans="1:65" s="2" customFormat="1" ht="16.5" customHeight="1">
      <c r="A150" s="41"/>
      <c r="B150" s="42"/>
      <c r="C150" s="293" t="s">
        <v>307</v>
      </c>
      <c r="D150" s="293" t="s">
        <v>452</v>
      </c>
      <c r="E150" s="294" t="s">
        <v>1746</v>
      </c>
      <c r="F150" s="295" t="s">
        <v>1747</v>
      </c>
      <c r="G150" s="296" t="s">
        <v>346</v>
      </c>
      <c r="H150" s="297">
        <v>44</v>
      </c>
      <c r="I150" s="298"/>
      <c r="J150" s="299">
        <f>ROUND(I150*H150,2)</f>
        <v>0</v>
      </c>
      <c r="K150" s="295" t="s">
        <v>184</v>
      </c>
      <c r="L150" s="300"/>
      <c r="M150" s="301" t="s">
        <v>19</v>
      </c>
      <c r="N150" s="302" t="s">
        <v>43</v>
      </c>
      <c r="O150" s="87"/>
      <c r="P150" s="226">
        <f>O150*H150</f>
        <v>0</v>
      </c>
      <c r="Q150" s="226">
        <v>8E-05</v>
      </c>
      <c r="R150" s="226">
        <f>Q150*H150</f>
        <v>0.00352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198</v>
      </c>
      <c r="AT150" s="228" t="s">
        <v>452</v>
      </c>
      <c r="AU150" s="228" t="s">
        <v>80</v>
      </c>
      <c r="AY150" s="20" t="s">
        <v>178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80</v>
      </c>
      <c r="BK150" s="229">
        <f>ROUND(I150*H150,2)</f>
        <v>0</v>
      </c>
      <c r="BL150" s="20" t="s">
        <v>185</v>
      </c>
      <c r="BM150" s="228" t="s">
        <v>1748</v>
      </c>
    </row>
    <row r="151" spans="1:47" s="2" customFormat="1" ht="12">
      <c r="A151" s="41"/>
      <c r="B151" s="42"/>
      <c r="C151" s="43"/>
      <c r="D151" s="230" t="s">
        <v>187</v>
      </c>
      <c r="E151" s="43"/>
      <c r="F151" s="231" t="s">
        <v>1747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187</v>
      </c>
      <c r="AU151" s="20" t="s">
        <v>80</v>
      </c>
    </row>
    <row r="152" spans="1:65" s="2" customFormat="1" ht="16.5" customHeight="1">
      <c r="A152" s="41"/>
      <c r="B152" s="42"/>
      <c r="C152" s="293" t="s">
        <v>245</v>
      </c>
      <c r="D152" s="293" t="s">
        <v>452</v>
      </c>
      <c r="E152" s="294" t="s">
        <v>1749</v>
      </c>
      <c r="F152" s="295" t="s">
        <v>1750</v>
      </c>
      <c r="G152" s="296" t="s">
        <v>346</v>
      </c>
      <c r="H152" s="297">
        <v>40</v>
      </c>
      <c r="I152" s="298"/>
      <c r="J152" s="299">
        <f>ROUND(I152*H152,2)</f>
        <v>0</v>
      </c>
      <c r="K152" s="295" t="s">
        <v>184</v>
      </c>
      <c r="L152" s="300"/>
      <c r="M152" s="301" t="s">
        <v>19</v>
      </c>
      <c r="N152" s="302" t="s">
        <v>43</v>
      </c>
      <c r="O152" s="87"/>
      <c r="P152" s="226">
        <f>O152*H152</f>
        <v>0</v>
      </c>
      <c r="Q152" s="226">
        <v>9E-05</v>
      </c>
      <c r="R152" s="226">
        <f>Q152*H152</f>
        <v>0.0036000000000000003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198</v>
      </c>
      <c r="AT152" s="228" t="s">
        <v>452</v>
      </c>
      <c r="AU152" s="228" t="s">
        <v>80</v>
      </c>
      <c r="AY152" s="20" t="s">
        <v>178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80</v>
      </c>
      <c r="BK152" s="229">
        <f>ROUND(I152*H152,2)</f>
        <v>0</v>
      </c>
      <c r="BL152" s="20" t="s">
        <v>185</v>
      </c>
      <c r="BM152" s="228" t="s">
        <v>1751</v>
      </c>
    </row>
    <row r="153" spans="1:47" s="2" customFormat="1" ht="12">
      <c r="A153" s="41"/>
      <c r="B153" s="42"/>
      <c r="C153" s="43"/>
      <c r="D153" s="230" t="s">
        <v>187</v>
      </c>
      <c r="E153" s="43"/>
      <c r="F153" s="231" t="s">
        <v>1750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187</v>
      </c>
      <c r="AU153" s="20" t="s">
        <v>80</v>
      </c>
    </row>
    <row r="154" spans="1:65" s="2" customFormat="1" ht="16.5" customHeight="1">
      <c r="A154" s="41"/>
      <c r="B154" s="42"/>
      <c r="C154" s="293" t="s">
        <v>323</v>
      </c>
      <c r="D154" s="293" t="s">
        <v>452</v>
      </c>
      <c r="E154" s="294" t="s">
        <v>1752</v>
      </c>
      <c r="F154" s="295" t="s">
        <v>1753</v>
      </c>
      <c r="G154" s="296" t="s">
        <v>346</v>
      </c>
      <c r="H154" s="297">
        <v>36</v>
      </c>
      <c r="I154" s="298"/>
      <c r="J154" s="299">
        <f>ROUND(I154*H154,2)</f>
        <v>0</v>
      </c>
      <c r="K154" s="295" t="s">
        <v>184</v>
      </c>
      <c r="L154" s="300"/>
      <c r="M154" s="301" t="s">
        <v>19</v>
      </c>
      <c r="N154" s="302" t="s">
        <v>43</v>
      </c>
      <c r="O154" s="87"/>
      <c r="P154" s="226">
        <f>O154*H154</f>
        <v>0</v>
      </c>
      <c r="Q154" s="226">
        <v>0.00098</v>
      </c>
      <c r="R154" s="226">
        <f>Q154*H154</f>
        <v>0.03528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198</v>
      </c>
      <c r="AT154" s="228" t="s">
        <v>452</v>
      </c>
      <c r="AU154" s="228" t="s">
        <v>80</v>
      </c>
      <c r="AY154" s="20" t="s">
        <v>178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0" t="s">
        <v>80</v>
      </c>
      <c r="BK154" s="229">
        <f>ROUND(I154*H154,2)</f>
        <v>0</v>
      </c>
      <c r="BL154" s="20" t="s">
        <v>185</v>
      </c>
      <c r="BM154" s="228" t="s">
        <v>1754</v>
      </c>
    </row>
    <row r="155" spans="1:47" s="2" customFormat="1" ht="12">
      <c r="A155" s="41"/>
      <c r="B155" s="42"/>
      <c r="C155" s="43"/>
      <c r="D155" s="230" t="s">
        <v>187</v>
      </c>
      <c r="E155" s="43"/>
      <c r="F155" s="231" t="s">
        <v>1753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187</v>
      </c>
      <c r="AU155" s="20" t="s">
        <v>80</v>
      </c>
    </row>
    <row r="156" spans="1:65" s="2" customFormat="1" ht="16.5" customHeight="1">
      <c r="A156" s="41"/>
      <c r="B156" s="42"/>
      <c r="C156" s="293" t="s">
        <v>328</v>
      </c>
      <c r="D156" s="293" t="s">
        <v>452</v>
      </c>
      <c r="E156" s="294" t="s">
        <v>1755</v>
      </c>
      <c r="F156" s="295" t="s">
        <v>1756</v>
      </c>
      <c r="G156" s="296" t="s">
        <v>346</v>
      </c>
      <c r="H156" s="297">
        <v>9</v>
      </c>
      <c r="I156" s="298"/>
      <c r="J156" s="299">
        <f>ROUND(I156*H156,2)</f>
        <v>0</v>
      </c>
      <c r="K156" s="295" t="s">
        <v>184</v>
      </c>
      <c r="L156" s="300"/>
      <c r="M156" s="301" t="s">
        <v>19</v>
      </c>
      <c r="N156" s="302" t="s">
        <v>43</v>
      </c>
      <c r="O156" s="87"/>
      <c r="P156" s="226">
        <f>O156*H156</f>
        <v>0</v>
      </c>
      <c r="Q156" s="226">
        <v>0.00016</v>
      </c>
      <c r="R156" s="226">
        <f>Q156*H156</f>
        <v>0.00144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198</v>
      </c>
      <c r="AT156" s="228" t="s">
        <v>452</v>
      </c>
      <c r="AU156" s="228" t="s">
        <v>80</v>
      </c>
      <c r="AY156" s="20" t="s">
        <v>178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80</v>
      </c>
      <c r="BK156" s="229">
        <f>ROUND(I156*H156,2)</f>
        <v>0</v>
      </c>
      <c r="BL156" s="20" t="s">
        <v>185</v>
      </c>
      <c r="BM156" s="228" t="s">
        <v>1757</v>
      </c>
    </row>
    <row r="157" spans="1:47" s="2" customFormat="1" ht="12">
      <c r="A157" s="41"/>
      <c r="B157" s="42"/>
      <c r="C157" s="43"/>
      <c r="D157" s="230" t="s">
        <v>187</v>
      </c>
      <c r="E157" s="43"/>
      <c r="F157" s="231" t="s">
        <v>1756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187</v>
      </c>
      <c r="AU157" s="20" t="s">
        <v>80</v>
      </c>
    </row>
    <row r="158" spans="1:65" s="2" customFormat="1" ht="16.5" customHeight="1">
      <c r="A158" s="41"/>
      <c r="B158" s="42"/>
      <c r="C158" s="293" t="s">
        <v>333</v>
      </c>
      <c r="D158" s="293" t="s">
        <v>452</v>
      </c>
      <c r="E158" s="294" t="s">
        <v>1758</v>
      </c>
      <c r="F158" s="295" t="s">
        <v>1759</v>
      </c>
      <c r="G158" s="296" t="s">
        <v>346</v>
      </c>
      <c r="H158" s="297">
        <v>63</v>
      </c>
      <c r="I158" s="298"/>
      <c r="J158" s="299">
        <f>ROUND(I158*H158,2)</f>
        <v>0</v>
      </c>
      <c r="K158" s="295" t="s">
        <v>184</v>
      </c>
      <c r="L158" s="300"/>
      <c r="M158" s="301" t="s">
        <v>19</v>
      </c>
      <c r="N158" s="302" t="s">
        <v>43</v>
      </c>
      <c r="O158" s="87"/>
      <c r="P158" s="226">
        <f>O158*H158</f>
        <v>0</v>
      </c>
      <c r="Q158" s="226">
        <v>0.00012</v>
      </c>
      <c r="R158" s="226">
        <f>Q158*H158</f>
        <v>0.00756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198</v>
      </c>
      <c r="AT158" s="228" t="s">
        <v>452</v>
      </c>
      <c r="AU158" s="228" t="s">
        <v>80</v>
      </c>
      <c r="AY158" s="20" t="s">
        <v>178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0" t="s">
        <v>80</v>
      </c>
      <c r="BK158" s="229">
        <f>ROUND(I158*H158,2)</f>
        <v>0</v>
      </c>
      <c r="BL158" s="20" t="s">
        <v>185</v>
      </c>
      <c r="BM158" s="228" t="s">
        <v>1760</v>
      </c>
    </row>
    <row r="159" spans="1:47" s="2" customFormat="1" ht="12">
      <c r="A159" s="41"/>
      <c r="B159" s="42"/>
      <c r="C159" s="43"/>
      <c r="D159" s="230" t="s">
        <v>187</v>
      </c>
      <c r="E159" s="43"/>
      <c r="F159" s="231" t="s">
        <v>1759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187</v>
      </c>
      <c r="AU159" s="20" t="s">
        <v>80</v>
      </c>
    </row>
    <row r="160" spans="1:65" s="2" customFormat="1" ht="16.5" customHeight="1">
      <c r="A160" s="41"/>
      <c r="B160" s="42"/>
      <c r="C160" s="293" t="s">
        <v>338</v>
      </c>
      <c r="D160" s="293" t="s">
        <v>452</v>
      </c>
      <c r="E160" s="294" t="s">
        <v>1761</v>
      </c>
      <c r="F160" s="295" t="s">
        <v>1762</v>
      </c>
      <c r="G160" s="296" t="s">
        <v>346</v>
      </c>
      <c r="H160" s="297">
        <v>4</v>
      </c>
      <c r="I160" s="298"/>
      <c r="J160" s="299">
        <f>ROUND(I160*H160,2)</f>
        <v>0</v>
      </c>
      <c r="K160" s="295" t="s">
        <v>197</v>
      </c>
      <c r="L160" s="300"/>
      <c r="M160" s="301" t="s">
        <v>19</v>
      </c>
      <c r="N160" s="302" t="s">
        <v>43</v>
      </c>
      <c r="O160" s="87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198</v>
      </c>
      <c r="AT160" s="228" t="s">
        <v>452</v>
      </c>
      <c r="AU160" s="228" t="s">
        <v>80</v>
      </c>
      <c r="AY160" s="20" t="s">
        <v>178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0" t="s">
        <v>80</v>
      </c>
      <c r="BK160" s="229">
        <f>ROUND(I160*H160,2)</f>
        <v>0</v>
      </c>
      <c r="BL160" s="20" t="s">
        <v>185</v>
      </c>
      <c r="BM160" s="228" t="s">
        <v>1763</v>
      </c>
    </row>
    <row r="161" spans="1:47" s="2" customFormat="1" ht="12">
      <c r="A161" s="41"/>
      <c r="B161" s="42"/>
      <c r="C161" s="43"/>
      <c r="D161" s="230" t="s">
        <v>187</v>
      </c>
      <c r="E161" s="43"/>
      <c r="F161" s="231" t="s">
        <v>1762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187</v>
      </c>
      <c r="AU161" s="20" t="s">
        <v>80</v>
      </c>
    </row>
    <row r="162" spans="1:65" s="2" customFormat="1" ht="16.5" customHeight="1">
      <c r="A162" s="41"/>
      <c r="B162" s="42"/>
      <c r="C162" s="293" t="s">
        <v>343</v>
      </c>
      <c r="D162" s="293" t="s">
        <v>452</v>
      </c>
      <c r="E162" s="294" t="s">
        <v>1764</v>
      </c>
      <c r="F162" s="295" t="s">
        <v>1765</v>
      </c>
      <c r="G162" s="296" t="s">
        <v>346</v>
      </c>
      <c r="H162" s="297">
        <v>4</v>
      </c>
      <c r="I162" s="298"/>
      <c r="J162" s="299">
        <f>ROUND(I162*H162,2)</f>
        <v>0</v>
      </c>
      <c r="K162" s="295" t="s">
        <v>197</v>
      </c>
      <c r="L162" s="300"/>
      <c r="M162" s="301" t="s">
        <v>19</v>
      </c>
      <c r="N162" s="302" t="s">
        <v>43</v>
      </c>
      <c r="O162" s="8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198</v>
      </c>
      <c r="AT162" s="228" t="s">
        <v>452</v>
      </c>
      <c r="AU162" s="228" t="s">
        <v>80</v>
      </c>
      <c r="AY162" s="20" t="s">
        <v>178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80</v>
      </c>
      <c r="BK162" s="229">
        <f>ROUND(I162*H162,2)</f>
        <v>0</v>
      </c>
      <c r="BL162" s="20" t="s">
        <v>185</v>
      </c>
      <c r="BM162" s="228" t="s">
        <v>1766</v>
      </c>
    </row>
    <row r="163" spans="1:47" s="2" customFormat="1" ht="12">
      <c r="A163" s="41"/>
      <c r="B163" s="42"/>
      <c r="C163" s="43"/>
      <c r="D163" s="230" t="s">
        <v>187</v>
      </c>
      <c r="E163" s="43"/>
      <c r="F163" s="231" t="s">
        <v>1765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187</v>
      </c>
      <c r="AU163" s="20" t="s">
        <v>80</v>
      </c>
    </row>
    <row r="164" spans="1:65" s="2" customFormat="1" ht="16.5" customHeight="1">
      <c r="A164" s="41"/>
      <c r="B164" s="42"/>
      <c r="C164" s="293" t="s">
        <v>349</v>
      </c>
      <c r="D164" s="293" t="s">
        <v>452</v>
      </c>
      <c r="E164" s="294" t="s">
        <v>1767</v>
      </c>
      <c r="F164" s="295" t="s">
        <v>1768</v>
      </c>
      <c r="G164" s="296" t="s">
        <v>346</v>
      </c>
      <c r="H164" s="297">
        <v>2</v>
      </c>
      <c r="I164" s="298"/>
      <c r="J164" s="299">
        <f>ROUND(I164*H164,2)</f>
        <v>0</v>
      </c>
      <c r="K164" s="295" t="s">
        <v>197</v>
      </c>
      <c r="L164" s="300"/>
      <c r="M164" s="301" t="s">
        <v>19</v>
      </c>
      <c r="N164" s="302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198</v>
      </c>
      <c r="AT164" s="228" t="s">
        <v>452</v>
      </c>
      <c r="AU164" s="228" t="s">
        <v>80</v>
      </c>
      <c r="AY164" s="20" t="s">
        <v>178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80</v>
      </c>
      <c r="BK164" s="229">
        <f>ROUND(I164*H164,2)</f>
        <v>0</v>
      </c>
      <c r="BL164" s="20" t="s">
        <v>185</v>
      </c>
      <c r="BM164" s="228" t="s">
        <v>1769</v>
      </c>
    </row>
    <row r="165" spans="1:47" s="2" customFormat="1" ht="12">
      <c r="A165" s="41"/>
      <c r="B165" s="42"/>
      <c r="C165" s="43"/>
      <c r="D165" s="230" t="s">
        <v>187</v>
      </c>
      <c r="E165" s="43"/>
      <c r="F165" s="231" t="s">
        <v>1768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187</v>
      </c>
      <c r="AU165" s="20" t="s">
        <v>80</v>
      </c>
    </row>
    <row r="166" spans="1:63" s="12" customFormat="1" ht="25.9" customHeight="1">
      <c r="A166" s="12"/>
      <c r="B166" s="201"/>
      <c r="C166" s="202"/>
      <c r="D166" s="203" t="s">
        <v>71</v>
      </c>
      <c r="E166" s="204" t="s">
        <v>1770</v>
      </c>
      <c r="F166" s="204" t="s">
        <v>1771</v>
      </c>
      <c r="G166" s="202"/>
      <c r="H166" s="202"/>
      <c r="I166" s="205"/>
      <c r="J166" s="206">
        <f>BK166</f>
        <v>0</v>
      </c>
      <c r="K166" s="202"/>
      <c r="L166" s="207"/>
      <c r="M166" s="208"/>
      <c r="N166" s="209"/>
      <c r="O166" s="209"/>
      <c r="P166" s="210">
        <f>SUM(P167:P186)</f>
        <v>0</v>
      </c>
      <c r="Q166" s="209"/>
      <c r="R166" s="210">
        <f>SUM(R167:R186)</f>
        <v>0.21658335</v>
      </c>
      <c r="S166" s="209"/>
      <c r="T166" s="211">
        <f>SUM(T167:T186)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2" t="s">
        <v>80</v>
      </c>
      <c r="AT166" s="213" t="s">
        <v>71</v>
      </c>
      <c r="AU166" s="213" t="s">
        <v>72</v>
      </c>
      <c r="AY166" s="212" t="s">
        <v>178</v>
      </c>
      <c r="BK166" s="214">
        <f>SUM(BK167:BK186)</f>
        <v>0</v>
      </c>
    </row>
    <row r="167" spans="1:65" s="2" customFormat="1" ht="16.5" customHeight="1">
      <c r="A167" s="41"/>
      <c r="B167" s="42"/>
      <c r="C167" s="217" t="s">
        <v>354</v>
      </c>
      <c r="D167" s="217" t="s">
        <v>180</v>
      </c>
      <c r="E167" s="218" t="s">
        <v>1772</v>
      </c>
      <c r="F167" s="219" t="s">
        <v>1773</v>
      </c>
      <c r="G167" s="220" t="s">
        <v>346</v>
      </c>
      <c r="H167" s="221">
        <v>10</v>
      </c>
      <c r="I167" s="222"/>
      <c r="J167" s="223">
        <f>ROUND(I167*H167,2)</f>
        <v>0</v>
      </c>
      <c r="K167" s="219" t="s">
        <v>184</v>
      </c>
      <c r="L167" s="47"/>
      <c r="M167" s="224" t="s">
        <v>19</v>
      </c>
      <c r="N167" s="225" t="s">
        <v>43</v>
      </c>
      <c r="O167" s="87"/>
      <c r="P167" s="226">
        <f>O167*H167</f>
        <v>0</v>
      </c>
      <c r="Q167" s="226">
        <v>0.00142155</v>
      </c>
      <c r="R167" s="226">
        <f>Q167*H167</f>
        <v>0.014215499999999999</v>
      </c>
      <c r="S167" s="226">
        <v>0</v>
      </c>
      <c r="T167" s="22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8" t="s">
        <v>185</v>
      </c>
      <c r="AT167" s="228" t="s">
        <v>180</v>
      </c>
      <c r="AU167" s="228" t="s">
        <v>80</v>
      </c>
      <c r="AY167" s="20" t="s">
        <v>178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0" t="s">
        <v>80</v>
      </c>
      <c r="BK167" s="229">
        <f>ROUND(I167*H167,2)</f>
        <v>0</v>
      </c>
      <c r="BL167" s="20" t="s">
        <v>185</v>
      </c>
      <c r="BM167" s="228" t="s">
        <v>357</v>
      </c>
    </row>
    <row r="168" spans="1:47" s="2" customFormat="1" ht="12">
      <c r="A168" s="41"/>
      <c r="B168" s="42"/>
      <c r="C168" s="43"/>
      <c r="D168" s="230" t="s">
        <v>187</v>
      </c>
      <c r="E168" s="43"/>
      <c r="F168" s="231" t="s">
        <v>1774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187</v>
      </c>
      <c r="AU168" s="20" t="s">
        <v>80</v>
      </c>
    </row>
    <row r="169" spans="1:65" s="2" customFormat="1" ht="16.5" customHeight="1">
      <c r="A169" s="41"/>
      <c r="B169" s="42"/>
      <c r="C169" s="217" t="s">
        <v>359</v>
      </c>
      <c r="D169" s="217" t="s">
        <v>180</v>
      </c>
      <c r="E169" s="218" t="s">
        <v>1775</v>
      </c>
      <c r="F169" s="219" t="s">
        <v>1776</v>
      </c>
      <c r="G169" s="220" t="s">
        <v>346</v>
      </c>
      <c r="H169" s="221">
        <v>19</v>
      </c>
      <c r="I169" s="222"/>
      <c r="J169" s="223">
        <f>ROUND(I169*H169,2)</f>
        <v>0</v>
      </c>
      <c r="K169" s="219" t="s">
        <v>184</v>
      </c>
      <c r="L169" s="47"/>
      <c r="M169" s="224" t="s">
        <v>19</v>
      </c>
      <c r="N169" s="225" t="s">
        <v>43</v>
      </c>
      <c r="O169" s="87"/>
      <c r="P169" s="226">
        <f>O169*H169</f>
        <v>0</v>
      </c>
      <c r="Q169" s="226">
        <v>0.007443</v>
      </c>
      <c r="R169" s="226">
        <f>Q169*H169</f>
        <v>0.141417</v>
      </c>
      <c r="S169" s="226">
        <v>0</v>
      </c>
      <c r="T169" s="22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8" t="s">
        <v>185</v>
      </c>
      <c r="AT169" s="228" t="s">
        <v>180</v>
      </c>
      <c r="AU169" s="228" t="s">
        <v>80</v>
      </c>
      <c r="AY169" s="20" t="s">
        <v>178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0" t="s">
        <v>80</v>
      </c>
      <c r="BK169" s="229">
        <f>ROUND(I169*H169,2)</f>
        <v>0</v>
      </c>
      <c r="BL169" s="20" t="s">
        <v>185</v>
      </c>
      <c r="BM169" s="228" t="s">
        <v>362</v>
      </c>
    </row>
    <row r="170" spans="1:47" s="2" customFormat="1" ht="12">
      <c r="A170" s="41"/>
      <c r="B170" s="42"/>
      <c r="C170" s="43"/>
      <c r="D170" s="230" t="s">
        <v>187</v>
      </c>
      <c r="E170" s="43"/>
      <c r="F170" s="231" t="s">
        <v>1777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187</v>
      </c>
      <c r="AU170" s="20" t="s">
        <v>80</v>
      </c>
    </row>
    <row r="171" spans="1:65" s="2" customFormat="1" ht="16.5" customHeight="1">
      <c r="A171" s="41"/>
      <c r="B171" s="42"/>
      <c r="C171" s="217" t="s">
        <v>364</v>
      </c>
      <c r="D171" s="217" t="s">
        <v>180</v>
      </c>
      <c r="E171" s="218" t="s">
        <v>1778</v>
      </c>
      <c r="F171" s="219" t="s">
        <v>1779</v>
      </c>
      <c r="G171" s="220" t="s">
        <v>196</v>
      </c>
      <c r="H171" s="221">
        <v>1</v>
      </c>
      <c r="I171" s="222"/>
      <c r="J171" s="223">
        <f>ROUND(I171*H171,2)</f>
        <v>0</v>
      </c>
      <c r="K171" s="219" t="s">
        <v>184</v>
      </c>
      <c r="L171" s="47"/>
      <c r="M171" s="224" t="s">
        <v>19</v>
      </c>
      <c r="N171" s="225" t="s">
        <v>43</v>
      </c>
      <c r="O171" s="87"/>
      <c r="P171" s="226">
        <f>O171*H171</f>
        <v>0</v>
      </c>
      <c r="Q171" s="226">
        <v>0.000285</v>
      </c>
      <c r="R171" s="226">
        <f>Q171*H171</f>
        <v>0.000285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185</v>
      </c>
      <c r="AT171" s="228" t="s">
        <v>180</v>
      </c>
      <c r="AU171" s="228" t="s">
        <v>80</v>
      </c>
      <c r="AY171" s="20" t="s">
        <v>178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80</v>
      </c>
      <c r="BK171" s="229">
        <f>ROUND(I171*H171,2)</f>
        <v>0</v>
      </c>
      <c r="BL171" s="20" t="s">
        <v>185</v>
      </c>
      <c r="BM171" s="228" t="s">
        <v>570</v>
      </c>
    </row>
    <row r="172" spans="1:47" s="2" customFormat="1" ht="12">
      <c r="A172" s="41"/>
      <c r="B172" s="42"/>
      <c r="C172" s="43"/>
      <c r="D172" s="230" t="s">
        <v>187</v>
      </c>
      <c r="E172" s="43"/>
      <c r="F172" s="231" t="s">
        <v>1780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187</v>
      </c>
      <c r="AU172" s="20" t="s">
        <v>80</v>
      </c>
    </row>
    <row r="173" spans="1:65" s="2" customFormat="1" ht="16.5" customHeight="1">
      <c r="A173" s="41"/>
      <c r="B173" s="42"/>
      <c r="C173" s="217" t="s">
        <v>369</v>
      </c>
      <c r="D173" s="217" t="s">
        <v>180</v>
      </c>
      <c r="E173" s="218" t="s">
        <v>1781</v>
      </c>
      <c r="F173" s="219" t="s">
        <v>1782</v>
      </c>
      <c r="G173" s="220" t="s">
        <v>346</v>
      </c>
      <c r="H173" s="221">
        <v>15</v>
      </c>
      <c r="I173" s="222"/>
      <c r="J173" s="223">
        <f>ROUND(I173*H173,2)</f>
        <v>0</v>
      </c>
      <c r="K173" s="219" t="s">
        <v>184</v>
      </c>
      <c r="L173" s="47"/>
      <c r="M173" s="224" t="s">
        <v>19</v>
      </c>
      <c r="N173" s="225" t="s">
        <v>43</v>
      </c>
      <c r="O173" s="87"/>
      <c r="P173" s="226">
        <f>O173*H173</f>
        <v>0</v>
      </c>
      <c r="Q173" s="226">
        <v>0.001566</v>
      </c>
      <c r="R173" s="226">
        <f>Q173*H173</f>
        <v>0.023489999999999997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185</v>
      </c>
      <c r="AT173" s="228" t="s">
        <v>180</v>
      </c>
      <c r="AU173" s="228" t="s">
        <v>80</v>
      </c>
      <c r="AY173" s="20" t="s">
        <v>178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80</v>
      </c>
      <c r="BK173" s="229">
        <f>ROUND(I173*H173,2)</f>
        <v>0</v>
      </c>
      <c r="BL173" s="20" t="s">
        <v>185</v>
      </c>
      <c r="BM173" s="228" t="s">
        <v>367</v>
      </c>
    </row>
    <row r="174" spans="1:47" s="2" customFormat="1" ht="12">
      <c r="A174" s="41"/>
      <c r="B174" s="42"/>
      <c r="C174" s="43"/>
      <c r="D174" s="230" t="s">
        <v>187</v>
      </c>
      <c r="E174" s="43"/>
      <c r="F174" s="231" t="s">
        <v>1783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187</v>
      </c>
      <c r="AU174" s="20" t="s">
        <v>80</v>
      </c>
    </row>
    <row r="175" spans="1:65" s="2" customFormat="1" ht="16.5" customHeight="1">
      <c r="A175" s="41"/>
      <c r="B175" s="42"/>
      <c r="C175" s="217" t="s">
        <v>375</v>
      </c>
      <c r="D175" s="217" t="s">
        <v>180</v>
      </c>
      <c r="E175" s="218" t="s">
        <v>1784</v>
      </c>
      <c r="F175" s="219" t="s">
        <v>1785</v>
      </c>
      <c r="G175" s="220" t="s">
        <v>346</v>
      </c>
      <c r="H175" s="221">
        <v>9.5</v>
      </c>
      <c r="I175" s="222"/>
      <c r="J175" s="223">
        <f>ROUND(I175*H175,2)</f>
        <v>0</v>
      </c>
      <c r="K175" s="219" t="s">
        <v>184</v>
      </c>
      <c r="L175" s="47"/>
      <c r="M175" s="224" t="s">
        <v>19</v>
      </c>
      <c r="N175" s="225" t="s">
        <v>43</v>
      </c>
      <c r="O175" s="87"/>
      <c r="P175" s="226">
        <f>O175*H175</f>
        <v>0</v>
      </c>
      <c r="Q175" s="226">
        <v>0.0007296</v>
      </c>
      <c r="R175" s="226">
        <f>Q175*H175</f>
        <v>0.006931199999999999</v>
      </c>
      <c r="S175" s="226">
        <v>0</v>
      </c>
      <c r="T175" s="22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8" t="s">
        <v>185</v>
      </c>
      <c r="AT175" s="228" t="s">
        <v>180</v>
      </c>
      <c r="AU175" s="228" t="s">
        <v>80</v>
      </c>
      <c r="AY175" s="20" t="s">
        <v>178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0" t="s">
        <v>80</v>
      </c>
      <c r="BK175" s="229">
        <f>ROUND(I175*H175,2)</f>
        <v>0</v>
      </c>
      <c r="BL175" s="20" t="s">
        <v>185</v>
      </c>
      <c r="BM175" s="228" t="s">
        <v>373</v>
      </c>
    </row>
    <row r="176" spans="1:47" s="2" customFormat="1" ht="12">
      <c r="A176" s="41"/>
      <c r="B176" s="42"/>
      <c r="C176" s="43"/>
      <c r="D176" s="230" t="s">
        <v>187</v>
      </c>
      <c r="E176" s="43"/>
      <c r="F176" s="231" t="s">
        <v>1786</v>
      </c>
      <c r="G176" s="43"/>
      <c r="H176" s="43"/>
      <c r="I176" s="232"/>
      <c r="J176" s="43"/>
      <c r="K176" s="43"/>
      <c r="L176" s="47"/>
      <c r="M176" s="233"/>
      <c r="N176" s="23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187</v>
      </c>
      <c r="AU176" s="20" t="s">
        <v>80</v>
      </c>
    </row>
    <row r="177" spans="1:65" s="2" customFormat="1" ht="16.5" customHeight="1">
      <c r="A177" s="41"/>
      <c r="B177" s="42"/>
      <c r="C177" s="217" t="s">
        <v>319</v>
      </c>
      <c r="D177" s="217" t="s">
        <v>180</v>
      </c>
      <c r="E177" s="218" t="s">
        <v>1787</v>
      </c>
      <c r="F177" s="219" t="s">
        <v>1788</v>
      </c>
      <c r="G177" s="220" t="s">
        <v>346</v>
      </c>
      <c r="H177" s="221">
        <v>4.5</v>
      </c>
      <c r="I177" s="222"/>
      <c r="J177" s="223">
        <f>ROUND(I177*H177,2)</f>
        <v>0</v>
      </c>
      <c r="K177" s="219" t="s">
        <v>184</v>
      </c>
      <c r="L177" s="47"/>
      <c r="M177" s="224" t="s">
        <v>19</v>
      </c>
      <c r="N177" s="225" t="s">
        <v>43</v>
      </c>
      <c r="O177" s="87"/>
      <c r="P177" s="226">
        <f>O177*H177</f>
        <v>0</v>
      </c>
      <c r="Q177" s="226">
        <v>0.0004765</v>
      </c>
      <c r="R177" s="226">
        <f>Q177*H177</f>
        <v>0.00214425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185</v>
      </c>
      <c r="AT177" s="228" t="s">
        <v>180</v>
      </c>
      <c r="AU177" s="228" t="s">
        <v>80</v>
      </c>
      <c r="AY177" s="20" t="s">
        <v>178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0" t="s">
        <v>80</v>
      </c>
      <c r="BK177" s="229">
        <f>ROUND(I177*H177,2)</f>
        <v>0</v>
      </c>
      <c r="BL177" s="20" t="s">
        <v>185</v>
      </c>
      <c r="BM177" s="228" t="s">
        <v>378</v>
      </c>
    </row>
    <row r="178" spans="1:47" s="2" customFormat="1" ht="12">
      <c r="A178" s="41"/>
      <c r="B178" s="42"/>
      <c r="C178" s="43"/>
      <c r="D178" s="230" t="s">
        <v>187</v>
      </c>
      <c r="E178" s="43"/>
      <c r="F178" s="231" t="s">
        <v>1789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187</v>
      </c>
      <c r="AU178" s="20" t="s">
        <v>80</v>
      </c>
    </row>
    <row r="179" spans="1:65" s="2" customFormat="1" ht="16.5" customHeight="1">
      <c r="A179" s="41"/>
      <c r="B179" s="42"/>
      <c r="C179" s="217" t="s">
        <v>383</v>
      </c>
      <c r="D179" s="217" t="s">
        <v>180</v>
      </c>
      <c r="E179" s="218" t="s">
        <v>1790</v>
      </c>
      <c r="F179" s="219" t="s">
        <v>1791</v>
      </c>
      <c r="G179" s="220" t="s">
        <v>346</v>
      </c>
      <c r="H179" s="221">
        <v>10</v>
      </c>
      <c r="I179" s="222"/>
      <c r="J179" s="223">
        <f>ROUND(I179*H179,2)</f>
        <v>0</v>
      </c>
      <c r="K179" s="219" t="s">
        <v>184</v>
      </c>
      <c r="L179" s="47"/>
      <c r="M179" s="224" t="s">
        <v>19</v>
      </c>
      <c r="N179" s="225" t="s">
        <v>43</v>
      </c>
      <c r="O179" s="87"/>
      <c r="P179" s="226">
        <f>O179*H179</f>
        <v>0</v>
      </c>
      <c r="Q179" s="226">
        <v>0.00281004</v>
      </c>
      <c r="R179" s="226">
        <f>Q179*H179</f>
        <v>0.0281004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185</v>
      </c>
      <c r="AT179" s="228" t="s">
        <v>180</v>
      </c>
      <c r="AU179" s="228" t="s">
        <v>80</v>
      </c>
      <c r="AY179" s="20" t="s">
        <v>178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0" t="s">
        <v>80</v>
      </c>
      <c r="BK179" s="229">
        <f>ROUND(I179*H179,2)</f>
        <v>0</v>
      </c>
      <c r="BL179" s="20" t="s">
        <v>185</v>
      </c>
      <c r="BM179" s="228" t="s">
        <v>382</v>
      </c>
    </row>
    <row r="180" spans="1:47" s="2" customFormat="1" ht="12">
      <c r="A180" s="41"/>
      <c r="B180" s="42"/>
      <c r="C180" s="43"/>
      <c r="D180" s="230" t="s">
        <v>187</v>
      </c>
      <c r="E180" s="43"/>
      <c r="F180" s="231" t="s">
        <v>1792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187</v>
      </c>
      <c r="AU180" s="20" t="s">
        <v>80</v>
      </c>
    </row>
    <row r="181" spans="1:65" s="2" customFormat="1" ht="16.5" customHeight="1">
      <c r="A181" s="41"/>
      <c r="B181" s="42"/>
      <c r="C181" s="217" t="s">
        <v>387</v>
      </c>
      <c r="D181" s="217" t="s">
        <v>180</v>
      </c>
      <c r="E181" s="218" t="s">
        <v>1793</v>
      </c>
      <c r="F181" s="219" t="s">
        <v>1794</v>
      </c>
      <c r="G181" s="220" t="s">
        <v>196</v>
      </c>
      <c r="H181" s="221">
        <v>2</v>
      </c>
      <c r="I181" s="222"/>
      <c r="J181" s="223">
        <f>ROUND(I181*H181,2)</f>
        <v>0</v>
      </c>
      <c r="K181" s="219" t="s">
        <v>197</v>
      </c>
      <c r="L181" s="47"/>
      <c r="M181" s="224" t="s">
        <v>19</v>
      </c>
      <c r="N181" s="225" t="s">
        <v>43</v>
      </c>
      <c r="O181" s="87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8" t="s">
        <v>185</v>
      </c>
      <c r="AT181" s="228" t="s">
        <v>180</v>
      </c>
      <c r="AU181" s="228" t="s">
        <v>80</v>
      </c>
      <c r="AY181" s="20" t="s">
        <v>178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0" t="s">
        <v>80</v>
      </c>
      <c r="BK181" s="229">
        <f>ROUND(I181*H181,2)</f>
        <v>0</v>
      </c>
      <c r="BL181" s="20" t="s">
        <v>185</v>
      </c>
      <c r="BM181" s="228" t="s">
        <v>386</v>
      </c>
    </row>
    <row r="182" spans="1:47" s="2" customFormat="1" ht="12">
      <c r="A182" s="41"/>
      <c r="B182" s="42"/>
      <c r="C182" s="43"/>
      <c r="D182" s="230" t="s">
        <v>187</v>
      </c>
      <c r="E182" s="43"/>
      <c r="F182" s="231" t="s">
        <v>1794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187</v>
      </c>
      <c r="AU182" s="20" t="s">
        <v>80</v>
      </c>
    </row>
    <row r="183" spans="1:65" s="2" customFormat="1" ht="16.5" customHeight="1">
      <c r="A183" s="41"/>
      <c r="B183" s="42"/>
      <c r="C183" s="217" t="s">
        <v>393</v>
      </c>
      <c r="D183" s="217" t="s">
        <v>180</v>
      </c>
      <c r="E183" s="218" t="s">
        <v>1795</v>
      </c>
      <c r="F183" s="219" t="s">
        <v>1796</v>
      </c>
      <c r="G183" s="220" t="s">
        <v>346</v>
      </c>
      <c r="H183" s="221">
        <v>58</v>
      </c>
      <c r="I183" s="222"/>
      <c r="J183" s="223">
        <f>ROUND(I183*H183,2)</f>
        <v>0</v>
      </c>
      <c r="K183" s="219" t="s">
        <v>184</v>
      </c>
      <c r="L183" s="47"/>
      <c r="M183" s="224" t="s">
        <v>19</v>
      </c>
      <c r="N183" s="225" t="s">
        <v>43</v>
      </c>
      <c r="O183" s="87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185</v>
      </c>
      <c r="AT183" s="228" t="s">
        <v>180</v>
      </c>
      <c r="AU183" s="228" t="s">
        <v>80</v>
      </c>
      <c r="AY183" s="20" t="s">
        <v>178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0" t="s">
        <v>80</v>
      </c>
      <c r="BK183" s="229">
        <f>ROUND(I183*H183,2)</f>
        <v>0</v>
      </c>
      <c r="BL183" s="20" t="s">
        <v>185</v>
      </c>
      <c r="BM183" s="228" t="s">
        <v>390</v>
      </c>
    </row>
    <row r="184" spans="1:47" s="2" customFormat="1" ht="12">
      <c r="A184" s="41"/>
      <c r="B184" s="42"/>
      <c r="C184" s="43"/>
      <c r="D184" s="230" t="s">
        <v>187</v>
      </c>
      <c r="E184" s="43"/>
      <c r="F184" s="231" t="s">
        <v>1797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187</v>
      </c>
      <c r="AU184" s="20" t="s">
        <v>80</v>
      </c>
    </row>
    <row r="185" spans="1:65" s="2" customFormat="1" ht="16.5" customHeight="1">
      <c r="A185" s="41"/>
      <c r="B185" s="42"/>
      <c r="C185" s="217" t="s">
        <v>398</v>
      </c>
      <c r="D185" s="217" t="s">
        <v>180</v>
      </c>
      <c r="E185" s="218" t="s">
        <v>1798</v>
      </c>
      <c r="F185" s="219" t="s">
        <v>1799</v>
      </c>
      <c r="G185" s="220" t="s">
        <v>254</v>
      </c>
      <c r="H185" s="221">
        <v>1.5</v>
      </c>
      <c r="I185" s="222"/>
      <c r="J185" s="223">
        <f>ROUND(I185*H185,2)</f>
        <v>0</v>
      </c>
      <c r="K185" s="219" t="s">
        <v>184</v>
      </c>
      <c r="L185" s="47"/>
      <c r="M185" s="224" t="s">
        <v>19</v>
      </c>
      <c r="N185" s="225" t="s">
        <v>43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185</v>
      </c>
      <c r="AT185" s="228" t="s">
        <v>180</v>
      </c>
      <c r="AU185" s="228" t="s">
        <v>80</v>
      </c>
      <c r="AY185" s="20" t="s">
        <v>178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0" t="s">
        <v>80</v>
      </c>
      <c r="BK185" s="229">
        <f>ROUND(I185*H185,2)</f>
        <v>0</v>
      </c>
      <c r="BL185" s="20" t="s">
        <v>185</v>
      </c>
      <c r="BM185" s="228" t="s">
        <v>396</v>
      </c>
    </row>
    <row r="186" spans="1:47" s="2" customFormat="1" ht="12">
      <c r="A186" s="41"/>
      <c r="B186" s="42"/>
      <c r="C186" s="43"/>
      <c r="D186" s="230" t="s">
        <v>187</v>
      </c>
      <c r="E186" s="43"/>
      <c r="F186" s="231" t="s">
        <v>1800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187</v>
      </c>
      <c r="AU186" s="20" t="s">
        <v>80</v>
      </c>
    </row>
    <row r="187" spans="1:63" s="12" customFormat="1" ht="25.9" customHeight="1">
      <c r="A187" s="12"/>
      <c r="B187" s="201"/>
      <c r="C187" s="202"/>
      <c r="D187" s="203" t="s">
        <v>71</v>
      </c>
      <c r="E187" s="204" t="s">
        <v>1801</v>
      </c>
      <c r="F187" s="204" t="s">
        <v>1802</v>
      </c>
      <c r="G187" s="202"/>
      <c r="H187" s="202"/>
      <c r="I187" s="205"/>
      <c r="J187" s="206">
        <f>BK187</f>
        <v>0</v>
      </c>
      <c r="K187" s="202"/>
      <c r="L187" s="207"/>
      <c r="M187" s="208"/>
      <c r="N187" s="209"/>
      <c r="O187" s="209"/>
      <c r="P187" s="210">
        <f>SUM(P188:P211)</f>
        <v>0</v>
      </c>
      <c r="Q187" s="209"/>
      <c r="R187" s="210">
        <f>SUM(R188:R211)</f>
        <v>0.392963104</v>
      </c>
      <c r="S187" s="209"/>
      <c r="T187" s="211">
        <f>SUM(T188:T211)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2" t="s">
        <v>80</v>
      </c>
      <c r="AT187" s="213" t="s">
        <v>71</v>
      </c>
      <c r="AU187" s="213" t="s">
        <v>72</v>
      </c>
      <c r="AY187" s="212" t="s">
        <v>178</v>
      </c>
      <c r="BK187" s="214">
        <f>SUM(BK188:BK211)</f>
        <v>0</v>
      </c>
    </row>
    <row r="188" spans="1:65" s="2" customFormat="1" ht="16.5" customHeight="1">
      <c r="A188" s="41"/>
      <c r="B188" s="42"/>
      <c r="C188" s="217" t="s">
        <v>404</v>
      </c>
      <c r="D188" s="217" t="s">
        <v>180</v>
      </c>
      <c r="E188" s="218" t="s">
        <v>1803</v>
      </c>
      <c r="F188" s="219" t="s">
        <v>1804</v>
      </c>
      <c r="G188" s="220" t="s">
        <v>346</v>
      </c>
      <c r="H188" s="221">
        <v>44</v>
      </c>
      <c r="I188" s="222"/>
      <c r="J188" s="223">
        <f>ROUND(I188*H188,2)</f>
        <v>0</v>
      </c>
      <c r="K188" s="219" t="s">
        <v>184</v>
      </c>
      <c r="L188" s="47"/>
      <c r="M188" s="224" t="s">
        <v>19</v>
      </c>
      <c r="N188" s="225" t="s">
        <v>43</v>
      </c>
      <c r="O188" s="87"/>
      <c r="P188" s="226">
        <f>O188*H188</f>
        <v>0</v>
      </c>
      <c r="Q188" s="226">
        <v>0.000976972</v>
      </c>
      <c r="R188" s="226">
        <f>Q188*H188</f>
        <v>0.042986768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185</v>
      </c>
      <c r="AT188" s="228" t="s">
        <v>180</v>
      </c>
      <c r="AU188" s="228" t="s">
        <v>80</v>
      </c>
      <c r="AY188" s="20" t="s">
        <v>178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80</v>
      </c>
      <c r="BK188" s="229">
        <f>ROUND(I188*H188,2)</f>
        <v>0</v>
      </c>
      <c r="BL188" s="20" t="s">
        <v>185</v>
      </c>
      <c r="BM188" s="228" t="s">
        <v>401</v>
      </c>
    </row>
    <row r="189" spans="1:47" s="2" customFormat="1" ht="12">
      <c r="A189" s="41"/>
      <c r="B189" s="42"/>
      <c r="C189" s="43"/>
      <c r="D189" s="230" t="s">
        <v>187</v>
      </c>
      <c r="E189" s="43"/>
      <c r="F189" s="231" t="s">
        <v>1805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187</v>
      </c>
      <c r="AU189" s="20" t="s">
        <v>80</v>
      </c>
    </row>
    <row r="190" spans="1:65" s="2" customFormat="1" ht="16.5" customHeight="1">
      <c r="A190" s="41"/>
      <c r="B190" s="42"/>
      <c r="C190" s="217" t="s">
        <v>409</v>
      </c>
      <c r="D190" s="217" t="s">
        <v>180</v>
      </c>
      <c r="E190" s="218" t="s">
        <v>1806</v>
      </c>
      <c r="F190" s="219" t="s">
        <v>1807</v>
      </c>
      <c r="G190" s="220" t="s">
        <v>346</v>
      </c>
      <c r="H190" s="221">
        <v>40</v>
      </c>
      <c r="I190" s="222"/>
      <c r="J190" s="223">
        <f>ROUND(I190*H190,2)</f>
        <v>0</v>
      </c>
      <c r="K190" s="219" t="s">
        <v>184</v>
      </c>
      <c r="L190" s="47"/>
      <c r="M190" s="224" t="s">
        <v>19</v>
      </c>
      <c r="N190" s="225" t="s">
        <v>43</v>
      </c>
      <c r="O190" s="87"/>
      <c r="P190" s="226">
        <f>O190*H190</f>
        <v>0</v>
      </c>
      <c r="Q190" s="226">
        <v>0.0012616</v>
      </c>
      <c r="R190" s="226">
        <f>Q190*H190</f>
        <v>0.050464</v>
      </c>
      <c r="S190" s="226">
        <v>0</v>
      </c>
      <c r="T190" s="22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185</v>
      </c>
      <c r="AT190" s="228" t="s">
        <v>180</v>
      </c>
      <c r="AU190" s="228" t="s">
        <v>80</v>
      </c>
      <c r="AY190" s="20" t="s">
        <v>178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0" t="s">
        <v>80</v>
      </c>
      <c r="BK190" s="229">
        <f>ROUND(I190*H190,2)</f>
        <v>0</v>
      </c>
      <c r="BL190" s="20" t="s">
        <v>185</v>
      </c>
      <c r="BM190" s="228" t="s">
        <v>407</v>
      </c>
    </row>
    <row r="191" spans="1:47" s="2" customFormat="1" ht="12">
      <c r="A191" s="41"/>
      <c r="B191" s="42"/>
      <c r="C191" s="43"/>
      <c r="D191" s="230" t="s">
        <v>187</v>
      </c>
      <c r="E191" s="43"/>
      <c r="F191" s="231" t="s">
        <v>1808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187</v>
      </c>
      <c r="AU191" s="20" t="s">
        <v>80</v>
      </c>
    </row>
    <row r="192" spans="1:65" s="2" customFormat="1" ht="16.5" customHeight="1">
      <c r="A192" s="41"/>
      <c r="B192" s="42"/>
      <c r="C192" s="217" t="s">
        <v>415</v>
      </c>
      <c r="D192" s="217" t="s">
        <v>180</v>
      </c>
      <c r="E192" s="218" t="s">
        <v>1809</v>
      </c>
      <c r="F192" s="219" t="s">
        <v>1810</v>
      </c>
      <c r="G192" s="220" t="s">
        <v>346</v>
      </c>
      <c r="H192" s="221">
        <v>36</v>
      </c>
      <c r="I192" s="222"/>
      <c r="J192" s="223">
        <f>ROUND(I192*H192,2)</f>
        <v>0</v>
      </c>
      <c r="K192" s="219" t="s">
        <v>184</v>
      </c>
      <c r="L192" s="47"/>
      <c r="M192" s="224" t="s">
        <v>19</v>
      </c>
      <c r="N192" s="225" t="s">
        <v>43</v>
      </c>
      <c r="O192" s="87"/>
      <c r="P192" s="226">
        <f>O192*H192</f>
        <v>0</v>
      </c>
      <c r="Q192" s="226">
        <v>0.001525808</v>
      </c>
      <c r="R192" s="226">
        <f>Q192*H192</f>
        <v>0.054929088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185</v>
      </c>
      <c r="AT192" s="228" t="s">
        <v>180</v>
      </c>
      <c r="AU192" s="228" t="s">
        <v>80</v>
      </c>
      <c r="AY192" s="20" t="s">
        <v>178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185</v>
      </c>
      <c r="BM192" s="228" t="s">
        <v>412</v>
      </c>
    </row>
    <row r="193" spans="1:47" s="2" customFormat="1" ht="12">
      <c r="A193" s="41"/>
      <c r="B193" s="42"/>
      <c r="C193" s="43"/>
      <c r="D193" s="230" t="s">
        <v>187</v>
      </c>
      <c r="E193" s="43"/>
      <c r="F193" s="231" t="s">
        <v>1811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187</v>
      </c>
      <c r="AU193" s="20" t="s">
        <v>80</v>
      </c>
    </row>
    <row r="194" spans="1:65" s="2" customFormat="1" ht="16.5" customHeight="1">
      <c r="A194" s="41"/>
      <c r="B194" s="42"/>
      <c r="C194" s="217" t="s">
        <v>420</v>
      </c>
      <c r="D194" s="217" t="s">
        <v>180</v>
      </c>
      <c r="E194" s="218" t="s">
        <v>1812</v>
      </c>
      <c r="F194" s="219" t="s">
        <v>1813</v>
      </c>
      <c r="G194" s="220" t="s">
        <v>346</v>
      </c>
      <c r="H194" s="221">
        <v>72</v>
      </c>
      <c r="I194" s="222"/>
      <c r="J194" s="223">
        <f>ROUND(I194*H194,2)</f>
        <v>0</v>
      </c>
      <c r="K194" s="219" t="s">
        <v>184</v>
      </c>
      <c r="L194" s="47"/>
      <c r="M194" s="224" t="s">
        <v>19</v>
      </c>
      <c r="N194" s="225" t="s">
        <v>43</v>
      </c>
      <c r="O194" s="87"/>
      <c r="P194" s="226">
        <f>O194*H194</f>
        <v>0</v>
      </c>
      <c r="Q194" s="226">
        <v>0.002838444</v>
      </c>
      <c r="R194" s="226">
        <f>Q194*H194</f>
        <v>0.20436796799999998</v>
      </c>
      <c r="S194" s="226">
        <v>0</v>
      </c>
      <c r="T194" s="22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8" t="s">
        <v>185</v>
      </c>
      <c r="AT194" s="228" t="s">
        <v>180</v>
      </c>
      <c r="AU194" s="228" t="s">
        <v>80</v>
      </c>
      <c r="AY194" s="20" t="s">
        <v>178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0" t="s">
        <v>80</v>
      </c>
      <c r="BK194" s="229">
        <f>ROUND(I194*H194,2)</f>
        <v>0</v>
      </c>
      <c r="BL194" s="20" t="s">
        <v>185</v>
      </c>
      <c r="BM194" s="228" t="s">
        <v>418</v>
      </c>
    </row>
    <row r="195" spans="1:47" s="2" customFormat="1" ht="12">
      <c r="A195" s="41"/>
      <c r="B195" s="42"/>
      <c r="C195" s="43"/>
      <c r="D195" s="230" t="s">
        <v>187</v>
      </c>
      <c r="E195" s="43"/>
      <c r="F195" s="231" t="s">
        <v>1814</v>
      </c>
      <c r="G195" s="43"/>
      <c r="H195" s="43"/>
      <c r="I195" s="232"/>
      <c r="J195" s="43"/>
      <c r="K195" s="43"/>
      <c r="L195" s="47"/>
      <c r="M195" s="233"/>
      <c r="N195" s="23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187</v>
      </c>
      <c r="AU195" s="20" t="s">
        <v>80</v>
      </c>
    </row>
    <row r="196" spans="1:65" s="2" customFormat="1" ht="16.5" customHeight="1">
      <c r="A196" s="41"/>
      <c r="B196" s="42"/>
      <c r="C196" s="217" t="s">
        <v>425</v>
      </c>
      <c r="D196" s="217" t="s">
        <v>180</v>
      </c>
      <c r="E196" s="218" t="s">
        <v>1815</v>
      </c>
      <c r="F196" s="219" t="s">
        <v>1816</v>
      </c>
      <c r="G196" s="220" t="s">
        <v>196</v>
      </c>
      <c r="H196" s="221">
        <v>30</v>
      </c>
      <c r="I196" s="222"/>
      <c r="J196" s="223">
        <f>ROUND(I196*H196,2)</f>
        <v>0</v>
      </c>
      <c r="K196" s="219" t="s">
        <v>197</v>
      </c>
      <c r="L196" s="47"/>
      <c r="M196" s="224" t="s">
        <v>19</v>
      </c>
      <c r="N196" s="225" t="s">
        <v>43</v>
      </c>
      <c r="O196" s="87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8" t="s">
        <v>185</v>
      </c>
      <c r="AT196" s="228" t="s">
        <v>180</v>
      </c>
      <c r="AU196" s="228" t="s">
        <v>80</v>
      </c>
      <c r="AY196" s="20" t="s">
        <v>178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0" t="s">
        <v>80</v>
      </c>
      <c r="BK196" s="229">
        <f>ROUND(I196*H196,2)</f>
        <v>0</v>
      </c>
      <c r="BL196" s="20" t="s">
        <v>185</v>
      </c>
      <c r="BM196" s="228" t="s">
        <v>423</v>
      </c>
    </row>
    <row r="197" spans="1:47" s="2" customFormat="1" ht="12">
      <c r="A197" s="41"/>
      <c r="B197" s="42"/>
      <c r="C197" s="43"/>
      <c r="D197" s="230" t="s">
        <v>187</v>
      </c>
      <c r="E197" s="43"/>
      <c r="F197" s="231" t="s">
        <v>1816</v>
      </c>
      <c r="G197" s="43"/>
      <c r="H197" s="43"/>
      <c r="I197" s="232"/>
      <c r="J197" s="43"/>
      <c r="K197" s="43"/>
      <c r="L197" s="47"/>
      <c r="M197" s="233"/>
      <c r="N197" s="23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187</v>
      </c>
      <c r="AU197" s="20" t="s">
        <v>80</v>
      </c>
    </row>
    <row r="198" spans="1:65" s="2" customFormat="1" ht="16.5" customHeight="1">
      <c r="A198" s="41"/>
      <c r="B198" s="42"/>
      <c r="C198" s="217" t="s">
        <v>430</v>
      </c>
      <c r="D198" s="217" t="s">
        <v>180</v>
      </c>
      <c r="E198" s="218" t="s">
        <v>1817</v>
      </c>
      <c r="F198" s="219" t="s">
        <v>1818</v>
      </c>
      <c r="G198" s="220" t="s">
        <v>346</v>
      </c>
      <c r="H198" s="221">
        <v>222</v>
      </c>
      <c r="I198" s="222"/>
      <c r="J198" s="223">
        <f>ROUND(I198*H198,2)</f>
        <v>0</v>
      </c>
      <c r="K198" s="219" t="s">
        <v>184</v>
      </c>
      <c r="L198" s="47"/>
      <c r="M198" s="224" t="s">
        <v>19</v>
      </c>
      <c r="N198" s="225" t="s">
        <v>43</v>
      </c>
      <c r="O198" s="87"/>
      <c r="P198" s="226">
        <f>O198*H198</f>
        <v>0</v>
      </c>
      <c r="Q198" s="226">
        <v>1E-05</v>
      </c>
      <c r="R198" s="226">
        <f>Q198*H198</f>
        <v>0.00222</v>
      </c>
      <c r="S198" s="226">
        <v>0</v>
      </c>
      <c r="T198" s="22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8" t="s">
        <v>185</v>
      </c>
      <c r="AT198" s="228" t="s">
        <v>180</v>
      </c>
      <c r="AU198" s="228" t="s">
        <v>80</v>
      </c>
      <c r="AY198" s="20" t="s">
        <v>178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0" t="s">
        <v>80</v>
      </c>
      <c r="BK198" s="229">
        <f>ROUND(I198*H198,2)</f>
        <v>0</v>
      </c>
      <c r="BL198" s="20" t="s">
        <v>185</v>
      </c>
      <c r="BM198" s="228" t="s">
        <v>428</v>
      </c>
    </row>
    <row r="199" spans="1:47" s="2" customFormat="1" ht="12">
      <c r="A199" s="41"/>
      <c r="B199" s="42"/>
      <c r="C199" s="43"/>
      <c r="D199" s="230" t="s">
        <v>187</v>
      </c>
      <c r="E199" s="43"/>
      <c r="F199" s="231" t="s">
        <v>1819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187</v>
      </c>
      <c r="AU199" s="20" t="s">
        <v>80</v>
      </c>
    </row>
    <row r="200" spans="1:65" s="2" customFormat="1" ht="16.5" customHeight="1">
      <c r="A200" s="41"/>
      <c r="B200" s="42"/>
      <c r="C200" s="217" t="s">
        <v>436</v>
      </c>
      <c r="D200" s="217" t="s">
        <v>180</v>
      </c>
      <c r="E200" s="218" t="s">
        <v>1820</v>
      </c>
      <c r="F200" s="219" t="s">
        <v>1821</v>
      </c>
      <c r="G200" s="220" t="s">
        <v>196</v>
      </c>
      <c r="H200" s="221">
        <v>2</v>
      </c>
      <c r="I200" s="222"/>
      <c r="J200" s="223">
        <f>ROUND(I200*H200,2)</f>
        <v>0</v>
      </c>
      <c r="K200" s="219" t="s">
        <v>184</v>
      </c>
      <c r="L200" s="47"/>
      <c r="M200" s="224" t="s">
        <v>19</v>
      </c>
      <c r="N200" s="225" t="s">
        <v>43</v>
      </c>
      <c r="O200" s="87"/>
      <c r="P200" s="226">
        <f>O200*H200</f>
        <v>0</v>
      </c>
      <c r="Q200" s="226">
        <v>0.00034957</v>
      </c>
      <c r="R200" s="226">
        <f>Q200*H200</f>
        <v>0.00069914</v>
      </c>
      <c r="S200" s="226">
        <v>0</v>
      </c>
      <c r="T200" s="22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8" t="s">
        <v>185</v>
      </c>
      <c r="AT200" s="228" t="s">
        <v>180</v>
      </c>
      <c r="AU200" s="228" t="s">
        <v>80</v>
      </c>
      <c r="AY200" s="20" t="s">
        <v>178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0" t="s">
        <v>80</v>
      </c>
      <c r="BK200" s="229">
        <f>ROUND(I200*H200,2)</f>
        <v>0</v>
      </c>
      <c r="BL200" s="20" t="s">
        <v>185</v>
      </c>
      <c r="BM200" s="228" t="s">
        <v>433</v>
      </c>
    </row>
    <row r="201" spans="1:47" s="2" customFormat="1" ht="12">
      <c r="A201" s="41"/>
      <c r="B201" s="42"/>
      <c r="C201" s="43"/>
      <c r="D201" s="230" t="s">
        <v>187</v>
      </c>
      <c r="E201" s="43"/>
      <c r="F201" s="231" t="s">
        <v>1822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187</v>
      </c>
      <c r="AU201" s="20" t="s">
        <v>80</v>
      </c>
    </row>
    <row r="202" spans="1:65" s="2" customFormat="1" ht="16.5" customHeight="1">
      <c r="A202" s="41"/>
      <c r="B202" s="42"/>
      <c r="C202" s="217" t="s">
        <v>443</v>
      </c>
      <c r="D202" s="217" t="s">
        <v>180</v>
      </c>
      <c r="E202" s="218" t="s">
        <v>1823</v>
      </c>
      <c r="F202" s="219" t="s">
        <v>1824</v>
      </c>
      <c r="G202" s="220" t="s">
        <v>196</v>
      </c>
      <c r="H202" s="221">
        <v>4</v>
      </c>
      <c r="I202" s="222"/>
      <c r="J202" s="223">
        <f>ROUND(I202*H202,2)</f>
        <v>0</v>
      </c>
      <c r="K202" s="219" t="s">
        <v>184</v>
      </c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0.00056957</v>
      </c>
      <c r="R202" s="226">
        <f>Q202*H202</f>
        <v>0.00227828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185</v>
      </c>
      <c r="AT202" s="228" t="s">
        <v>180</v>
      </c>
      <c r="AU202" s="228" t="s">
        <v>80</v>
      </c>
      <c r="AY202" s="20" t="s">
        <v>178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185</v>
      </c>
      <c r="BM202" s="228" t="s">
        <v>439</v>
      </c>
    </row>
    <row r="203" spans="1:47" s="2" customFormat="1" ht="12">
      <c r="A203" s="41"/>
      <c r="B203" s="42"/>
      <c r="C203" s="43"/>
      <c r="D203" s="230" t="s">
        <v>187</v>
      </c>
      <c r="E203" s="43"/>
      <c r="F203" s="231" t="s">
        <v>1825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187</v>
      </c>
      <c r="AU203" s="20" t="s">
        <v>80</v>
      </c>
    </row>
    <row r="204" spans="1:65" s="2" customFormat="1" ht="16.5" customHeight="1">
      <c r="A204" s="41"/>
      <c r="B204" s="42"/>
      <c r="C204" s="217" t="s">
        <v>451</v>
      </c>
      <c r="D204" s="217" t="s">
        <v>180</v>
      </c>
      <c r="E204" s="218" t="s">
        <v>1826</v>
      </c>
      <c r="F204" s="219" t="s">
        <v>1827</v>
      </c>
      <c r="G204" s="220" t="s">
        <v>196</v>
      </c>
      <c r="H204" s="221">
        <v>6</v>
      </c>
      <c r="I204" s="222"/>
      <c r="J204" s="223">
        <f>ROUND(I204*H204,2)</f>
        <v>0</v>
      </c>
      <c r="K204" s="219" t="s">
        <v>184</v>
      </c>
      <c r="L204" s="47"/>
      <c r="M204" s="224" t="s">
        <v>19</v>
      </c>
      <c r="N204" s="225" t="s">
        <v>43</v>
      </c>
      <c r="O204" s="87"/>
      <c r="P204" s="226">
        <f>O204*H204</f>
        <v>0</v>
      </c>
      <c r="Q204" s="226">
        <v>0.00131957</v>
      </c>
      <c r="R204" s="226">
        <f>Q204*H204</f>
        <v>0.00791742</v>
      </c>
      <c r="S204" s="226">
        <v>0</v>
      </c>
      <c r="T204" s="22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8" t="s">
        <v>185</v>
      </c>
      <c r="AT204" s="228" t="s">
        <v>180</v>
      </c>
      <c r="AU204" s="228" t="s">
        <v>80</v>
      </c>
      <c r="AY204" s="20" t="s">
        <v>178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0" t="s">
        <v>80</v>
      </c>
      <c r="BK204" s="229">
        <f>ROUND(I204*H204,2)</f>
        <v>0</v>
      </c>
      <c r="BL204" s="20" t="s">
        <v>185</v>
      </c>
      <c r="BM204" s="228" t="s">
        <v>707</v>
      </c>
    </row>
    <row r="205" spans="1:47" s="2" customFormat="1" ht="12">
      <c r="A205" s="41"/>
      <c r="B205" s="42"/>
      <c r="C205" s="43"/>
      <c r="D205" s="230" t="s">
        <v>187</v>
      </c>
      <c r="E205" s="43"/>
      <c r="F205" s="231" t="s">
        <v>1828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187</v>
      </c>
      <c r="AU205" s="20" t="s">
        <v>80</v>
      </c>
    </row>
    <row r="206" spans="1:65" s="2" customFormat="1" ht="16.5" customHeight="1">
      <c r="A206" s="41"/>
      <c r="B206" s="42"/>
      <c r="C206" s="217" t="s">
        <v>456</v>
      </c>
      <c r="D206" s="217" t="s">
        <v>180</v>
      </c>
      <c r="E206" s="218" t="s">
        <v>1829</v>
      </c>
      <c r="F206" s="219" t="s">
        <v>1830</v>
      </c>
      <c r="G206" s="220" t="s">
        <v>196</v>
      </c>
      <c r="H206" s="221">
        <v>23</v>
      </c>
      <c r="I206" s="222"/>
      <c r="J206" s="223">
        <f>ROUND(I206*H206,2)</f>
        <v>0</v>
      </c>
      <c r="K206" s="219" t="s">
        <v>184</v>
      </c>
      <c r="L206" s="47"/>
      <c r="M206" s="224" t="s">
        <v>19</v>
      </c>
      <c r="N206" s="225" t="s">
        <v>43</v>
      </c>
      <c r="O206" s="87"/>
      <c r="P206" s="226">
        <f>O206*H206</f>
        <v>0</v>
      </c>
      <c r="Q206" s="226">
        <v>0.00108914</v>
      </c>
      <c r="R206" s="226">
        <f>Q206*H206</f>
        <v>0.025050219999999998</v>
      </c>
      <c r="S206" s="226">
        <v>0</v>
      </c>
      <c r="T206" s="22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8" t="s">
        <v>185</v>
      </c>
      <c r="AT206" s="228" t="s">
        <v>180</v>
      </c>
      <c r="AU206" s="228" t="s">
        <v>80</v>
      </c>
      <c r="AY206" s="20" t="s">
        <v>178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0" t="s">
        <v>80</v>
      </c>
      <c r="BK206" s="229">
        <f>ROUND(I206*H206,2)</f>
        <v>0</v>
      </c>
      <c r="BL206" s="20" t="s">
        <v>185</v>
      </c>
      <c r="BM206" s="228" t="s">
        <v>718</v>
      </c>
    </row>
    <row r="207" spans="1:47" s="2" customFormat="1" ht="12">
      <c r="A207" s="41"/>
      <c r="B207" s="42"/>
      <c r="C207" s="43"/>
      <c r="D207" s="230" t="s">
        <v>187</v>
      </c>
      <c r="E207" s="43"/>
      <c r="F207" s="231" t="s">
        <v>1831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187</v>
      </c>
      <c r="AU207" s="20" t="s">
        <v>80</v>
      </c>
    </row>
    <row r="208" spans="1:65" s="2" customFormat="1" ht="16.5" customHeight="1">
      <c r="A208" s="41"/>
      <c r="B208" s="42"/>
      <c r="C208" s="217" t="s">
        <v>461</v>
      </c>
      <c r="D208" s="217" t="s">
        <v>180</v>
      </c>
      <c r="E208" s="218" t="s">
        <v>1832</v>
      </c>
      <c r="F208" s="219" t="s">
        <v>1833</v>
      </c>
      <c r="G208" s="220" t="s">
        <v>196</v>
      </c>
      <c r="H208" s="221">
        <v>2</v>
      </c>
      <c r="I208" s="222"/>
      <c r="J208" s="223">
        <f>ROUND(I208*H208,2)</f>
        <v>0</v>
      </c>
      <c r="K208" s="219" t="s">
        <v>197</v>
      </c>
      <c r="L208" s="47"/>
      <c r="M208" s="224" t="s">
        <v>19</v>
      </c>
      <c r="N208" s="225" t="s">
        <v>43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185</v>
      </c>
      <c r="AT208" s="228" t="s">
        <v>180</v>
      </c>
      <c r="AU208" s="228" t="s">
        <v>80</v>
      </c>
      <c r="AY208" s="20" t="s">
        <v>178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0" t="s">
        <v>80</v>
      </c>
      <c r="BK208" s="229">
        <f>ROUND(I208*H208,2)</f>
        <v>0</v>
      </c>
      <c r="BL208" s="20" t="s">
        <v>185</v>
      </c>
      <c r="BM208" s="228" t="s">
        <v>729</v>
      </c>
    </row>
    <row r="209" spans="1:47" s="2" customFormat="1" ht="12">
      <c r="A209" s="41"/>
      <c r="B209" s="42"/>
      <c r="C209" s="43"/>
      <c r="D209" s="230" t="s">
        <v>187</v>
      </c>
      <c r="E209" s="43"/>
      <c r="F209" s="231" t="s">
        <v>1834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187</v>
      </c>
      <c r="AU209" s="20" t="s">
        <v>80</v>
      </c>
    </row>
    <row r="210" spans="1:65" s="2" customFormat="1" ht="16.5" customHeight="1">
      <c r="A210" s="41"/>
      <c r="B210" s="42"/>
      <c r="C210" s="217" t="s">
        <v>466</v>
      </c>
      <c r="D210" s="217" t="s">
        <v>180</v>
      </c>
      <c r="E210" s="218" t="s">
        <v>1835</v>
      </c>
      <c r="F210" s="219" t="s">
        <v>1836</v>
      </c>
      <c r="G210" s="220" t="s">
        <v>196</v>
      </c>
      <c r="H210" s="221">
        <v>23</v>
      </c>
      <c r="I210" s="222"/>
      <c r="J210" s="223">
        <f>ROUND(I210*H210,2)</f>
        <v>0</v>
      </c>
      <c r="K210" s="219" t="s">
        <v>184</v>
      </c>
      <c r="L210" s="47"/>
      <c r="M210" s="224" t="s">
        <v>19</v>
      </c>
      <c r="N210" s="225" t="s">
        <v>43</v>
      </c>
      <c r="O210" s="87"/>
      <c r="P210" s="226">
        <f>O210*H210</f>
        <v>0</v>
      </c>
      <c r="Q210" s="226">
        <v>8.914E-05</v>
      </c>
      <c r="R210" s="226">
        <f>Q210*H210</f>
        <v>0.00205022</v>
      </c>
      <c r="S210" s="226">
        <v>0</v>
      </c>
      <c r="T210" s="22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8" t="s">
        <v>185</v>
      </c>
      <c r="AT210" s="228" t="s">
        <v>180</v>
      </c>
      <c r="AU210" s="228" t="s">
        <v>80</v>
      </c>
      <c r="AY210" s="20" t="s">
        <v>178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0" t="s">
        <v>80</v>
      </c>
      <c r="BK210" s="229">
        <f>ROUND(I210*H210,2)</f>
        <v>0</v>
      </c>
      <c r="BL210" s="20" t="s">
        <v>185</v>
      </c>
      <c r="BM210" s="228" t="s">
        <v>738</v>
      </c>
    </row>
    <row r="211" spans="1:47" s="2" customFormat="1" ht="12">
      <c r="A211" s="41"/>
      <c r="B211" s="42"/>
      <c r="C211" s="43"/>
      <c r="D211" s="230" t="s">
        <v>187</v>
      </c>
      <c r="E211" s="43"/>
      <c r="F211" s="231" t="s">
        <v>1837</v>
      </c>
      <c r="G211" s="43"/>
      <c r="H211" s="43"/>
      <c r="I211" s="232"/>
      <c r="J211" s="43"/>
      <c r="K211" s="43"/>
      <c r="L211" s="47"/>
      <c r="M211" s="233"/>
      <c r="N211" s="23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187</v>
      </c>
      <c r="AU211" s="20" t="s">
        <v>80</v>
      </c>
    </row>
    <row r="212" spans="1:63" s="12" customFormat="1" ht="25.9" customHeight="1">
      <c r="A212" s="12"/>
      <c r="B212" s="201"/>
      <c r="C212" s="202"/>
      <c r="D212" s="203" t="s">
        <v>71</v>
      </c>
      <c r="E212" s="204" t="s">
        <v>1838</v>
      </c>
      <c r="F212" s="204" t="s">
        <v>1839</v>
      </c>
      <c r="G212" s="202"/>
      <c r="H212" s="202"/>
      <c r="I212" s="205"/>
      <c r="J212" s="206">
        <f>BK212</f>
        <v>0</v>
      </c>
      <c r="K212" s="202"/>
      <c r="L212" s="207"/>
      <c r="M212" s="208"/>
      <c r="N212" s="209"/>
      <c r="O212" s="209"/>
      <c r="P212" s="210">
        <f>SUM(P213:P266)</f>
        <v>0</v>
      </c>
      <c r="Q212" s="209"/>
      <c r="R212" s="210">
        <f>SUM(R213:R266)</f>
        <v>0.12196506470000001</v>
      </c>
      <c r="S212" s="209"/>
      <c r="T212" s="211">
        <f>SUM(T213:T266)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2" t="s">
        <v>80</v>
      </c>
      <c r="AT212" s="213" t="s">
        <v>71</v>
      </c>
      <c r="AU212" s="213" t="s">
        <v>72</v>
      </c>
      <c r="AY212" s="212" t="s">
        <v>178</v>
      </c>
      <c r="BK212" s="214">
        <f>SUM(BK213:BK266)</f>
        <v>0</v>
      </c>
    </row>
    <row r="213" spans="1:65" s="2" customFormat="1" ht="16.5" customHeight="1">
      <c r="A213" s="41"/>
      <c r="B213" s="42"/>
      <c r="C213" s="217" t="s">
        <v>471</v>
      </c>
      <c r="D213" s="217" t="s">
        <v>180</v>
      </c>
      <c r="E213" s="218" t="s">
        <v>1840</v>
      </c>
      <c r="F213" s="219" t="s">
        <v>1841</v>
      </c>
      <c r="G213" s="220" t="s">
        <v>196</v>
      </c>
      <c r="H213" s="221">
        <v>1</v>
      </c>
      <c r="I213" s="222"/>
      <c r="J213" s="223">
        <f>ROUND(I213*H213,2)</f>
        <v>0</v>
      </c>
      <c r="K213" s="219" t="s">
        <v>184</v>
      </c>
      <c r="L213" s="47"/>
      <c r="M213" s="224" t="s">
        <v>19</v>
      </c>
      <c r="N213" s="225" t="s">
        <v>43</v>
      </c>
      <c r="O213" s="87"/>
      <c r="P213" s="226">
        <f>O213*H213</f>
        <v>0</v>
      </c>
      <c r="Q213" s="226">
        <v>0.01065786</v>
      </c>
      <c r="R213" s="226">
        <f>Q213*H213</f>
        <v>0.01065786</v>
      </c>
      <c r="S213" s="226">
        <v>0</v>
      </c>
      <c r="T213" s="22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8" t="s">
        <v>185</v>
      </c>
      <c r="AT213" s="228" t="s">
        <v>180</v>
      </c>
      <c r="AU213" s="228" t="s">
        <v>80</v>
      </c>
      <c r="AY213" s="20" t="s">
        <v>178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0" t="s">
        <v>80</v>
      </c>
      <c r="BK213" s="229">
        <f>ROUND(I213*H213,2)</f>
        <v>0</v>
      </c>
      <c r="BL213" s="20" t="s">
        <v>185</v>
      </c>
      <c r="BM213" s="228" t="s">
        <v>1842</v>
      </c>
    </row>
    <row r="214" spans="1:47" s="2" customFormat="1" ht="12">
      <c r="A214" s="41"/>
      <c r="B214" s="42"/>
      <c r="C214" s="43"/>
      <c r="D214" s="230" t="s">
        <v>187</v>
      </c>
      <c r="E214" s="43"/>
      <c r="F214" s="231" t="s">
        <v>1843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187</v>
      </c>
      <c r="AU214" s="20" t="s">
        <v>80</v>
      </c>
    </row>
    <row r="215" spans="1:65" s="2" customFormat="1" ht="16.5" customHeight="1">
      <c r="A215" s="41"/>
      <c r="B215" s="42"/>
      <c r="C215" s="217" t="s">
        <v>326</v>
      </c>
      <c r="D215" s="217" t="s">
        <v>180</v>
      </c>
      <c r="E215" s="218" t="s">
        <v>1844</v>
      </c>
      <c r="F215" s="219" t="s">
        <v>1845</v>
      </c>
      <c r="G215" s="220" t="s">
        <v>196</v>
      </c>
      <c r="H215" s="221">
        <v>1</v>
      </c>
      <c r="I215" s="222"/>
      <c r="J215" s="223">
        <f>ROUND(I215*H215,2)</f>
        <v>0</v>
      </c>
      <c r="K215" s="219" t="s">
        <v>184</v>
      </c>
      <c r="L215" s="47"/>
      <c r="M215" s="224" t="s">
        <v>19</v>
      </c>
      <c r="N215" s="225" t="s">
        <v>43</v>
      </c>
      <c r="O215" s="87"/>
      <c r="P215" s="226">
        <f>O215*H215</f>
        <v>0</v>
      </c>
      <c r="Q215" s="226">
        <v>0.00065786</v>
      </c>
      <c r="R215" s="226">
        <f>Q215*H215</f>
        <v>0.00065786</v>
      </c>
      <c r="S215" s="226">
        <v>0</v>
      </c>
      <c r="T215" s="22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8" t="s">
        <v>185</v>
      </c>
      <c r="AT215" s="228" t="s">
        <v>180</v>
      </c>
      <c r="AU215" s="228" t="s">
        <v>80</v>
      </c>
      <c r="AY215" s="20" t="s">
        <v>178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0" t="s">
        <v>80</v>
      </c>
      <c r="BK215" s="229">
        <f>ROUND(I215*H215,2)</f>
        <v>0</v>
      </c>
      <c r="BL215" s="20" t="s">
        <v>185</v>
      </c>
      <c r="BM215" s="228" t="s">
        <v>762</v>
      </c>
    </row>
    <row r="216" spans="1:47" s="2" customFormat="1" ht="12">
      <c r="A216" s="41"/>
      <c r="B216" s="42"/>
      <c r="C216" s="43"/>
      <c r="D216" s="230" t="s">
        <v>187</v>
      </c>
      <c r="E216" s="43"/>
      <c r="F216" s="231" t="s">
        <v>1846</v>
      </c>
      <c r="G216" s="43"/>
      <c r="H216" s="43"/>
      <c r="I216" s="232"/>
      <c r="J216" s="43"/>
      <c r="K216" s="43"/>
      <c r="L216" s="47"/>
      <c r="M216" s="233"/>
      <c r="N216" s="23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187</v>
      </c>
      <c r="AU216" s="20" t="s">
        <v>80</v>
      </c>
    </row>
    <row r="217" spans="1:65" s="2" customFormat="1" ht="16.5" customHeight="1">
      <c r="A217" s="41"/>
      <c r="B217" s="42"/>
      <c r="C217" s="217" t="s">
        <v>487</v>
      </c>
      <c r="D217" s="217" t="s">
        <v>180</v>
      </c>
      <c r="E217" s="218" t="s">
        <v>1847</v>
      </c>
      <c r="F217" s="219" t="s">
        <v>1848</v>
      </c>
      <c r="G217" s="220" t="s">
        <v>196</v>
      </c>
      <c r="H217" s="221">
        <v>1</v>
      </c>
      <c r="I217" s="222"/>
      <c r="J217" s="223">
        <f>ROUND(I217*H217,2)</f>
        <v>0</v>
      </c>
      <c r="K217" s="219" t="s">
        <v>197</v>
      </c>
      <c r="L217" s="47"/>
      <c r="M217" s="224" t="s">
        <v>19</v>
      </c>
      <c r="N217" s="225" t="s">
        <v>43</v>
      </c>
      <c r="O217" s="87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8" t="s">
        <v>185</v>
      </c>
      <c r="AT217" s="228" t="s">
        <v>180</v>
      </c>
      <c r="AU217" s="228" t="s">
        <v>80</v>
      </c>
      <c r="AY217" s="20" t="s">
        <v>178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0" t="s">
        <v>80</v>
      </c>
      <c r="BK217" s="229">
        <f>ROUND(I217*H217,2)</f>
        <v>0</v>
      </c>
      <c r="BL217" s="20" t="s">
        <v>185</v>
      </c>
      <c r="BM217" s="228" t="s">
        <v>1849</v>
      </c>
    </row>
    <row r="218" spans="1:47" s="2" customFormat="1" ht="12">
      <c r="A218" s="41"/>
      <c r="B218" s="42"/>
      <c r="C218" s="43"/>
      <c r="D218" s="230" t="s">
        <v>187</v>
      </c>
      <c r="E218" s="43"/>
      <c r="F218" s="231" t="s">
        <v>1848</v>
      </c>
      <c r="G218" s="43"/>
      <c r="H218" s="43"/>
      <c r="I218" s="232"/>
      <c r="J218" s="43"/>
      <c r="K218" s="43"/>
      <c r="L218" s="47"/>
      <c r="M218" s="233"/>
      <c r="N218" s="23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187</v>
      </c>
      <c r="AU218" s="20" t="s">
        <v>80</v>
      </c>
    </row>
    <row r="219" spans="1:65" s="2" customFormat="1" ht="16.5" customHeight="1">
      <c r="A219" s="41"/>
      <c r="B219" s="42"/>
      <c r="C219" s="217" t="s">
        <v>331</v>
      </c>
      <c r="D219" s="217" t="s">
        <v>180</v>
      </c>
      <c r="E219" s="218" t="s">
        <v>1850</v>
      </c>
      <c r="F219" s="219" t="s">
        <v>1851</v>
      </c>
      <c r="G219" s="220" t="s">
        <v>196</v>
      </c>
      <c r="H219" s="221">
        <v>6</v>
      </c>
      <c r="I219" s="222"/>
      <c r="J219" s="223">
        <f>ROUND(I219*H219,2)</f>
        <v>0</v>
      </c>
      <c r="K219" s="219" t="s">
        <v>197</v>
      </c>
      <c r="L219" s="47"/>
      <c r="M219" s="224" t="s">
        <v>19</v>
      </c>
      <c r="N219" s="225" t="s">
        <v>43</v>
      </c>
      <c r="O219" s="87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8" t="s">
        <v>185</v>
      </c>
      <c r="AT219" s="228" t="s">
        <v>180</v>
      </c>
      <c r="AU219" s="228" t="s">
        <v>80</v>
      </c>
      <c r="AY219" s="20" t="s">
        <v>178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0" t="s">
        <v>80</v>
      </c>
      <c r="BK219" s="229">
        <f>ROUND(I219*H219,2)</f>
        <v>0</v>
      </c>
      <c r="BL219" s="20" t="s">
        <v>185</v>
      </c>
      <c r="BM219" s="228" t="s">
        <v>1852</v>
      </c>
    </row>
    <row r="220" spans="1:47" s="2" customFormat="1" ht="12">
      <c r="A220" s="41"/>
      <c r="B220" s="42"/>
      <c r="C220" s="43"/>
      <c r="D220" s="230" t="s">
        <v>187</v>
      </c>
      <c r="E220" s="43"/>
      <c r="F220" s="231" t="s">
        <v>1853</v>
      </c>
      <c r="G220" s="43"/>
      <c r="H220" s="43"/>
      <c r="I220" s="232"/>
      <c r="J220" s="43"/>
      <c r="K220" s="43"/>
      <c r="L220" s="47"/>
      <c r="M220" s="233"/>
      <c r="N220" s="23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187</v>
      </c>
      <c r="AU220" s="20" t="s">
        <v>80</v>
      </c>
    </row>
    <row r="221" spans="1:65" s="2" customFormat="1" ht="16.5" customHeight="1">
      <c r="A221" s="41"/>
      <c r="B221" s="42"/>
      <c r="C221" s="217" t="s">
        <v>496</v>
      </c>
      <c r="D221" s="217" t="s">
        <v>180</v>
      </c>
      <c r="E221" s="218" t="s">
        <v>1854</v>
      </c>
      <c r="F221" s="219" t="s">
        <v>1855</v>
      </c>
      <c r="G221" s="220" t="s">
        <v>196</v>
      </c>
      <c r="H221" s="221">
        <v>7</v>
      </c>
      <c r="I221" s="222"/>
      <c r="J221" s="223">
        <f>ROUND(I221*H221,2)</f>
        <v>0</v>
      </c>
      <c r="K221" s="219" t="s">
        <v>197</v>
      </c>
      <c r="L221" s="47"/>
      <c r="M221" s="224" t="s">
        <v>19</v>
      </c>
      <c r="N221" s="225" t="s">
        <v>43</v>
      </c>
      <c r="O221" s="87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8" t="s">
        <v>185</v>
      </c>
      <c r="AT221" s="228" t="s">
        <v>180</v>
      </c>
      <c r="AU221" s="228" t="s">
        <v>80</v>
      </c>
      <c r="AY221" s="20" t="s">
        <v>178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0" t="s">
        <v>80</v>
      </c>
      <c r="BK221" s="229">
        <f>ROUND(I221*H221,2)</f>
        <v>0</v>
      </c>
      <c r="BL221" s="20" t="s">
        <v>185</v>
      </c>
      <c r="BM221" s="228" t="s">
        <v>797</v>
      </c>
    </row>
    <row r="222" spans="1:47" s="2" customFormat="1" ht="12">
      <c r="A222" s="41"/>
      <c r="B222" s="42"/>
      <c r="C222" s="43"/>
      <c r="D222" s="230" t="s">
        <v>187</v>
      </c>
      <c r="E222" s="43"/>
      <c r="F222" s="231" t="s">
        <v>1855</v>
      </c>
      <c r="G222" s="43"/>
      <c r="H222" s="43"/>
      <c r="I222" s="232"/>
      <c r="J222" s="43"/>
      <c r="K222" s="43"/>
      <c r="L222" s="47"/>
      <c r="M222" s="233"/>
      <c r="N222" s="23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187</v>
      </c>
      <c r="AU222" s="20" t="s">
        <v>80</v>
      </c>
    </row>
    <row r="223" spans="1:65" s="2" customFormat="1" ht="16.5" customHeight="1">
      <c r="A223" s="41"/>
      <c r="B223" s="42"/>
      <c r="C223" s="217" t="s">
        <v>336</v>
      </c>
      <c r="D223" s="217" t="s">
        <v>180</v>
      </c>
      <c r="E223" s="218" t="s">
        <v>1856</v>
      </c>
      <c r="F223" s="219" t="s">
        <v>1857</v>
      </c>
      <c r="G223" s="220" t="s">
        <v>196</v>
      </c>
      <c r="H223" s="221">
        <v>7</v>
      </c>
      <c r="I223" s="222"/>
      <c r="J223" s="223">
        <f>ROUND(I223*H223,2)</f>
        <v>0</v>
      </c>
      <c r="K223" s="219" t="s">
        <v>197</v>
      </c>
      <c r="L223" s="47"/>
      <c r="M223" s="224" t="s">
        <v>19</v>
      </c>
      <c r="N223" s="225" t="s">
        <v>43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185</v>
      </c>
      <c r="AT223" s="228" t="s">
        <v>180</v>
      </c>
      <c r="AU223" s="228" t="s">
        <v>80</v>
      </c>
      <c r="AY223" s="20" t="s">
        <v>178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0" t="s">
        <v>80</v>
      </c>
      <c r="BK223" s="229">
        <f>ROUND(I223*H223,2)</f>
        <v>0</v>
      </c>
      <c r="BL223" s="20" t="s">
        <v>185</v>
      </c>
      <c r="BM223" s="228" t="s">
        <v>811</v>
      </c>
    </row>
    <row r="224" spans="1:47" s="2" customFormat="1" ht="12">
      <c r="A224" s="41"/>
      <c r="B224" s="42"/>
      <c r="C224" s="43"/>
      <c r="D224" s="230" t="s">
        <v>187</v>
      </c>
      <c r="E224" s="43"/>
      <c r="F224" s="231" t="s">
        <v>1857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187</v>
      </c>
      <c r="AU224" s="20" t="s">
        <v>80</v>
      </c>
    </row>
    <row r="225" spans="1:65" s="2" customFormat="1" ht="16.5" customHeight="1">
      <c r="A225" s="41"/>
      <c r="B225" s="42"/>
      <c r="C225" s="217" t="s">
        <v>505</v>
      </c>
      <c r="D225" s="217" t="s">
        <v>180</v>
      </c>
      <c r="E225" s="218" t="s">
        <v>1858</v>
      </c>
      <c r="F225" s="219" t="s">
        <v>1859</v>
      </c>
      <c r="G225" s="220" t="s">
        <v>196</v>
      </c>
      <c r="H225" s="221">
        <v>1</v>
      </c>
      <c r="I225" s="222"/>
      <c r="J225" s="223">
        <f>ROUND(I225*H225,2)</f>
        <v>0</v>
      </c>
      <c r="K225" s="219" t="s">
        <v>197</v>
      </c>
      <c r="L225" s="47"/>
      <c r="M225" s="224" t="s">
        <v>19</v>
      </c>
      <c r="N225" s="225" t="s">
        <v>43</v>
      </c>
      <c r="O225" s="87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185</v>
      </c>
      <c r="AT225" s="228" t="s">
        <v>180</v>
      </c>
      <c r="AU225" s="228" t="s">
        <v>80</v>
      </c>
      <c r="AY225" s="20" t="s">
        <v>178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80</v>
      </c>
      <c r="BK225" s="229">
        <f>ROUND(I225*H225,2)</f>
        <v>0</v>
      </c>
      <c r="BL225" s="20" t="s">
        <v>185</v>
      </c>
      <c r="BM225" s="228" t="s">
        <v>821</v>
      </c>
    </row>
    <row r="226" spans="1:47" s="2" customFormat="1" ht="12">
      <c r="A226" s="41"/>
      <c r="B226" s="42"/>
      <c r="C226" s="43"/>
      <c r="D226" s="230" t="s">
        <v>187</v>
      </c>
      <c r="E226" s="43"/>
      <c r="F226" s="231" t="s">
        <v>1859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187</v>
      </c>
      <c r="AU226" s="20" t="s">
        <v>80</v>
      </c>
    </row>
    <row r="227" spans="1:65" s="2" customFormat="1" ht="16.5" customHeight="1">
      <c r="A227" s="41"/>
      <c r="B227" s="42"/>
      <c r="C227" s="217" t="s">
        <v>341</v>
      </c>
      <c r="D227" s="217" t="s">
        <v>180</v>
      </c>
      <c r="E227" s="218" t="s">
        <v>1860</v>
      </c>
      <c r="F227" s="219" t="s">
        <v>1861</v>
      </c>
      <c r="G227" s="220" t="s">
        <v>196</v>
      </c>
      <c r="H227" s="221">
        <v>6</v>
      </c>
      <c r="I227" s="222"/>
      <c r="J227" s="223">
        <f>ROUND(I227*H227,2)</f>
        <v>0</v>
      </c>
      <c r="K227" s="219" t="s">
        <v>197</v>
      </c>
      <c r="L227" s="47"/>
      <c r="M227" s="224" t="s">
        <v>19</v>
      </c>
      <c r="N227" s="225" t="s">
        <v>43</v>
      </c>
      <c r="O227" s="87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8" t="s">
        <v>185</v>
      </c>
      <c r="AT227" s="228" t="s">
        <v>180</v>
      </c>
      <c r="AU227" s="228" t="s">
        <v>80</v>
      </c>
      <c r="AY227" s="20" t="s">
        <v>178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0" t="s">
        <v>80</v>
      </c>
      <c r="BK227" s="229">
        <f>ROUND(I227*H227,2)</f>
        <v>0</v>
      </c>
      <c r="BL227" s="20" t="s">
        <v>185</v>
      </c>
      <c r="BM227" s="228" t="s">
        <v>834</v>
      </c>
    </row>
    <row r="228" spans="1:47" s="2" customFormat="1" ht="12">
      <c r="A228" s="41"/>
      <c r="B228" s="42"/>
      <c r="C228" s="43"/>
      <c r="D228" s="230" t="s">
        <v>187</v>
      </c>
      <c r="E228" s="43"/>
      <c r="F228" s="231" t="s">
        <v>1861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187</v>
      </c>
      <c r="AU228" s="20" t="s">
        <v>80</v>
      </c>
    </row>
    <row r="229" spans="1:65" s="2" customFormat="1" ht="16.5" customHeight="1">
      <c r="A229" s="41"/>
      <c r="B229" s="42"/>
      <c r="C229" s="217" t="s">
        <v>515</v>
      </c>
      <c r="D229" s="217" t="s">
        <v>180</v>
      </c>
      <c r="E229" s="218" t="s">
        <v>1862</v>
      </c>
      <c r="F229" s="219" t="s">
        <v>1863</v>
      </c>
      <c r="G229" s="220" t="s">
        <v>196</v>
      </c>
      <c r="H229" s="221">
        <v>8</v>
      </c>
      <c r="I229" s="222"/>
      <c r="J229" s="223">
        <f>ROUND(I229*H229,2)</f>
        <v>0</v>
      </c>
      <c r="K229" s="219" t="s">
        <v>184</v>
      </c>
      <c r="L229" s="47"/>
      <c r="M229" s="224" t="s">
        <v>19</v>
      </c>
      <c r="N229" s="225" t="s">
        <v>43</v>
      </c>
      <c r="O229" s="87"/>
      <c r="P229" s="226">
        <f>O229*H229</f>
        <v>0</v>
      </c>
      <c r="Q229" s="226">
        <v>0.0001615699</v>
      </c>
      <c r="R229" s="226">
        <f>Q229*H229</f>
        <v>0.0012925592</v>
      </c>
      <c r="S229" s="226">
        <v>0</v>
      </c>
      <c r="T229" s="22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8" t="s">
        <v>185</v>
      </c>
      <c r="AT229" s="228" t="s">
        <v>180</v>
      </c>
      <c r="AU229" s="228" t="s">
        <v>80</v>
      </c>
      <c r="AY229" s="20" t="s">
        <v>178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0" t="s">
        <v>80</v>
      </c>
      <c r="BK229" s="229">
        <f>ROUND(I229*H229,2)</f>
        <v>0</v>
      </c>
      <c r="BL229" s="20" t="s">
        <v>185</v>
      </c>
      <c r="BM229" s="228" t="s">
        <v>543</v>
      </c>
    </row>
    <row r="230" spans="1:47" s="2" customFormat="1" ht="12">
      <c r="A230" s="41"/>
      <c r="B230" s="42"/>
      <c r="C230" s="43"/>
      <c r="D230" s="230" t="s">
        <v>187</v>
      </c>
      <c r="E230" s="43"/>
      <c r="F230" s="231" t="s">
        <v>1864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187</v>
      </c>
      <c r="AU230" s="20" t="s">
        <v>80</v>
      </c>
    </row>
    <row r="231" spans="1:65" s="2" customFormat="1" ht="16.5" customHeight="1">
      <c r="A231" s="41"/>
      <c r="B231" s="42"/>
      <c r="C231" s="217" t="s">
        <v>347</v>
      </c>
      <c r="D231" s="217" t="s">
        <v>180</v>
      </c>
      <c r="E231" s="218" t="s">
        <v>1865</v>
      </c>
      <c r="F231" s="219" t="s">
        <v>1866</v>
      </c>
      <c r="G231" s="220" t="s">
        <v>1867</v>
      </c>
      <c r="H231" s="221">
        <v>7</v>
      </c>
      <c r="I231" s="222"/>
      <c r="J231" s="223">
        <f>ROUND(I231*H231,2)</f>
        <v>0</v>
      </c>
      <c r="K231" s="219" t="s">
        <v>184</v>
      </c>
      <c r="L231" s="47"/>
      <c r="M231" s="224" t="s">
        <v>19</v>
      </c>
      <c r="N231" s="225" t="s">
        <v>43</v>
      </c>
      <c r="O231" s="87"/>
      <c r="P231" s="226">
        <f>O231*H231</f>
        <v>0</v>
      </c>
      <c r="Q231" s="226">
        <v>0.00173</v>
      </c>
      <c r="R231" s="226">
        <f>Q231*H231</f>
        <v>0.01211</v>
      </c>
      <c r="S231" s="226">
        <v>0</v>
      </c>
      <c r="T231" s="22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8" t="s">
        <v>185</v>
      </c>
      <c r="AT231" s="228" t="s">
        <v>180</v>
      </c>
      <c r="AU231" s="228" t="s">
        <v>80</v>
      </c>
      <c r="AY231" s="20" t="s">
        <v>178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0" t="s">
        <v>80</v>
      </c>
      <c r="BK231" s="229">
        <f>ROUND(I231*H231,2)</f>
        <v>0</v>
      </c>
      <c r="BL231" s="20" t="s">
        <v>185</v>
      </c>
      <c r="BM231" s="228" t="s">
        <v>556</v>
      </c>
    </row>
    <row r="232" spans="1:47" s="2" customFormat="1" ht="12">
      <c r="A232" s="41"/>
      <c r="B232" s="42"/>
      <c r="C232" s="43"/>
      <c r="D232" s="230" t="s">
        <v>187</v>
      </c>
      <c r="E232" s="43"/>
      <c r="F232" s="231" t="s">
        <v>1868</v>
      </c>
      <c r="G232" s="43"/>
      <c r="H232" s="43"/>
      <c r="I232" s="232"/>
      <c r="J232" s="43"/>
      <c r="K232" s="43"/>
      <c r="L232" s="47"/>
      <c r="M232" s="233"/>
      <c r="N232" s="23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187</v>
      </c>
      <c r="AU232" s="20" t="s">
        <v>80</v>
      </c>
    </row>
    <row r="233" spans="1:65" s="2" customFormat="1" ht="16.5" customHeight="1">
      <c r="A233" s="41"/>
      <c r="B233" s="42"/>
      <c r="C233" s="217" t="s">
        <v>531</v>
      </c>
      <c r="D233" s="217" t="s">
        <v>180</v>
      </c>
      <c r="E233" s="218" t="s">
        <v>1869</v>
      </c>
      <c r="F233" s="219" t="s">
        <v>1870</v>
      </c>
      <c r="G233" s="220" t="s">
        <v>196</v>
      </c>
      <c r="H233" s="221">
        <v>1</v>
      </c>
      <c r="I233" s="222"/>
      <c r="J233" s="223">
        <f>ROUND(I233*H233,2)</f>
        <v>0</v>
      </c>
      <c r="K233" s="219" t="s">
        <v>184</v>
      </c>
      <c r="L233" s="47"/>
      <c r="M233" s="224" t="s">
        <v>19</v>
      </c>
      <c r="N233" s="225" t="s">
        <v>43</v>
      </c>
      <c r="O233" s="87"/>
      <c r="P233" s="226">
        <f>O233*H233</f>
        <v>0</v>
      </c>
      <c r="Q233" s="226">
        <v>0.0147488363</v>
      </c>
      <c r="R233" s="226">
        <f>Q233*H233</f>
        <v>0.0147488363</v>
      </c>
      <c r="S233" s="226">
        <v>0</v>
      </c>
      <c r="T233" s="22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8" t="s">
        <v>185</v>
      </c>
      <c r="AT233" s="228" t="s">
        <v>180</v>
      </c>
      <c r="AU233" s="228" t="s">
        <v>80</v>
      </c>
      <c r="AY233" s="20" t="s">
        <v>178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0" t="s">
        <v>80</v>
      </c>
      <c r="BK233" s="229">
        <f>ROUND(I233*H233,2)</f>
        <v>0</v>
      </c>
      <c r="BL233" s="20" t="s">
        <v>185</v>
      </c>
      <c r="BM233" s="228" t="s">
        <v>561</v>
      </c>
    </row>
    <row r="234" spans="1:47" s="2" customFormat="1" ht="12">
      <c r="A234" s="41"/>
      <c r="B234" s="42"/>
      <c r="C234" s="43"/>
      <c r="D234" s="230" t="s">
        <v>187</v>
      </c>
      <c r="E234" s="43"/>
      <c r="F234" s="231" t="s">
        <v>1871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187</v>
      </c>
      <c r="AU234" s="20" t="s">
        <v>80</v>
      </c>
    </row>
    <row r="235" spans="1:65" s="2" customFormat="1" ht="16.5" customHeight="1">
      <c r="A235" s="41"/>
      <c r="B235" s="42"/>
      <c r="C235" s="217" t="s">
        <v>352</v>
      </c>
      <c r="D235" s="217" t="s">
        <v>180</v>
      </c>
      <c r="E235" s="218" t="s">
        <v>1872</v>
      </c>
      <c r="F235" s="219" t="s">
        <v>1873</v>
      </c>
      <c r="G235" s="220" t="s">
        <v>196</v>
      </c>
      <c r="H235" s="221">
        <v>2</v>
      </c>
      <c r="I235" s="222"/>
      <c r="J235" s="223">
        <f>ROUND(I235*H235,2)</f>
        <v>0</v>
      </c>
      <c r="K235" s="219" t="s">
        <v>197</v>
      </c>
      <c r="L235" s="47"/>
      <c r="M235" s="224" t="s">
        <v>19</v>
      </c>
      <c r="N235" s="225" t="s">
        <v>43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185</v>
      </c>
      <c r="AT235" s="228" t="s">
        <v>180</v>
      </c>
      <c r="AU235" s="228" t="s">
        <v>80</v>
      </c>
      <c r="AY235" s="20" t="s">
        <v>178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0" t="s">
        <v>80</v>
      </c>
      <c r="BK235" s="229">
        <f>ROUND(I235*H235,2)</f>
        <v>0</v>
      </c>
      <c r="BL235" s="20" t="s">
        <v>185</v>
      </c>
      <c r="BM235" s="228" t="s">
        <v>884</v>
      </c>
    </row>
    <row r="236" spans="1:47" s="2" customFormat="1" ht="12">
      <c r="A236" s="41"/>
      <c r="B236" s="42"/>
      <c r="C236" s="43"/>
      <c r="D236" s="230" t="s">
        <v>187</v>
      </c>
      <c r="E236" s="43"/>
      <c r="F236" s="231" t="s">
        <v>1873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187</v>
      </c>
      <c r="AU236" s="20" t="s">
        <v>80</v>
      </c>
    </row>
    <row r="237" spans="1:65" s="2" customFormat="1" ht="16.5" customHeight="1">
      <c r="A237" s="41"/>
      <c r="B237" s="42"/>
      <c r="C237" s="217" t="s">
        <v>540</v>
      </c>
      <c r="D237" s="217" t="s">
        <v>180</v>
      </c>
      <c r="E237" s="218" t="s">
        <v>1874</v>
      </c>
      <c r="F237" s="219" t="s">
        <v>1875</v>
      </c>
      <c r="G237" s="220" t="s">
        <v>196</v>
      </c>
      <c r="H237" s="221">
        <v>6</v>
      </c>
      <c r="I237" s="222"/>
      <c r="J237" s="223">
        <f>ROUND(I237*H237,2)</f>
        <v>0</v>
      </c>
      <c r="K237" s="219" t="s">
        <v>184</v>
      </c>
      <c r="L237" s="47"/>
      <c r="M237" s="224" t="s">
        <v>19</v>
      </c>
      <c r="N237" s="225" t="s">
        <v>43</v>
      </c>
      <c r="O237" s="87"/>
      <c r="P237" s="226">
        <f>O237*H237</f>
        <v>0</v>
      </c>
      <c r="Q237" s="226">
        <v>0.00183914</v>
      </c>
      <c r="R237" s="226">
        <f>Q237*H237</f>
        <v>0.01103484</v>
      </c>
      <c r="S237" s="226">
        <v>0</v>
      </c>
      <c r="T237" s="22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8" t="s">
        <v>185</v>
      </c>
      <c r="AT237" s="228" t="s">
        <v>180</v>
      </c>
      <c r="AU237" s="228" t="s">
        <v>80</v>
      </c>
      <c r="AY237" s="20" t="s">
        <v>178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20" t="s">
        <v>80</v>
      </c>
      <c r="BK237" s="229">
        <f>ROUND(I237*H237,2)</f>
        <v>0</v>
      </c>
      <c r="BL237" s="20" t="s">
        <v>185</v>
      </c>
      <c r="BM237" s="228" t="s">
        <v>893</v>
      </c>
    </row>
    <row r="238" spans="1:47" s="2" customFormat="1" ht="12">
      <c r="A238" s="41"/>
      <c r="B238" s="42"/>
      <c r="C238" s="43"/>
      <c r="D238" s="230" t="s">
        <v>187</v>
      </c>
      <c r="E238" s="43"/>
      <c r="F238" s="231" t="s">
        <v>1876</v>
      </c>
      <c r="G238" s="43"/>
      <c r="H238" s="43"/>
      <c r="I238" s="232"/>
      <c r="J238" s="43"/>
      <c r="K238" s="43"/>
      <c r="L238" s="47"/>
      <c r="M238" s="233"/>
      <c r="N238" s="23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187</v>
      </c>
      <c r="AU238" s="20" t="s">
        <v>80</v>
      </c>
    </row>
    <row r="239" spans="1:65" s="2" customFormat="1" ht="16.5" customHeight="1">
      <c r="A239" s="41"/>
      <c r="B239" s="42"/>
      <c r="C239" s="217" t="s">
        <v>357</v>
      </c>
      <c r="D239" s="217" t="s">
        <v>180</v>
      </c>
      <c r="E239" s="218" t="s">
        <v>1877</v>
      </c>
      <c r="F239" s="219" t="s">
        <v>1878</v>
      </c>
      <c r="G239" s="220" t="s">
        <v>196</v>
      </c>
      <c r="H239" s="221">
        <v>1</v>
      </c>
      <c r="I239" s="222"/>
      <c r="J239" s="223">
        <f>ROUND(I239*H239,2)</f>
        <v>0</v>
      </c>
      <c r="K239" s="219" t="s">
        <v>184</v>
      </c>
      <c r="L239" s="47"/>
      <c r="M239" s="224" t="s">
        <v>19</v>
      </c>
      <c r="N239" s="225" t="s">
        <v>43</v>
      </c>
      <c r="O239" s="87"/>
      <c r="P239" s="226">
        <f>O239*H239</f>
        <v>0</v>
      </c>
      <c r="Q239" s="226">
        <v>0.00153914</v>
      </c>
      <c r="R239" s="226">
        <f>Q239*H239</f>
        <v>0.00153914</v>
      </c>
      <c r="S239" s="226">
        <v>0</v>
      </c>
      <c r="T239" s="22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8" t="s">
        <v>185</v>
      </c>
      <c r="AT239" s="228" t="s">
        <v>180</v>
      </c>
      <c r="AU239" s="228" t="s">
        <v>80</v>
      </c>
      <c r="AY239" s="20" t="s">
        <v>178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0" t="s">
        <v>80</v>
      </c>
      <c r="BK239" s="229">
        <f>ROUND(I239*H239,2)</f>
        <v>0</v>
      </c>
      <c r="BL239" s="20" t="s">
        <v>185</v>
      </c>
      <c r="BM239" s="228" t="s">
        <v>907</v>
      </c>
    </row>
    <row r="240" spans="1:47" s="2" customFormat="1" ht="12">
      <c r="A240" s="41"/>
      <c r="B240" s="42"/>
      <c r="C240" s="43"/>
      <c r="D240" s="230" t="s">
        <v>187</v>
      </c>
      <c r="E240" s="43"/>
      <c r="F240" s="231" t="s">
        <v>1879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187</v>
      </c>
      <c r="AU240" s="20" t="s">
        <v>80</v>
      </c>
    </row>
    <row r="241" spans="1:65" s="2" customFormat="1" ht="16.5" customHeight="1">
      <c r="A241" s="41"/>
      <c r="B241" s="42"/>
      <c r="C241" s="217" t="s">
        <v>553</v>
      </c>
      <c r="D241" s="217" t="s">
        <v>180</v>
      </c>
      <c r="E241" s="218" t="s">
        <v>1880</v>
      </c>
      <c r="F241" s="219" t="s">
        <v>1881</v>
      </c>
      <c r="G241" s="220" t="s">
        <v>196</v>
      </c>
      <c r="H241" s="221">
        <v>1</v>
      </c>
      <c r="I241" s="222"/>
      <c r="J241" s="223">
        <f>ROUND(I241*H241,2)</f>
        <v>0</v>
      </c>
      <c r="K241" s="219" t="s">
        <v>184</v>
      </c>
      <c r="L241" s="47"/>
      <c r="M241" s="224" t="s">
        <v>19</v>
      </c>
      <c r="N241" s="225" t="s">
        <v>43</v>
      </c>
      <c r="O241" s="87"/>
      <c r="P241" s="226">
        <f>O241*H241</f>
        <v>0</v>
      </c>
      <c r="Q241" s="226">
        <v>0.0018</v>
      </c>
      <c r="R241" s="226">
        <f>Q241*H241</f>
        <v>0.0018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185</v>
      </c>
      <c r="AT241" s="228" t="s">
        <v>180</v>
      </c>
      <c r="AU241" s="228" t="s">
        <v>80</v>
      </c>
      <c r="AY241" s="20" t="s">
        <v>178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80</v>
      </c>
      <c r="BK241" s="229">
        <f>ROUND(I241*H241,2)</f>
        <v>0</v>
      </c>
      <c r="BL241" s="20" t="s">
        <v>185</v>
      </c>
      <c r="BM241" s="228" t="s">
        <v>920</v>
      </c>
    </row>
    <row r="242" spans="1:47" s="2" customFormat="1" ht="12">
      <c r="A242" s="41"/>
      <c r="B242" s="42"/>
      <c r="C242" s="43"/>
      <c r="D242" s="230" t="s">
        <v>187</v>
      </c>
      <c r="E242" s="43"/>
      <c r="F242" s="231" t="s">
        <v>1882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187</v>
      </c>
      <c r="AU242" s="20" t="s">
        <v>80</v>
      </c>
    </row>
    <row r="243" spans="1:65" s="2" customFormat="1" ht="16.5" customHeight="1">
      <c r="A243" s="41"/>
      <c r="B243" s="42"/>
      <c r="C243" s="217" t="s">
        <v>362</v>
      </c>
      <c r="D243" s="217" t="s">
        <v>180</v>
      </c>
      <c r="E243" s="218" t="s">
        <v>1883</v>
      </c>
      <c r="F243" s="219" t="s">
        <v>1884</v>
      </c>
      <c r="G243" s="220" t="s">
        <v>196</v>
      </c>
      <c r="H243" s="221">
        <v>1</v>
      </c>
      <c r="I243" s="222"/>
      <c r="J243" s="223">
        <f>ROUND(I243*H243,2)</f>
        <v>0</v>
      </c>
      <c r="K243" s="219" t="s">
        <v>184</v>
      </c>
      <c r="L243" s="47"/>
      <c r="M243" s="224" t="s">
        <v>19</v>
      </c>
      <c r="N243" s="225" t="s">
        <v>43</v>
      </c>
      <c r="O243" s="87"/>
      <c r="P243" s="226">
        <f>O243*H243</f>
        <v>0</v>
      </c>
      <c r="Q243" s="226">
        <v>0.00195914</v>
      </c>
      <c r="R243" s="226">
        <f>Q243*H243</f>
        <v>0.00195914</v>
      </c>
      <c r="S243" s="226">
        <v>0</v>
      </c>
      <c r="T243" s="22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8" t="s">
        <v>185</v>
      </c>
      <c r="AT243" s="228" t="s">
        <v>180</v>
      </c>
      <c r="AU243" s="228" t="s">
        <v>80</v>
      </c>
      <c r="AY243" s="20" t="s">
        <v>178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20" t="s">
        <v>80</v>
      </c>
      <c r="BK243" s="229">
        <f>ROUND(I243*H243,2)</f>
        <v>0</v>
      </c>
      <c r="BL243" s="20" t="s">
        <v>185</v>
      </c>
      <c r="BM243" s="228" t="s">
        <v>573</v>
      </c>
    </row>
    <row r="244" spans="1:47" s="2" customFormat="1" ht="12">
      <c r="A244" s="41"/>
      <c r="B244" s="42"/>
      <c r="C244" s="43"/>
      <c r="D244" s="230" t="s">
        <v>187</v>
      </c>
      <c r="E244" s="43"/>
      <c r="F244" s="231" t="s">
        <v>1885</v>
      </c>
      <c r="G244" s="43"/>
      <c r="H244" s="43"/>
      <c r="I244" s="232"/>
      <c r="J244" s="43"/>
      <c r="K244" s="43"/>
      <c r="L244" s="47"/>
      <c r="M244" s="233"/>
      <c r="N244" s="23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187</v>
      </c>
      <c r="AU244" s="20" t="s">
        <v>80</v>
      </c>
    </row>
    <row r="245" spans="1:65" s="2" customFormat="1" ht="16.5" customHeight="1">
      <c r="A245" s="41"/>
      <c r="B245" s="42"/>
      <c r="C245" s="217" t="s">
        <v>565</v>
      </c>
      <c r="D245" s="217" t="s">
        <v>180</v>
      </c>
      <c r="E245" s="218" t="s">
        <v>1886</v>
      </c>
      <c r="F245" s="219" t="s">
        <v>1887</v>
      </c>
      <c r="G245" s="220" t="s">
        <v>196</v>
      </c>
      <c r="H245" s="221">
        <v>3</v>
      </c>
      <c r="I245" s="222"/>
      <c r="J245" s="223">
        <f>ROUND(I245*H245,2)</f>
        <v>0</v>
      </c>
      <c r="K245" s="219" t="s">
        <v>184</v>
      </c>
      <c r="L245" s="47"/>
      <c r="M245" s="224" t="s">
        <v>19</v>
      </c>
      <c r="N245" s="225" t="s">
        <v>43</v>
      </c>
      <c r="O245" s="87"/>
      <c r="P245" s="226">
        <f>O245*H245</f>
        <v>0</v>
      </c>
      <c r="Q245" s="226">
        <v>0.00203914</v>
      </c>
      <c r="R245" s="226">
        <f>Q245*H245</f>
        <v>0.00611742</v>
      </c>
      <c r="S245" s="226">
        <v>0</v>
      </c>
      <c r="T245" s="22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8" t="s">
        <v>185</v>
      </c>
      <c r="AT245" s="228" t="s">
        <v>180</v>
      </c>
      <c r="AU245" s="228" t="s">
        <v>80</v>
      </c>
      <c r="AY245" s="20" t="s">
        <v>178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0" t="s">
        <v>80</v>
      </c>
      <c r="BK245" s="229">
        <f>ROUND(I245*H245,2)</f>
        <v>0</v>
      </c>
      <c r="BL245" s="20" t="s">
        <v>185</v>
      </c>
      <c r="BM245" s="228" t="s">
        <v>578</v>
      </c>
    </row>
    <row r="246" spans="1:47" s="2" customFormat="1" ht="12">
      <c r="A246" s="41"/>
      <c r="B246" s="42"/>
      <c r="C246" s="43"/>
      <c r="D246" s="230" t="s">
        <v>187</v>
      </c>
      <c r="E246" s="43"/>
      <c r="F246" s="231" t="s">
        <v>1888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187</v>
      </c>
      <c r="AU246" s="20" t="s">
        <v>80</v>
      </c>
    </row>
    <row r="247" spans="1:65" s="2" customFormat="1" ht="16.5" customHeight="1">
      <c r="A247" s="41"/>
      <c r="B247" s="42"/>
      <c r="C247" s="217" t="s">
        <v>570</v>
      </c>
      <c r="D247" s="217" t="s">
        <v>180</v>
      </c>
      <c r="E247" s="218" t="s">
        <v>1889</v>
      </c>
      <c r="F247" s="219" t="s">
        <v>1890</v>
      </c>
      <c r="G247" s="220" t="s">
        <v>196</v>
      </c>
      <c r="H247" s="221">
        <v>1</v>
      </c>
      <c r="I247" s="222"/>
      <c r="J247" s="223">
        <f>ROUND(I247*H247,2)</f>
        <v>0</v>
      </c>
      <c r="K247" s="219" t="s">
        <v>184</v>
      </c>
      <c r="L247" s="47"/>
      <c r="M247" s="224" t="s">
        <v>19</v>
      </c>
      <c r="N247" s="225" t="s">
        <v>43</v>
      </c>
      <c r="O247" s="87"/>
      <c r="P247" s="226">
        <f>O247*H247</f>
        <v>0</v>
      </c>
      <c r="Q247" s="226">
        <v>0.0138265522</v>
      </c>
      <c r="R247" s="226">
        <f>Q247*H247</f>
        <v>0.0138265522</v>
      </c>
      <c r="S247" s="226">
        <v>0</v>
      </c>
      <c r="T247" s="22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8" t="s">
        <v>185</v>
      </c>
      <c r="AT247" s="228" t="s">
        <v>180</v>
      </c>
      <c r="AU247" s="228" t="s">
        <v>80</v>
      </c>
      <c r="AY247" s="20" t="s">
        <v>178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0" t="s">
        <v>80</v>
      </c>
      <c r="BK247" s="229">
        <f>ROUND(I247*H247,2)</f>
        <v>0</v>
      </c>
      <c r="BL247" s="20" t="s">
        <v>185</v>
      </c>
      <c r="BM247" s="228" t="s">
        <v>581</v>
      </c>
    </row>
    <row r="248" spans="1:47" s="2" customFormat="1" ht="12">
      <c r="A248" s="41"/>
      <c r="B248" s="42"/>
      <c r="C248" s="43"/>
      <c r="D248" s="230" t="s">
        <v>187</v>
      </c>
      <c r="E248" s="43"/>
      <c r="F248" s="231" t="s">
        <v>1891</v>
      </c>
      <c r="G248" s="43"/>
      <c r="H248" s="43"/>
      <c r="I248" s="232"/>
      <c r="J248" s="43"/>
      <c r="K248" s="43"/>
      <c r="L248" s="47"/>
      <c r="M248" s="233"/>
      <c r="N248" s="23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187</v>
      </c>
      <c r="AU248" s="20" t="s">
        <v>80</v>
      </c>
    </row>
    <row r="249" spans="1:65" s="2" customFormat="1" ht="16.5" customHeight="1">
      <c r="A249" s="41"/>
      <c r="B249" s="42"/>
      <c r="C249" s="217" t="s">
        <v>575</v>
      </c>
      <c r="D249" s="217" t="s">
        <v>180</v>
      </c>
      <c r="E249" s="218" t="s">
        <v>1892</v>
      </c>
      <c r="F249" s="219" t="s">
        <v>1893</v>
      </c>
      <c r="G249" s="220" t="s">
        <v>196</v>
      </c>
      <c r="H249" s="221">
        <v>2</v>
      </c>
      <c r="I249" s="222"/>
      <c r="J249" s="223">
        <f>ROUND(I249*H249,2)</f>
        <v>0</v>
      </c>
      <c r="K249" s="219" t="s">
        <v>184</v>
      </c>
      <c r="L249" s="47"/>
      <c r="M249" s="224" t="s">
        <v>19</v>
      </c>
      <c r="N249" s="225" t="s">
        <v>43</v>
      </c>
      <c r="O249" s="87"/>
      <c r="P249" s="226">
        <f>O249*H249</f>
        <v>0</v>
      </c>
      <c r="Q249" s="226">
        <v>0.0123408585</v>
      </c>
      <c r="R249" s="226">
        <f>Q249*H249</f>
        <v>0.024681717</v>
      </c>
      <c r="S249" s="226">
        <v>0</v>
      </c>
      <c r="T249" s="22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8" t="s">
        <v>185</v>
      </c>
      <c r="AT249" s="228" t="s">
        <v>180</v>
      </c>
      <c r="AU249" s="228" t="s">
        <v>80</v>
      </c>
      <c r="AY249" s="20" t="s">
        <v>178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20" t="s">
        <v>80</v>
      </c>
      <c r="BK249" s="229">
        <f>ROUND(I249*H249,2)</f>
        <v>0</v>
      </c>
      <c r="BL249" s="20" t="s">
        <v>185</v>
      </c>
      <c r="BM249" s="228" t="s">
        <v>585</v>
      </c>
    </row>
    <row r="250" spans="1:47" s="2" customFormat="1" ht="12">
      <c r="A250" s="41"/>
      <c r="B250" s="42"/>
      <c r="C250" s="43"/>
      <c r="D250" s="230" t="s">
        <v>187</v>
      </c>
      <c r="E250" s="43"/>
      <c r="F250" s="231" t="s">
        <v>1894</v>
      </c>
      <c r="G250" s="43"/>
      <c r="H250" s="43"/>
      <c r="I250" s="232"/>
      <c r="J250" s="43"/>
      <c r="K250" s="43"/>
      <c r="L250" s="47"/>
      <c r="M250" s="233"/>
      <c r="N250" s="23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187</v>
      </c>
      <c r="AU250" s="20" t="s">
        <v>80</v>
      </c>
    </row>
    <row r="251" spans="1:65" s="2" customFormat="1" ht="16.5" customHeight="1">
      <c r="A251" s="41"/>
      <c r="B251" s="42"/>
      <c r="C251" s="217" t="s">
        <v>367</v>
      </c>
      <c r="D251" s="217" t="s">
        <v>180</v>
      </c>
      <c r="E251" s="218" t="s">
        <v>1895</v>
      </c>
      <c r="F251" s="219" t="s">
        <v>1896</v>
      </c>
      <c r="G251" s="220" t="s">
        <v>1867</v>
      </c>
      <c r="H251" s="221">
        <v>3</v>
      </c>
      <c r="I251" s="222"/>
      <c r="J251" s="223">
        <f>ROUND(I251*H251,2)</f>
        <v>0</v>
      </c>
      <c r="K251" s="219" t="s">
        <v>184</v>
      </c>
      <c r="L251" s="47"/>
      <c r="M251" s="224" t="s">
        <v>19</v>
      </c>
      <c r="N251" s="225" t="s">
        <v>43</v>
      </c>
      <c r="O251" s="87"/>
      <c r="P251" s="226">
        <f>O251*H251</f>
        <v>0</v>
      </c>
      <c r="Q251" s="226">
        <v>0.00583</v>
      </c>
      <c r="R251" s="226">
        <f>Q251*H251</f>
        <v>0.01749</v>
      </c>
      <c r="S251" s="226">
        <v>0</v>
      </c>
      <c r="T251" s="22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8" t="s">
        <v>185</v>
      </c>
      <c r="AT251" s="228" t="s">
        <v>180</v>
      </c>
      <c r="AU251" s="228" t="s">
        <v>80</v>
      </c>
      <c r="AY251" s="20" t="s">
        <v>178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0" t="s">
        <v>80</v>
      </c>
      <c r="BK251" s="229">
        <f>ROUND(I251*H251,2)</f>
        <v>0</v>
      </c>
      <c r="BL251" s="20" t="s">
        <v>185</v>
      </c>
      <c r="BM251" s="228" t="s">
        <v>589</v>
      </c>
    </row>
    <row r="252" spans="1:47" s="2" customFormat="1" ht="12">
      <c r="A252" s="41"/>
      <c r="B252" s="42"/>
      <c r="C252" s="43"/>
      <c r="D252" s="230" t="s">
        <v>187</v>
      </c>
      <c r="E252" s="43"/>
      <c r="F252" s="231" t="s">
        <v>1897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187</v>
      </c>
      <c r="AU252" s="20" t="s">
        <v>80</v>
      </c>
    </row>
    <row r="253" spans="1:65" s="2" customFormat="1" ht="16.5" customHeight="1">
      <c r="A253" s="41"/>
      <c r="B253" s="42"/>
      <c r="C253" s="217" t="s">
        <v>582</v>
      </c>
      <c r="D253" s="217" t="s">
        <v>180</v>
      </c>
      <c r="E253" s="218" t="s">
        <v>1898</v>
      </c>
      <c r="F253" s="219" t="s">
        <v>1899</v>
      </c>
      <c r="G253" s="220" t="s">
        <v>1867</v>
      </c>
      <c r="H253" s="221">
        <v>3</v>
      </c>
      <c r="I253" s="222"/>
      <c r="J253" s="223">
        <f>ROUND(I253*H253,2)</f>
        <v>0</v>
      </c>
      <c r="K253" s="219" t="s">
        <v>184</v>
      </c>
      <c r="L253" s="47"/>
      <c r="M253" s="224" t="s">
        <v>19</v>
      </c>
      <c r="N253" s="225" t="s">
        <v>43</v>
      </c>
      <c r="O253" s="87"/>
      <c r="P253" s="226">
        <f>O253*H253</f>
        <v>0</v>
      </c>
      <c r="Q253" s="226">
        <v>0.00017</v>
      </c>
      <c r="R253" s="226">
        <f>Q253*H253</f>
        <v>0.00051</v>
      </c>
      <c r="S253" s="226">
        <v>0</v>
      </c>
      <c r="T253" s="22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8" t="s">
        <v>218</v>
      </c>
      <c r="AT253" s="228" t="s">
        <v>180</v>
      </c>
      <c r="AU253" s="228" t="s">
        <v>80</v>
      </c>
      <c r="AY253" s="20" t="s">
        <v>178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20" t="s">
        <v>80</v>
      </c>
      <c r="BK253" s="229">
        <f>ROUND(I253*H253,2)</f>
        <v>0</v>
      </c>
      <c r="BL253" s="20" t="s">
        <v>218</v>
      </c>
      <c r="BM253" s="228" t="s">
        <v>1900</v>
      </c>
    </row>
    <row r="254" spans="1:47" s="2" customFormat="1" ht="12">
      <c r="A254" s="41"/>
      <c r="B254" s="42"/>
      <c r="C254" s="43"/>
      <c r="D254" s="230" t="s">
        <v>187</v>
      </c>
      <c r="E254" s="43"/>
      <c r="F254" s="231" t="s">
        <v>1901</v>
      </c>
      <c r="G254" s="43"/>
      <c r="H254" s="43"/>
      <c r="I254" s="232"/>
      <c r="J254" s="43"/>
      <c r="K254" s="43"/>
      <c r="L254" s="47"/>
      <c r="M254" s="233"/>
      <c r="N254" s="23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187</v>
      </c>
      <c r="AU254" s="20" t="s">
        <v>80</v>
      </c>
    </row>
    <row r="255" spans="1:65" s="2" customFormat="1" ht="16.5" customHeight="1">
      <c r="A255" s="41"/>
      <c r="B255" s="42"/>
      <c r="C255" s="217" t="s">
        <v>373</v>
      </c>
      <c r="D255" s="217" t="s">
        <v>180</v>
      </c>
      <c r="E255" s="218" t="s">
        <v>1902</v>
      </c>
      <c r="F255" s="219" t="s">
        <v>1903</v>
      </c>
      <c r="G255" s="220" t="s">
        <v>196</v>
      </c>
      <c r="H255" s="221">
        <v>1</v>
      </c>
      <c r="I255" s="222"/>
      <c r="J255" s="223">
        <f>ROUND(I255*H255,2)</f>
        <v>0</v>
      </c>
      <c r="K255" s="219" t="s">
        <v>184</v>
      </c>
      <c r="L255" s="47"/>
      <c r="M255" s="224" t="s">
        <v>19</v>
      </c>
      <c r="N255" s="225" t="s">
        <v>43</v>
      </c>
      <c r="O255" s="87"/>
      <c r="P255" s="226">
        <f>O255*H255</f>
        <v>0</v>
      </c>
      <c r="Q255" s="226">
        <v>0.00353914</v>
      </c>
      <c r="R255" s="226">
        <f>Q255*H255</f>
        <v>0.00353914</v>
      </c>
      <c r="S255" s="226">
        <v>0</v>
      </c>
      <c r="T255" s="22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8" t="s">
        <v>185</v>
      </c>
      <c r="AT255" s="228" t="s">
        <v>180</v>
      </c>
      <c r="AU255" s="228" t="s">
        <v>80</v>
      </c>
      <c r="AY255" s="20" t="s">
        <v>178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20" t="s">
        <v>80</v>
      </c>
      <c r="BK255" s="229">
        <f>ROUND(I255*H255,2)</f>
        <v>0</v>
      </c>
      <c r="BL255" s="20" t="s">
        <v>185</v>
      </c>
      <c r="BM255" s="228" t="s">
        <v>594</v>
      </c>
    </row>
    <row r="256" spans="1:47" s="2" customFormat="1" ht="12">
      <c r="A256" s="41"/>
      <c r="B256" s="42"/>
      <c r="C256" s="43"/>
      <c r="D256" s="230" t="s">
        <v>187</v>
      </c>
      <c r="E256" s="43"/>
      <c r="F256" s="231" t="s">
        <v>1904</v>
      </c>
      <c r="G256" s="43"/>
      <c r="H256" s="43"/>
      <c r="I256" s="232"/>
      <c r="J256" s="43"/>
      <c r="K256" s="43"/>
      <c r="L256" s="47"/>
      <c r="M256" s="233"/>
      <c r="N256" s="23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187</v>
      </c>
      <c r="AU256" s="20" t="s">
        <v>80</v>
      </c>
    </row>
    <row r="257" spans="1:65" s="2" customFormat="1" ht="21.75" customHeight="1">
      <c r="A257" s="41"/>
      <c r="B257" s="42"/>
      <c r="C257" s="217" t="s">
        <v>591</v>
      </c>
      <c r="D257" s="217" t="s">
        <v>180</v>
      </c>
      <c r="E257" s="218" t="s">
        <v>1905</v>
      </c>
      <c r="F257" s="219" t="s">
        <v>1906</v>
      </c>
      <c r="G257" s="220" t="s">
        <v>196</v>
      </c>
      <c r="H257" s="221">
        <v>1</v>
      </c>
      <c r="I257" s="222"/>
      <c r="J257" s="223">
        <f>ROUND(I257*H257,2)</f>
        <v>0</v>
      </c>
      <c r="K257" s="219" t="s">
        <v>197</v>
      </c>
      <c r="L257" s="47"/>
      <c r="M257" s="224" t="s">
        <v>19</v>
      </c>
      <c r="N257" s="225" t="s">
        <v>43</v>
      </c>
      <c r="O257" s="87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8" t="s">
        <v>185</v>
      </c>
      <c r="AT257" s="228" t="s">
        <v>180</v>
      </c>
      <c r="AU257" s="228" t="s">
        <v>80</v>
      </c>
      <c r="AY257" s="20" t="s">
        <v>178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0" t="s">
        <v>80</v>
      </c>
      <c r="BK257" s="229">
        <f>ROUND(I257*H257,2)</f>
        <v>0</v>
      </c>
      <c r="BL257" s="20" t="s">
        <v>185</v>
      </c>
      <c r="BM257" s="228" t="s">
        <v>986</v>
      </c>
    </row>
    <row r="258" spans="1:47" s="2" customFormat="1" ht="12">
      <c r="A258" s="41"/>
      <c r="B258" s="42"/>
      <c r="C258" s="43"/>
      <c r="D258" s="230" t="s">
        <v>187</v>
      </c>
      <c r="E258" s="43"/>
      <c r="F258" s="231" t="s">
        <v>1906</v>
      </c>
      <c r="G258" s="43"/>
      <c r="H258" s="43"/>
      <c r="I258" s="232"/>
      <c r="J258" s="43"/>
      <c r="K258" s="43"/>
      <c r="L258" s="47"/>
      <c r="M258" s="233"/>
      <c r="N258" s="23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187</v>
      </c>
      <c r="AU258" s="20" t="s">
        <v>80</v>
      </c>
    </row>
    <row r="259" spans="1:65" s="2" customFormat="1" ht="16.5" customHeight="1">
      <c r="A259" s="41"/>
      <c r="B259" s="42"/>
      <c r="C259" s="217" t="s">
        <v>378</v>
      </c>
      <c r="D259" s="217" t="s">
        <v>180</v>
      </c>
      <c r="E259" s="218" t="s">
        <v>1907</v>
      </c>
      <c r="F259" s="219" t="s">
        <v>1908</v>
      </c>
      <c r="G259" s="220" t="s">
        <v>196</v>
      </c>
      <c r="H259" s="221">
        <v>9</v>
      </c>
      <c r="I259" s="222"/>
      <c r="J259" s="223">
        <f>ROUND(I259*H259,2)</f>
        <v>0</v>
      </c>
      <c r="K259" s="219" t="s">
        <v>184</v>
      </c>
      <c r="L259" s="47"/>
      <c r="M259" s="224" t="s">
        <v>19</v>
      </c>
      <c r="N259" s="225" t="s">
        <v>43</v>
      </c>
      <c r="O259" s="87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8" t="s">
        <v>185</v>
      </c>
      <c r="AT259" s="228" t="s">
        <v>180</v>
      </c>
      <c r="AU259" s="228" t="s">
        <v>80</v>
      </c>
      <c r="AY259" s="20" t="s">
        <v>178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0" t="s">
        <v>80</v>
      </c>
      <c r="BK259" s="229">
        <f>ROUND(I259*H259,2)</f>
        <v>0</v>
      </c>
      <c r="BL259" s="20" t="s">
        <v>185</v>
      </c>
      <c r="BM259" s="228" t="s">
        <v>994</v>
      </c>
    </row>
    <row r="260" spans="1:47" s="2" customFormat="1" ht="12">
      <c r="A260" s="41"/>
      <c r="B260" s="42"/>
      <c r="C260" s="43"/>
      <c r="D260" s="230" t="s">
        <v>187</v>
      </c>
      <c r="E260" s="43"/>
      <c r="F260" s="231" t="s">
        <v>1909</v>
      </c>
      <c r="G260" s="43"/>
      <c r="H260" s="43"/>
      <c r="I260" s="232"/>
      <c r="J260" s="43"/>
      <c r="K260" s="43"/>
      <c r="L260" s="47"/>
      <c r="M260" s="233"/>
      <c r="N260" s="23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187</v>
      </c>
      <c r="AU260" s="20" t="s">
        <v>80</v>
      </c>
    </row>
    <row r="261" spans="1:65" s="2" customFormat="1" ht="16.5" customHeight="1">
      <c r="A261" s="41"/>
      <c r="B261" s="42"/>
      <c r="C261" s="217" t="s">
        <v>600</v>
      </c>
      <c r="D261" s="217" t="s">
        <v>180</v>
      </c>
      <c r="E261" s="218" t="s">
        <v>1910</v>
      </c>
      <c r="F261" s="219" t="s">
        <v>1911</v>
      </c>
      <c r="G261" s="220" t="s">
        <v>196</v>
      </c>
      <c r="H261" s="221">
        <v>1</v>
      </c>
      <c r="I261" s="222"/>
      <c r="J261" s="223">
        <f>ROUND(I261*H261,2)</f>
        <v>0</v>
      </c>
      <c r="K261" s="219" t="s">
        <v>197</v>
      </c>
      <c r="L261" s="47"/>
      <c r="M261" s="224" t="s">
        <v>19</v>
      </c>
      <c r="N261" s="225" t="s">
        <v>43</v>
      </c>
      <c r="O261" s="87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8" t="s">
        <v>185</v>
      </c>
      <c r="AT261" s="228" t="s">
        <v>180</v>
      </c>
      <c r="AU261" s="228" t="s">
        <v>80</v>
      </c>
      <c r="AY261" s="20" t="s">
        <v>178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0" t="s">
        <v>80</v>
      </c>
      <c r="BK261" s="229">
        <f>ROUND(I261*H261,2)</f>
        <v>0</v>
      </c>
      <c r="BL261" s="20" t="s">
        <v>185</v>
      </c>
      <c r="BM261" s="228" t="s">
        <v>645</v>
      </c>
    </row>
    <row r="262" spans="1:47" s="2" customFormat="1" ht="12">
      <c r="A262" s="41"/>
      <c r="B262" s="42"/>
      <c r="C262" s="43"/>
      <c r="D262" s="230" t="s">
        <v>187</v>
      </c>
      <c r="E262" s="43"/>
      <c r="F262" s="231" t="s">
        <v>1912</v>
      </c>
      <c r="G262" s="43"/>
      <c r="H262" s="43"/>
      <c r="I262" s="232"/>
      <c r="J262" s="43"/>
      <c r="K262" s="43"/>
      <c r="L262" s="47"/>
      <c r="M262" s="233"/>
      <c r="N262" s="23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187</v>
      </c>
      <c r="AU262" s="20" t="s">
        <v>80</v>
      </c>
    </row>
    <row r="263" spans="1:65" s="2" customFormat="1" ht="16.5" customHeight="1">
      <c r="A263" s="41"/>
      <c r="B263" s="42"/>
      <c r="C263" s="217" t="s">
        <v>382</v>
      </c>
      <c r="D263" s="217" t="s">
        <v>180</v>
      </c>
      <c r="E263" s="218" t="s">
        <v>1913</v>
      </c>
      <c r="F263" s="219" t="s">
        <v>1914</v>
      </c>
      <c r="G263" s="220" t="s">
        <v>196</v>
      </c>
      <c r="H263" s="221">
        <v>4</v>
      </c>
      <c r="I263" s="222"/>
      <c r="J263" s="223">
        <f>ROUND(I263*H263,2)</f>
        <v>0</v>
      </c>
      <c r="K263" s="219" t="s">
        <v>197</v>
      </c>
      <c r="L263" s="47"/>
      <c r="M263" s="224" t="s">
        <v>19</v>
      </c>
      <c r="N263" s="225" t="s">
        <v>43</v>
      </c>
      <c r="O263" s="87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8" t="s">
        <v>185</v>
      </c>
      <c r="AT263" s="228" t="s">
        <v>180</v>
      </c>
      <c r="AU263" s="228" t="s">
        <v>80</v>
      </c>
      <c r="AY263" s="20" t="s">
        <v>178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20" t="s">
        <v>80</v>
      </c>
      <c r="BK263" s="229">
        <f>ROUND(I263*H263,2)</f>
        <v>0</v>
      </c>
      <c r="BL263" s="20" t="s">
        <v>185</v>
      </c>
      <c r="BM263" s="228" t="s">
        <v>1029</v>
      </c>
    </row>
    <row r="264" spans="1:47" s="2" customFormat="1" ht="12">
      <c r="A264" s="41"/>
      <c r="B264" s="42"/>
      <c r="C264" s="43"/>
      <c r="D264" s="230" t="s">
        <v>187</v>
      </c>
      <c r="E264" s="43"/>
      <c r="F264" s="231" t="s">
        <v>1914</v>
      </c>
      <c r="G264" s="43"/>
      <c r="H264" s="43"/>
      <c r="I264" s="232"/>
      <c r="J264" s="43"/>
      <c r="K264" s="43"/>
      <c r="L264" s="47"/>
      <c r="M264" s="233"/>
      <c r="N264" s="23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187</v>
      </c>
      <c r="AU264" s="20" t="s">
        <v>80</v>
      </c>
    </row>
    <row r="265" spans="1:65" s="2" customFormat="1" ht="16.5" customHeight="1">
      <c r="A265" s="41"/>
      <c r="B265" s="42"/>
      <c r="C265" s="217" t="s">
        <v>609</v>
      </c>
      <c r="D265" s="217" t="s">
        <v>180</v>
      </c>
      <c r="E265" s="218" t="s">
        <v>1915</v>
      </c>
      <c r="F265" s="219" t="s">
        <v>1916</v>
      </c>
      <c r="G265" s="220" t="s">
        <v>196</v>
      </c>
      <c r="H265" s="221">
        <v>1</v>
      </c>
      <c r="I265" s="222"/>
      <c r="J265" s="223">
        <f>ROUND(I265*H265,2)</f>
        <v>0</v>
      </c>
      <c r="K265" s="219" t="s">
        <v>197</v>
      </c>
      <c r="L265" s="47"/>
      <c r="M265" s="224" t="s">
        <v>19</v>
      </c>
      <c r="N265" s="225" t="s">
        <v>43</v>
      </c>
      <c r="O265" s="87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8" t="s">
        <v>185</v>
      </c>
      <c r="AT265" s="228" t="s">
        <v>180</v>
      </c>
      <c r="AU265" s="228" t="s">
        <v>80</v>
      </c>
      <c r="AY265" s="20" t="s">
        <v>178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20" t="s">
        <v>80</v>
      </c>
      <c r="BK265" s="229">
        <f>ROUND(I265*H265,2)</f>
        <v>0</v>
      </c>
      <c r="BL265" s="20" t="s">
        <v>185</v>
      </c>
      <c r="BM265" s="228" t="s">
        <v>1040</v>
      </c>
    </row>
    <row r="266" spans="1:47" s="2" customFormat="1" ht="12">
      <c r="A266" s="41"/>
      <c r="B266" s="42"/>
      <c r="C266" s="43"/>
      <c r="D266" s="230" t="s">
        <v>187</v>
      </c>
      <c r="E266" s="43"/>
      <c r="F266" s="231" t="s">
        <v>1916</v>
      </c>
      <c r="G266" s="43"/>
      <c r="H266" s="43"/>
      <c r="I266" s="232"/>
      <c r="J266" s="43"/>
      <c r="K266" s="43"/>
      <c r="L266" s="47"/>
      <c r="M266" s="304"/>
      <c r="N266" s="305"/>
      <c r="O266" s="306"/>
      <c r="P266" s="306"/>
      <c r="Q266" s="306"/>
      <c r="R266" s="306"/>
      <c r="S266" s="306"/>
      <c r="T266" s="307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187</v>
      </c>
      <c r="AU266" s="20" t="s">
        <v>80</v>
      </c>
    </row>
    <row r="267" spans="1:31" s="2" customFormat="1" ht="6.95" customHeight="1">
      <c r="A267" s="41"/>
      <c r="B267" s="62"/>
      <c r="C267" s="63"/>
      <c r="D267" s="63"/>
      <c r="E267" s="63"/>
      <c r="F267" s="63"/>
      <c r="G267" s="63"/>
      <c r="H267" s="63"/>
      <c r="I267" s="63"/>
      <c r="J267" s="63"/>
      <c r="K267" s="63"/>
      <c r="L267" s="47"/>
      <c r="M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</row>
  </sheetData>
  <sheetProtection password="CC35" sheet="1" objects="1" scenarios="1" formatColumns="0" formatRows="0" autoFilter="0"/>
  <autoFilter ref="C91:K26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119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PŘÍSTAVBA DVOU TŘÍD MŠ LAZARETNÍ</v>
      </c>
      <c r="F7" s="147"/>
      <c r="G7" s="147"/>
      <c r="H7" s="147"/>
      <c r="L7" s="23"/>
    </row>
    <row r="8" spans="2:12" s="1" customFormat="1" ht="12" customHeight="1">
      <c r="B8" s="23"/>
      <c r="D8" s="147" t="s">
        <v>120</v>
      </c>
      <c r="L8" s="23"/>
    </row>
    <row r="9" spans="1:31" s="2" customFormat="1" ht="16.5" customHeight="1">
      <c r="A9" s="41"/>
      <c r="B9" s="47"/>
      <c r="C9" s="41"/>
      <c r="D9" s="41"/>
      <c r="E9" s="148" t="s">
        <v>1520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1521</v>
      </c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0" t="s">
        <v>1917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47" t="s">
        <v>20</v>
      </c>
      <c r="J13" s="136" t="s">
        <v>19</v>
      </c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47" t="s">
        <v>23</v>
      </c>
      <c r="J14" s="151" t="str">
        <f>'Rekapitulace stavby'!AN8</f>
        <v>15. 6. 2021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47" t="s">
        <v>26</v>
      </c>
      <c r="J16" s="136" t="s">
        <v>19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47" t="s">
        <v>28</v>
      </c>
      <c r="J17" s="136" t="s">
        <v>19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47" t="s">
        <v>26</v>
      </c>
      <c r="J19" s="36" t="str">
        <f>'Rekapitulace stavby'!AN13</f>
        <v>Vyplň údaj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7" t="s">
        <v>28</v>
      </c>
      <c r="J20" s="36" t="str">
        <f>'Rekapitulace stavby'!AN14</f>
        <v>Vyplň údaj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47" t="s">
        <v>26</v>
      </c>
      <c r="J22" s="136" t="s">
        <v>19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32</v>
      </c>
      <c r="F23" s="41"/>
      <c r="G23" s="41"/>
      <c r="H23" s="41"/>
      <c r="I23" s="147" t="s">
        <v>28</v>
      </c>
      <c r="J23" s="136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34</v>
      </c>
      <c r="E25" s="41"/>
      <c r="F25" s="41"/>
      <c r="G25" s="41"/>
      <c r="H25" s="41"/>
      <c r="I25" s="147" t="s">
        <v>26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35</v>
      </c>
      <c r="F26" s="41"/>
      <c r="G26" s="41"/>
      <c r="H26" s="41"/>
      <c r="I26" s="147" t="s">
        <v>28</v>
      </c>
      <c r="J26" s="136" t="s">
        <v>19</v>
      </c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36</v>
      </c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47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7" t="s">
        <v>38</v>
      </c>
      <c r="E32" s="41"/>
      <c r="F32" s="41"/>
      <c r="G32" s="41"/>
      <c r="H32" s="41"/>
      <c r="I32" s="41"/>
      <c r="J32" s="158">
        <f>ROUND(J87,2)</f>
        <v>0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9" t="s">
        <v>40</v>
      </c>
      <c r="G34" s="41"/>
      <c r="H34" s="41"/>
      <c r="I34" s="159" t="s">
        <v>39</v>
      </c>
      <c r="J34" s="159" t="s">
        <v>41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0" t="s">
        <v>42</v>
      </c>
      <c r="E35" s="147" t="s">
        <v>43</v>
      </c>
      <c r="F35" s="161">
        <f>ROUND((SUM(BE87:BE166)),2)</f>
        <v>0</v>
      </c>
      <c r="G35" s="41"/>
      <c r="H35" s="41"/>
      <c r="I35" s="162">
        <v>0.21</v>
      </c>
      <c r="J35" s="161">
        <f>ROUND(((SUM(BE87:BE166))*I35),2)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44</v>
      </c>
      <c r="F36" s="161">
        <f>ROUND((SUM(BF87:BF166)),2)</f>
        <v>0</v>
      </c>
      <c r="G36" s="41"/>
      <c r="H36" s="41"/>
      <c r="I36" s="162">
        <v>0.15</v>
      </c>
      <c r="J36" s="161">
        <f>ROUND(((SUM(BF87:BF166))*I36),2)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45</v>
      </c>
      <c r="F37" s="161">
        <f>ROUND((SUM(BG87:BG166)),2)</f>
        <v>0</v>
      </c>
      <c r="G37" s="41"/>
      <c r="H37" s="41"/>
      <c r="I37" s="162">
        <v>0.21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46</v>
      </c>
      <c r="F38" s="161">
        <f>ROUND((SUM(BH87:BH166)),2)</f>
        <v>0</v>
      </c>
      <c r="G38" s="41"/>
      <c r="H38" s="41"/>
      <c r="I38" s="162">
        <v>0.15</v>
      </c>
      <c r="J38" s="161">
        <f>0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47</v>
      </c>
      <c r="F39" s="161">
        <f>ROUND((SUM(BI87:BI166)),2)</f>
        <v>0</v>
      </c>
      <c r="G39" s="41"/>
      <c r="H39" s="41"/>
      <c r="I39" s="162">
        <v>0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122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4" t="str">
        <f>E7</f>
        <v>PŘÍSTAVBA DVOU TŘÍD MŠ LAZARETNÍ</v>
      </c>
      <c r="F50" s="35"/>
      <c r="G50" s="35"/>
      <c r="H50" s="35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120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4" t="s">
        <v>1520</v>
      </c>
      <c r="F52" s="43"/>
      <c r="G52" s="43"/>
      <c r="H52" s="43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1521</v>
      </c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D.1.4.c - ZAŘÍZENÍ VZDUCHOTECHNIKY</v>
      </c>
      <c r="F54" s="43"/>
      <c r="G54" s="43"/>
      <c r="H54" s="43"/>
      <c r="I54" s="43"/>
      <c r="J54" s="43"/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Lazaretní 25, 312 00 Plzeň</v>
      </c>
      <c r="G56" s="43"/>
      <c r="H56" s="43"/>
      <c r="I56" s="35" t="s">
        <v>23</v>
      </c>
      <c r="J56" s="75" t="str">
        <f>IF(J14="","",J14)</f>
        <v>15. 6. 2021</v>
      </c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 xml:space="preserve">ZŠ a MŠ Lazaretní 25, Plzeň </v>
      </c>
      <c r="G58" s="43"/>
      <c r="H58" s="43"/>
      <c r="I58" s="35" t="s">
        <v>31</v>
      </c>
      <c r="J58" s="39" t="str">
        <f>E23</f>
        <v>projectstudio8 s.r.o.</v>
      </c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35" t="s">
        <v>34</v>
      </c>
      <c r="J59" s="39" t="str">
        <f>E26</f>
        <v xml:space="preserve">Michal Jirka 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5" t="s">
        <v>123</v>
      </c>
      <c r="D61" s="176"/>
      <c r="E61" s="176"/>
      <c r="F61" s="176"/>
      <c r="G61" s="176"/>
      <c r="H61" s="176"/>
      <c r="I61" s="176"/>
      <c r="J61" s="177" t="s">
        <v>124</v>
      </c>
      <c r="K61" s="176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8" t="s">
        <v>70</v>
      </c>
      <c r="D63" s="43"/>
      <c r="E63" s="43"/>
      <c r="F63" s="43"/>
      <c r="G63" s="43"/>
      <c r="H63" s="43"/>
      <c r="I63" s="43"/>
      <c r="J63" s="105">
        <f>J87</f>
        <v>0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125</v>
      </c>
    </row>
    <row r="64" spans="1:31" s="9" customFormat="1" ht="24.95" customHeight="1">
      <c r="A64" s="9"/>
      <c r="B64" s="179"/>
      <c r="C64" s="180"/>
      <c r="D64" s="181" t="s">
        <v>1918</v>
      </c>
      <c r="E64" s="182"/>
      <c r="F64" s="182"/>
      <c r="G64" s="182"/>
      <c r="H64" s="182"/>
      <c r="I64" s="182"/>
      <c r="J64" s="183">
        <f>J88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9"/>
      <c r="C65" s="180"/>
      <c r="D65" s="181" t="s">
        <v>1919</v>
      </c>
      <c r="E65" s="182"/>
      <c r="F65" s="182"/>
      <c r="G65" s="182"/>
      <c r="H65" s="182"/>
      <c r="I65" s="182"/>
      <c r="J65" s="183">
        <f>J141</f>
        <v>0</v>
      </c>
      <c r="K65" s="180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4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6" t="s">
        <v>163</v>
      </c>
      <c r="D72" s="43"/>
      <c r="E72" s="43"/>
      <c r="F72" s="43"/>
      <c r="G72" s="43"/>
      <c r="H72" s="43"/>
      <c r="I72" s="43"/>
      <c r="J72" s="43"/>
      <c r="K72" s="4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16</v>
      </c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74" t="str">
        <f>E7</f>
        <v>PŘÍSTAVBA DVOU TŘÍD MŠ LAZARETNÍ</v>
      </c>
      <c r="F75" s="35"/>
      <c r="G75" s="35"/>
      <c r="H75" s="35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2:12" s="1" customFormat="1" ht="12" customHeight="1">
      <c r="B76" s="24"/>
      <c r="C76" s="35" t="s">
        <v>120</v>
      </c>
      <c r="D76" s="25"/>
      <c r="E76" s="25"/>
      <c r="F76" s="25"/>
      <c r="G76" s="25"/>
      <c r="H76" s="25"/>
      <c r="I76" s="25"/>
      <c r="J76" s="25"/>
      <c r="K76" s="25"/>
      <c r="L76" s="23"/>
    </row>
    <row r="77" spans="1:31" s="2" customFormat="1" ht="16.5" customHeight="1">
      <c r="A77" s="41"/>
      <c r="B77" s="42"/>
      <c r="C77" s="43"/>
      <c r="D77" s="43"/>
      <c r="E77" s="174" t="s">
        <v>1520</v>
      </c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1521</v>
      </c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E11</f>
        <v>D.1.4.c - ZAŘÍZENÍ VZDUCHOTECHNIKY</v>
      </c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21</v>
      </c>
      <c r="D81" s="43"/>
      <c r="E81" s="43"/>
      <c r="F81" s="30" t="str">
        <f>F14</f>
        <v>Lazaretní 25, 312 00 Plzeň</v>
      </c>
      <c r="G81" s="43"/>
      <c r="H81" s="43"/>
      <c r="I81" s="35" t="s">
        <v>23</v>
      </c>
      <c r="J81" s="75" t="str">
        <f>IF(J14="","",J14)</f>
        <v>15. 6. 2021</v>
      </c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25</v>
      </c>
      <c r="D83" s="43"/>
      <c r="E83" s="43"/>
      <c r="F83" s="30" t="str">
        <f>E17</f>
        <v xml:space="preserve">ZŠ a MŠ Lazaretní 25, Plzeň </v>
      </c>
      <c r="G83" s="43"/>
      <c r="H83" s="43"/>
      <c r="I83" s="35" t="s">
        <v>31</v>
      </c>
      <c r="J83" s="39" t="str">
        <f>E23</f>
        <v>projectstudio8 s.r.o.</v>
      </c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29</v>
      </c>
      <c r="D84" s="43"/>
      <c r="E84" s="43"/>
      <c r="F84" s="30" t="str">
        <f>IF(E20="","",E20)</f>
        <v>Vyplň údaj</v>
      </c>
      <c r="G84" s="43"/>
      <c r="H84" s="43"/>
      <c r="I84" s="35" t="s">
        <v>34</v>
      </c>
      <c r="J84" s="39" t="str">
        <f>E26</f>
        <v xml:space="preserve">Michal Jirka </v>
      </c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90"/>
      <c r="B86" s="191"/>
      <c r="C86" s="192" t="s">
        <v>164</v>
      </c>
      <c r="D86" s="193" t="s">
        <v>57</v>
      </c>
      <c r="E86" s="193" t="s">
        <v>53</v>
      </c>
      <c r="F86" s="193" t="s">
        <v>54</v>
      </c>
      <c r="G86" s="193" t="s">
        <v>165</v>
      </c>
      <c r="H86" s="193" t="s">
        <v>166</v>
      </c>
      <c r="I86" s="193" t="s">
        <v>167</v>
      </c>
      <c r="J86" s="193" t="s">
        <v>124</v>
      </c>
      <c r="K86" s="194" t="s">
        <v>168</v>
      </c>
      <c r="L86" s="195"/>
      <c r="M86" s="95" t="s">
        <v>19</v>
      </c>
      <c r="N86" s="96" t="s">
        <v>42</v>
      </c>
      <c r="O86" s="96" t="s">
        <v>169</v>
      </c>
      <c r="P86" s="96" t="s">
        <v>170</v>
      </c>
      <c r="Q86" s="96" t="s">
        <v>171</v>
      </c>
      <c r="R86" s="96" t="s">
        <v>172</v>
      </c>
      <c r="S86" s="96" t="s">
        <v>173</v>
      </c>
      <c r="T86" s="97" t="s">
        <v>174</v>
      </c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</row>
    <row r="87" spans="1:63" s="2" customFormat="1" ht="22.8" customHeight="1">
      <c r="A87" s="41"/>
      <c r="B87" s="42"/>
      <c r="C87" s="102" t="s">
        <v>175</v>
      </c>
      <c r="D87" s="43"/>
      <c r="E87" s="43"/>
      <c r="F87" s="43"/>
      <c r="G87" s="43"/>
      <c r="H87" s="43"/>
      <c r="I87" s="43"/>
      <c r="J87" s="196">
        <f>BK87</f>
        <v>0</v>
      </c>
      <c r="K87" s="43"/>
      <c r="L87" s="47"/>
      <c r="M87" s="98"/>
      <c r="N87" s="197"/>
      <c r="O87" s="99"/>
      <c r="P87" s="198">
        <f>P88+P141</f>
        <v>0</v>
      </c>
      <c r="Q87" s="99"/>
      <c r="R87" s="198">
        <f>R88+R141</f>
        <v>0</v>
      </c>
      <c r="S87" s="99"/>
      <c r="T87" s="199">
        <f>T88+T141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71</v>
      </c>
      <c r="AU87" s="20" t="s">
        <v>125</v>
      </c>
      <c r="BK87" s="200">
        <f>BK88+BK141</f>
        <v>0</v>
      </c>
    </row>
    <row r="88" spans="1:63" s="12" customFormat="1" ht="25.9" customHeight="1">
      <c r="A88" s="12"/>
      <c r="B88" s="201"/>
      <c r="C88" s="202"/>
      <c r="D88" s="203" t="s">
        <v>71</v>
      </c>
      <c r="E88" s="204" t="s">
        <v>321</v>
      </c>
      <c r="F88" s="204" t="s">
        <v>1920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SUM(P89:P140)</f>
        <v>0</v>
      </c>
      <c r="Q88" s="209"/>
      <c r="R88" s="210">
        <f>SUM(R89:R140)</f>
        <v>0</v>
      </c>
      <c r="S88" s="209"/>
      <c r="T88" s="211">
        <f>SUM(T89:T140)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2" t="s">
        <v>80</v>
      </c>
      <c r="AT88" s="213" t="s">
        <v>71</v>
      </c>
      <c r="AU88" s="213" t="s">
        <v>72</v>
      </c>
      <c r="AY88" s="212" t="s">
        <v>178</v>
      </c>
      <c r="BK88" s="214">
        <f>SUM(BK89:BK140)</f>
        <v>0</v>
      </c>
    </row>
    <row r="89" spans="1:65" s="2" customFormat="1" ht="16.5" customHeight="1">
      <c r="A89" s="41"/>
      <c r="B89" s="42"/>
      <c r="C89" s="217" t="s">
        <v>80</v>
      </c>
      <c r="D89" s="217" t="s">
        <v>180</v>
      </c>
      <c r="E89" s="218" t="s">
        <v>1921</v>
      </c>
      <c r="F89" s="219" t="s">
        <v>1922</v>
      </c>
      <c r="G89" s="220" t="s">
        <v>1530</v>
      </c>
      <c r="H89" s="221">
        <v>1</v>
      </c>
      <c r="I89" s="222"/>
      <c r="J89" s="223">
        <f>ROUND(I89*H89,2)</f>
        <v>0</v>
      </c>
      <c r="K89" s="219" t="s">
        <v>197</v>
      </c>
      <c r="L89" s="47"/>
      <c r="M89" s="224" t="s">
        <v>19</v>
      </c>
      <c r="N89" s="225" t="s">
        <v>43</v>
      </c>
      <c r="O89" s="87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8" t="s">
        <v>185</v>
      </c>
      <c r="AT89" s="228" t="s">
        <v>180</v>
      </c>
      <c r="AU89" s="228" t="s">
        <v>80</v>
      </c>
      <c r="AY89" s="20" t="s">
        <v>178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0" t="s">
        <v>80</v>
      </c>
      <c r="BK89" s="229">
        <f>ROUND(I89*H89,2)</f>
        <v>0</v>
      </c>
      <c r="BL89" s="20" t="s">
        <v>185</v>
      </c>
      <c r="BM89" s="228" t="s">
        <v>82</v>
      </c>
    </row>
    <row r="90" spans="1:47" s="2" customFormat="1" ht="12">
      <c r="A90" s="41"/>
      <c r="B90" s="42"/>
      <c r="C90" s="43"/>
      <c r="D90" s="230" t="s">
        <v>187</v>
      </c>
      <c r="E90" s="43"/>
      <c r="F90" s="231" t="s">
        <v>1922</v>
      </c>
      <c r="G90" s="43"/>
      <c r="H90" s="43"/>
      <c r="I90" s="232"/>
      <c r="J90" s="43"/>
      <c r="K90" s="43"/>
      <c r="L90" s="47"/>
      <c r="M90" s="233"/>
      <c r="N90" s="23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187</v>
      </c>
      <c r="AU90" s="20" t="s">
        <v>80</v>
      </c>
    </row>
    <row r="91" spans="1:47" s="2" customFormat="1" ht="12">
      <c r="A91" s="41"/>
      <c r="B91" s="42"/>
      <c r="C91" s="43"/>
      <c r="D91" s="230" t="s">
        <v>240</v>
      </c>
      <c r="E91" s="43"/>
      <c r="F91" s="246" t="s">
        <v>1923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240</v>
      </c>
      <c r="AU91" s="20" t="s">
        <v>80</v>
      </c>
    </row>
    <row r="92" spans="1:65" s="2" customFormat="1" ht="16.5" customHeight="1">
      <c r="A92" s="41"/>
      <c r="B92" s="42"/>
      <c r="C92" s="217" t="s">
        <v>82</v>
      </c>
      <c r="D92" s="217" t="s">
        <v>180</v>
      </c>
      <c r="E92" s="218" t="s">
        <v>1921</v>
      </c>
      <c r="F92" s="219" t="s">
        <v>1922</v>
      </c>
      <c r="G92" s="220" t="s">
        <v>1530</v>
      </c>
      <c r="H92" s="221">
        <v>1</v>
      </c>
      <c r="I92" s="222"/>
      <c r="J92" s="223">
        <f>ROUND(I92*H92,2)</f>
        <v>0</v>
      </c>
      <c r="K92" s="219" t="s">
        <v>197</v>
      </c>
      <c r="L92" s="47"/>
      <c r="M92" s="224" t="s">
        <v>19</v>
      </c>
      <c r="N92" s="225" t="s">
        <v>43</v>
      </c>
      <c r="O92" s="87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8" t="s">
        <v>185</v>
      </c>
      <c r="AT92" s="228" t="s">
        <v>180</v>
      </c>
      <c r="AU92" s="228" t="s">
        <v>80</v>
      </c>
      <c r="AY92" s="20" t="s">
        <v>178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0" t="s">
        <v>80</v>
      </c>
      <c r="BK92" s="229">
        <f>ROUND(I92*H92,2)</f>
        <v>0</v>
      </c>
      <c r="BL92" s="20" t="s">
        <v>185</v>
      </c>
      <c r="BM92" s="228" t="s">
        <v>185</v>
      </c>
    </row>
    <row r="93" spans="1:47" s="2" customFormat="1" ht="12">
      <c r="A93" s="41"/>
      <c r="B93" s="42"/>
      <c r="C93" s="43"/>
      <c r="D93" s="230" t="s">
        <v>187</v>
      </c>
      <c r="E93" s="43"/>
      <c r="F93" s="231" t="s">
        <v>1922</v>
      </c>
      <c r="G93" s="43"/>
      <c r="H93" s="43"/>
      <c r="I93" s="232"/>
      <c r="J93" s="43"/>
      <c r="K93" s="43"/>
      <c r="L93" s="47"/>
      <c r="M93" s="233"/>
      <c r="N93" s="23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187</v>
      </c>
      <c r="AU93" s="20" t="s">
        <v>80</v>
      </c>
    </row>
    <row r="94" spans="1:47" s="2" customFormat="1" ht="12">
      <c r="A94" s="41"/>
      <c r="B94" s="42"/>
      <c r="C94" s="43"/>
      <c r="D94" s="230" t="s">
        <v>240</v>
      </c>
      <c r="E94" s="43"/>
      <c r="F94" s="246" t="s">
        <v>1923</v>
      </c>
      <c r="G94" s="43"/>
      <c r="H94" s="43"/>
      <c r="I94" s="232"/>
      <c r="J94" s="43"/>
      <c r="K94" s="43"/>
      <c r="L94" s="47"/>
      <c r="M94" s="233"/>
      <c r="N94" s="23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240</v>
      </c>
      <c r="AU94" s="20" t="s">
        <v>80</v>
      </c>
    </row>
    <row r="95" spans="1:65" s="2" customFormat="1" ht="16.5" customHeight="1">
      <c r="A95" s="41"/>
      <c r="B95" s="42"/>
      <c r="C95" s="217" t="s">
        <v>101</v>
      </c>
      <c r="D95" s="217" t="s">
        <v>180</v>
      </c>
      <c r="E95" s="218" t="s">
        <v>1921</v>
      </c>
      <c r="F95" s="219" t="s">
        <v>1922</v>
      </c>
      <c r="G95" s="220" t="s">
        <v>1530</v>
      </c>
      <c r="H95" s="221">
        <v>1</v>
      </c>
      <c r="I95" s="222"/>
      <c r="J95" s="223">
        <f>ROUND(I95*H95,2)</f>
        <v>0</v>
      </c>
      <c r="K95" s="219" t="s">
        <v>197</v>
      </c>
      <c r="L95" s="47"/>
      <c r="M95" s="224" t="s">
        <v>19</v>
      </c>
      <c r="N95" s="225" t="s">
        <v>43</v>
      </c>
      <c r="O95" s="87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185</v>
      </c>
      <c r="AT95" s="228" t="s">
        <v>180</v>
      </c>
      <c r="AU95" s="228" t="s">
        <v>80</v>
      </c>
      <c r="AY95" s="20" t="s">
        <v>178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0" t="s">
        <v>80</v>
      </c>
      <c r="BK95" s="229">
        <f>ROUND(I95*H95,2)</f>
        <v>0</v>
      </c>
      <c r="BL95" s="20" t="s">
        <v>185</v>
      </c>
      <c r="BM95" s="228" t="s">
        <v>207</v>
      </c>
    </row>
    <row r="96" spans="1:47" s="2" customFormat="1" ht="12">
      <c r="A96" s="41"/>
      <c r="B96" s="42"/>
      <c r="C96" s="43"/>
      <c r="D96" s="230" t="s">
        <v>187</v>
      </c>
      <c r="E96" s="43"/>
      <c r="F96" s="231" t="s">
        <v>1922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187</v>
      </c>
      <c r="AU96" s="20" t="s">
        <v>80</v>
      </c>
    </row>
    <row r="97" spans="1:47" s="2" customFormat="1" ht="12">
      <c r="A97" s="41"/>
      <c r="B97" s="42"/>
      <c r="C97" s="43"/>
      <c r="D97" s="230" t="s">
        <v>240</v>
      </c>
      <c r="E97" s="43"/>
      <c r="F97" s="246" t="s">
        <v>1924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240</v>
      </c>
      <c r="AU97" s="20" t="s">
        <v>80</v>
      </c>
    </row>
    <row r="98" spans="1:65" s="2" customFormat="1" ht="16.5" customHeight="1">
      <c r="A98" s="41"/>
      <c r="B98" s="42"/>
      <c r="C98" s="217" t="s">
        <v>185</v>
      </c>
      <c r="D98" s="217" t="s">
        <v>180</v>
      </c>
      <c r="E98" s="218" t="s">
        <v>1921</v>
      </c>
      <c r="F98" s="219" t="s">
        <v>1922</v>
      </c>
      <c r="G98" s="220" t="s">
        <v>1530</v>
      </c>
      <c r="H98" s="221">
        <v>1</v>
      </c>
      <c r="I98" s="222"/>
      <c r="J98" s="223">
        <f>ROUND(I98*H98,2)</f>
        <v>0</v>
      </c>
      <c r="K98" s="219" t="s">
        <v>197</v>
      </c>
      <c r="L98" s="47"/>
      <c r="M98" s="224" t="s">
        <v>19</v>
      </c>
      <c r="N98" s="225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185</v>
      </c>
      <c r="AT98" s="228" t="s">
        <v>180</v>
      </c>
      <c r="AU98" s="228" t="s">
        <v>80</v>
      </c>
      <c r="AY98" s="20" t="s">
        <v>178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80</v>
      </c>
      <c r="BK98" s="229">
        <f>ROUND(I98*H98,2)</f>
        <v>0</v>
      </c>
      <c r="BL98" s="20" t="s">
        <v>185</v>
      </c>
      <c r="BM98" s="228" t="s">
        <v>198</v>
      </c>
    </row>
    <row r="99" spans="1:47" s="2" customFormat="1" ht="12">
      <c r="A99" s="41"/>
      <c r="B99" s="42"/>
      <c r="C99" s="43"/>
      <c r="D99" s="230" t="s">
        <v>187</v>
      </c>
      <c r="E99" s="43"/>
      <c r="F99" s="231" t="s">
        <v>1922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187</v>
      </c>
      <c r="AU99" s="20" t="s">
        <v>80</v>
      </c>
    </row>
    <row r="100" spans="1:47" s="2" customFormat="1" ht="12">
      <c r="A100" s="41"/>
      <c r="B100" s="42"/>
      <c r="C100" s="43"/>
      <c r="D100" s="230" t="s">
        <v>240</v>
      </c>
      <c r="E100" s="43"/>
      <c r="F100" s="246" t="s">
        <v>1925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240</v>
      </c>
      <c r="AU100" s="20" t="s">
        <v>80</v>
      </c>
    </row>
    <row r="101" spans="1:65" s="2" customFormat="1" ht="16.5" customHeight="1">
      <c r="A101" s="41"/>
      <c r="B101" s="42"/>
      <c r="C101" s="217" t="s">
        <v>202</v>
      </c>
      <c r="D101" s="217" t="s">
        <v>180</v>
      </c>
      <c r="E101" s="218" t="s">
        <v>1921</v>
      </c>
      <c r="F101" s="219" t="s">
        <v>1922</v>
      </c>
      <c r="G101" s="220" t="s">
        <v>1530</v>
      </c>
      <c r="H101" s="221">
        <v>1</v>
      </c>
      <c r="I101" s="222"/>
      <c r="J101" s="223">
        <f>ROUND(I101*H101,2)</f>
        <v>0</v>
      </c>
      <c r="K101" s="219" t="s">
        <v>197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185</v>
      </c>
      <c r="AT101" s="228" t="s">
        <v>180</v>
      </c>
      <c r="AU101" s="228" t="s">
        <v>80</v>
      </c>
      <c r="AY101" s="20" t="s">
        <v>178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80</v>
      </c>
      <c r="BK101" s="229">
        <f>ROUND(I101*H101,2)</f>
        <v>0</v>
      </c>
      <c r="BL101" s="20" t="s">
        <v>185</v>
      </c>
      <c r="BM101" s="228" t="s">
        <v>201</v>
      </c>
    </row>
    <row r="102" spans="1:47" s="2" customFormat="1" ht="12">
      <c r="A102" s="41"/>
      <c r="B102" s="42"/>
      <c r="C102" s="43"/>
      <c r="D102" s="230" t="s">
        <v>187</v>
      </c>
      <c r="E102" s="43"/>
      <c r="F102" s="231" t="s">
        <v>1922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187</v>
      </c>
      <c r="AU102" s="20" t="s">
        <v>80</v>
      </c>
    </row>
    <row r="103" spans="1:47" s="2" customFormat="1" ht="12">
      <c r="A103" s="41"/>
      <c r="B103" s="42"/>
      <c r="C103" s="43"/>
      <c r="D103" s="230" t="s">
        <v>240</v>
      </c>
      <c r="E103" s="43"/>
      <c r="F103" s="246" t="s">
        <v>1926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240</v>
      </c>
      <c r="AU103" s="20" t="s">
        <v>80</v>
      </c>
    </row>
    <row r="104" spans="1:65" s="2" customFormat="1" ht="16.5" customHeight="1">
      <c r="A104" s="41"/>
      <c r="B104" s="42"/>
      <c r="C104" s="217" t="s">
        <v>207</v>
      </c>
      <c r="D104" s="217" t="s">
        <v>180</v>
      </c>
      <c r="E104" s="218" t="s">
        <v>1921</v>
      </c>
      <c r="F104" s="219" t="s">
        <v>1922</v>
      </c>
      <c r="G104" s="220" t="s">
        <v>1530</v>
      </c>
      <c r="H104" s="221">
        <v>1</v>
      </c>
      <c r="I104" s="222"/>
      <c r="J104" s="223">
        <f>ROUND(I104*H104,2)</f>
        <v>0</v>
      </c>
      <c r="K104" s="219" t="s">
        <v>197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185</v>
      </c>
      <c r="AT104" s="228" t="s">
        <v>180</v>
      </c>
      <c r="AU104" s="228" t="s">
        <v>80</v>
      </c>
      <c r="AY104" s="20" t="s">
        <v>178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80</v>
      </c>
      <c r="BK104" s="229">
        <f>ROUND(I104*H104,2)</f>
        <v>0</v>
      </c>
      <c r="BL104" s="20" t="s">
        <v>185</v>
      </c>
      <c r="BM104" s="228" t="s">
        <v>235</v>
      </c>
    </row>
    <row r="105" spans="1:47" s="2" customFormat="1" ht="12">
      <c r="A105" s="41"/>
      <c r="B105" s="42"/>
      <c r="C105" s="43"/>
      <c r="D105" s="230" t="s">
        <v>187</v>
      </c>
      <c r="E105" s="43"/>
      <c r="F105" s="231" t="s">
        <v>1922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187</v>
      </c>
      <c r="AU105" s="20" t="s">
        <v>80</v>
      </c>
    </row>
    <row r="106" spans="1:47" s="2" customFormat="1" ht="12">
      <c r="A106" s="41"/>
      <c r="B106" s="42"/>
      <c r="C106" s="43"/>
      <c r="D106" s="230" t="s">
        <v>240</v>
      </c>
      <c r="E106" s="43"/>
      <c r="F106" s="246" t="s">
        <v>1926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240</v>
      </c>
      <c r="AU106" s="20" t="s">
        <v>80</v>
      </c>
    </row>
    <row r="107" spans="1:65" s="2" customFormat="1" ht="16.5" customHeight="1">
      <c r="A107" s="41"/>
      <c r="B107" s="42"/>
      <c r="C107" s="217" t="s">
        <v>212</v>
      </c>
      <c r="D107" s="217" t="s">
        <v>180</v>
      </c>
      <c r="E107" s="218" t="s">
        <v>1927</v>
      </c>
      <c r="F107" s="219" t="s">
        <v>1928</v>
      </c>
      <c r="G107" s="220" t="s">
        <v>1530</v>
      </c>
      <c r="H107" s="221">
        <v>4</v>
      </c>
      <c r="I107" s="222"/>
      <c r="J107" s="223">
        <f>ROUND(I107*H107,2)</f>
        <v>0</v>
      </c>
      <c r="K107" s="219" t="s">
        <v>197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185</v>
      </c>
      <c r="AT107" s="228" t="s">
        <v>180</v>
      </c>
      <c r="AU107" s="228" t="s">
        <v>80</v>
      </c>
      <c r="AY107" s="20" t="s">
        <v>178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185</v>
      </c>
      <c r="BM107" s="228" t="s">
        <v>215</v>
      </c>
    </row>
    <row r="108" spans="1:47" s="2" customFormat="1" ht="12">
      <c r="A108" s="41"/>
      <c r="B108" s="42"/>
      <c r="C108" s="43"/>
      <c r="D108" s="230" t="s">
        <v>187</v>
      </c>
      <c r="E108" s="43"/>
      <c r="F108" s="231" t="s">
        <v>1929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187</v>
      </c>
      <c r="AU108" s="20" t="s">
        <v>80</v>
      </c>
    </row>
    <row r="109" spans="1:47" s="2" customFormat="1" ht="12">
      <c r="A109" s="41"/>
      <c r="B109" s="42"/>
      <c r="C109" s="43"/>
      <c r="D109" s="230" t="s">
        <v>240</v>
      </c>
      <c r="E109" s="43"/>
      <c r="F109" s="246" t="s">
        <v>1930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240</v>
      </c>
      <c r="AU109" s="20" t="s">
        <v>80</v>
      </c>
    </row>
    <row r="110" spans="1:65" s="2" customFormat="1" ht="16.5" customHeight="1">
      <c r="A110" s="41"/>
      <c r="B110" s="42"/>
      <c r="C110" s="217" t="s">
        <v>198</v>
      </c>
      <c r="D110" s="217" t="s">
        <v>180</v>
      </c>
      <c r="E110" s="218" t="s">
        <v>1931</v>
      </c>
      <c r="F110" s="219" t="s">
        <v>1932</v>
      </c>
      <c r="G110" s="220" t="s">
        <v>1530</v>
      </c>
      <c r="H110" s="221">
        <v>1</v>
      </c>
      <c r="I110" s="222"/>
      <c r="J110" s="223">
        <f>ROUND(I110*H110,2)</f>
        <v>0</v>
      </c>
      <c r="K110" s="219" t="s">
        <v>197</v>
      </c>
      <c r="L110" s="47"/>
      <c r="M110" s="224" t="s">
        <v>19</v>
      </c>
      <c r="N110" s="225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185</v>
      </c>
      <c r="AT110" s="228" t="s">
        <v>180</v>
      </c>
      <c r="AU110" s="228" t="s">
        <v>80</v>
      </c>
      <c r="AY110" s="20" t="s">
        <v>178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80</v>
      </c>
      <c r="BK110" s="229">
        <f>ROUND(I110*H110,2)</f>
        <v>0</v>
      </c>
      <c r="BL110" s="20" t="s">
        <v>185</v>
      </c>
      <c r="BM110" s="228" t="s">
        <v>218</v>
      </c>
    </row>
    <row r="111" spans="1:47" s="2" customFormat="1" ht="12">
      <c r="A111" s="41"/>
      <c r="B111" s="42"/>
      <c r="C111" s="43"/>
      <c r="D111" s="230" t="s">
        <v>187</v>
      </c>
      <c r="E111" s="43"/>
      <c r="F111" s="231" t="s">
        <v>1933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187</v>
      </c>
      <c r="AU111" s="20" t="s">
        <v>80</v>
      </c>
    </row>
    <row r="112" spans="1:47" s="2" customFormat="1" ht="12">
      <c r="A112" s="41"/>
      <c r="B112" s="42"/>
      <c r="C112" s="43"/>
      <c r="D112" s="230" t="s">
        <v>240</v>
      </c>
      <c r="E112" s="43"/>
      <c r="F112" s="246" t="s">
        <v>1934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240</v>
      </c>
      <c r="AU112" s="20" t="s">
        <v>80</v>
      </c>
    </row>
    <row r="113" spans="1:65" s="2" customFormat="1" ht="16.5" customHeight="1">
      <c r="A113" s="41"/>
      <c r="B113" s="42"/>
      <c r="C113" s="217" t="s">
        <v>220</v>
      </c>
      <c r="D113" s="217" t="s">
        <v>180</v>
      </c>
      <c r="E113" s="218" t="s">
        <v>1935</v>
      </c>
      <c r="F113" s="219" t="s">
        <v>1936</v>
      </c>
      <c r="G113" s="220" t="s">
        <v>1530</v>
      </c>
      <c r="H113" s="221">
        <v>1</v>
      </c>
      <c r="I113" s="222"/>
      <c r="J113" s="223">
        <f>ROUND(I113*H113,2)</f>
        <v>0</v>
      </c>
      <c r="K113" s="219" t="s">
        <v>197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185</v>
      </c>
      <c r="AT113" s="228" t="s">
        <v>180</v>
      </c>
      <c r="AU113" s="228" t="s">
        <v>80</v>
      </c>
      <c r="AY113" s="20" t="s">
        <v>178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80</v>
      </c>
      <c r="BK113" s="229">
        <f>ROUND(I113*H113,2)</f>
        <v>0</v>
      </c>
      <c r="BL113" s="20" t="s">
        <v>185</v>
      </c>
      <c r="BM113" s="228" t="s">
        <v>224</v>
      </c>
    </row>
    <row r="114" spans="1:47" s="2" customFormat="1" ht="12">
      <c r="A114" s="41"/>
      <c r="B114" s="42"/>
      <c r="C114" s="43"/>
      <c r="D114" s="230" t="s">
        <v>187</v>
      </c>
      <c r="E114" s="43"/>
      <c r="F114" s="231" t="s">
        <v>1937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187</v>
      </c>
      <c r="AU114" s="20" t="s">
        <v>80</v>
      </c>
    </row>
    <row r="115" spans="1:47" s="2" customFormat="1" ht="12">
      <c r="A115" s="41"/>
      <c r="B115" s="42"/>
      <c r="C115" s="43"/>
      <c r="D115" s="230" t="s">
        <v>240</v>
      </c>
      <c r="E115" s="43"/>
      <c r="F115" s="246" t="s">
        <v>1938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240</v>
      </c>
      <c r="AU115" s="20" t="s">
        <v>80</v>
      </c>
    </row>
    <row r="116" spans="1:65" s="2" customFormat="1" ht="16.5" customHeight="1">
      <c r="A116" s="41"/>
      <c r="B116" s="42"/>
      <c r="C116" s="217" t="s">
        <v>201</v>
      </c>
      <c r="D116" s="217" t="s">
        <v>180</v>
      </c>
      <c r="E116" s="218" t="s">
        <v>1939</v>
      </c>
      <c r="F116" s="219" t="s">
        <v>1940</v>
      </c>
      <c r="G116" s="220" t="s">
        <v>1530</v>
      </c>
      <c r="H116" s="221">
        <v>4</v>
      </c>
      <c r="I116" s="222"/>
      <c r="J116" s="223">
        <f>ROUND(I116*H116,2)</f>
        <v>0</v>
      </c>
      <c r="K116" s="219" t="s">
        <v>197</v>
      </c>
      <c r="L116" s="47"/>
      <c r="M116" s="224" t="s">
        <v>19</v>
      </c>
      <c r="N116" s="225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185</v>
      </c>
      <c r="AT116" s="228" t="s">
        <v>180</v>
      </c>
      <c r="AU116" s="228" t="s">
        <v>80</v>
      </c>
      <c r="AY116" s="20" t="s">
        <v>178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80</v>
      </c>
      <c r="BK116" s="229">
        <f>ROUND(I116*H116,2)</f>
        <v>0</v>
      </c>
      <c r="BL116" s="20" t="s">
        <v>185</v>
      </c>
      <c r="BM116" s="228" t="s">
        <v>228</v>
      </c>
    </row>
    <row r="117" spans="1:47" s="2" customFormat="1" ht="12">
      <c r="A117" s="41"/>
      <c r="B117" s="42"/>
      <c r="C117" s="43"/>
      <c r="D117" s="230" t="s">
        <v>187</v>
      </c>
      <c r="E117" s="43"/>
      <c r="F117" s="231" t="s">
        <v>1941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187</v>
      </c>
      <c r="AU117" s="20" t="s">
        <v>80</v>
      </c>
    </row>
    <row r="118" spans="1:47" s="2" customFormat="1" ht="12">
      <c r="A118" s="41"/>
      <c r="B118" s="42"/>
      <c r="C118" s="43"/>
      <c r="D118" s="230" t="s">
        <v>240</v>
      </c>
      <c r="E118" s="43"/>
      <c r="F118" s="246" t="s">
        <v>1942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240</v>
      </c>
      <c r="AU118" s="20" t="s">
        <v>80</v>
      </c>
    </row>
    <row r="119" spans="1:65" s="2" customFormat="1" ht="16.5" customHeight="1">
      <c r="A119" s="41"/>
      <c r="B119" s="42"/>
      <c r="C119" s="217" t="s">
        <v>230</v>
      </c>
      <c r="D119" s="217" t="s">
        <v>180</v>
      </c>
      <c r="E119" s="218" t="s">
        <v>1943</v>
      </c>
      <c r="F119" s="219" t="s">
        <v>1944</v>
      </c>
      <c r="G119" s="220" t="s">
        <v>346</v>
      </c>
      <c r="H119" s="221">
        <v>6</v>
      </c>
      <c r="I119" s="222"/>
      <c r="J119" s="223">
        <f>ROUND(I119*H119,2)</f>
        <v>0</v>
      </c>
      <c r="K119" s="219" t="s">
        <v>197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185</v>
      </c>
      <c r="AT119" s="228" t="s">
        <v>180</v>
      </c>
      <c r="AU119" s="228" t="s">
        <v>80</v>
      </c>
      <c r="AY119" s="20" t="s">
        <v>178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80</v>
      </c>
      <c r="BK119" s="229">
        <f>ROUND(I119*H119,2)</f>
        <v>0</v>
      </c>
      <c r="BL119" s="20" t="s">
        <v>185</v>
      </c>
      <c r="BM119" s="228" t="s">
        <v>233</v>
      </c>
    </row>
    <row r="120" spans="1:47" s="2" customFormat="1" ht="12">
      <c r="A120" s="41"/>
      <c r="B120" s="42"/>
      <c r="C120" s="43"/>
      <c r="D120" s="230" t="s">
        <v>187</v>
      </c>
      <c r="E120" s="43"/>
      <c r="F120" s="231" t="s">
        <v>1944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187</v>
      </c>
      <c r="AU120" s="20" t="s">
        <v>80</v>
      </c>
    </row>
    <row r="121" spans="1:65" s="2" customFormat="1" ht="16.5" customHeight="1">
      <c r="A121" s="41"/>
      <c r="B121" s="42"/>
      <c r="C121" s="217" t="s">
        <v>235</v>
      </c>
      <c r="D121" s="217" t="s">
        <v>180</v>
      </c>
      <c r="E121" s="218" t="s">
        <v>1945</v>
      </c>
      <c r="F121" s="219" t="s">
        <v>1946</v>
      </c>
      <c r="G121" s="220" t="s">
        <v>346</v>
      </c>
      <c r="H121" s="221">
        <v>3</v>
      </c>
      <c r="I121" s="222"/>
      <c r="J121" s="223">
        <f>ROUND(I121*H121,2)</f>
        <v>0</v>
      </c>
      <c r="K121" s="219" t="s">
        <v>197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185</v>
      </c>
      <c r="AT121" s="228" t="s">
        <v>180</v>
      </c>
      <c r="AU121" s="228" t="s">
        <v>80</v>
      </c>
      <c r="AY121" s="20" t="s">
        <v>178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80</v>
      </c>
      <c r="BK121" s="229">
        <f>ROUND(I121*H121,2)</f>
        <v>0</v>
      </c>
      <c r="BL121" s="20" t="s">
        <v>185</v>
      </c>
      <c r="BM121" s="228" t="s">
        <v>238</v>
      </c>
    </row>
    <row r="122" spans="1:47" s="2" customFormat="1" ht="12">
      <c r="A122" s="41"/>
      <c r="B122" s="42"/>
      <c r="C122" s="43"/>
      <c r="D122" s="230" t="s">
        <v>187</v>
      </c>
      <c r="E122" s="43"/>
      <c r="F122" s="231" t="s">
        <v>1946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187</v>
      </c>
      <c r="AU122" s="20" t="s">
        <v>80</v>
      </c>
    </row>
    <row r="123" spans="1:65" s="2" customFormat="1" ht="16.5" customHeight="1">
      <c r="A123" s="41"/>
      <c r="B123" s="42"/>
      <c r="C123" s="217" t="s">
        <v>242</v>
      </c>
      <c r="D123" s="217" t="s">
        <v>180</v>
      </c>
      <c r="E123" s="218" t="s">
        <v>1947</v>
      </c>
      <c r="F123" s="219" t="s">
        <v>1948</v>
      </c>
      <c r="G123" s="220" t="s">
        <v>346</v>
      </c>
      <c r="H123" s="221">
        <v>2</v>
      </c>
      <c r="I123" s="222"/>
      <c r="J123" s="223">
        <f>ROUND(I123*H123,2)</f>
        <v>0</v>
      </c>
      <c r="K123" s="219" t="s">
        <v>197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185</v>
      </c>
      <c r="AT123" s="228" t="s">
        <v>180</v>
      </c>
      <c r="AU123" s="228" t="s">
        <v>80</v>
      </c>
      <c r="AY123" s="20" t="s">
        <v>178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80</v>
      </c>
      <c r="BK123" s="229">
        <f>ROUND(I123*H123,2)</f>
        <v>0</v>
      </c>
      <c r="BL123" s="20" t="s">
        <v>185</v>
      </c>
      <c r="BM123" s="228" t="s">
        <v>245</v>
      </c>
    </row>
    <row r="124" spans="1:47" s="2" customFormat="1" ht="12">
      <c r="A124" s="41"/>
      <c r="B124" s="42"/>
      <c r="C124" s="43"/>
      <c r="D124" s="230" t="s">
        <v>187</v>
      </c>
      <c r="E124" s="43"/>
      <c r="F124" s="231" t="s">
        <v>1948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187</v>
      </c>
      <c r="AU124" s="20" t="s">
        <v>80</v>
      </c>
    </row>
    <row r="125" spans="1:65" s="2" customFormat="1" ht="16.5" customHeight="1">
      <c r="A125" s="41"/>
      <c r="B125" s="42"/>
      <c r="C125" s="217" t="s">
        <v>215</v>
      </c>
      <c r="D125" s="217" t="s">
        <v>180</v>
      </c>
      <c r="E125" s="218" t="s">
        <v>1949</v>
      </c>
      <c r="F125" s="219" t="s">
        <v>1950</v>
      </c>
      <c r="G125" s="220" t="s">
        <v>346</v>
      </c>
      <c r="H125" s="221">
        <v>3</v>
      </c>
      <c r="I125" s="222"/>
      <c r="J125" s="223">
        <f>ROUND(I125*H125,2)</f>
        <v>0</v>
      </c>
      <c r="K125" s="219" t="s">
        <v>197</v>
      </c>
      <c r="L125" s="47"/>
      <c r="M125" s="224" t="s">
        <v>19</v>
      </c>
      <c r="N125" s="225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185</v>
      </c>
      <c r="AT125" s="228" t="s">
        <v>180</v>
      </c>
      <c r="AU125" s="228" t="s">
        <v>80</v>
      </c>
      <c r="AY125" s="20" t="s">
        <v>178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80</v>
      </c>
      <c r="BK125" s="229">
        <f>ROUND(I125*H125,2)</f>
        <v>0</v>
      </c>
      <c r="BL125" s="20" t="s">
        <v>185</v>
      </c>
      <c r="BM125" s="228" t="s">
        <v>328</v>
      </c>
    </row>
    <row r="126" spans="1:47" s="2" customFormat="1" ht="12">
      <c r="A126" s="41"/>
      <c r="B126" s="42"/>
      <c r="C126" s="43"/>
      <c r="D126" s="230" t="s">
        <v>187</v>
      </c>
      <c r="E126" s="43"/>
      <c r="F126" s="231" t="s">
        <v>1950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187</v>
      </c>
      <c r="AU126" s="20" t="s">
        <v>80</v>
      </c>
    </row>
    <row r="127" spans="1:65" s="2" customFormat="1" ht="16.5" customHeight="1">
      <c r="A127" s="41"/>
      <c r="B127" s="42"/>
      <c r="C127" s="217" t="s">
        <v>8</v>
      </c>
      <c r="D127" s="217" t="s">
        <v>180</v>
      </c>
      <c r="E127" s="218" t="s">
        <v>1951</v>
      </c>
      <c r="F127" s="219" t="s">
        <v>1952</v>
      </c>
      <c r="G127" s="220" t="s">
        <v>1530</v>
      </c>
      <c r="H127" s="221">
        <v>2</v>
      </c>
      <c r="I127" s="222"/>
      <c r="J127" s="223">
        <f>ROUND(I127*H127,2)</f>
        <v>0</v>
      </c>
      <c r="K127" s="219" t="s">
        <v>197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185</v>
      </c>
      <c r="AT127" s="228" t="s">
        <v>180</v>
      </c>
      <c r="AU127" s="228" t="s">
        <v>80</v>
      </c>
      <c r="AY127" s="20" t="s">
        <v>178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185</v>
      </c>
      <c r="BM127" s="228" t="s">
        <v>338</v>
      </c>
    </row>
    <row r="128" spans="1:47" s="2" customFormat="1" ht="12">
      <c r="A128" s="41"/>
      <c r="B128" s="42"/>
      <c r="C128" s="43"/>
      <c r="D128" s="230" t="s">
        <v>187</v>
      </c>
      <c r="E128" s="43"/>
      <c r="F128" s="231" t="s">
        <v>1952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187</v>
      </c>
      <c r="AU128" s="20" t="s">
        <v>80</v>
      </c>
    </row>
    <row r="129" spans="1:47" s="2" customFormat="1" ht="12">
      <c r="A129" s="41"/>
      <c r="B129" s="42"/>
      <c r="C129" s="43"/>
      <c r="D129" s="230" t="s">
        <v>240</v>
      </c>
      <c r="E129" s="43"/>
      <c r="F129" s="246" t="s">
        <v>1953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240</v>
      </c>
      <c r="AU129" s="20" t="s">
        <v>80</v>
      </c>
    </row>
    <row r="130" spans="1:65" s="2" customFormat="1" ht="16.5" customHeight="1">
      <c r="A130" s="41"/>
      <c r="B130" s="42"/>
      <c r="C130" s="217" t="s">
        <v>218</v>
      </c>
      <c r="D130" s="217" t="s">
        <v>180</v>
      </c>
      <c r="E130" s="218" t="s">
        <v>1951</v>
      </c>
      <c r="F130" s="219" t="s">
        <v>1952</v>
      </c>
      <c r="G130" s="220" t="s">
        <v>1530</v>
      </c>
      <c r="H130" s="221">
        <v>1</v>
      </c>
      <c r="I130" s="222"/>
      <c r="J130" s="223">
        <f>ROUND(I130*H130,2)</f>
        <v>0</v>
      </c>
      <c r="K130" s="219" t="s">
        <v>197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185</v>
      </c>
      <c r="AT130" s="228" t="s">
        <v>180</v>
      </c>
      <c r="AU130" s="228" t="s">
        <v>80</v>
      </c>
      <c r="AY130" s="20" t="s">
        <v>178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80</v>
      </c>
      <c r="BK130" s="229">
        <f>ROUND(I130*H130,2)</f>
        <v>0</v>
      </c>
      <c r="BL130" s="20" t="s">
        <v>185</v>
      </c>
      <c r="BM130" s="228" t="s">
        <v>349</v>
      </c>
    </row>
    <row r="131" spans="1:47" s="2" customFormat="1" ht="12">
      <c r="A131" s="41"/>
      <c r="B131" s="42"/>
      <c r="C131" s="43"/>
      <c r="D131" s="230" t="s">
        <v>187</v>
      </c>
      <c r="E131" s="43"/>
      <c r="F131" s="231" t="s">
        <v>1952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187</v>
      </c>
      <c r="AU131" s="20" t="s">
        <v>80</v>
      </c>
    </row>
    <row r="132" spans="1:47" s="2" customFormat="1" ht="12">
      <c r="A132" s="41"/>
      <c r="B132" s="42"/>
      <c r="C132" s="43"/>
      <c r="D132" s="230" t="s">
        <v>240</v>
      </c>
      <c r="E132" s="43"/>
      <c r="F132" s="246" t="s">
        <v>1954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240</v>
      </c>
      <c r="AU132" s="20" t="s">
        <v>80</v>
      </c>
    </row>
    <row r="133" spans="1:65" s="2" customFormat="1" ht="16.5" customHeight="1">
      <c r="A133" s="41"/>
      <c r="B133" s="42"/>
      <c r="C133" s="217" t="s">
        <v>266</v>
      </c>
      <c r="D133" s="217" t="s">
        <v>180</v>
      </c>
      <c r="E133" s="218" t="s">
        <v>1955</v>
      </c>
      <c r="F133" s="219" t="s">
        <v>1952</v>
      </c>
      <c r="G133" s="220" t="s">
        <v>1530</v>
      </c>
      <c r="H133" s="221">
        <v>2</v>
      </c>
      <c r="I133" s="222"/>
      <c r="J133" s="223">
        <f>ROUND(I133*H133,2)</f>
        <v>0</v>
      </c>
      <c r="K133" s="219" t="s">
        <v>197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185</v>
      </c>
      <c r="AT133" s="228" t="s">
        <v>180</v>
      </c>
      <c r="AU133" s="228" t="s">
        <v>80</v>
      </c>
      <c r="AY133" s="20" t="s">
        <v>178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80</v>
      </c>
      <c r="BK133" s="229">
        <f>ROUND(I133*H133,2)</f>
        <v>0</v>
      </c>
      <c r="BL133" s="20" t="s">
        <v>185</v>
      </c>
      <c r="BM133" s="228" t="s">
        <v>359</v>
      </c>
    </row>
    <row r="134" spans="1:47" s="2" customFormat="1" ht="12">
      <c r="A134" s="41"/>
      <c r="B134" s="42"/>
      <c r="C134" s="43"/>
      <c r="D134" s="230" t="s">
        <v>187</v>
      </c>
      <c r="E134" s="43"/>
      <c r="F134" s="231" t="s">
        <v>1952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187</v>
      </c>
      <c r="AU134" s="20" t="s">
        <v>80</v>
      </c>
    </row>
    <row r="135" spans="1:47" s="2" customFormat="1" ht="12">
      <c r="A135" s="41"/>
      <c r="B135" s="42"/>
      <c r="C135" s="43"/>
      <c r="D135" s="230" t="s">
        <v>240</v>
      </c>
      <c r="E135" s="43"/>
      <c r="F135" s="246" t="s">
        <v>1956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240</v>
      </c>
      <c r="AU135" s="20" t="s">
        <v>80</v>
      </c>
    </row>
    <row r="136" spans="1:65" s="2" customFormat="1" ht="16.5" customHeight="1">
      <c r="A136" s="41"/>
      <c r="B136" s="42"/>
      <c r="C136" s="217" t="s">
        <v>224</v>
      </c>
      <c r="D136" s="217" t="s">
        <v>180</v>
      </c>
      <c r="E136" s="218" t="s">
        <v>1955</v>
      </c>
      <c r="F136" s="219" t="s">
        <v>1952</v>
      </c>
      <c r="G136" s="220" t="s">
        <v>1530</v>
      </c>
      <c r="H136" s="221">
        <v>1</v>
      </c>
      <c r="I136" s="222"/>
      <c r="J136" s="223">
        <f>ROUND(I136*H136,2)</f>
        <v>0</v>
      </c>
      <c r="K136" s="219" t="s">
        <v>197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185</v>
      </c>
      <c r="AT136" s="228" t="s">
        <v>180</v>
      </c>
      <c r="AU136" s="228" t="s">
        <v>80</v>
      </c>
      <c r="AY136" s="20" t="s">
        <v>178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80</v>
      </c>
      <c r="BK136" s="229">
        <f>ROUND(I136*H136,2)</f>
        <v>0</v>
      </c>
      <c r="BL136" s="20" t="s">
        <v>185</v>
      </c>
      <c r="BM136" s="228" t="s">
        <v>369</v>
      </c>
    </row>
    <row r="137" spans="1:47" s="2" customFormat="1" ht="12">
      <c r="A137" s="41"/>
      <c r="B137" s="42"/>
      <c r="C137" s="43"/>
      <c r="D137" s="230" t="s">
        <v>187</v>
      </c>
      <c r="E137" s="43"/>
      <c r="F137" s="231" t="s">
        <v>1952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187</v>
      </c>
      <c r="AU137" s="20" t="s">
        <v>80</v>
      </c>
    </row>
    <row r="138" spans="1:47" s="2" customFormat="1" ht="12">
      <c r="A138" s="41"/>
      <c r="B138" s="42"/>
      <c r="C138" s="43"/>
      <c r="D138" s="230" t="s">
        <v>240</v>
      </c>
      <c r="E138" s="43"/>
      <c r="F138" s="246" t="s">
        <v>1957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240</v>
      </c>
      <c r="AU138" s="20" t="s">
        <v>80</v>
      </c>
    </row>
    <row r="139" spans="1:65" s="2" customFormat="1" ht="16.5" customHeight="1">
      <c r="A139" s="41"/>
      <c r="B139" s="42"/>
      <c r="C139" s="217" t="s">
        <v>276</v>
      </c>
      <c r="D139" s="217" t="s">
        <v>180</v>
      </c>
      <c r="E139" s="218" t="s">
        <v>1958</v>
      </c>
      <c r="F139" s="219" t="s">
        <v>1959</v>
      </c>
      <c r="G139" s="220" t="s">
        <v>346</v>
      </c>
      <c r="H139" s="221">
        <v>12</v>
      </c>
      <c r="I139" s="222"/>
      <c r="J139" s="223">
        <f>ROUND(I139*H139,2)</f>
        <v>0</v>
      </c>
      <c r="K139" s="219" t="s">
        <v>197</v>
      </c>
      <c r="L139" s="47"/>
      <c r="M139" s="224" t="s">
        <v>19</v>
      </c>
      <c r="N139" s="225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185</v>
      </c>
      <c r="AT139" s="228" t="s">
        <v>180</v>
      </c>
      <c r="AU139" s="228" t="s">
        <v>80</v>
      </c>
      <c r="AY139" s="20" t="s">
        <v>178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80</v>
      </c>
      <c r="BK139" s="229">
        <f>ROUND(I139*H139,2)</f>
        <v>0</v>
      </c>
      <c r="BL139" s="20" t="s">
        <v>185</v>
      </c>
      <c r="BM139" s="228" t="s">
        <v>319</v>
      </c>
    </row>
    <row r="140" spans="1:47" s="2" customFormat="1" ht="12">
      <c r="A140" s="41"/>
      <c r="B140" s="42"/>
      <c r="C140" s="43"/>
      <c r="D140" s="230" t="s">
        <v>187</v>
      </c>
      <c r="E140" s="43"/>
      <c r="F140" s="231" t="s">
        <v>1959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187</v>
      </c>
      <c r="AU140" s="20" t="s">
        <v>80</v>
      </c>
    </row>
    <row r="141" spans="1:63" s="12" customFormat="1" ht="25.9" customHeight="1">
      <c r="A141" s="12"/>
      <c r="B141" s="201"/>
      <c r="C141" s="202"/>
      <c r="D141" s="203" t="s">
        <v>71</v>
      </c>
      <c r="E141" s="204" t="s">
        <v>391</v>
      </c>
      <c r="F141" s="204" t="s">
        <v>1960</v>
      </c>
      <c r="G141" s="202"/>
      <c r="H141" s="202"/>
      <c r="I141" s="205"/>
      <c r="J141" s="206">
        <f>BK141</f>
        <v>0</v>
      </c>
      <c r="K141" s="202"/>
      <c r="L141" s="207"/>
      <c r="M141" s="208"/>
      <c r="N141" s="209"/>
      <c r="O141" s="209"/>
      <c r="P141" s="210">
        <f>SUM(P142:P166)</f>
        <v>0</v>
      </c>
      <c r="Q141" s="209"/>
      <c r="R141" s="210">
        <f>SUM(R142:R166)</f>
        <v>0</v>
      </c>
      <c r="S141" s="209"/>
      <c r="T141" s="211">
        <f>SUM(T142:T166)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80</v>
      </c>
      <c r="AT141" s="213" t="s">
        <v>71</v>
      </c>
      <c r="AU141" s="213" t="s">
        <v>72</v>
      </c>
      <c r="AY141" s="212" t="s">
        <v>178</v>
      </c>
      <c r="BK141" s="214">
        <f>SUM(BK142:BK166)</f>
        <v>0</v>
      </c>
    </row>
    <row r="142" spans="1:65" s="2" customFormat="1" ht="16.5" customHeight="1">
      <c r="A142" s="41"/>
      <c r="B142" s="42"/>
      <c r="C142" s="217" t="s">
        <v>228</v>
      </c>
      <c r="D142" s="217" t="s">
        <v>180</v>
      </c>
      <c r="E142" s="218" t="s">
        <v>1961</v>
      </c>
      <c r="F142" s="219" t="s">
        <v>1962</v>
      </c>
      <c r="G142" s="220" t="s">
        <v>1530</v>
      </c>
      <c r="H142" s="221">
        <v>1</v>
      </c>
      <c r="I142" s="222"/>
      <c r="J142" s="223">
        <f>ROUND(I142*H142,2)</f>
        <v>0</v>
      </c>
      <c r="K142" s="219" t="s">
        <v>197</v>
      </c>
      <c r="L142" s="47"/>
      <c r="M142" s="224" t="s">
        <v>19</v>
      </c>
      <c r="N142" s="225" t="s">
        <v>43</v>
      </c>
      <c r="O142" s="87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185</v>
      </c>
      <c r="AT142" s="228" t="s">
        <v>180</v>
      </c>
      <c r="AU142" s="228" t="s">
        <v>80</v>
      </c>
      <c r="AY142" s="20" t="s">
        <v>178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0" t="s">
        <v>80</v>
      </c>
      <c r="BK142" s="229">
        <f>ROUND(I142*H142,2)</f>
        <v>0</v>
      </c>
      <c r="BL142" s="20" t="s">
        <v>185</v>
      </c>
      <c r="BM142" s="228" t="s">
        <v>420</v>
      </c>
    </row>
    <row r="143" spans="1:47" s="2" customFormat="1" ht="12">
      <c r="A143" s="41"/>
      <c r="B143" s="42"/>
      <c r="C143" s="43"/>
      <c r="D143" s="230" t="s">
        <v>187</v>
      </c>
      <c r="E143" s="43"/>
      <c r="F143" s="231" t="s">
        <v>1962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187</v>
      </c>
      <c r="AU143" s="20" t="s">
        <v>80</v>
      </c>
    </row>
    <row r="144" spans="1:65" s="2" customFormat="1" ht="16.5" customHeight="1">
      <c r="A144" s="41"/>
      <c r="B144" s="42"/>
      <c r="C144" s="217" t="s">
        <v>7</v>
      </c>
      <c r="D144" s="217" t="s">
        <v>180</v>
      </c>
      <c r="E144" s="218" t="s">
        <v>1963</v>
      </c>
      <c r="F144" s="219" t="s">
        <v>1964</v>
      </c>
      <c r="G144" s="220" t="s">
        <v>1530</v>
      </c>
      <c r="H144" s="221">
        <v>1</v>
      </c>
      <c r="I144" s="222"/>
      <c r="J144" s="223">
        <f>ROUND(I144*H144,2)</f>
        <v>0</v>
      </c>
      <c r="K144" s="219" t="s">
        <v>197</v>
      </c>
      <c r="L144" s="47"/>
      <c r="M144" s="224" t="s">
        <v>19</v>
      </c>
      <c r="N144" s="225" t="s">
        <v>43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185</v>
      </c>
      <c r="AT144" s="228" t="s">
        <v>180</v>
      </c>
      <c r="AU144" s="228" t="s">
        <v>80</v>
      </c>
      <c r="AY144" s="20" t="s">
        <v>178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0" t="s">
        <v>80</v>
      </c>
      <c r="BK144" s="229">
        <f>ROUND(I144*H144,2)</f>
        <v>0</v>
      </c>
      <c r="BL144" s="20" t="s">
        <v>185</v>
      </c>
      <c r="BM144" s="228" t="s">
        <v>430</v>
      </c>
    </row>
    <row r="145" spans="1:47" s="2" customFormat="1" ht="12">
      <c r="A145" s="41"/>
      <c r="B145" s="42"/>
      <c r="C145" s="43"/>
      <c r="D145" s="230" t="s">
        <v>187</v>
      </c>
      <c r="E145" s="43"/>
      <c r="F145" s="231" t="s">
        <v>1964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187</v>
      </c>
      <c r="AU145" s="20" t="s">
        <v>80</v>
      </c>
    </row>
    <row r="146" spans="1:65" s="2" customFormat="1" ht="16.5" customHeight="1">
      <c r="A146" s="41"/>
      <c r="B146" s="42"/>
      <c r="C146" s="217" t="s">
        <v>233</v>
      </c>
      <c r="D146" s="217" t="s">
        <v>180</v>
      </c>
      <c r="E146" s="218" t="s">
        <v>1965</v>
      </c>
      <c r="F146" s="219" t="s">
        <v>1966</v>
      </c>
      <c r="G146" s="220" t="s">
        <v>1530</v>
      </c>
      <c r="H146" s="221">
        <v>1</v>
      </c>
      <c r="I146" s="222"/>
      <c r="J146" s="223">
        <f>ROUND(I146*H146,2)</f>
        <v>0</v>
      </c>
      <c r="K146" s="219" t="s">
        <v>197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185</v>
      </c>
      <c r="AT146" s="228" t="s">
        <v>180</v>
      </c>
      <c r="AU146" s="228" t="s">
        <v>80</v>
      </c>
      <c r="AY146" s="20" t="s">
        <v>178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80</v>
      </c>
      <c r="BK146" s="229">
        <f>ROUND(I146*H146,2)</f>
        <v>0</v>
      </c>
      <c r="BL146" s="20" t="s">
        <v>185</v>
      </c>
      <c r="BM146" s="228" t="s">
        <v>443</v>
      </c>
    </row>
    <row r="147" spans="1:47" s="2" customFormat="1" ht="12">
      <c r="A147" s="41"/>
      <c r="B147" s="42"/>
      <c r="C147" s="43"/>
      <c r="D147" s="230" t="s">
        <v>187</v>
      </c>
      <c r="E147" s="43"/>
      <c r="F147" s="231" t="s">
        <v>1966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187</v>
      </c>
      <c r="AU147" s="20" t="s">
        <v>80</v>
      </c>
    </row>
    <row r="148" spans="1:65" s="2" customFormat="1" ht="16.5" customHeight="1">
      <c r="A148" s="41"/>
      <c r="B148" s="42"/>
      <c r="C148" s="217" t="s">
        <v>296</v>
      </c>
      <c r="D148" s="217" t="s">
        <v>180</v>
      </c>
      <c r="E148" s="218" t="s">
        <v>1967</v>
      </c>
      <c r="F148" s="219" t="s">
        <v>1968</v>
      </c>
      <c r="G148" s="220" t="s">
        <v>381</v>
      </c>
      <c r="H148" s="221">
        <v>15</v>
      </c>
      <c r="I148" s="222"/>
      <c r="J148" s="223">
        <f>ROUND(I148*H148,2)</f>
        <v>0</v>
      </c>
      <c r="K148" s="219" t="s">
        <v>197</v>
      </c>
      <c r="L148" s="47"/>
      <c r="M148" s="224" t="s">
        <v>19</v>
      </c>
      <c r="N148" s="225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185</v>
      </c>
      <c r="AT148" s="228" t="s">
        <v>180</v>
      </c>
      <c r="AU148" s="228" t="s">
        <v>80</v>
      </c>
      <c r="AY148" s="20" t="s">
        <v>178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80</v>
      </c>
      <c r="BK148" s="229">
        <f>ROUND(I148*H148,2)</f>
        <v>0</v>
      </c>
      <c r="BL148" s="20" t="s">
        <v>185</v>
      </c>
      <c r="BM148" s="228" t="s">
        <v>456</v>
      </c>
    </row>
    <row r="149" spans="1:47" s="2" customFormat="1" ht="12">
      <c r="A149" s="41"/>
      <c r="B149" s="42"/>
      <c r="C149" s="43"/>
      <c r="D149" s="230" t="s">
        <v>187</v>
      </c>
      <c r="E149" s="43"/>
      <c r="F149" s="231" t="s">
        <v>1968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187</v>
      </c>
      <c r="AU149" s="20" t="s">
        <v>80</v>
      </c>
    </row>
    <row r="150" spans="1:65" s="2" customFormat="1" ht="16.5" customHeight="1">
      <c r="A150" s="41"/>
      <c r="B150" s="42"/>
      <c r="C150" s="217" t="s">
        <v>238</v>
      </c>
      <c r="D150" s="217" t="s">
        <v>180</v>
      </c>
      <c r="E150" s="218" t="s">
        <v>1969</v>
      </c>
      <c r="F150" s="219" t="s">
        <v>1970</v>
      </c>
      <c r="G150" s="220" t="s">
        <v>372</v>
      </c>
      <c r="H150" s="221">
        <v>20</v>
      </c>
      <c r="I150" s="222"/>
      <c r="J150" s="223">
        <f>ROUND(I150*H150,2)</f>
        <v>0</v>
      </c>
      <c r="K150" s="219" t="s">
        <v>197</v>
      </c>
      <c r="L150" s="47"/>
      <c r="M150" s="224" t="s">
        <v>19</v>
      </c>
      <c r="N150" s="225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185</v>
      </c>
      <c r="AT150" s="228" t="s">
        <v>180</v>
      </c>
      <c r="AU150" s="228" t="s">
        <v>80</v>
      </c>
      <c r="AY150" s="20" t="s">
        <v>178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80</v>
      </c>
      <c r="BK150" s="229">
        <f>ROUND(I150*H150,2)</f>
        <v>0</v>
      </c>
      <c r="BL150" s="20" t="s">
        <v>185</v>
      </c>
      <c r="BM150" s="228" t="s">
        <v>466</v>
      </c>
    </row>
    <row r="151" spans="1:47" s="2" customFormat="1" ht="12">
      <c r="A151" s="41"/>
      <c r="B151" s="42"/>
      <c r="C151" s="43"/>
      <c r="D151" s="230" t="s">
        <v>187</v>
      </c>
      <c r="E151" s="43"/>
      <c r="F151" s="231" t="s">
        <v>1970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187</v>
      </c>
      <c r="AU151" s="20" t="s">
        <v>80</v>
      </c>
    </row>
    <row r="152" spans="1:47" s="2" customFormat="1" ht="12">
      <c r="A152" s="41"/>
      <c r="B152" s="42"/>
      <c r="C152" s="43"/>
      <c r="D152" s="230" t="s">
        <v>240</v>
      </c>
      <c r="E152" s="43"/>
      <c r="F152" s="246" t="s">
        <v>1971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240</v>
      </c>
      <c r="AU152" s="20" t="s">
        <v>80</v>
      </c>
    </row>
    <row r="153" spans="1:65" s="2" customFormat="1" ht="16.5" customHeight="1">
      <c r="A153" s="41"/>
      <c r="B153" s="42"/>
      <c r="C153" s="217" t="s">
        <v>307</v>
      </c>
      <c r="D153" s="217" t="s">
        <v>180</v>
      </c>
      <c r="E153" s="218" t="s">
        <v>1972</v>
      </c>
      <c r="F153" s="219" t="s">
        <v>1973</v>
      </c>
      <c r="G153" s="220" t="s">
        <v>372</v>
      </c>
      <c r="H153" s="221">
        <v>5</v>
      </c>
      <c r="I153" s="222"/>
      <c r="J153" s="223">
        <f>ROUND(I153*H153,2)</f>
        <v>0</v>
      </c>
      <c r="K153" s="219" t="s">
        <v>197</v>
      </c>
      <c r="L153" s="47"/>
      <c r="M153" s="224" t="s">
        <v>19</v>
      </c>
      <c r="N153" s="225" t="s">
        <v>43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185</v>
      </c>
      <c r="AT153" s="228" t="s">
        <v>180</v>
      </c>
      <c r="AU153" s="228" t="s">
        <v>80</v>
      </c>
      <c r="AY153" s="20" t="s">
        <v>178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0" t="s">
        <v>80</v>
      </c>
      <c r="BK153" s="229">
        <f>ROUND(I153*H153,2)</f>
        <v>0</v>
      </c>
      <c r="BL153" s="20" t="s">
        <v>185</v>
      </c>
      <c r="BM153" s="228" t="s">
        <v>326</v>
      </c>
    </row>
    <row r="154" spans="1:47" s="2" customFormat="1" ht="12">
      <c r="A154" s="41"/>
      <c r="B154" s="42"/>
      <c r="C154" s="43"/>
      <c r="D154" s="230" t="s">
        <v>187</v>
      </c>
      <c r="E154" s="43"/>
      <c r="F154" s="231" t="s">
        <v>1973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187</v>
      </c>
      <c r="AU154" s="20" t="s">
        <v>80</v>
      </c>
    </row>
    <row r="155" spans="1:65" s="2" customFormat="1" ht="16.5" customHeight="1">
      <c r="A155" s="41"/>
      <c r="B155" s="42"/>
      <c r="C155" s="217" t="s">
        <v>245</v>
      </c>
      <c r="D155" s="217" t="s">
        <v>180</v>
      </c>
      <c r="E155" s="218" t="s">
        <v>1974</v>
      </c>
      <c r="F155" s="219" t="s">
        <v>1975</v>
      </c>
      <c r="G155" s="220" t="s">
        <v>1976</v>
      </c>
      <c r="H155" s="221">
        <v>1</v>
      </c>
      <c r="I155" s="222"/>
      <c r="J155" s="223">
        <f>ROUND(I155*H155,2)</f>
        <v>0</v>
      </c>
      <c r="K155" s="219" t="s">
        <v>197</v>
      </c>
      <c r="L155" s="47"/>
      <c r="M155" s="224" t="s">
        <v>19</v>
      </c>
      <c r="N155" s="225" t="s">
        <v>43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185</v>
      </c>
      <c r="AT155" s="228" t="s">
        <v>180</v>
      </c>
      <c r="AU155" s="228" t="s">
        <v>80</v>
      </c>
      <c r="AY155" s="20" t="s">
        <v>178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80</v>
      </c>
      <c r="BK155" s="229">
        <f>ROUND(I155*H155,2)</f>
        <v>0</v>
      </c>
      <c r="BL155" s="20" t="s">
        <v>185</v>
      </c>
      <c r="BM155" s="228" t="s">
        <v>331</v>
      </c>
    </row>
    <row r="156" spans="1:47" s="2" customFormat="1" ht="12">
      <c r="A156" s="41"/>
      <c r="B156" s="42"/>
      <c r="C156" s="43"/>
      <c r="D156" s="230" t="s">
        <v>187</v>
      </c>
      <c r="E156" s="43"/>
      <c r="F156" s="231" t="s">
        <v>1975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187</v>
      </c>
      <c r="AU156" s="20" t="s">
        <v>80</v>
      </c>
    </row>
    <row r="157" spans="1:65" s="2" customFormat="1" ht="16.5" customHeight="1">
      <c r="A157" s="41"/>
      <c r="B157" s="42"/>
      <c r="C157" s="217" t="s">
        <v>323</v>
      </c>
      <c r="D157" s="217" t="s">
        <v>180</v>
      </c>
      <c r="E157" s="218" t="s">
        <v>1977</v>
      </c>
      <c r="F157" s="219" t="s">
        <v>1978</v>
      </c>
      <c r="G157" s="220" t="s">
        <v>381</v>
      </c>
      <c r="H157" s="221">
        <v>1</v>
      </c>
      <c r="I157" s="222"/>
      <c r="J157" s="223">
        <f>ROUND(I157*H157,2)</f>
        <v>0</v>
      </c>
      <c r="K157" s="219" t="s">
        <v>197</v>
      </c>
      <c r="L157" s="47"/>
      <c r="M157" s="224" t="s">
        <v>19</v>
      </c>
      <c r="N157" s="225" t="s">
        <v>43</v>
      </c>
      <c r="O157" s="87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8" t="s">
        <v>185</v>
      </c>
      <c r="AT157" s="228" t="s">
        <v>180</v>
      </c>
      <c r="AU157" s="228" t="s">
        <v>80</v>
      </c>
      <c r="AY157" s="20" t="s">
        <v>178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0" t="s">
        <v>80</v>
      </c>
      <c r="BK157" s="229">
        <f>ROUND(I157*H157,2)</f>
        <v>0</v>
      </c>
      <c r="BL157" s="20" t="s">
        <v>185</v>
      </c>
      <c r="BM157" s="228" t="s">
        <v>341</v>
      </c>
    </row>
    <row r="158" spans="1:47" s="2" customFormat="1" ht="12">
      <c r="A158" s="41"/>
      <c r="B158" s="42"/>
      <c r="C158" s="43"/>
      <c r="D158" s="230" t="s">
        <v>187</v>
      </c>
      <c r="E158" s="43"/>
      <c r="F158" s="231" t="s">
        <v>1978</v>
      </c>
      <c r="G158" s="43"/>
      <c r="H158" s="43"/>
      <c r="I158" s="232"/>
      <c r="J158" s="43"/>
      <c r="K158" s="43"/>
      <c r="L158" s="47"/>
      <c r="M158" s="233"/>
      <c r="N158" s="23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187</v>
      </c>
      <c r="AU158" s="20" t="s">
        <v>80</v>
      </c>
    </row>
    <row r="159" spans="1:65" s="2" customFormat="1" ht="16.5" customHeight="1">
      <c r="A159" s="41"/>
      <c r="B159" s="42"/>
      <c r="C159" s="217" t="s">
        <v>328</v>
      </c>
      <c r="D159" s="217" t="s">
        <v>180</v>
      </c>
      <c r="E159" s="218" t="s">
        <v>1979</v>
      </c>
      <c r="F159" s="219" t="s">
        <v>1980</v>
      </c>
      <c r="G159" s="220" t="s">
        <v>381</v>
      </c>
      <c r="H159" s="221">
        <v>1</v>
      </c>
      <c r="I159" s="222"/>
      <c r="J159" s="223">
        <f>ROUND(I159*H159,2)</f>
        <v>0</v>
      </c>
      <c r="K159" s="219" t="s">
        <v>197</v>
      </c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185</v>
      </c>
      <c r="AT159" s="228" t="s">
        <v>180</v>
      </c>
      <c r="AU159" s="228" t="s">
        <v>80</v>
      </c>
      <c r="AY159" s="20" t="s">
        <v>178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80</v>
      </c>
      <c r="BK159" s="229">
        <f>ROUND(I159*H159,2)</f>
        <v>0</v>
      </c>
      <c r="BL159" s="20" t="s">
        <v>185</v>
      </c>
      <c r="BM159" s="228" t="s">
        <v>347</v>
      </c>
    </row>
    <row r="160" spans="1:47" s="2" customFormat="1" ht="12">
      <c r="A160" s="41"/>
      <c r="B160" s="42"/>
      <c r="C160" s="43"/>
      <c r="D160" s="230" t="s">
        <v>187</v>
      </c>
      <c r="E160" s="43"/>
      <c r="F160" s="231" t="s">
        <v>1980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187</v>
      </c>
      <c r="AU160" s="20" t="s">
        <v>80</v>
      </c>
    </row>
    <row r="161" spans="1:65" s="2" customFormat="1" ht="16.5" customHeight="1">
      <c r="A161" s="41"/>
      <c r="B161" s="42"/>
      <c r="C161" s="217" t="s">
        <v>333</v>
      </c>
      <c r="D161" s="217" t="s">
        <v>180</v>
      </c>
      <c r="E161" s="218" t="s">
        <v>1981</v>
      </c>
      <c r="F161" s="219" t="s">
        <v>1982</v>
      </c>
      <c r="G161" s="220" t="s">
        <v>381</v>
      </c>
      <c r="H161" s="221">
        <v>1</v>
      </c>
      <c r="I161" s="222"/>
      <c r="J161" s="223">
        <f>ROUND(I161*H161,2)</f>
        <v>0</v>
      </c>
      <c r="K161" s="219" t="s">
        <v>197</v>
      </c>
      <c r="L161" s="47"/>
      <c r="M161" s="224" t="s">
        <v>19</v>
      </c>
      <c r="N161" s="225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185</v>
      </c>
      <c r="AT161" s="228" t="s">
        <v>180</v>
      </c>
      <c r="AU161" s="228" t="s">
        <v>80</v>
      </c>
      <c r="AY161" s="20" t="s">
        <v>178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80</v>
      </c>
      <c r="BK161" s="229">
        <f>ROUND(I161*H161,2)</f>
        <v>0</v>
      </c>
      <c r="BL161" s="20" t="s">
        <v>185</v>
      </c>
      <c r="BM161" s="228" t="s">
        <v>352</v>
      </c>
    </row>
    <row r="162" spans="1:47" s="2" customFormat="1" ht="12">
      <c r="A162" s="41"/>
      <c r="B162" s="42"/>
      <c r="C162" s="43"/>
      <c r="D162" s="230" t="s">
        <v>187</v>
      </c>
      <c r="E162" s="43"/>
      <c r="F162" s="231" t="s">
        <v>1982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187</v>
      </c>
      <c r="AU162" s="20" t="s">
        <v>80</v>
      </c>
    </row>
    <row r="163" spans="1:65" s="2" customFormat="1" ht="16.5" customHeight="1">
      <c r="A163" s="41"/>
      <c r="B163" s="42"/>
      <c r="C163" s="217" t="s">
        <v>338</v>
      </c>
      <c r="D163" s="217" t="s">
        <v>180</v>
      </c>
      <c r="E163" s="218" t="s">
        <v>1983</v>
      </c>
      <c r="F163" s="219" t="s">
        <v>1984</v>
      </c>
      <c r="G163" s="220" t="s">
        <v>381</v>
      </c>
      <c r="H163" s="221">
        <v>1</v>
      </c>
      <c r="I163" s="222"/>
      <c r="J163" s="223">
        <f>ROUND(I163*H163,2)</f>
        <v>0</v>
      </c>
      <c r="K163" s="219" t="s">
        <v>197</v>
      </c>
      <c r="L163" s="47"/>
      <c r="M163" s="224" t="s">
        <v>19</v>
      </c>
      <c r="N163" s="225" t="s">
        <v>43</v>
      </c>
      <c r="O163" s="87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8" t="s">
        <v>185</v>
      </c>
      <c r="AT163" s="228" t="s">
        <v>180</v>
      </c>
      <c r="AU163" s="228" t="s">
        <v>80</v>
      </c>
      <c r="AY163" s="20" t="s">
        <v>178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0" t="s">
        <v>80</v>
      </c>
      <c r="BK163" s="229">
        <f>ROUND(I163*H163,2)</f>
        <v>0</v>
      </c>
      <c r="BL163" s="20" t="s">
        <v>185</v>
      </c>
      <c r="BM163" s="228" t="s">
        <v>357</v>
      </c>
    </row>
    <row r="164" spans="1:47" s="2" customFormat="1" ht="12">
      <c r="A164" s="41"/>
      <c r="B164" s="42"/>
      <c r="C164" s="43"/>
      <c r="D164" s="230" t="s">
        <v>187</v>
      </c>
      <c r="E164" s="43"/>
      <c r="F164" s="231" t="s">
        <v>1984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187</v>
      </c>
      <c r="AU164" s="20" t="s">
        <v>80</v>
      </c>
    </row>
    <row r="165" spans="1:65" s="2" customFormat="1" ht="16.5" customHeight="1">
      <c r="A165" s="41"/>
      <c r="B165" s="42"/>
      <c r="C165" s="217" t="s">
        <v>343</v>
      </c>
      <c r="D165" s="217" t="s">
        <v>180</v>
      </c>
      <c r="E165" s="218" t="s">
        <v>1985</v>
      </c>
      <c r="F165" s="219" t="s">
        <v>1660</v>
      </c>
      <c r="G165" s="220" t="s">
        <v>1530</v>
      </c>
      <c r="H165" s="221">
        <v>1</v>
      </c>
      <c r="I165" s="222"/>
      <c r="J165" s="223">
        <f>ROUND(I165*H165,2)</f>
        <v>0</v>
      </c>
      <c r="K165" s="219" t="s">
        <v>197</v>
      </c>
      <c r="L165" s="47"/>
      <c r="M165" s="224" t="s">
        <v>19</v>
      </c>
      <c r="N165" s="225" t="s">
        <v>43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185</v>
      </c>
      <c r="AT165" s="228" t="s">
        <v>180</v>
      </c>
      <c r="AU165" s="228" t="s">
        <v>80</v>
      </c>
      <c r="AY165" s="20" t="s">
        <v>178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0" t="s">
        <v>80</v>
      </c>
      <c r="BK165" s="229">
        <f>ROUND(I165*H165,2)</f>
        <v>0</v>
      </c>
      <c r="BL165" s="20" t="s">
        <v>185</v>
      </c>
      <c r="BM165" s="228" t="s">
        <v>362</v>
      </c>
    </row>
    <row r="166" spans="1:47" s="2" customFormat="1" ht="12">
      <c r="A166" s="41"/>
      <c r="B166" s="42"/>
      <c r="C166" s="43"/>
      <c r="D166" s="230" t="s">
        <v>187</v>
      </c>
      <c r="E166" s="43"/>
      <c r="F166" s="231" t="s">
        <v>1660</v>
      </c>
      <c r="G166" s="43"/>
      <c r="H166" s="43"/>
      <c r="I166" s="232"/>
      <c r="J166" s="43"/>
      <c r="K166" s="43"/>
      <c r="L166" s="47"/>
      <c r="M166" s="304"/>
      <c r="N166" s="305"/>
      <c r="O166" s="306"/>
      <c r="P166" s="306"/>
      <c r="Q166" s="306"/>
      <c r="R166" s="306"/>
      <c r="S166" s="306"/>
      <c r="T166" s="307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187</v>
      </c>
      <c r="AU166" s="20" t="s">
        <v>80</v>
      </c>
    </row>
    <row r="167" spans="1:31" s="2" customFormat="1" ht="6.95" customHeight="1">
      <c r="A167" s="41"/>
      <c r="B167" s="62"/>
      <c r="C167" s="63"/>
      <c r="D167" s="63"/>
      <c r="E167" s="63"/>
      <c r="F167" s="63"/>
      <c r="G167" s="63"/>
      <c r="H167" s="63"/>
      <c r="I167" s="63"/>
      <c r="J167" s="63"/>
      <c r="K167" s="63"/>
      <c r="L167" s="47"/>
      <c r="M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</row>
  </sheetData>
  <sheetProtection password="CC35" sheet="1" objects="1" scenarios="1" formatColumns="0" formatRows="0" autoFilter="0"/>
  <autoFilter ref="C86:K16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119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PŘÍSTAVBA DVOU TŘÍD MŠ LAZARETNÍ</v>
      </c>
      <c r="F7" s="147"/>
      <c r="G7" s="147"/>
      <c r="H7" s="147"/>
      <c r="L7" s="23"/>
    </row>
    <row r="8" spans="2:12" ht="12">
      <c r="B8" s="23"/>
      <c r="D8" s="147" t="s">
        <v>120</v>
      </c>
      <c r="L8" s="23"/>
    </row>
    <row r="9" spans="2:12" s="1" customFormat="1" ht="16.5" customHeight="1">
      <c r="B9" s="23"/>
      <c r="E9" s="148" t="s">
        <v>1520</v>
      </c>
      <c r="F9" s="1"/>
      <c r="G9" s="1"/>
      <c r="H9" s="1"/>
      <c r="L9" s="23"/>
    </row>
    <row r="10" spans="2:12" s="1" customFormat="1" ht="12" customHeight="1">
      <c r="B10" s="23"/>
      <c r="D10" s="147" t="s">
        <v>1521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1986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1987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1988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15. 6. 2021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47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ROUND(J106,2)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ROUND((SUM(BE106:BE325)),2)</f>
        <v>0</v>
      </c>
      <c r="G37" s="41"/>
      <c r="H37" s="41"/>
      <c r="I37" s="162">
        <v>0.21</v>
      </c>
      <c r="J37" s="161">
        <f>ROUND(((SUM(BE106:BE325))*I37),2)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ROUND((SUM(BF106:BF325)),2)</f>
        <v>0</v>
      </c>
      <c r="G38" s="41"/>
      <c r="H38" s="41"/>
      <c r="I38" s="162">
        <v>0.15</v>
      </c>
      <c r="J38" s="161">
        <f>ROUND(((SUM(BF106:BF325))*I38),2)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ROUND((SUM(BG106:BG325)),2)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ROUND((SUM(BH106:BH325)),2)</f>
        <v>0</v>
      </c>
      <c r="G40" s="41"/>
      <c r="H40" s="41"/>
      <c r="I40" s="162">
        <v>0.15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ROUND((SUM(BI106:BI325)),2)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122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174" t="str">
        <f>E7</f>
        <v>PŘÍSTAVBA DVOU TŘÍD MŠ LAZARETNÍ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120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1520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1521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308" t="s">
        <v>1986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1987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D.1.4.d.1 - ZAŘÍZENÍ ELEKTROINSTALACE - materiál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Lazaretní 25, 312 00 Plzeň</v>
      </c>
      <c r="G60" s="43"/>
      <c r="H60" s="43"/>
      <c r="I60" s="35" t="s">
        <v>23</v>
      </c>
      <c r="J60" s="75" t="str">
        <f>IF(J16="","",J16)</f>
        <v>15. 6. 2021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5.15" customHeight="1">
      <c r="A62" s="41"/>
      <c r="B62" s="42"/>
      <c r="C62" s="35" t="s">
        <v>25</v>
      </c>
      <c r="D62" s="43"/>
      <c r="E62" s="43"/>
      <c r="F62" s="30" t="str">
        <f>E19</f>
        <v xml:space="preserve">ZŠ a MŠ Lazaretní 25, Plzeň </v>
      </c>
      <c r="G62" s="43"/>
      <c r="H62" s="43"/>
      <c r="I62" s="35" t="s">
        <v>31</v>
      </c>
      <c r="J62" s="39" t="str">
        <f>E25</f>
        <v>projectstudio8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 xml:space="preserve">Michal Jirka 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123</v>
      </c>
      <c r="D65" s="176"/>
      <c r="E65" s="176"/>
      <c r="F65" s="176"/>
      <c r="G65" s="176"/>
      <c r="H65" s="176"/>
      <c r="I65" s="176"/>
      <c r="J65" s="177" t="s">
        <v>124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J106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125</v>
      </c>
    </row>
    <row r="68" spans="1:31" s="9" customFormat="1" ht="24.95" customHeight="1">
      <c r="A68" s="9"/>
      <c r="B68" s="179"/>
      <c r="C68" s="180"/>
      <c r="D68" s="181" t="s">
        <v>1989</v>
      </c>
      <c r="E68" s="182"/>
      <c r="F68" s="182"/>
      <c r="G68" s="182"/>
      <c r="H68" s="182"/>
      <c r="I68" s="182"/>
      <c r="J68" s="183">
        <f>J107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1990</v>
      </c>
      <c r="E69" s="182"/>
      <c r="F69" s="182"/>
      <c r="G69" s="182"/>
      <c r="H69" s="182"/>
      <c r="I69" s="182"/>
      <c r="J69" s="183">
        <f>J114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1991</v>
      </c>
      <c r="E70" s="182"/>
      <c r="F70" s="182"/>
      <c r="G70" s="182"/>
      <c r="H70" s="182"/>
      <c r="I70" s="182"/>
      <c r="J70" s="183">
        <f>J131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1992</v>
      </c>
      <c r="E71" s="182"/>
      <c r="F71" s="182"/>
      <c r="G71" s="182"/>
      <c r="H71" s="182"/>
      <c r="I71" s="182"/>
      <c r="J71" s="183">
        <f>J136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1993</v>
      </c>
      <c r="E72" s="182"/>
      <c r="F72" s="182"/>
      <c r="G72" s="182"/>
      <c r="H72" s="182"/>
      <c r="I72" s="182"/>
      <c r="J72" s="183">
        <f>J181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1994</v>
      </c>
      <c r="E73" s="182"/>
      <c r="F73" s="182"/>
      <c r="G73" s="182"/>
      <c r="H73" s="182"/>
      <c r="I73" s="182"/>
      <c r="J73" s="183">
        <f>J194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1995</v>
      </c>
      <c r="E74" s="182"/>
      <c r="F74" s="182"/>
      <c r="G74" s="182"/>
      <c r="H74" s="182"/>
      <c r="I74" s="182"/>
      <c r="J74" s="183">
        <f>J205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9"/>
      <c r="C75" s="180"/>
      <c r="D75" s="181" t="s">
        <v>1996</v>
      </c>
      <c r="E75" s="182"/>
      <c r="F75" s="182"/>
      <c r="G75" s="182"/>
      <c r="H75" s="182"/>
      <c r="I75" s="182"/>
      <c r="J75" s="183">
        <f>J228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9"/>
      <c r="C76" s="180"/>
      <c r="D76" s="181" t="s">
        <v>1997</v>
      </c>
      <c r="E76" s="182"/>
      <c r="F76" s="182"/>
      <c r="G76" s="182"/>
      <c r="H76" s="182"/>
      <c r="I76" s="182"/>
      <c r="J76" s="183">
        <f>J249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79"/>
      <c r="C77" s="180"/>
      <c r="D77" s="181" t="s">
        <v>1998</v>
      </c>
      <c r="E77" s="182"/>
      <c r="F77" s="182"/>
      <c r="G77" s="182"/>
      <c r="H77" s="182"/>
      <c r="I77" s="182"/>
      <c r="J77" s="183">
        <f>J252</f>
        <v>0</v>
      </c>
      <c r="K77" s="180"/>
      <c r="L77" s="18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5"/>
      <c r="C78" s="128"/>
      <c r="D78" s="186" t="s">
        <v>1999</v>
      </c>
      <c r="E78" s="187"/>
      <c r="F78" s="187"/>
      <c r="G78" s="187"/>
      <c r="H78" s="187"/>
      <c r="I78" s="187"/>
      <c r="J78" s="188">
        <f>J253</f>
        <v>0</v>
      </c>
      <c r="K78" s="128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8"/>
      <c r="D79" s="186" t="s">
        <v>2000</v>
      </c>
      <c r="E79" s="187"/>
      <c r="F79" s="187"/>
      <c r="G79" s="187"/>
      <c r="H79" s="187"/>
      <c r="I79" s="187"/>
      <c r="J79" s="188">
        <f>J274</f>
        <v>0</v>
      </c>
      <c r="K79" s="128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8"/>
      <c r="D80" s="186" t="s">
        <v>2001</v>
      </c>
      <c r="E80" s="187"/>
      <c r="F80" s="187"/>
      <c r="G80" s="187"/>
      <c r="H80" s="187"/>
      <c r="I80" s="187"/>
      <c r="J80" s="188">
        <f>J287</f>
        <v>0</v>
      </c>
      <c r="K80" s="128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28"/>
      <c r="D81" s="186" t="s">
        <v>2002</v>
      </c>
      <c r="E81" s="187"/>
      <c r="F81" s="187"/>
      <c r="G81" s="187"/>
      <c r="H81" s="187"/>
      <c r="I81" s="187"/>
      <c r="J81" s="188">
        <f>J312</f>
        <v>0</v>
      </c>
      <c r="K81" s="128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8"/>
      <c r="D82" s="186" t="s">
        <v>2003</v>
      </c>
      <c r="E82" s="187"/>
      <c r="F82" s="187"/>
      <c r="G82" s="187"/>
      <c r="H82" s="187"/>
      <c r="I82" s="187"/>
      <c r="J82" s="188">
        <f>J323</f>
        <v>0</v>
      </c>
      <c r="K82" s="128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2" customFormat="1" ht="21.8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8" spans="1:31" s="2" customFormat="1" ht="6.95" customHeight="1">
      <c r="A88" s="41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24.95" customHeight="1">
      <c r="A89" s="41"/>
      <c r="B89" s="42"/>
      <c r="C89" s="26" t="s">
        <v>163</v>
      </c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16</v>
      </c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6.5" customHeight="1">
      <c r="A92" s="41"/>
      <c r="B92" s="42"/>
      <c r="C92" s="43"/>
      <c r="D92" s="43"/>
      <c r="E92" s="174" t="str">
        <f>E7</f>
        <v>PŘÍSTAVBA DVOU TŘÍD MŠ LAZARETNÍ</v>
      </c>
      <c r="F92" s="35"/>
      <c r="G92" s="35"/>
      <c r="H92" s="35"/>
      <c r="I92" s="43"/>
      <c r="J92" s="43"/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2:12" s="1" customFormat="1" ht="12" customHeight="1">
      <c r="B93" s="24"/>
      <c r="C93" s="35" t="s">
        <v>120</v>
      </c>
      <c r="D93" s="25"/>
      <c r="E93" s="25"/>
      <c r="F93" s="25"/>
      <c r="G93" s="25"/>
      <c r="H93" s="25"/>
      <c r="I93" s="25"/>
      <c r="J93" s="25"/>
      <c r="K93" s="25"/>
      <c r="L93" s="23"/>
    </row>
    <row r="94" spans="2:12" s="1" customFormat="1" ht="16.5" customHeight="1">
      <c r="B94" s="24"/>
      <c r="C94" s="25"/>
      <c r="D94" s="25"/>
      <c r="E94" s="174" t="s">
        <v>1520</v>
      </c>
      <c r="F94" s="25"/>
      <c r="G94" s="25"/>
      <c r="H94" s="25"/>
      <c r="I94" s="25"/>
      <c r="J94" s="25"/>
      <c r="K94" s="25"/>
      <c r="L94" s="23"/>
    </row>
    <row r="95" spans="2:12" s="1" customFormat="1" ht="12" customHeight="1">
      <c r="B95" s="24"/>
      <c r="C95" s="35" t="s">
        <v>1521</v>
      </c>
      <c r="D95" s="25"/>
      <c r="E95" s="25"/>
      <c r="F95" s="25"/>
      <c r="G95" s="25"/>
      <c r="H95" s="25"/>
      <c r="I95" s="25"/>
      <c r="J95" s="25"/>
      <c r="K95" s="25"/>
      <c r="L95" s="23"/>
    </row>
    <row r="96" spans="1:31" s="2" customFormat="1" ht="16.5" customHeight="1">
      <c r="A96" s="41"/>
      <c r="B96" s="42"/>
      <c r="C96" s="43"/>
      <c r="D96" s="43"/>
      <c r="E96" s="308" t="s">
        <v>1986</v>
      </c>
      <c r="F96" s="43"/>
      <c r="G96" s="43"/>
      <c r="H96" s="43"/>
      <c r="I96" s="43"/>
      <c r="J96" s="43"/>
      <c r="K96" s="43"/>
      <c r="L96" s="149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2" customHeight="1">
      <c r="A97" s="41"/>
      <c r="B97" s="42"/>
      <c r="C97" s="35" t="s">
        <v>1987</v>
      </c>
      <c r="D97" s="43"/>
      <c r="E97" s="43"/>
      <c r="F97" s="43"/>
      <c r="G97" s="43"/>
      <c r="H97" s="43"/>
      <c r="I97" s="43"/>
      <c r="J97" s="43"/>
      <c r="K97" s="43"/>
      <c r="L97" s="149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16.5" customHeight="1">
      <c r="A98" s="41"/>
      <c r="B98" s="42"/>
      <c r="C98" s="43"/>
      <c r="D98" s="43"/>
      <c r="E98" s="72" t="str">
        <f>E13</f>
        <v>D.1.4.d.1 - ZAŘÍZENÍ ELEKTROINSTALACE - materiál</v>
      </c>
      <c r="F98" s="43"/>
      <c r="G98" s="43"/>
      <c r="H98" s="43"/>
      <c r="I98" s="43"/>
      <c r="J98" s="43"/>
      <c r="K98" s="43"/>
      <c r="L98" s="149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6.95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149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12" customHeight="1">
      <c r="A100" s="41"/>
      <c r="B100" s="42"/>
      <c r="C100" s="35" t="s">
        <v>21</v>
      </c>
      <c r="D100" s="43"/>
      <c r="E100" s="43"/>
      <c r="F100" s="30" t="str">
        <f>F16</f>
        <v>Lazaretní 25, 312 00 Plzeň</v>
      </c>
      <c r="G100" s="43"/>
      <c r="H100" s="43"/>
      <c r="I100" s="35" t="s">
        <v>23</v>
      </c>
      <c r="J100" s="75" t="str">
        <f>IF(J16="","",J16)</f>
        <v>15. 6. 2021</v>
      </c>
      <c r="K100" s="43"/>
      <c r="L100" s="149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6.95" customHeight="1">
      <c r="A101" s="4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149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2" customFormat="1" ht="15.15" customHeight="1">
      <c r="A102" s="41"/>
      <c r="B102" s="42"/>
      <c r="C102" s="35" t="s">
        <v>25</v>
      </c>
      <c r="D102" s="43"/>
      <c r="E102" s="43"/>
      <c r="F102" s="30" t="str">
        <f>E19</f>
        <v xml:space="preserve">ZŠ a MŠ Lazaretní 25, Plzeň </v>
      </c>
      <c r="G102" s="43"/>
      <c r="H102" s="43"/>
      <c r="I102" s="35" t="s">
        <v>31</v>
      </c>
      <c r="J102" s="39" t="str">
        <f>E25</f>
        <v>projectstudio8 s.r.o.</v>
      </c>
      <c r="K102" s="43"/>
      <c r="L102" s="149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15.15" customHeight="1">
      <c r="A103" s="41"/>
      <c r="B103" s="42"/>
      <c r="C103" s="35" t="s">
        <v>29</v>
      </c>
      <c r="D103" s="43"/>
      <c r="E103" s="43"/>
      <c r="F103" s="30" t="str">
        <f>IF(E22="","",E22)</f>
        <v>Vyplň údaj</v>
      </c>
      <c r="G103" s="43"/>
      <c r="H103" s="43"/>
      <c r="I103" s="35" t="s">
        <v>34</v>
      </c>
      <c r="J103" s="39" t="str">
        <f>E28</f>
        <v xml:space="preserve">Michal Jirka </v>
      </c>
      <c r="K103" s="43"/>
      <c r="L103" s="149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10.3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149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11" customFormat="1" ht="29.25" customHeight="1">
      <c r="A105" s="190"/>
      <c r="B105" s="191"/>
      <c r="C105" s="192" t="s">
        <v>164</v>
      </c>
      <c r="D105" s="193" t="s">
        <v>57</v>
      </c>
      <c r="E105" s="193" t="s">
        <v>53</v>
      </c>
      <c r="F105" s="193" t="s">
        <v>54</v>
      </c>
      <c r="G105" s="193" t="s">
        <v>165</v>
      </c>
      <c r="H105" s="193" t="s">
        <v>166</v>
      </c>
      <c r="I105" s="193" t="s">
        <v>167</v>
      </c>
      <c r="J105" s="193" t="s">
        <v>124</v>
      </c>
      <c r="K105" s="194" t="s">
        <v>168</v>
      </c>
      <c r="L105" s="195"/>
      <c r="M105" s="95" t="s">
        <v>19</v>
      </c>
      <c r="N105" s="96" t="s">
        <v>42</v>
      </c>
      <c r="O105" s="96" t="s">
        <v>169</v>
      </c>
      <c r="P105" s="96" t="s">
        <v>170</v>
      </c>
      <c r="Q105" s="96" t="s">
        <v>171</v>
      </c>
      <c r="R105" s="96" t="s">
        <v>172</v>
      </c>
      <c r="S105" s="96" t="s">
        <v>173</v>
      </c>
      <c r="T105" s="97" t="s">
        <v>174</v>
      </c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</row>
    <row r="106" spans="1:63" s="2" customFormat="1" ht="22.8" customHeight="1">
      <c r="A106" s="41"/>
      <c r="B106" s="42"/>
      <c r="C106" s="102" t="s">
        <v>175</v>
      </c>
      <c r="D106" s="43"/>
      <c r="E106" s="43"/>
      <c r="F106" s="43"/>
      <c r="G106" s="43"/>
      <c r="H106" s="43"/>
      <c r="I106" s="43"/>
      <c r="J106" s="196">
        <f>BK106</f>
        <v>0</v>
      </c>
      <c r="K106" s="43"/>
      <c r="L106" s="47"/>
      <c r="M106" s="98"/>
      <c r="N106" s="197"/>
      <c r="O106" s="99"/>
      <c r="P106" s="198">
        <f>P107+P114+P131+P136+P181+P194+P205+P228+P249+P252</f>
        <v>0</v>
      </c>
      <c r="Q106" s="99"/>
      <c r="R106" s="198">
        <f>R107+R114+R131+R136+R181+R194+R205+R228+R249+R252</f>
        <v>0</v>
      </c>
      <c r="S106" s="99"/>
      <c r="T106" s="199">
        <f>T107+T114+T131+T136+T181+T194+T205+T228+T249+T252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71</v>
      </c>
      <c r="AU106" s="20" t="s">
        <v>125</v>
      </c>
      <c r="BK106" s="200">
        <f>BK107+BK114+BK131+BK136+BK181+BK194+BK205+BK228+BK249+BK252</f>
        <v>0</v>
      </c>
    </row>
    <row r="107" spans="1:63" s="12" customFormat="1" ht="25.9" customHeight="1">
      <c r="A107" s="12"/>
      <c r="B107" s="201"/>
      <c r="C107" s="202"/>
      <c r="D107" s="203" t="s">
        <v>71</v>
      </c>
      <c r="E107" s="204" t="s">
        <v>321</v>
      </c>
      <c r="F107" s="204" t="s">
        <v>2004</v>
      </c>
      <c r="G107" s="202"/>
      <c r="H107" s="202"/>
      <c r="I107" s="205"/>
      <c r="J107" s="206">
        <f>BK107</f>
        <v>0</v>
      </c>
      <c r="K107" s="202"/>
      <c r="L107" s="207"/>
      <c r="M107" s="208"/>
      <c r="N107" s="209"/>
      <c r="O107" s="209"/>
      <c r="P107" s="210">
        <f>SUM(P108:P113)</f>
        <v>0</v>
      </c>
      <c r="Q107" s="209"/>
      <c r="R107" s="210">
        <f>SUM(R108:R113)</f>
        <v>0</v>
      </c>
      <c r="S107" s="209"/>
      <c r="T107" s="211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2" t="s">
        <v>80</v>
      </c>
      <c r="AT107" s="213" t="s">
        <v>71</v>
      </c>
      <c r="AU107" s="213" t="s">
        <v>72</v>
      </c>
      <c r="AY107" s="212" t="s">
        <v>178</v>
      </c>
      <c r="BK107" s="214">
        <f>SUM(BK108:BK113)</f>
        <v>0</v>
      </c>
    </row>
    <row r="108" spans="1:65" s="2" customFormat="1" ht="12">
      <c r="A108" s="41"/>
      <c r="B108" s="42"/>
      <c r="C108" s="293" t="s">
        <v>80</v>
      </c>
      <c r="D108" s="293" t="s">
        <v>452</v>
      </c>
      <c r="E108" s="294" t="s">
        <v>2005</v>
      </c>
      <c r="F108" s="295" t="s">
        <v>2006</v>
      </c>
      <c r="G108" s="296" t="s">
        <v>196</v>
      </c>
      <c r="H108" s="297">
        <v>1</v>
      </c>
      <c r="I108" s="298"/>
      <c r="J108" s="299">
        <f>ROUND(I108*H108,2)</f>
        <v>0</v>
      </c>
      <c r="K108" s="295" t="s">
        <v>197</v>
      </c>
      <c r="L108" s="300"/>
      <c r="M108" s="301" t="s">
        <v>19</v>
      </c>
      <c r="N108" s="302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198</v>
      </c>
      <c r="AT108" s="228" t="s">
        <v>452</v>
      </c>
      <c r="AU108" s="228" t="s">
        <v>80</v>
      </c>
      <c r="AY108" s="20" t="s">
        <v>178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80</v>
      </c>
      <c r="BK108" s="229">
        <f>ROUND(I108*H108,2)</f>
        <v>0</v>
      </c>
      <c r="BL108" s="20" t="s">
        <v>185</v>
      </c>
      <c r="BM108" s="228" t="s">
        <v>82</v>
      </c>
    </row>
    <row r="109" spans="1:47" s="2" customFormat="1" ht="12">
      <c r="A109" s="41"/>
      <c r="B109" s="42"/>
      <c r="C109" s="43"/>
      <c r="D109" s="230" t="s">
        <v>187</v>
      </c>
      <c r="E109" s="43"/>
      <c r="F109" s="231" t="s">
        <v>2006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187</v>
      </c>
      <c r="AU109" s="20" t="s">
        <v>80</v>
      </c>
    </row>
    <row r="110" spans="1:65" s="2" customFormat="1" ht="16.5" customHeight="1">
      <c r="A110" s="41"/>
      <c r="B110" s="42"/>
      <c r="C110" s="293" t="s">
        <v>82</v>
      </c>
      <c r="D110" s="293" t="s">
        <v>452</v>
      </c>
      <c r="E110" s="294" t="s">
        <v>2007</v>
      </c>
      <c r="F110" s="295" t="s">
        <v>2008</v>
      </c>
      <c r="G110" s="296" t="s">
        <v>196</v>
      </c>
      <c r="H110" s="297">
        <v>1</v>
      </c>
      <c r="I110" s="298"/>
      <c r="J110" s="299">
        <f>ROUND(I110*H110,2)</f>
        <v>0</v>
      </c>
      <c r="K110" s="295" t="s">
        <v>197</v>
      </c>
      <c r="L110" s="300"/>
      <c r="M110" s="301" t="s">
        <v>19</v>
      </c>
      <c r="N110" s="302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198</v>
      </c>
      <c r="AT110" s="228" t="s">
        <v>452</v>
      </c>
      <c r="AU110" s="228" t="s">
        <v>80</v>
      </c>
      <c r="AY110" s="20" t="s">
        <v>178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80</v>
      </c>
      <c r="BK110" s="229">
        <f>ROUND(I110*H110,2)</f>
        <v>0</v>
      </c>
      <c r="BL110" s="20" t="s">
        <v>185</v>
      </c>
      <c r="BM110" s="228" t="s">
        <v>185</v>
      </c>
    </row>
    <row r="111" spans="1:47" s="2" customFormat="1" ht="12">
      <c r="A111" s="41"/>
      <c r="B111" s="42"/>
      <c r="C111" s="43"/>
      <c r="D111" s="230" t="s">
        <v>187</v>
      </c>
      <c r="E111" s="43"/>
      <c r="F111" s="231" t="s">
        <v>2008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187</v>
      </c>
      <c r="AU111" s="20" t="s">
        <v>80</v>
      </c>
    </row>
    <row r="112" spans="1:65" s="2" customFormat="1" ht="16.5" customHeight="1">
      <c r="A112" s="41"/>
      <c r="B112" s="42"/>
      <c r="C112" s="293" t="s">
        <v>101</v>
      </c>
      <c r="D112" s="293" t="s">
        <v>452</v>
      </c>
      <c r="E112" s="294" t="s">
        <v>2009</v>
      </c>
      <c r="F112" s="295" t="s">
        <v>2010</v>
      </c>
      <c r="G112" s="296" t="s">
        <v>196</v>
      </c>
      <c r="H112" s="297">
        <v>1</v>
      </c>
      <c r="I112" s="298"/>
      <c r="J112" s="299">
        <f>ROUND(I112*H112,2)</f>
        <v>0</v>
      </c>
      <c r="K112" s="295" t="s">
        <v>197</v>
      </c>
      <c r="L112" s="300"/>
      <c r="M112" s="301" t="s">
        <v>19</v>
      </c>
      <c r="N112" s="302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198</v>
      </c>
      <c r="AT112" s="228" t="s">
        <v>452</v>
      </c>
      <c r="AU112" s="228" t="s">
        <v>80</v>
      </c>
      <c r="AY112" s="20" t="s">
        <v>178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185</v>
      </c>
      <c r="BM112" s="228" t="s">
        <v>207</v>
      </c>
    </row>
    <row r="113" spans="1:47" s="2" customFormat="1" ht="12">
      <c r="A113" s="41"/>
      <c r="B113" s="42"/>
      <c r="C113" s="43"/>
      <c r="D113" s="230" t="s">
        <v>187</v>
      </c>
      <c r="E113" s="43"/>
      <c r="F113" s="231" t="s">
        <v>2010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187</v>
      </c>
      <c r="AU113" s="20" t="s">
        <v>80</v>
      </c>
    </row>
    <row r="114" spans="1:63" s="12" customFormat="1" ht="25.9" customHeight="1">
      <c r="A114" s="12"/>
      <c r="B114" s="201"/>
      <c r="C114" s="202"/>
      <c r="D114" s="203" t="s">
        <v>71</v>
      </c>
      <c r="E114" s="204" t="s">
        <v>391</v>
      </c>
      <c r="F114" s="204" t="s">
        <v>2011</v>
      </c>
      <c r="G114" s="202"/>
      <c r="H114" s="202"/>
      <c r="I114" s="205"/>
      <c r="J114" s="206">
        <f>BK114</f>
        <v>0</v>
      </c>
      <c r="K114" s="202"/>
      <c r="L114" s="207"/>
      <c r="M114" s="208"/>
      <c r="N114" s="209"/>
      <c r="O114" s="209"/>
      <c r="P114" s="210">
        <f>SUM(P115:P130)</f>
        <v>0</v>
      </c>
      <c r="Q114" s="209"/>
      <c r="R114" s="210">
        <f>SUM(R115:R130)</f>
        <v>0</v>
      </c>
      <c r="S114" s="209"/>
      <c r="T114" s="211">
        <f>SUM(T115:T130)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2" t="s">
        <v>80</v>
      </c>
      <c r="AT114" s="213" t="s">
        <v>71</v>
      </c>
      <c r="AU114" s="213" t="s">
        <v>72</v>
      </c>
      <c r="AY114" s="212" t="s">
        <v>178</v>
      </c>
      <c r="BK114" s="214">
        <f>SUM(BK115:BK130)</f>
        <v>0</v>
      </c>
    </row>
    <row r="115" spans="1:65" s="2" customFormat="1" ht="12">
      <c r="A115" s="41"/>
      <c r="B115" s="42"/>
      <c r="C115" s="293" t="s">
        <v>185</v>
      </c>
      <c r="D115" s="293" t="s">
        <v>452</v>
      </c>
      <c r="E115" s="294" t="s">
        <v>2012</v>
      </c>
      <c r="F115" s="295" t="s">
        <v>2013</v>
      </c>
      <c r="G115" s="296" t="s">
        <v>346</v>
      </c>
      <c r="H115" s="297">
        <v>84</v>
      </c>
      <c r="I115" s="298"/>
      <c r="J115" s="299">
        <f>ROUND(I115*H115,2)</f>
        <v>0</v>
      </c>
      <c r="K115" s="295" t="s">
        <v>197</v>
      </c>
      <c r="L115" s="300"/>
      <c r="M115" s="301" t="s">
        <v>19</v>
      </c>
      <c r="N115" s="302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198</v>
      </c>
      <c r="AT115" s="228" t="s">
        <v>452</v>
      </c>
      <c r="AU115" s="228" t="s">
        <v>80</v>
      </c>
      <c r="AY115" s="20" t="s">
        <v>178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185</v>
      </c>
      <c r="BM115" s="228" t="s">
        <v>198</v>
      </c>
    </row>
    <row r="116" spans="1:47" s="2" customFormat="1" ht="12">
      <c r="A116" s="41"/>
      <c r="B116" s="42"/>
      <c r="C116" s="43"/>
      <c r="D116" s="230" t="s">
        <v>187</v>
      </c>
      <c r="E116" s="43"/>
      <c r="F116" s="231" t="s">
        <v>2013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187</v>
      </c>
      <c r="AU116" s="20" t="s">
        <v>80</v>
      </c>
    </row>
    <row r="117" spans="1:65" s="2" customFormat="1" ht="12">
      <c r="A117" s="41"/>
      <c r="B117" s="42"/>
      <c r="C117" s="293" t="s">
        <v>202</v>
      </c>
      <c r="D117" s="293" t="s">
        <v>452</v>
      </c>
      <c r="E117" s="294" t="s">
        <v>2014</v>
      </c>
      <c r="F117" s="295" t="s">
        <v>2015</v>
      </c>
      <c r="G117" s="296" t="s">
        <v>346</v>
      </c>
      <c r="H117" s="297">
        <v>90</v>
      </c>
      <c r="I117" s="298"/>
      <c r="J117" s="299">
        <f>ROUND(I117*H117,2)</f>
        <v>0</v>
      </c>
      <c r="K117" s="295" t="s">
        <v>197</v>
      </c>
      <c r="L117" s="300"/>
      <c r="M117" s="301" t="s">
        <v>19</v>
      </c>
      <c r="N117" s="302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198</v>
      </c>
      <c r="AT117" s="228" t="s">
        <v>452</v>
      </c>
      <c r="AU117" s="228" t="s">
        <v>80</v>
      </c>
      <c r="AY117" s="20" t="s">
        <v>178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80</v>
      </c>
      <c r="BK117" s="229">
        <f>ROUND(I117*H117,2)</f>
        <v>0</v>
      </c>
      <c r="BL117" s="20" t="s">
        <v>185</v>
      </c>
      <c r="BM117" s="228" t="s">
        <v>201</v>
      </c>
    </row>
    <row r="118" spans="1:47" s="2" customFormat="1" ht="12">
      <c r="A118" s="41"/>
      <c r="B118" s="42"/>
      <c r="C118" s="43"/>
      <c r="D118" s="230" t="s">
        <v>187</v>
      </c>
      <c r="E118" s="43"/>
      <c r="F118" s="231" t="s">
        <v>2015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187</v>
      </c>
      <c r="AU118" s="20" t="s">
        <v>80</v>
      </c>
    </row>
    <row r="119" spans="1:65" s="2" customFormat="1" ht="12">
      <c r="A119" s="41"/>
      <c r="B119" s="42"/>
      <c r="C119" s="293" t="s">
        <v>207</v>
      </c>
      <c r="D119" s="293" t="s">
        <v>452</v>
      </c>
      <c r="E119" s="294" t="s">
        <v>2016</v>
      </c>
      <c r="F119" s="295" t="s">
        <v>2017</v>
      </c>
      <c r="G119" s="296" t="s">
        <v>346</v>
      </c>
      <c r="H119" s="297">
        <v>565</v>
      </c>
      <c r="I119" s="298"/>
      <c r="J119" s="299">
        <f>ROUND(I119*H119,2)</f>
        <v>0</v>
      </c>
      <c r="K119" s="295" t="s">
        <v>197</v>
      </c>
      <c r="L119" s="300"/>
      <c r="M119" s="301" t="s">
        <v>19</v>
      </c>
      <c r="N119" s="302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198</v>
      </c>
      <c r="AT119" s="228" t="s">
        <v>452</v>
      </c>
      <c r="AU119" s="228" t="s">
        <v>80</v>
      </c>
      <c r="AY119" s="20" t="s">
        <v>178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80</v>
      </c>
      <c r="BK119" s="229">
        <f>ROUND(I119*H119,2)</f>
        <v>0</v>
      </c>
      <c r="BL119" s="20" t="s">
        <v>185</v>
      </c>
      <c r="BM119" s="228" t="s">
        <v>235</v>
      </c>
    </row>
    <row r="120" spans="1:47" s="2" customFormat="1" ht="12">
      <c r="A120" s="41"/>
      <c r="B120" s="42"/>
      <c r="C120" s="43"/>
      <c r="D120" s="230" t="s">
        <v>187</v>
      </c>
      <c r="E120" s="43"/>
      <c r="F120" s="231" t="s">
        <v>2017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187</v>
      </c>
      <c r="AU120" s="20" t="s">
        <v>80</v>
      </c>
    </row>
    <row r="121" spans="1:65" s="2" customFormat="1" ht="12">
      <c r="A121" s="41"/>
      <c r="B121" s="42"/>
      <c r="C121" s="293" t="s">
        <v>212</v>
      </c>
      <c r="D121" s="293" t="s">
        <v>452</v>
      </c>
      <c r="E121" s="294" t="s">
        <v>2018</v>
      </c>
      <c r="F121" s="295" t="s">
        <v>2019</v>
      </c>
      <c r="G121" s="296" t="s">
        <v>346</v>
      </c>
      <c r="H121" s="297">
        <v>440</v>
      </c>
      <c r="I121" s="298"/>
      <c r="J121" s="299">
        <f>ROUND(I121*H121,2)</f>
        <v>0</v>
      </c>
      <c r="K121" s="295" t="s">
        <v>197</v>
      </c>
      <c r="L121" s="300"/>
      <c r="M121" s="301" t="s">
        <v>19</v>
      </c>
      <c r="N121" s="302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198</v>
      </c>
      <c r="AT121" s="228" t="s">
        <v>452</v>
      </c>
      <c r="AU121" s="228" t="s">
        <v>80</v>
      </c>
      <c r="AY121" s="20" t="s">
        <v>178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80</v>
      </c>
      <c r="BK121" s="229">
        <f>ROUND(I121*H121,2)</f>
        <v>0</v>
      </c>
      <c r="BL121" s="20" t="s">
        <v>185</v>
      </c>
      <c r="BM121" s="228" t="s">
        <v>215</v>
      </c>
    </row>
    <row r="122" spans="1:47" s="2" customFormat="1" ht="12">
      <c r="A122" s="41"/>
      <c r="B122" s="42"/>
      <c r="C122" s="43"/>
      <c r="D122" s="230" t="s">
        <v>187</v>
      </c>
      <c r="E122" s="43"/>
      <c r="F122" s="231" t="s">
        <v>2019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187</v>
      </c>
      <c r="AU122" s="20" t="s">
        <v>80</v>
      </c>
    </row>
    <row r="123" spans="1:65" s="2" customFormat="1" ht="12">
      <c r="A123" s="41"/>
      <c r="B123" s="42"/>
      <c r="C123" s="293" t="s">
        <v>198</v>
      </c>
      <c r="D123" s="293" t="s">
        <v>452</v>
      </c>
      <c r="E123" s="294" t="s">
        <v>2020</v>
      </c>
      <c r="F123" s="295" t="s">
        <v>2021</v>
      </c>
      <c r="G123" s="296" t="s">
        <v>346</v>
      </c>
      <c r="H123" s="297">
        <v>160</v>
      </c>
      <c r="I123" s="298"/>
      <c r="J123" s="299">
        <f>ROUND(I123*H123,2)</f>
        <v>0</v>
      </c>
      <c r="K123" s="295" t="s">
        <v>197</v>
      </c>
      <c r="L123" s="300"/>
      <c r="M123" s="301" t="s">
        <v>19</v>
      </c>
      <c r="N123" s="302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198</v>
      </c>
      <c r="AT123" s="228" t="s">
        <v>452</v>
      </c>
      <c r="AU123" s="228" t="s">
        <v>80</v>
      </c>
      <c r="AY123" s="20" t="s">
        <v>178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80</v>
      </c>
      <c r="BK123" s="229">
        <f>ROUND(I123*H123,2)</f>
        <v>0</v>
      </c>
      <c r="BL123" s="20" t="s">
        <v>185</v>
      </c>
      <c r="BM123" s="228" t="s">
        <v>218</v>
      </c>
    </row>
    <row r="124" spans="1:47" s="2" customFormat="1" ht="12">
      <c r="A124" s="41"/>
      <c r="B124" s="42"/>
      <c r="C124" s="43"/>
      <c r="D124" s="230" t="s">
        <v>187</v>
      </c>
      <c r="E124" s="43"/>
      <c r="F124" s="231" t="s">
        <v>2021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187</v>
      </c>
      <c r="AU124" s="20" t="s">
        <v>80</v>
      </c>
    </row>
    <row r="125" spans="1:65" s="2" customFormat="1" ht="16.5" customHeight="1">
      <c r="A125" s="41"/>
      <c r="B125" s="42"/>
      <c r="C125" s="293" t="s">
        <v>220</v>
      </c>
      <c r="D125" s="293" t="s">
        <v>452</v>
      </c>
      <c r="E125" s="294" t="s">
        <v>2022</v>
      </c>
      <c r="F125" s="295" t="s">
        <v>2023</v>
      </c>
      <c r="G125" s="296" t="s">
        <v>346</v>
      </c>
      <c r="H125" s="297">
        <v>45</v>
      </c>
      <c r="I125" s="298"/>
      <c r="J125" s="299">
        <f>ROUND(I125*H125,2)</f>
        <v>0</v>
      </c>
      <c r="K125" s="295" t="s">
        <v>197</v>
      </c>
      <c r="L125" s="300"/>
      <c r="M125" s="301" t="s">
        <v>19</v>
      </c>
      <c r="N125" s="302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198</v>
      </c>
      <c r="AT125" s="228" t="s">
        <v>452</v>
      </c>
      <c r="AU125" s="228" t="s">
        <v>80</v>
      </c>
      <c r="AY125" s="20" t="s">
        <v>178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80</v>
      </c>
      <c r="BK125" s="229">
        <f>ROUND(I125*H125,2)</f>
        <v>0</v>
      </c>
      <c r="BL125" s="20" t="s">
        <v>185</v>
      </c>
      <c r="BM125" s="228" t="s">
        <v>224</v>
      </c>
    </row>
    <row r="126" spans="1:47" s="2" customFormat="1" ht="12">
      <c r="A126" s="41"/>
      <c r="B126" s="42"/>
      <c r="C126" s="43"/>
      <c r="D126" s="230" t="s">
        <v>187</v>
      </c>
      <c r="E126" s="43"/>
      <c r="F126" s="231" t="s">
        <v>2023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187</v>
      </c>
      <c r="AU126" s="20" t="s">
        <v>80</v>
      </c>
    </row>
    <row r="127" spans="1:65" s="2" customFormat="1" ht="16.5" customHeight="1">
      <c r="A127" s="41"/>
      <c r="B127" s="42"/>
      <c r="C127" s="293" t="s">
        <v>201</v>
      </c>
      <c r="D127" s="293" t="s">
        <v>452</v>
      </c>
      <c r="E127" s="294" t="s">
        <v>2024</v>
      </c>
      <c r="F127" s="295" t="s">
        <v>2025</v>
      </c>
      <c r="G127" s="296" t="s">
        <v>346</v>
      </c>
      <c r="H127" s="297">
        <v>4</v>
      </c>
      <c r="I127" s="298"/>
      <c r="J127" s="299">
        <f>ROUND(I127*H127,2)</f>
        <v>0</v>
      </c>
      <c r="K127" s="295" t="s">
        <v>197</v>
      </c>
      <c r="L127" s="300"/>
      <c r="M127" s="301" t="s">
        <v>19</v>
      </c>
      <c r="N127" s="302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198</v>
      </c>
      <c r="AT127" s="228" t="s">
        <v>452</v>
      </c>
      <c r="AU127" s="228" t="s">
        <v>80</v>
      </c>
      <c r="AY127" s="20" t="s">
        <v>178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185</v>
      </c>
      <c r="BM127" s="228" t="s">
        <v>228</v>
      </c>
    </row>
    <row r="128" spans="1:47" s="2" customFormat="1" ht="12">
      <c r="A128" s="41"/>
      <c r="B128" s="42"/>
      <c r="C128" s="43"/>
      <c r="D128" s="230" t="s">
        <v>187</v>
      </c>
      <c r="E128" s="43"/>
      <c r="F128" s="231" t="s">
        <v>2025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187</v>
      </c>
      <c r="AU128" s="20" t="s">
        <v>80</v>
      </c>
    </row>
    <row r="129" spans="1:65" s="2" customFormat="1" ht="16.5" customHeight="1">
      <c r="A129" s="41"/>
      <c r="B129" s="42"/>
      <c r="C129" s="293" t="s">
        <v>230</v>
      </c>
      <c r="D129" s="293" t="s">
        <v>452</v>
      </c>
      <c r="E129" s="294" t="s">
        <v>2026</v>
      </c>
      <c r="F129" s="295" t="s">
        <v>2027</v>
      </c>
      <c r="G129" s="296" t="s">
        <v>196</v>
      </c>
      <c r="H129" s="297">
        <v>1</v>
      </c>
      <c r="I129" s="298"/>
      <c r="J129" s="299">
        <f>ROUND(I129*H129,2)</f>
        <v>0</v>
      </c>
      <c r="K129" s="295" t="s">
        <v>197</v>
      </c>
      <c r="L129" s="300"/>
      <c r="M129" s="301" t="s">
        <v>19</v>
      </c>
      <c r="N129" s="302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198</v>
      </c>
      <c r="AT129" s="228" t="s">
        <v>452</v>
      </c>
      <c r="AU129" s="228" t="s">
        <v>80</v>
      </c>
      <c r="AY129" s="20" t="s">
        <v>178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80</v>
      </c>
      <c r="BK129" s="229">
        <f>ROUND(I129*H129,2)</f>
        <v>0</v>
      </c>
      <c r="BL129" s="20" t="s">
        <v>185</v>
      </c>
      <c r="BM129" s="228" t="s">
        <v>233</v>
      </c>
    </row>
    <row r="130" spans="1:47" s="2" customFormat="1" ht="12">
      <c r="A130" s="41"/>
      <c r="B130" s="42"/>
      <c r="C130" s="43"/>
      <c r="D130" s="230" t="s">
        <v>187</v>
      </c>
      <c r="E130" s="43"/>
      <c r="F130" s="231" t="s">
        <v>2027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187</v>
      </c>
      <c r="AU130" s="20" t="s">
        <v>80</v>
      </c>
    </row>
    <row r="131" spans="1:63" s="12" customFormat="1" ht="25.9" customHeight="1">
      <c r="A131" s="12"/>
      <c r="B131" s="201"/>
      <c r="C131" s="202"/>
      <c r="D131" s="203" t="s">
        <v>71</v>
      </c>
      <c r="E131" s="204" t="s">
        <v>441</v>
      </c>
      <c r="F131" s="204" t="s">
        <v>2028</v>
      </c>
      <c r="G131" s="202"/>
      <c r="H131" s="202"/>
      <c r="I131" s="205"/>
      <c r="J131" s="206">
        <f>BK131</f>
        <v>0</v>
      </c>
      <c r="K131" s="202"/>
      <c r="L131" s="207"/>
      <c r="M131" s="208"/>
      <c r="N131" s="209"/>
      <c r="O131" s="209"/>
      <c r="P131" s="210">
        <f>SUM(P132:P135)</f>
        <v>0</v>
      </c>
      <c r="Q131" s="209"/>
      <c r="R131" s="210">
        <f>SUM(R132:R135)</f>
        <v>0</v>
      </c>
      <c r="S131" s="209"/>
      <c r="T131" s="211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80</v>
      </c>
      <c r="AT131" s="213" t="s">
        <v>71</v>
      </c>
      <c r="AU131" s="213" t="s">
        <v>72</v>
      </c>
      <c r="AY131" s="212" t="s">
        <v>178</v>
      </c>
      <c r="BK131" s="214">
        <f>SUM(BK132:BK135)</f>
        <v>0</v>
      </c>
    </row>
    <row r="132" spans="1:65" s="2" customFormat="1" ht="16.5" customHeight="1">
      <c r="A132" s="41"/>
      <c r="B132" s="42"/>
      <c r="C132" s="293" t="s">
        <v>235</v>
      </c>
      <c r="D132" s="293" t="s">
        <v>452</v>
      </c>
      <c r="E132" s="294" t="s">
        <v>2029</v>
      </c>
      <c r="F132" s="295" t="s">
        <v>2030</v>
      </c>
      <c r="G132" s="296" t="s">
        <v>196</v>
      </c>
      <c r="H132" s="297">
        <v>86</v>
      </c>
      <c r="I132" s="298"/>
      <c r="J132" s="299">
        <f>ROUND(I132*H132,2)</f>
        <v>0</v>
      </c>
      <c r="K132" s="295" t="s">
        <v>197</v>
      </c>
      <c r="L132" s="300"/>
      <c r="M132" s="301" t="s">
        <v>19</v>
      </c>
      <c r="N132" s="302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198</v>
      </c>
      <c r="AT132" s="228" t="s">
        <v>452</v>
      </c>
      <c r="AU132" s="228" t="s">
        <v>80</v>
      </c>
      <c r="AY132" s="20" t="s">
        <v>178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185</v>
      </c>
      <c r="BM132" s="228" t="s">
        <v>238</v>
      </c>
    </row>
    <row r="133" spans="1:47" s="2" customFormat="1" ht="12">
      <c r="A133" s="41"/>
      <c r="B133" s="42"/>
      <c r="C133" s="43"/>
      <c r="D133" s="230" t="s">
        <v>187</v>
      </c>
      <c r="E133" s="43"/>
      <c r="F133" s="231" t="s">
        <v>2030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187</v>
      </c>
      <c r="AU133" s="20" t="s">
        <v>80</v>
      </c>
    </row>
    <row r="134" spans="1:65" s="2" customFormat="1" ht="16.5" customHeight="1">
      <c r="A134" s="41"/>
      <c r="B134" s="42"/>
      <c r="C134" s="293" t="s">
        <v>242</v>
      </c>
      <c r="D134" s="293" t="s">
        <v>452</v>
      </c>
      <c r="E134" s="294" t="s">
        <v>2031</v>
      </c>
      <c r="F134" s="295" t="s">
        <v>2032</v>
      </c>
      <c r="G134" s="296" t="s">
        <v>196</v>
      </c>
      <c r="H134" s="297">
        <v>10</v>
      </c>
      <c r="I134" s="298"/>
      <c r="J134" s="299">
        <f>ROUND(I134*H134,2)</f>
        <v>0</v>
      </c>
      <c r="K134" s="295" t="s">
        <v>197</v>
      </c>
      <c r="L134" s="300"/>
      <c r="M134" s="301" t="s">
        <v>19</v>
      </c>
      <c r="N134" s="302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198</v>
      </c>
      <c r="AT134" s="228" t="s">
        <v>452</v>
      </c>
      <c r="AU134" s="228" t="s">
        <v>80</v>
      </c>
      <c r="AY134" s="20" t="s">
        <v>178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185</v>
      </c>
      <c r="BM134" s="228" t="s">
        <v>245</v>
      </c>
    </row>
    <row r="135" spans="1:47" s="2" customFormat="1" ht="12">
      <c r="A135" s="41"/>
      <c r="B135" s="42"/>
      <c r="C135" s="43"/>
      <c r="D135" s="230" t="s">
        <v>187</v>
      </c>
      <c r="E135" s="43"/>
      <c r="F135" s="231" t="s">
        <v>2032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187</v>
      </c>
      <c r="AU135" s="20" t="s">
        <v>80</v>
      </c>
    </row>
    <row r="136" spans="1:63" s="12" customFormat="1" ht="25.9" customHeight="1">
      <c r="A136" s="12"/>
      <c r="B136" s="201"/>
      <c r="C136" s="202"/>
      <c r="D136" s="203" t="s">
        <v>71</v>
      </c>
      <c r="E136" s="204" t="s">
        <v>538</v>
      </c>
      <c r="F136" s="204" t="s">
        <v>2033</v>
      </c>
      <c r="G136" s="202"/>
      <c r="H136" s="202"/>
      <c r="I136" s="205"/>
      <c r="J136" s="206">
        <f>BK136</f>
        <v>0</v>
      </c>
      <c r="K136" s="202"/>
      <c r="L136" s="207"/>
      <c r="M136" s="208"/>
      <c r="N136" s="209"/>
      <c r="O136" s="209"/>
      <c r="P136" s="210">
        <f>SUM(P137:P180)</f>
        <v>0</v>
      </c>
      <c r="Q136" s="209"/>
      <c r="R136" s="210">
        <f>SUM(R137:R180)</f>
        <v>0</v>
      </c>
      <c r="S136" s="209"/>
      <c r="T136" s="211">
        <f>SUM(T137:T180)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80</v>
      </c>
      <c r="AT136" s="213" t="s">
        <v>71</v>
      </c>
      <c r="AU136" s="213" t="s">
        <v>72</v>
      </c>
      <c r="AY136" s="212" t="s">
        <v>178</v>
      </c>
      <c r="BK136" s="214">
        <f>SUM(BK137:BK180)</f>
        <v>0</v>
      </c>
    </row>
    <row r="137" spans="1:65" s="2" customFormat="1" ht="16.5" customHeight="1">
      <c r="A137" s="41"/>
      <c r="B137" s="42"/>
      <c r="C137" s="293" t="s">
        <v>215</v>
      </c>
      <c r="D137" s="293" t="s">
        <v>452</v>
      </c>
      <c r="E137" s="294" t="s">
        <v>2034</v>
      </c>
      <c r="F137" s="295" t="s">
        <v>2035</v>
      </c>
      <c r="G137" s="296" t="s">
        <v>196</v>
      </c>
      <c r="H137" s="297">
        <v>14</v>
      </c>
      <c r="I137" s="298"/>
      <c r="J137" s="299">
        <f>ROUND(I137*H137,2)</f>
        <v>0</v>
      </c>
      <c r="K137" s="295" t="s">
        <v>197</v>
      </c>
      <c r="L137" s="300"/>
      <c r="M137" s="301" t="s">
        <v>19</v>
      </c>
      <c r="N137" s="302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198</v>
      </c>
      <c r="AT137" s="228" t="s">
        <v>452</v>
      </c>
      <c r="AU137" s="228" t="s">
        <v>80</v>
      </c>
      <c r="AY137" s="20" t="s">
        <v>178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80</v>
      </c>
      <c r="BK137" s="229">
        <f>ROUND(I137*H137,2)</f>
        <v>0</v>
      </c>
      <c r="BL137" s="20" t="s">
        <v>185</v>
      </c>
      <c r="BM137" s="228" t="s">
        <v>328</v>
      </c>
    </row>
    <row r="138" spans="1:47" s="2" customFormat="1" ht="12">
      <c r="A138" s="41"/>
      <c r="B138" s="42"/>
      <c r="C138" s="43"/>
      <c r="D138" s="230" t="s">
        <v>187</v>
      </c>
      <c r="E138" s="43"/>
      <c r="F138" s="231" t="s">
        <v>2035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187</v>
      </c>
      <c r="AU138" s="20" t="s">
        <v>80</v>
      </c>
    </row>
    <row r="139" spans="1:65" s="2" customFormat="1" ht="16.5" customHeight="1">
      <c r="A139" s="41"/>
      <c r="B139" s="42"/>
      <c r="C139" s="293" t="s">
        <v>8</v>
      </c>
      <c r="D139" s="293" t="s">
        <v>452</v>
      </c>
      <c r="E139" s="294" t="s">
        <v>2036</v>
      </c>
      <c r="F139" s="295" t="s">
        <v>2037</v>
      </c>
      <c r="G139" s="296" t="s">
        <v>196</v>
      </c>
      <c r="H139" s="297">
        <v>14</v>
      </c>
      <c r="I139" s="298"/>
      <c r="J139" s="299">
        <f>ROUND(I139*H139,2)</f>
        <v>0</v>
      </c>
      <c r="K139" s="295" t="s">
        <v>197</v>
      </c>
      <c r="L139" s="300"/>
      <c r="M139" s="301" t="s">
        <v>19</v>
      </c>
      <c r="N139" s="302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198</v>
      </c>
      <c r="AT139" s="228" t="s">
        <v>452</v>
      </c>
      <c r="AU139" s="228" t="s">
        <v>80</v>
      </c>
      <c r="AY139" s="20" t="s">
        <v>178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80</v>
      </c>
      <c r="BK139" s="229">
        <f>ROUND(I139*H139,2)</f>
        <v>0</v>
      </c>
      <c r="BL139" s="20" t="s">
        <v>185</v>
      </c>
      <c r="BM139" s="228" t="s">
        <v>338</v>
      </c>
    </row>
    <row r="140" spans="1:47" s="2" customFormat="1" ht="12">
      <c r="A140" s="41"/>
      <c r="B140" s="42"/>
      <c r="C140" s="43"/>
      <c r="D140" s="230" t="s">
        <v>187</v>
      </c>
      <c r="E140" s="43"/>
      <c r="F140" s="231" t="s">
        <v>2037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187</v>
      </c>
      <c r="AU140" s="20" t="s">
        <v>80</v>
      </c>
    </row>
    <row r="141" spans="1:65" s="2" customFormat="1" ht="16.5" customHeight="1">
      <c r="A141" s="41"/>
      <c r="B141" s="42"/>
      <c r="C141" s="293" t="s">
        <v>218</v>
      </c>
      <c r="D141" s="293" t="s">
        <v>452</v>
      </c>
      <c r="E141" s="294" t="s">
        <v>2038</v>
      </c>
      <c r="F141" s="295" t="s">
        <v>2039</v>
      </c>
      <c r="G141" s="296" t="s">
        <v>196</v>
      </c>
      <c r="H141" s="297">
        <v>14</v>
      </c>
      <c r="I141" s="298"/>
      <c r="J141" s="299">
        <f>ROUND(I141*H141,2)</f>
        <v>0</v>
      </c>
      <c r="K141" s="295" t="s">
        <v>197</v>
      </c>
      <c r="L141" s="300"/>
      <c r="M141" s="301" t="s">
        <v>19</v>
      </c>
      <c r="N141" s="302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198</v>
      </c>
      <c r="AT141" s="228" t="s">
        <v>452</v>
      </c>
      <c r="AU141" s="228" t="s">
        <v>80</v>
      </c>
      <c r="AY141" s="20" t="s">
        <v>178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80</v>
      </c>
      <c r="BK141" s="229">
        <f>ROUND(I141*H141,2)</f>
        <v>0</v>
      </c>
      <c r="BL141" s="20" t="s">
        <v>185</v>
      </c>
      <c r="BM141" s="228" t="s">
        <v>349</v>
      </c>
    </row>
    <row r="142" spans="1:47" s="2" customFormat="1" ht="12">
      <c r="A142" s="41"/>
      <c r="B142" s="42"/>
      <c r="C142" s="43"/>
      <c r="D142" s="230" t="s">
        <v>187</v>
      </c>
      <c r="E142" s="43"/>
      <c r="F142" s="231" t="s">
        <v>2039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187</v>
      </c>
      <c r="AU142" s="20" t="s">
        <v>80</v>
      </c>
    </row>
    <row r="143" spans="1:65" s="2" customFormat="1" ht="16.5" customHeight="1">
      <c r="A143" s="41"/>
      <c r="B143" s="42"/>
      <c r="C143" s="293" t="s">
        <v>266</v>
      </c>
      <c r="D143" s="293" t="s">
        <v>452</v>
      </c>
      <c r="E143" s="294" t="s">
        <v>2040</v>
      </c>
      <c r="F143" s="295" t="s">
        <v>2041</v>
      </c>
      <c r="G143" s="296" t="s">
        <v>196</v>
      </c>
      <c r="H143" s="297">
        <v>3</v>
      </c>
      <c r="I143" s="298"/>
      <c r="J143" s="299">
        <f>ROUND(I143*H143,2)</f>
        <v>0</v>
      </c>
      <c r="K143" s="295" t="s">
        <v>197</v>
      </c>
      <c r="L143" s="300"/>
      <c r="M143" s="301" t="s">
        <v>19</v>
      </c>
      <c r="N143" s="302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198</v>
      </c>
      <c r="AT143" s="228" t="s">
        <v>452</v>
      </c>
      <c r="AU143" s="228" t="s">
        <v>80</v>
      </c>
      <c r="AY143" s="20" t="s">
        <v>178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80</v>
      </c>
      <c r="BK143" s="229">
        <f>ROUND(I143*H143,2)</f>
        <v>0</v>
      </c>
      <c r="BL143" s="20" t="s">
        <v>185</v>
      </c>
      <c r="BM143" s="228" t="s">
        <v>359</v>
      </c>
    </row>
    <row r="144" spans="1:47" s="2" customFormat="1" ht="12">
      <c r="A144" s="41"/>
      <c r="B144" s="42"/>
      <c r="C144" s="43"/>
      <c r="D144" s="230" t="s">
        <v>187</v>
      </c>
      <c r="E144" s="43"/>
      <c r="F144" s="231" t="s">
        <v>2041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187</v>
      </c>
      <c r="AU144" s="20" t="s">
        <v>80</v>
      </c>
    </row>
    <row r="145" spans="1:65" s="2" customFormat="1" ht="16.5" customHeight="1">
      <c r="A145" s="41"/>
      <c r="B145" s="42"/>
      <c r="C145" s="293" t="s">
        <v>224</v>
      </c>
      <c r="D145" s="293" t="s">
        <v>452</v>
      </c>
      <c r="E145" s="294" t="s">
        <v>2036</v>
      </c>
      <c r="F145" s="295" t="s">
        <v>2037</v>
      </c>
      <c r="G145" s="296" t="s">
        <v>196</v>
      </c>
      <c r="H145" s="297">
        <v>3</v>
      </c>
      <c r="I145" s="298"/>
      <c r="J145" s="299">
        <f>ROUND(I145*H145,2)</f>
        <v>0</v>
      </c>
      <c r="K145" s="295" t="s">
        <v>197</v>
      </c>
      <c r="L145" s="300"/>
      <c r="M145" s="301" t="s">
        <v>19</v>
      </c>
      <c r="N145" s="302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198</v>
      </c>
      <c r="AT145" s="228" t="s">
        <v>452</v>
      </c>
      <c r="AU145" s="228" t="s">
        <v>80</v>
      </c>
      <c r="AY145" s="20" t="s">
        <v>178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80</v>
      </c>
      <c r="BK145" s="229">
        <f>ROUND(I145*H145,2)</f>
        <v>0</v>
      </c>
      <c r="BL145" s="20" t="s">
        <v>185</v>
      </c>
      <c r="BM145" s="228" t="s">
        <v>369</v>
      </c>
    </row>
    <row r="146" spans="1:47" s="2" customFormat="1" ht="12">
      <c r="A146" s="41"/>
      <c r="B146" s="42"/>
      <c r="C146" s="43"/>
      <c r="D146" s="230" t="s">
        <v>187</v>
      </c>
      <c r="E146" s="43"/>
      <c r="F146" s="231" t="s">
        <v>2037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187</v>
      </c>
      <c r="AU146" s="20" t="s">
        <v>80</v>
      </c>
    </row>
    <row r="147" spans="1:65" s="2" customFormat="1" ht="16.5" customHeight="1">
      <c r="A147" s="41"/>
      <c r="B147" s="42"/>
      <c r="C147" s="293" t="s">
        <v>276</v>
      </c>
      <c r="D147" s="293" t="s">
        <v>452</v>
      </c>
      <c r="E147" s="294" t="s">
        <v>2038</v>
      </c>
      <c r="F147" s="295" t="s">
        <v>2039</v>
      </c>
      <c r="G147" s="296" t="s">
        <v>196</v>
      </c>
      <c r="H147" s="297">
        <v>3</v>
      </c>
      <c r="I147" s="298"/>
      <c r="J147" s="299">
        <f>ROUND(I147*H147,2)</f>
        <v>0</v>
      </c>
      <c r="K147" s="295" t="s">
        <v>197</v>
      </c>
      <c r="L147" s="300"/>
      <c r="M147" s="301" t="s">
        <v>19</v>
      </c>
      <c r="N147" s="302" t="s">
        <v>43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198</v>
      </c>
      <c r="AT147" s="228" t="s">
        <v>452</v>
      </c>
      <c r="AU147" s="228" t="s">
        <v>80</v>
      </c>
      <c r="AY147" s="20" t="s">
        <v>178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0" t="s">
        <v>80</v>
      </c>
      <c r="BK147" s="229">
        <f>ROUND(I147*H147,2)</f>
        <v>0</v>
      </c>
      <c r="BL147" s="20" t="s">
        <v>185</v>
      </c>
      <c r="BM147" s="228" t="s">
        <v>319</v>
      </c>
    </row>
    <row r="148" spans="1:47" s="2" customFormat="1" ht="12">
      <c r="A148" s="41"/>
      <c r="B148" s="42"/>
      <c r="C148" s="43"/>
      <c r="D148" s="230" t="s">
        <v>187</v>
      </c>
      <c r="E148" s="43"/>
      <c r="F148" s="231" t="s">
        <v>2039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187</v>
      </c>
      <c r="AU148" s="20" t="s">
        <v>80</v>
      </c>
    </row>
    <row r="149" spans="1:65" s="2" customFormat="1" ht="16.5" customHeight="1">
      <c r="A149" s="41"/>
      <c r="B149" s="42"/>
      <c r="C149" s="293" t="s">
        <v>228</v>
      </c>
      <c r="D149" s="293" t="s">
        <v>452</v>
      </c>
      <c r="E149" s="294" t="s">
        <v>2042</v>
      </c>
      <c r="F149" s="295" t="s">
        <v>2043</v>
      </c>
      <c r="G149" s="296" t="s">
        <v>196</v>
      </c>
      <c r="H149" s="297">
        <v>5</v>
      </c>
      <c r="I149" s="298"/>
      <c r="J149" s="299">
        <f>ROUND(I149*H149,2)</f>
        <v>0</v>
      </c>
      <c r="K149" s="295" t="s">
        <v>197</v>
      </c>
      <c r="L149" s="300"/>
      <c r="M149" s="301" t="s">
        <v>19</v>
      </c>
      <c r="N149" s="302" t="s">
        <v>43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198</v>
      </c>
      <c r="AT149" s="228" t="s">
        <v>452</v>
      </c>
      <c r="AU149" s="228" t="s">
        <v>80</v>
      </c>
      <c r="AY149" s="20" t="s">
        <v>178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0" t="s">
        <v>80</v>
      </c>
      <c r="BK149" s="229">
        <f>ROUND(I149*H149,2)</f>
        <v>0</v>
      </c>
      <c r="BL149" s="20" t="s">
        <v>185</v>
      </c>
      <c r="BM149" s="228" t="s">
        <v>387</v>
      </c>
    </row>
    <row r="150" spans="1:47" s="2" customFormat="1" ht="12">
      <c r="A150" s="41"/>
      <c r="B150" s="42"/>
      <c r="C150" s="43"/>
      <c r="D150" s="230" t="s">
        <v>187</v>
      </c>
      <c r="E150" s="43"/>
      <c r="F150" s="231" t="s">
        <v>2043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187</v>
      </c>
      <c r="AU150" s="20" t="s">
        <v>80</v>
      </c>
    </row>
    <row r="151" spans="1:65" s="2" customFormat="1" ht="16.5" customHeight="1">
      <c r="A151" s="41"/>
      <c r="B151" s="42"/>
      <c r="C151" s="293" t="s">
        <v>7</v>
      </c>
      <c r="D151" s="293" t="s">
        <v>452</v>
      </c>
      <c r="E151" s="294" t="s">
        <v>2044</v>
      </c>
      <c r="F151" s="295" t="s">
        <v>2037</v>
      </c>
      <c r="G151" s="296" t="s">
        <v>196</v>
      </c>
      <c r="H151" s="297">
        <v>5</v>
      </c>
      <c r="I151" s="298"/>
      <c r="J151" s="299">
        <f>ROUND(I151*H151,2)</f>
        <v>0</v>
      </c>
      <c r="K151" s="295" t="s">
        <v>197</v>
      </c>
      <c r="L151" s="300"/>
      <c r="M151" s="301" t="s">
        <v>19</v>
      </c>
      <c r="N151" s="302" t="s">
        <v>43</v>
      </c>
      <c r="O151" s="87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8" t="s">
        <v>198</v>
      </c>
      <c r="AT151" s="228" t="s">
        <v>452</v>
      </c>
      <c r="AU151" s="228" t="s">
        <v>80</v>
      </c>
      <c r="AY151" s="20" t="s">
        <v>178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0" t="s">
        <v>80</v>
      </c>
      <c r="BK151" s="229">
        <f>ROUND(I151*H151,2)</f>
        <v>0</v>
      </c>
      <c r="BL151" s="20" t="s">
        <v>185</v>
      </c>
      <c r="BM151" s="228" t="s">
        <v>398</v>
      </c>
    </row>
    <row r="152" spans="1:47" s="2" customFormat="1" ht="12">
      <c r="A152" s="41"/>
      <c r="B152" s="42"/>
      <c r="C152" s="43"/>
      <c r="D152" s="230" t="s">
        <v>187</v>
      </c>
      <c r="E152" s="43"/>
      <c r="F152" s="231" t="s">
        <v>2037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187</v>
      </c>
      <c r="AU152" s="20" t="s">
        <v>80</v>
      </c>
    </row>
    <row r="153" spans="1:65" s="2" customFormat="1" ht="16.5" customHeight="1">
      <c r="A153" s="41"/>
      <c r="B153" s="42"/>
      <c r="C153" s="293" t="s">
        <v>233</v>
      </c>
      <c r="D153" s="293" t="s">
        <v>452</v>
      </c>
      <c r="E153" s="294" t="s">
        <v>2038</v>
      </c>
      <c r="F153" s="295" t="s">
        <v>2039</v>
      </c>
      <c r="G153" s="296" t="s">
        <v>196</v>
      </c>
      <c r="H153" s="297">
        <v>5</v>
      </c>
      <c r="I153" s="298"/>
      <c r="J153" s="299">
        <f>ROUND(I153*H153,2)</f>
        <v>0</v>
      </c>
      <c r="K153" s="295" t="s">
        <v>197</v>
      </c>
      <c r="L153" s="300"/>
      <c r="M153" s="301" t="s">
        <v>19</v>
      </c>
      <c r="N153" s="302" t="s">
        <v>43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198</v>
      </c>
      <c r="AT153" s="228" t="s">
        <v>452</v>
      </c>
      <c r="AU153" s="228" t="s">
        <v>80</v>
      </c>
      <c r="AY153" s="20" t="s">
        <v>178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0" t="s">
        <v>80</v>
      </c>
      <c r="BK153" s="229">
        <f>ROUND(I153*H153,2)</f>
        <v>0</v>
      </c>
      <c r="BL153" s="20" t="s">
        <v>185</v>
      </c>
      <c r="BM153" s="228" t="s">
        <v>409</v>
      </c>
    </row>
    <row r="154" spans="1:47" s="2" customFormat="1" ht="12">
      <c r="A154" s="41"/>
      <c r="B154" s="42"/>
      <c r="C154" s="43"/>
      <c r="D154" s="230" t="s">
        <v>187</v>
      </c>
      <c r="E154" s="43"/>
      <c r="F154" s="231" t="s">
        <v>2039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187</v>
      </c>
      <c r="AU154" s="20" t="s">
        <v>80</v>
      </c>
    </row>
    <row r="155" spans="1:65" s="2" customFormat="1" ht="16.5" customHeight="1">
      <c r="A155" s="41"/>
      <c r="B155" s="42"/>
      <c r="C155" s="293" t="s">
        <v>296</v>
      </c>
      <c r="D155" s="293" t="s">
        <v>452</v>
      </c>
      <c r="E155" s="294" t="s">
        <v>2045</v>
      </c>
      <c r="F155" s="295" t="s">
        <v>2046</v>
      </c>
      <c r="G155" s="296" t="s">
        <v>196</v>
      </c>
      <c r="H155" s="297">
        <v>4</v>
      </c>
      <c r="I155" s="298"/>
      <c r="J155" s="299">
        <f>ROUND(I155*H155,2)</f>
        <v>0</v>
      </c>
      <c r="K155" s="295" t="s">
        <v>197</v>
      </c>
      <c r="L155" s="300"/>
      <c r="M155" s="301" t="s">
        <v>19</v>
      </c>
      <c r="N155" s="302" t="s">
        <v>43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198</v>
      </c>
      <c r="AT155" s="228" t="s">
        <v>452</v>
      </c>
      <c r="AU155" s="228" t="s">
        <v>80</v>
      </c>
      <c r="AY155" s="20" t="s">
        <v>178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80</v>
      </c>
      <c r="BK155" s="229">
        <f>ROUND(I155*H155,2)</f>
        <v>0</v>
      </c>
      <c r="BL155" s="20" t="s">
        <v>185</v>
      </c>
      <c r="BM155" s="228" t="s">
        <v>420</v>
      </c>
    </row>
    <row r="156" spans="1:47" s="2" customFormat="1" ht="12">
      <c r="A156" s="41"/>
      <c r="B156" s="42"/>
      <c r="C156" s="43"/>
      <c r="D156" s="230" t="s">
        <v>187</v>
      </c>
      <c r="E156" s="43"/>
      <c r="F156" s="231" t="s">
        <v>2046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187</v>
      </c>
      <c r="AU156" s="20" t="s">
        <v>80</v>
      </c>
    </row>
    <row r="157" spans="1:65" s="2" customFormat="1" ht="16.5" customHeight="1">
      <c r="A157" s="41"/>
      <c r="B157" s="42"/>
      <c r="C157" s="293" t="s">
        <v>238</v>
      </c>
      <c r="D157" s="293" t="s">
        <v>452</v>
      </c>
      <c r="E157" s="294" t="s">
        <v>2036</v>
      </c>
      <c r="F157" s="295" t="s">
        <v>2037</v>
      </c>
      <c r="G157" s="296" t="s">
        <v>196</v>
      </c>
      <c r="H157" s="297">
        <v>4</v>
      </c>
      <c r="I157" s="298"/>
      <c r="J157" s="299">
        <f>ROUND(I157*H157,2)</f>
        <v>0</v>
      </c>
      <c r="K157" s="295" t="s">
        <v>197</v>
      </c>
      <c r="L157" s="300"/>
      <c r="M157" s="301" t="s">
        <v>19</v>
      </c>
      <c r="N157" s="302" t="s">
        <v>43</v>
      </c>
      <c r="O157" s="87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8" t="s">
        <v>198</v>
      </c>
      <c r="AT157" s="228" t="s">
        <v>452</v>
      </c>
      <c r="AU157" s="228" t="s">
        <v>80</v>
      </c>
      <c r="AY157" s="20" t="s">
        <v>178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0" t="s">
        <v>80</v>
      </c>
      <c r="BK157" s="229">
        <f>ROUND(I157*H157,2)</f>
        <v>0</v>
      </c>
      <c r="BL157" s="20" t="s">
        <v>185</v>
      </c>
      <c r="BM157" s="228" t="s">
        <v>430</v>
      </c>
    </row>
    <row r="158" spans="1:47" s="2" customFormat="1" ht="12">
      <c r="A158" s="41"/>
      <c r="B158" s="42"/>
      <c r="C158" s="43"/>
      <c r="D158" s="230" t="s">
        <v>187</v>
      </c>
      <c r="E158" s="43"/>
      <c r="F158" s="231" t="s">
        <v>2037</v>
      </c>
      <c r="G158" s="43"/>
      <c r="H158" s="43"/>
      <c r="I158" s="232"/>
      <c r="J158" s="43"/>
      <c r="K158" s="43"/>
      <c r="L158" s="47"/>
      <c r="M158" s="233"/>
      <c r="N158" s="23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187</v>
      </c>
      <c r="AU158" s="20" t="s">
        <v>80</v>
      </c>
    </row>
    <row r="159" spans="1:65" s="2" customFormat="1" ht="16.5" customHeight="1">
      <c r="A159" s="41"/>
      <c r="B159" s="42"/>
      <c r="C159" s="293" t="s">
        <v>307</v>
      </c>
      <c r="D159" s="293" t="s">
        <v>452</v>
      </c>
      <c r="E159" s="294" t="s">
        <v>2038</v>
      </c>
      <c r="F159" s="295" t="s">
        <v>2039</v>
      </c>
      <c r="G159" s="296" t="s">
        <v>196</v>
      </c>
      <c r="H159" s="297">
        <v>4</v>
      </c>
      <c r="I159" s="298"/>
      <c r="J159" s="299">
        <f>ROUND(I159*H159,2)</f>
        <v>0</v>
      </c>
      <c r="K159" s="295" t="s">
        <v>197</v>
      </c>
      <c r="L159" s="300"/>
      <c r="M159" s="301" t="s">
        <v>19</v>
      </c>
      <c r="N159" s="302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198</v>
      </c>
      <c r="AT159" s="228" t="s">
        <v>452</v>
      </c>
      <c r="AU159" s="228" t="s">
        <v>80</v>
      </c>
      <c r="AY159" s="20" t="s">
        <v>178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80</v>
      </c>
      <c r="BK159" s="229">
        <f>ROUND(I159*H159,2)</f>
        <v>0</v>
      </c>
      <c r="BL159" s="20" t="s">
        <v>185</v>
      </c>
      <c r="BM159" s="228" t="s">
        <v>443</v>
      </c>
    </row>
    <row r="160" spans="1:47" s="2" customFormat="1" ht="12">
      <c r="A160" s="41"/>
      <c r="B160" s="42"/>
      <c r="C160" s="43"/>
      <c r="D160" s="230" t="s">
        <v>187</v>
      </c>
      <c r="E160" s="43"/>
      <c r="F160" s="231" t="s">
        <v>2039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187</v>
      </c>
      <c r="AU160" s="20" t="s">
        <v>80</v>
      </c>
    </row>
    <row r="161" spans="1:65" s="2" customFormat="1" ht="16.5" customHeight="1">
      <c r="A161" s="41"/>
      <c r="B161" s="42"/>
      <c r="C161" s="293" t="s">
        <v>245</v>
      </c>
      <c r="D161" s="293" t="s">
        <v>452</v>
      </c>
      <c r="E161" s="294" t="s">
        <v>2047</v>
      </c>
      <c r="F161" s="295" t="s">
        <v>2048</v>
      </c>
      <c r="G161" s="296" t="s">
        <v>196</v>
      </c>
      <c r="H161" s="297">
        <v>2</v>
      </c>
      <c r="I161" s="298"/>
      <c r="J161" s="299">
        <f>ROUND(I161*H161,2)</f>
        <v>0</v>
      </c>
      <c r="K161" s="295" t="s">
        <v>197</v>
      </c>
      <c r="L161" s="300"/>
      <c r="M161" s="301" t="s">
        <v>19</v>
      </c>
      <c r="N161" s="302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198</v>
      </c>
      <c r="AT161" s="228" t="s">
        <v>452</v>
      </c>
      <c r="AU161" s="228" t="s">
        <v>80</v>
      </c>
      <c r="AY161" s="20" t="s">
        <v>178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80</v>
      </c>
      <c r="BK161" s="229">
        <f>ROUND(I161*H161,2)</f>
        <v>0</v>
      </c>
      <c r="BL161" s="20" t="s">
        <v>185</v>
      </c>
      <c r="BM161" s="228" t="s">
        <v>456</v>
      </c>
    </row>
    <row r="162" spans="1:47" s="2" customFormat="1" ht="12">
      <c r="A162" s="41"/>
      <c r="B162" s="42"/>
      <c r="C162" s="43"/>
      <c r="D162" s="230" t="s">
        <v>187</v>
      </c>
      <c r="E162" s="43"/>
      <c r="F162" s="231" t="s">
        <v>2048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187</v>
      </c>
      <c r="AU162" s="20" t="s">
        <v>80</v>
      </c>
    </row>
    <row r="163" spans="1:65" s="2" customFormat="1" ht="16.5" customHeight="1">
      <c r="A163" s="41"/>
      <c r="B163" s="42"/>
      <c r="C163" s="293" t="s">
        <v>323</v>
      </c>
      <c r="D163" s="293" t="s">
        <v>452</v>
      </c>
      <c r="E163" s="294" t="s">
        <v>2036</v>
      </c>
      <c r="F163" s="295" t="s">
        <v>2037</v>
      </c>
      <c r="G163" s="296" t="s">
        <v>196</v>
      </c>
      <c r="H163" s="297">
        <v>2</v>
      </c>
      <c r="I163" s="298"/>
      <c r="J163" s="299">
        <f>ROUND(I163*H163,2)</f>
        <v>0</v>
      </c>
      <c r="K163" s="295" t="s">
        <v>197</v>
      </c>
      <c r="L163" s="300"/>
      <c r="M163" s="301" t="s">
        <v>19</v>
      </c>
      <c r="N163" s="302" t="s">
        <v>43</v>
      </c>
      <c r="O163" s="87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8" t="s">
        <v>198</v>
      </c>
      <c r="AT163" s="228" t="s">
        <v>452</v>
      </c>
      <c r="AU163" s="228" t="s">
        <v>80</v>
      </c>
      <c r="AY163" s="20" t="s">
        <v>178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0" t="s">
        <v>80</v>
      </c>
      <c r="BK163" s="229">
        <f>ROUND(I163*H163,2)</f>
        <v>0</v>
      </c>
      <c r="BL163" s="20" t="s">
        <v>185</v>
      </c>
      <c r="BM163" s="228" t="s">
        <v>466</v>
      </c>
    </row>
    <row r="164" spans="1:47" s="2" customFormat="1" ht="12">
      <c r="A164" s="41"/>
      <c r="B164" s="42"/>
      <c r="C164" s="43"/>
      <c r="D164" s="230" t="s">
        <v>187</v>
      </c>
      <c r="E164" s="43"/>
      <c r="F164" s="231" t="s">
        <v>2037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187</v>
      </c>
      <c r="AU164" s="20" t="s">
        <v>80</v>
      </c>
    </row>
    <row r="165" spans="1:65" s="2" customFormat="1" ht="16.5" customHeight="1">
      <c r="A165" s="41"/>
      <c r="B165" s="42"/>
      <c r="C165" s="293" t="s">
        <v>328</v>
      </c>
      <c r="D165" s="293" t="s">
        <v>452</v>
      </c>
      <c r="E165" s="294" t="s">
        <v>2038</v>
      </c>
      <c r="F165" s="295" t="s">
        <v>2039</v>
      </c>
      <c r="G165" s="296" t="s">
        <v>196</v>
      </c>
      <c r="H165" s="297">
        <v>2</v>
      </c>
      <c r="I165" s="298"/>
      <c r="J165" s="299">
        <f>ROUND(I165*H165,2)</f>
        <v>0</v>
      </c>
      <c r="K165" s="295" t="s">
        <v>197</v>
      </c>
      <c r="L165" s="300"/>
      <c r="M165" s="301" t="s">
        <v>19</v>
      </c>
      <c r="N165" s="302" t="s">
        <v>43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198</v>
      </c>
      <c r="AT165" s="228" t="s">
        <v>452</v>
      </c>
      <c r="AU165" s="228" t="s">
        <v>80</v>
      </c>
      <c r="AY165" s="20" t="s">
        <v>178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0" t="s">
        <v>80</v>
      </c>
      <c r="BK165" s="229">
        <f>ROUND(I165*H165,2)</f>
        <v>0</v>
      </c>
      <c r="BL165" s="20" t="s">
        <v>185</v>
      </c>
      <c r="BM165" s="228" t="s">
        <v>326</v>
      </c>
    </row>
    <row r="166" spans="1:47" s="2" customFormat="1" ht="12">
      <c r="A166" s="41"/>
      <c r="B166" s="42"/>
      <c r="C166" s="43"/>
      <c r="D166" s="230" t="s">
        <v>187</v>
      </c>
      <c r="E166" s="43"/>
      <c r="F166" s="231" t="s">
        <v>2039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187</v>
      </c>
      <c r="AU166" s="20" t="s">
        <v>80</v>
      </c>
    </row>
    <row r="167" spans="1:65" s="2" customFormat="1" ht="16.5" customHeight="1">
      <c r="A167" s="41"/>
      <c r="B167" s="42"/>
      <c r="C167" s="293" t="s">
        <v>333</v>
      </c>
      <c r="D167" s="293" t="s">
        <v>452</v>
      </c>
      <c r="E167" s="294" t="s">
        <v>2049</v>
      </c>
      <c r="F167" s="295" t="s">
        <v>2050</v>
      </c>
      <c r="G167" s="296" t="s">
        <v>196</v>
      </c>
      <c r="H167" s="297">
        <v>2</v>
      </c>
      <c r="I167" s="298"/>
      <c r="J167" s="299">
        <f>ROUND(I167*H167,2)</f>
        <v>0</v>
      </c>
      <c r="K167" s="295" t="s">
        <v>197</v>
      </c>
      <c r="L167" s="300"/>
      <c r="M167" s="301" t="s">
        <v>19</v>
      </c>
      <c r="N167" s="302" t="s">
        <v>43</v>
      </c>
      <c r="O167" s="87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8" t="s">
        <v>198</v>
      </c>
      <c r="AT167" s="228" t="s">
        <v>452</v>
      </c>
      <c r="AU167" s="228" t="s">
        <v>80</v>
      </c>
      <c r="AY167" s="20" t="s">
        <v>178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0" t="s">
        <v>80</v>
      </c>
      <c r="BK167" s="229">
        <f>ROUND(I167*H167,2)</f>
        <v>0</v>
      </c>
      <c r="BL167" s="20" t="s">
        <v>185</v>
      </c>
      <c r="BM167" s="228" t="s">
        <v>331</v>
      </c>
    </row>
    <row r="168" spans="1:47" s="2" customFormat="1" ht="12">
      <c r="A168" s="41"/>
      <c r="B168" s="42"/>
      <c r="C168" s="43"/>
      <c r="D168" s="230" t="s">
        <v>187</v>
      </c>
      <c r="E168" s="43"/>
      <c r="F168" s="231" t="s">
        <v>2050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187</v>
      </c>
      <c r="AU168" s="20" t="s">
        <v>80</v>
      </c>
    </row>
    <row r="169" spans="1:65" s="2" customFormat="1" ht="12">
      <c r="A169" s="41"/>
      <c r="B169" s="42"/>
      <c r="C169" s="293" t="s">
        <v>338</v>
      </c>
      <c r="D169" s="293" t="s">
        <v>452</v>
      </c>
      <c r="E169" s="294" t="s">
        <v>2051</v>
      </c>
      <c r="F169" s="295" t="s">
        <v>2052</v>
      </c>
      <c r="G169" s="296" t="s">
        <v>196</v>
      </c>
      <c r="H169" s="297">
        <v>1</v>
      </c>
      <c r="I169" s="298"/>
      <c r="J169" s="299">
        <f>ROUND(I169*H169,2)</f>
        <v>0</v>
      </c>
      <c r="K169" s="295" t="s">
        <v>197</v>
      </c>
      <c r="L169" s="300"/>
      <c r="M169" s="301" t="s">
        <v>19</v>
      </c>
      <c r="N169" s="302" t="s">
        <v>43</v>
      </c>
      <c r="O169" s="87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8" t="s">
        <v>198</v>
      </c>
      <c r="AT169" s="228" t="s">
        <v>452</v>
      </c>
      <c r="AU169" s="228" t="s">
        <v>80</v>
      </c>
      <c r="AY169" s="20" t="s">
        <v>178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0" t="s">
        <v>80</v>
      </c>
      <c r="BK169" s="229">
        <f>ROUND(I169*H169,2)</f>
        <v>0</v>
      </c>
      <c r="BL169" s="20" t="s">
        <v>185</v>
      </c>
      <c r="BM169" s="228" t="s">
        <v>336</v>
      </c>
    </row>
    <row r="170" spans="1:47" s="2" customFormat="1" ht="12">
      <c r="A170" s="41"/>
      <c r="B170" s="42"/>
      <c r="C170" s="43"/>
      <c r="D170" s="230" t="s">
        <v>187</v>
      </c>
      <c r="E170" s="43"/>
      <c r="F170" s="231" t="s">
        <v>2052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187</v>
      </c>
      <c r="AU170" s="20" t="s">
        <v>80</v>
      </c>
    </row>
    <row r="171" spans="1:65" s="2" customFormat="1" ht="16.5" customHeight="1">
      <c r="A171" s="41"/>
      <c r="B171" s="42"/>
      <c r="C171" s="293" t="s">
        <v>343</v>
      </c>
      <c r="D171" s="293" t="s">
        <v>452</v>
      </c>
      <c r="E171" s="294" t="s">
        <v>2053</v>
      </c>
      <c r="F171" s="295" t="s">
        <v>2054</v>
      </c>
      <c r="G171" s="296" t="s">
        <v>196</v>
      </c>
      <c r="H171" s="297">
        <v>1</v>
      </c>
      <c r="I171" s="298"/>
      <c r="J171" s="299">
        <f>ROUND(I171*H171,2)</f>
        <v>0</v>
      </c>
      <c r="K171" s="295" t="s">
        <v>197</v>
      </c>
      <c r="L171" s="300"/>
      <c r="M171" s="301" t="s">
        <v>19</v>
      </c>
      <c r="N171" s="302" t="s">
        <v>43</v>
      </c>
      <c r="O171" s="87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198</v>
      </c>
      <c r="AT171" s="228" t="s">
        <v>452</v>
      </c>
      <c r="AU171" s="228" t="s">
        <v>80</v>
      </c>
      <c r="AY171" s="20" t="s">
        <v>178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80</v>
      </c>
      <c r="BK171" s="229">
        <f>ROUND(I171*H171,2)</f>
        <v>0</v>
      </c>
      <c r="BL171" s="20" t="s">
        <v>185</v>
      </c>
      <c r="BM171" s="228" t="s">
        <v>341</v>
      </c>
    </row>
    <row r="172" spans="1:47" s="2" customFormat="1" ht="12">
      <c r="A172" s="41"/>
      <c r="B172" s="42"/>
      <c r="C172" s="43"/>
      <c r="D172" s="230" t="s">
        <v>187</v>
      </c>
      <c r="E172" s="43"/>
      <c r="F172" s="231" t="s">
        <v>2054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187</v>
      </c>
      <c r="AU172" s="20" t="s">
        <v>80</v>
      </c>
    </row>
    <row r="173" spans="1:65" s="2" customFormat="1" ht="16.5" customHeight="1">
      <c r="A173" s="41"/>
      <c r="B173" s="42"/>
      <c r="C173" s="293" t="s">
        <v>349</v>
      </c>
      <c r="D173" s="293" t="s">
        <v>452</v>
      </c>
      <c r="E173" s="294" t="s">
        <v>2055</v>
      </c>
      <c r="F173" s="295" t="s">
        <v>2056</v>
      </c>
      <c r="G173" s="296" t="s">
        <v>196</v>
      </c>
      <c r="H173" s="297">
        <v>1</v>
      </c>
      <c r="I173" s="298"/>
      <c r="J173" s="299">
        <f>ROUND(I173*H173,2)</f>
        <v>0</v>
      </c>
      <c r="K173" s="295" t="s">
        <v>197</v>
      </c>
      <c r="L173" s="300"/>
      <c r="M173" s="301" t="s">
        <v>19</v>
      </c>
      <c r="N173" s="302" t="s">
        <v>43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198</v>
      </c>
      <c r="AT173" s="228" t="s">
        <v>452</v>
      </c>
      <c r="AU173" s="228" t="s">
        <v>80</v>
      </c>
      <c r="AY173" s="20" t="s">
        <v>178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80</v>
      </c>
      <c r="BK173" s="229">
        <f>ROUND(I173*H173,2)</f>
        <v>0</v>
      </c>
      <c r="BL173" s="20" t="s">
        <v>185</v>
      </c>
      <c r="BM173" s="228" t="s">
        <v>347</v>
      </c>
    </row>
    <row r="174" spans="1:47" s="2" customFormat="1" ht="12">
      <c r="A174" s="41"/>
      <c r="B174" s="42"/>
      <c r="C174" s="43"/>
      <c r="D174" s="230" t="s">
        <v>187</v>
      </c>
      <c r="E174" s="43"/>
      <c r="F174" s="231" t="s">
        <v>2056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187</v>
      </c>
      <c r="AU174" s="20" t="s">
        <v>80</v>
      </c>
    </row>
    <row r="175" spans="1:65" s="2" customFormat="1" ht="16.5" customHeight="1">
      <c r="A175" s="41"/>
      <c r="B175" s="42"/>
      <c r="C175" s="293" t="s">
        <v>354</v>
      </c>
      <c r="D175" s="303" t="s">
        <v>452</v>
      </c>
      <c r="E175" s="294" t="s">
        <v>2057</v>
      </c>
      <c r="F175" s="295" t="s">
        <v>2058</v>
      </c>
      <c r="G175" s="296" t="s">
        <v>196</v>
      </c>
      <c r="H175" s="297">
        <v>6</v>
      </c>
      <c r="I175" s="298"/>
      <c r="J175" s="299">
        <f>ROUND(I175*H175,2)</f>
        <v>0</v>
      </c>
      <c r="K175" s="295" t="s">
        <v>197</v>
      </c>
      <c r="L175" s="300"/>
      <c r="M175" s="301" t="s">
        <v>19</v>
      </c>
      <c r="N175" s="302" t="s">
        <v>43</v>
      </c>
      <c r="O175" s="87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8" t="s">
        <v>198</v>
      </c>
      <c r="AT175" s="228" t="s">
        <v>452</v>
      </c>
      <c r="AU175" s="228" t="s">
        <v>80</v>
      </c>
      <c r="AY175" s="20" t="s">
        <v>178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0" t="s">
        <v>80</v>
      </c>
      <c r="BK175" s="229">
        <f>ROUND(I175*H175,2)</f>
        <v>0</v>
      </c>
      <c r="BL175" s="20" t="s">
        <v>185</v>
      </c>
      <c r="BM175" s="228" t="s">
        <v>352</v>
      </c>
    </row>
    <row r="176" spans="1:47" s="2" customFormat="1" ht="12">
      <c r="A176" s="41"/>
      <c r="B176" s="42"/>
      <c r="C176" s="43"/>
      <c r="D176" s="230" t="s">
        <v>187</v>
      </c>
      <c r="E176" s="43"/>
      <c r="F176" s="231" t="s">
        <v>2058</v>
      </c>
      <c r="G176" s="43"/>
      <c r="H176" s="43"/>
      <c r="I176" s="232"/>
      <c r="J176" s="43"/>
      <c r="K176" s="43"/>
      <c r="L176" s="47"/>
      <c r="M176" s="233"/>
      <c r="N176" s="23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187</v>
      </c>
      <c r="AU176" s="20" t="s">
        <v>80</v>
      </c>
    </row>
    <row r="177" spans="1:65" s="2" customFormat="1" ht="16.5" customHeight="1">
      <c r="A177" s="41"/>
      <c r="B177" s="42"/>
      <c r="C177" s="293" t="s">
        <v>359</v>
      </c>
      <c r="D177" s="293" t="s">
        <v>452</v>
      </c>
      <c r="E177" s="294" t="s">
        <v>2059</v>
      </c>
      <c r="F177" s="295" t="s">
        <v>2060</v>
      </c>
      <c r="G177" s="296" t="s">
        <v>196</v>
      </c>
      <c r="H177" s="297">
        <v>1</v>
      </c>
      <c r="I177" s="298"/>
      <c r="J177" s="299">
        <f>ROUND(I177*H177,2)</f>
        <v>0</v>
      </c>
      <c r="K177" s="295" t="s">
        <v>197</v>
      </c>
      <c r="L177" s="300"/>
      <c r="M177" s="301" t="s">
        <v>19</v>
      </c>
      <c r="N177" s="302" t="s">
        <v>43</v>
      </c>
      <c r="O177" s="87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198</v>
      </c>
      <c r="AT177" s="228" t="s">
        <v>452</v>
      </c>
      <c r="AU177" s="228" t="s">
        <v>80</v>
      </c>
      <c r="AY177" s="20" t="s">
        <v>178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0" t="s">
        <v>80</v>
      </c>
      <c r="BK177" s="229">
        <f>ROUND(I177*H177,2)</f>
        <v>0</v>
      </c>
      <c r="BL177" s="20" t="s">
        <v>185</v>
      </c>
      <c r="BM177" s="228" t="s">
        <v>357</v>
      </c>
    </row>
    <row r="178" spans="1:47" s="2" customFormat="1" ht="12">
      <c r="A178" s="41"/>
      <c r="B178" s="42"/>
      <c r="C178" s="43"/>
      <c r="D178" s="230" t="s">
        <v>187</v>
      </c>
      <c r="E178" s="43"/>
      <c r="F178" s="231" t="s">
        <v>2060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187</v>
      </c>
      <c r="AU178" s="20" t="s">
        <v>80</v>
      </c>
    </row>
    <row r="179" spans="1:65" s="2" customFormat="1" ht="16.5" customHeight="1">
      <c r="A179" s="41"/>
      <c r="B179" s="42"/>
      <c r="C179" s="293" t="s">
        <v>364</v>
      </c>
      <c r="D179" s="293" t="s">
        <v>452</v>
      </c>
      <c r="E179" s="294" t="s">
        <v>2061</v>
      </c>
      <c r="F179" s="295" t="s">
        <v>2062</v>
      </c>
      <c r="G179" s="296" t="s">
        <v>196</v>
      </c>
      <c r="H179" s="297">
        <v>3</v>
      </c>
      <c r="I179" s="298"/>
      <c r="J179" s="299">
        <f>ROUND(I179*H179,2)</f>
        <v>0</v>
      </c>
      <c r="K179" s="295" t="s">
        <v>197</v>
      </c>
      <c r="L179" s="300"/>
      <c r="M179" s="301" t="s">
        <v>19</v>
      </c>
      <c r="N179" s="302" t="s">
        <v>43</v>
      </c>
      <c r="O179" s="87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198</v>
      </c>
      <c r="AT179" s="228" t="s">
        <v>452</v>
      </c>
      <c r="AU179" s="228" t="s">
        <v>80</v>
      </c>
      <c r="AY179" s="20" t="s">
        <v>178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0" t="s">
        <v>80</v>
      </c>
      <c r="BK179" s="229">
        <f>ROUND(I179*H179,2)</f>
        <v>0</v>
      </c>
      <c r="BL179" s="20" t="s">
        <v>185</v>
      </c>
      <c r="BM179" s="228" t="s">
        <v>362</v>
      </c>
    </row>
    <row r="180" spans="1:47" s="2" customFormat="1" ht="12">
      <c r="A180" s="41"/>
      <c r="B180" s="42"/>
      <c r="C180" s="43"/>
      <c r="D180" s="230" t="s">
        <v>187</v>
      </c>
      <c r="E180" s="43"/>
      <c r="F180" s="231" t="s">
        <v>2062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187</v>
      </c>
      <c r="AU180" s="20" t="s">
        <v>80</v>
      </c>
    </row>
    <row r="181" spans="1:63" s="12" customFormat="1" ht="25.9" customHeight="1">
      <c r="A181" s="12"/>
      <c r="B181" s="201"/>
      <c r="C181" s="202"/>
      <c r="D181" s="203" t="s">
        <v>71</v>
      </c>
      <c r="E181" s="204" t="s">
        <v>661</v>
      </c>
      <c r="F181" s="204" t="s">
        <v>2063</v>
      </c>
      <c r="G181" s="202"/>
      <c r="H181" s="202"/>
      <c r="I181" s="205"/>
      <c r="J181" s="206">
        <f>BK181</f>
        <v>0</v>
      </c>
      <c r="K181" s="202"/>
      <c r="L181" s="207"/>
      <c r="M181" s="208"/>
      <c r="N181" s="209"/>
      <c r="O181" s="209"/>
      <c r="P181" s="210">
        <f>SUM(P182:P193)</f>
        <v>0</v>
      </c>
      <c r="Q181" s="209"/>
      <c r="R181" s="210">
        <f>SUM(R182:R193)</f>
        <v>0</v>
      </c>
      <c r="S181" s="209"/>
      <c r="T181" s="211">
        <f>SUM(T182:T193)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2" t="s">
        <v>80</v>
      </c>
      <c r="AT181" s="213" t="s">
        <v>71</v>
      </c>
      <c r="AU181" s="213" t="s">
        <v>72</v>
      </c>
      <c r="AY181" s="212" t="s">
        <v>178</v>
      </c>
      <c r="BK181" s="214">
        <f>SUM(BK182:BK193)</f>
        <v>0</v>
      </c>
    </row>
    <row r="182" spans="1:65" s="2" customFormat="1" ht="16.5" customHeight="1">
      <c r="A182" s="41"/>
      <c r="B182" s="42"/>
      <c r="C182" s="293" t="s">
        <v>369</v>
      </c>
      <c r="D182" s="293" t="s">
        <v>452</v>
      </c>
      <c r="E182" s="294" t="s">
        <v>2064</v>
      </c>
      <c r="F182" s="295" t="s">
        <v>2065</v>
      </c>
      <c r="G182" s="296" t="s">
        <v>196</v>
      </c>
      <c r="H182" s="297">
        <v>1</v>
      </c>
      <c r="I182" s="298"/>
      <c r="J182" s="299">
        <f>ROUND(I182*H182,2)</f>
        <v>0</v>
      </c>
      <c r="K182" s="295" t="s">
        <v>197</v>
      </c>
      <c r="L182" s="300"/>
      <c r="M182" s="301" t="s">
        <v>19</v>
      </c>
      <c r="N182" s="302" t="s">
        <v>43</v>
      </c>
      <c r="O182" s="8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8" t="s">
        <v>198</v>
      </c>
      <c r="AT182" s="228" t="s">
        <v>452</v>
      </c>
      <c r="AU182" s="228" t="s">
        <v>80</v>
      </c>
      <c r="AY182" s="20" t="s">
        <v>178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0" t="s">
        <v>80</v>
      </c>
      <c r="BK182" s="229">
        <f>ROUND(I182*H182,2)</f>
        <v>0</v>
      </c>
      <c r="BL182" s="20" t="s">
        <v>185</v>
      </c>
      <c r="BM182" s="228" t="s">
        <v>570</v>
      </c>
    </row>
    <row r="183" spans="1:47" s="2" customFormat="1" ht="12">
      <c r="A183" s="41"/>
      <c r="B183" s="42"/>
      <c r="C183" s="43"/>
      <c r="D183" s="230" t="s">
        <v>187</v>
      </c>
      <c r="E183" s="43"/>
      <c r="F183" s="231" t="s">
        <v>2065</v>
      </c>
      <c r="G183" s="43"/>
      <c r="H183" s="43"/>
      <c r="I183" s="232"/>
      <c r="J183" s="43"/>
      <c r="K183" s="43"/>
      <c r="L183" s="47"/>
      <c r="M183" s="233"/>
      <c r="N183" s="23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187</v>
      </c>
      <c r="AU183" s="20" t="s">
        <v>80</v>
      </c>
    </row>
    <row r="184" spans="1:65" s="2" customFormat="1" ht="16.5" customHeight="1">
      <c r="A184" s="41"/>
      <c r="B184" s="42"/>
      <c r="C184" s="293" t="s">
        <v>375</v>
      </c>
      <c r="D184" s="293" t="s">
        <v>452</v>
      </c>
      <c r="E184" s="294" t="s">
        <v>2038</v>
      </c>
      <c r="F184" s="295" t="s">
        <v>2039</v>
      </c>
      <c r="G184" s="296" t="s">
        <v>196</v>
      </c>
      <c r="H184" s="297">
        <v>1</v>
      </c>
      <c r="I184" s="298"/>
      <c r="J184" s="299">
        <f>ROUND(I184*H184,2)</f>
        <v>0</v>
      </c>
      <c r="K184" s="295" t="s">
        <v>197</v>
      </c>
      <c r="L184" s="300"/>
      <c r="M184" s="301" t="s">
        <v>19</v>
      </c>
      <c r="N184" s="302" t="s">
        <v>43</v>
      </c>
      <c r="O184" s="87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8" t="s">
        <v>198</v>
      </c>
      <c r="AT184" s="228" t="s">
        <v>452</v>
      </c>
      <c r="AU184" s="228" t="s">
        <v>80</v>
      </c>
      <c r="AY184" s="20" t="s">
        <v>178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0" t="s">
        <v>80</v>
      </c>
      <c r="BK184" s="229">
        <f>ROUND(I184*H184,2)</f>
        <v>0</v>
      </c>
      <c r="BL184" s="20" t="s">
        <v>185</v>
      </c>
      <c r="BM184" s="228" t="s">
        <v>367</v>
      </c>
    </row>
    <row r="185" spans="1:47" s="2" customFormat="1" ht="12">
      <c r="A185" s="41"/>
      <c r="B185" s="42"/>
      <c r="C185" s="43"/>
      <c r="D185" s="230" t="s">
        <v>187</v>
      </c>
      <c r="E185" s="43"/>
      <c r="F185" s="231" t="s">
        <v>2039</v>
      </c>
      <c r="G185" s="43"/>
      <c r="H185" s="43"/>
      <c r="I185" s="232"/>
      <c r="J185" s="43"/>
      <c r="K185" s="43"/>
      <c r="L185" s="47"/>
      <c r="M185" s="233"/>
      <c r="N185" s="23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187</v>
      </c>
      <c r="AU185" s="20" t="s">
        <v>80</v>
      </c>
    </row>
    <row r="186" spans="1:65" s="2" customFormat="1" ht="16.5" customHeight="1">
      <c r="A186" s="41"/>
      <c r="B186" s="42"/>
      <c r="C186" s="293" t="s">
        <v>319</v>
      </c>
      <c r="D186" s="293" t="s">
        <v>452</v>
      </c>
      <c r="E186" s="294" t="s">
        <v>2066</v>
      </c>
      <c r="F186" s="295" t="s">
        <v>2067</v>
      </c>
      <c r="G186" s="296" t="s">
        <v>196</v>
      </c>
      <c r="H186" s="297">
        <v>30</v>
      </c>
      <c r="I186" s="298"/>
      <c r="J186" s="299">
        <f>ROUND(I186*H186,2)</f>
        <v>0</v>
      </c>
      <c r="K186" s="295" t="s">
        <v>197</v>
      </c>
      <c r="L186" s="300"/>
      <c r="M186" s="301" t="s">
        <v>19</v>
      </c>
      <c r="N186" s="302" t="s">
        <v>43</v>
      </c>
      <c r="O186" s="87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8" t="s">
        <v>198</v>
      </c>
      <c r="AT186" s="228" t="s">
        <v>452</v>
      </c>
      <c r="AU186" s="228" t="s">
        <v>80</v>
      </c>
      <c r="AY186" s="20" t="s">
        <v>178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0" t="s">
        <v>80</v>
      </c>
      <c r="BK186" s="229">
        <f>ROUND(I186*H186,2)</f>
        <v>0</v>
      </c>
      <c r="BL186" s="20" t="s">
        <v>185</v>
      </c>
      <c r="BM186" s="228" t="s">
        <v>373</v>
      </c>
    </row>
    <row r="187" spans="1:47" s="2" customFormat="1" ht="12">
      <c r="A187" s="41"/>
      <c r="B187" s="42"/>
      <c r="C187" s="43"/>
      <c r="D187" s="230" t="s">
        <v>187</v>
      </c>
      <c r="E187" s="43"/>
      <c r="F187" s="231" t="s">
        <v>2067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187</v>
      </c>
      <c r="AU187" s="20" t="s">
        <v>80</v>
      </c>
    </row>
    <row r="188" spans="1:65" s="2" customFormat="1" ht="12">
      <c r="A188" s="41"/>
      <c r="B188" s="42"/>
      <c r="C188" s="293" t="s">
        <v>383</v>
      </c>
      <c r="D188" s="293" t="s">
        <v>452</v>
      </c>
      <c r="E188" s="294" t="s">
        <v>2068</v>
      </c>
      <c r="F188" s="295" t="s">
        <v>2069</v>
      </c>
      <c r="G188" s="296" t="s">
        <v>196</v>
      </c>
      <c r="H188" s="297">
        <v>4</v>
      </c>
      <c r="I188" s="298"/>
      <c r="J188" s="299">
        <f>ROUND(I188*H188,2)</f>
        <v>0</v>
      </c>
      <c r="K188" s="295" t="s">
        <v>197</v>
      </c>
      <c r="L188" s="300"/>
      <c r="M188" s="301" t="s">
        <v>19</v>
      </c>
      <c r="N188" s="302" t="s">
        <v>43</v>
      </c>
      <c r="O188" s="87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198</v>
      </c>
      <c r="AT188" s="228" t="s">
        <v>452</v>
      </c>
      <c r="AU188" s="228" t="s">
        <v>80</v>
      </c>
      <c r="AY188" s="20" t="s">
        <v>178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80</v>
      </c>
      <c r="BK188" s="229">
        <f>ROUND(I188*H188,2)</f>
        <v>0</v>
      </c>
      <c r="BL188" s="20" t="s">
        <v>185</v>
      </c>
      <c r="BM188" s="228" t="s">
        <v>378</v>
      </c>
    </row>
    <row r="189" spans="1:47" s="2" customFormat="1" ht="12">
      <c r="A189" s="41"/>
      <c r="B189" s="42"/>
      <c r="C189" s="43"/>
      <c r="D189" s="230" t="s">
        <v>187</v>
      </c>
      <c r="E189" s="43"/>
      <c r="F189" s="231" t="s">
        <v>2069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187</v>
      </c>
      <c r="AU189" s="20" t="s">
        <v>80</v>
      </c>
    </row>
    <row r="190" spans="1:65" s="2" customFormat="1" ht="16.5" customHeight="1">
      <c r="A190" s="41"/>
      <c r="B190" s="42"/>
      <c r="C190" s="293" t="s">
        <v>387</v>
      </c>
      <c r="D190" s="293" t="s">
        <v>452</v>
      </c>
      <c r="E190" s="294" t="s">
        <v>2070</v>
      </c>
      <c r="F190" s="295" t="s">
        <v>2071</v>
      </c>
      <c r="G190" s="296" t="s">
        <v>196</v>
      </c>
      <c r="H190" s="297">
        <v>1</v>
      </c>
      <c r="I190" s="298"/>
      <c r="J190" s="299">
        <f>ROUND(I190*H190,2)</f>
        <v>0</v>
      </c>
      <c r="K190" s="295" t="s">
        <v>197</v>
      </c>
      <c r="L190" s="300"/>
      <c r="M190" s="301" t="s">
        <v>19</v>
      </c>
      <c r="N190" s="302" t="s">
        <v>43</v>
      </c>
      <c r="O190" s="87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198</v>
      </c>
      <c r="AT190" s="228" t="s">
        <v>452</v>
      </c>
      <c r="AU190" s="228" t="s">
        <v>80</v>
      </c>
      <c r="AY190" s="20" t="s">
        <v>178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0" t="s">
        <v>80</v>
      </c>
      <c r="BK190" s="229">
        <f>ROUND(I190*H190,2)</f>
        <v>0</v>
      </c>
      <c r="BL190" s="20" t="s">
        <v>185</v>
      </c>
      <c r="BM190" s="228" t="s">
        <v>382</v>
      </c>
    </row>
    <row r="191" spans="1:47" s="2" customFormat="1" ht="12">
      <c r="A191" s="41"/>
      <c r="B191" s="42"/>
      <c r="C191" s="43"/>
      <c r="D191" s="230" t="s">
        <v>187</v>
      </c>
      <c r="E191" s="43"/>
      <c r="F191" s="231" t="s">
        <v>2071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187</v>
      </c>
      <c r="AU191" s="20" t="s">
        <v>80</v>
      </c>
    </row>
    <row r="192" spans="1:65" s="2" customFormat="1" ht="16.5" customHeight="1">
      <c r="A192" s="41"/>
      <c r="B192" s="42"/>
      <c r="C192" s="293" t="s">
        <v>393</v>
      </c>
      <c r="D192" s="293" t="s">
        <v>452</v>
      </c>
      <c r="E192" s="294" t="s">
        <v>2072</v>
      </c>
      <c r="F192" s="295" t="s">
        <v>2073</v>
      </c>
      <c r="G192" s="296" t="s">
        <v>196</v>
      </c>
      <c r="H192" s="297">
        <v>2</v>
      </c>
      <c r="I192" s="298"/>
      <c r="J192" s="299">
        <f>ROUND(I192*H192,2)</f>
        <v>0</v>
      </c>
      <c r="K192" s="295" t="s">
        <v>197</v>
      </c>
      <c r="L192" s="300"/>
      <c r="M192" s="301" t="s">
        <v>19</v>
      </c>
      <c r="N192" s="302" t="s">
        <v>43</v>
      </c>
      <c r="O192" s="87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198</v>
      </c>
      <c r="AT192" s="228" t="s">
        <v>452</v>
      </c>
      <c r="AU192" s="228" t="s">
        <v>80</v>
      </c>
      <c r="AY192" s="20" t="s">
        <v>178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185</v>
      </c>
      <c r="BM192" s="228" t="s">
        <v>386</v>
      </c>
    </row>
    <row r="193" spans="1:47" s="2" customFormat="1" ht="12">
      <c r="A193" s="41"/>
      <c r="B193" s="42"/>
      <c r="C193" s="43"/>
      <c r="D193" s="230" t="s">
        <v>187</v>
      </c>
      <c r="E193" s="43"/>
      <c r="F193" s="231" t="s">
        <v>2074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187</v>
      </c>
      <c r="AU193" s="20" t="s">
        <v>80</v>
      </c>
    </row>
    <row r="194" spans="1:63" s="12" customFormat="1" ht="25.9" customHeight="1">
      <c r="A194" s="12"/>
      <c r="B194" s="201"/>
      <c r="C194" s="202"/>
      <c r="D194" s="203" t="s">
        <v>71</v>
      </c>
      <c r="E194" s="204" t="s">
        <v>701</v>
      </c>
      <c r="F194" s="204" t="s">
        <v>2075</v>
      </c>
      <c r="G194" s="202"/>
      <c r="H194" s="202"/>
      <c r="I194" s="205"/>
      <c r="J194" s="206">
        <f>BK194</f>
        <v>0</v>
      </c>
      <c r="K194" s="202"/>
      <c r="L194" s="207"/>
      <c r="M194" s="208"/>
      <c r="N194" s="209"/>
      <c r="O194" s="209"/>
      <c r="P194" s="210">
        <f>SUM(P195:P204)</f>
        <v>0</v>
      </c>
      <c r="Q194" s="209"/>
      <c r="R194" s="210">
        <f>SUM(R195:R204)</f>
        <v>0</v>
      </c>
      <c r="S194" s="209"/>
      <c r="T194" s="211">
        <f>SUM(T195:T204)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2" t="s">
        <v>80</v>
      </c>
      <c r="AT194" s="213" t="s">
        <v>71</v>
      </c>
      <c r="AU194" s="213" t="s">
        <v>72</v>
      </c>
      <c r="AY194" s="212" t="s">
        <v>178</v>
      </c>
      <c r="BK194" s="214">
        <f>SUM(BK195:BK204)</f>
        <v>0</v>
      </c>
    </row>
    <row r="195" spans="1:65" s="2" customFormat="1" ht="12">
      <c r="A195" s="41"/>
      <c r="B195" s="42"/>
      <c r="C195" s="293" t="s">
        <v>398</v>
      </c>
      <c r="D195" s="293" t="s">
        <v>452</v>
      </c>
      <c r="E195" s="294" t="s">
        <v>2076</v>
      </c>
      <c r="F195" s="295" t="s">
        <v>2077</v>
      </c>
      <c r="G195" s="296" t="s">
        <v>196</v>
      </c>
      <c r="H195" s="297">
        <v>16</v>
      </c>
      <c r="I195" s="298"/>
      <c r="J195" s="299">
        <f>ROUND(I195*H195,2)</f>
        <v>0</v>
      </c>
      <c r="K195" s="295" t="s">
        <v>197</v>
      </c>
      <c r="L195" s="300"/>
      <c r="M195" s="301" t="s">
        <v>19</v>
      </c>
      <c r="N195" s="302" t="s">
        <v>43</v>
      </c>
      <c r="O195" s="87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8" t="s">
        <v>198</v>
      </c>
      <c r="AT195" s="228" t="s">
        <v>452</v>
      </c>
      <c r="AU195" s="228" t="s">
        <v>80</v>
      </c>
      <c r="AY195" s="20" t="s">
        <v>178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0" t="s">
        <v>80</v>
      </c>
      <c r="BK195" s="229">
        <f>ROUND(I195*H195,2)</f>
        <v>0</v>
      </c>
      <c r="BL195" s="20" t="s">
        <v>185</v>
      </c>
      <c r="BM195" s="228" t="s">
        <v>390</v>
      </c>
    </row>
    <row r="196" spans="1:47" s="2" customFormat="1" ht="12">
      <c r="A196" s="41"/>
      <c r="B196" s="42"/>
      <c r="C196" s="43"/>
      <c r="D196" s="230" t="s">
        <v>187</v>
      </c>
      <c r="E196" s="43"/>
      <c r="F196" s="231" t="s">
        <v>2077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187</v>
      </c>
      <c r="AU196" s="20" t="s">
        <v>80</v>
      </c>
    </row>
    <row r="197" spans="1:65" s="2" customFormat="1" ht="12">
      <c r="A197" s="41"/>
      <c r="B197" s="42"/>
      <c r="C197" s="293" t="s">
        <v>404</v>
      </c>
      <c r="D197" s="293" t="s">
        <v>452</v>
      </c>
      <c r="E197" s="294" t="s">
        <v>2078</v>
      </c>
      <c r="F197" s="295" t="s">
        <v>2079</v>
      </c>
      <c r="G197" s="296" t="s">
        <v>196</v>
      </c>
      <c r="H197" s="297">
        <v>23</v>
      </c>
      <c r="I197" s="298"/>
      <c r="J197" s="299">
        <f>ROUND(I197*H197,2)</f>
        <v>0</v>
      </c>
      <c r="K197" s="295" t="s">
        <v>197</v>
      </c>
      <c r="L197" s="300"/>
      <c r="M197" s="301" t="s">
        <v>19</v>
      </c>
      <c r="N197" s="302" t="s">
        <v>43</v>
      </c>
      <c r="O197" s="87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198</v>
      </c>
      <c r="AT197" s="228" t="s">
        <v>452</v>
      </c>
      <c r="AU197" s="228" t="s">
        <v>80</v>
      </c>
      <c r="AY197" s="20" t="s">
        <v>178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80</v>
      </c>
      <c r="BK197" s="229">
        <f>ROUND(I197*H197,2)</f>
        <v>0</v>
      </c>
      <c r="BL197" s="20" t="s">
        <v>185</v>
      </c>
      <c r="BM197" s="228" t="s">
        <v>396</v>
      </c>
    </row>
    <row r="198" spans="1:47" s="2" customFormat="1" ht="12">
      <c r="A198" s="41"/>
      <c r="B198" s="42"/>
      <c r="C198" s="43"/>
      <c r="D198" s="230" t="s">
        <v>187</v>
      </c>
      <c r="E198" s="43"/>
      <c r="F198" s="231" t="s">
        <v>2079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187</v>
      </c>
      <c r="AU198" s="20" t="s">
        <v>80</v>
      </c>
    </row>
    <row r="199" spans="1:65" s="2" customFormat="1" ht="12">
      <c r="A199" s="41"/>
      <c r="B199" s="42"/>
      <c r="C199" s="293" t="s">
        <v>409</v>
      </c>
      <c r="D199" s="293" t="s">
        <v>452</v>
      </c>
      <c r="E199" s="294" t="s">
        <v>2080</v>
      </c>
      <c r="F199" s="295" t="s">
        <v>2081</v>
      </c>
      <c r="G199" s="296" t="s">
        <v>196</v>
      </c>
      <c r="H199" s="297">
        <v>8</v>
      </c>
      <c r="I199" s="298"/>
      <c r="J199" s="299">
        <f>ROUND(I199*H199,2)</f>
        <v>0</v>
      </c>
      <c r="K199" s="295" t="s">
        <v>197</v>
      </c>
      <c r="L199" s="300"/>
      <c r="M199" s="301" t="s">
        <v>19</v>
      </c>
      <c r="N199" s="302" t="s">
        <v>43</v>
      </c>
      <c r="O199" s="87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8" t="s">
        <v>198</v>
      </c>
      <c r="AT199" s="228" t="s">
        <v>452</v>
      </c>
      <c r="AU199" s="228" t="s">
        <v>80</v>
      </c>
      <c r="AY199" s="20" t="s">
        <v>178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0" t="s">
        <v>80</v>
      </c>
      <c r="BK199" s="229">
        <f>ROUND(I199*H199,2)</f>
        <v>0</v>
      </c>
      <c r="BL199" s="20" t="s">
        <v>185</v>
      </c>
      <c r="BM199" s="228" t="s">
        <v>401</v>
      </c>
    </row>
    <row r="200" spans="1:47" s="2" customFormat="1" ht="12">
      <c r="A200" s="41"/>
      <c r="B200" s="42"/>
      <c r="C200" s="43"/>
      <c r="D200" s="230" t="s">
        <v>187</v>
      </c>
      <c r="E200" s="43"/>
      <c r="F200" s="231" t="s">
        <v>2081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187</v>
      </c>
      <c r="AU200" s="20" t="s">
        <v>80</v>
      </c>
    </row>
    <row r="201" spans="1:65" s="2" customFormat="1" ht="12">
      <c r="A201" s="41"/>
      <c r="B201" s="42"/>
      <c r="C201" s="293" t="s">
        <v>415</v>
      </c>
      <c r="D201" s="293" t="s">
        <v>452</v>
      </c>
      <c r="E201" s="294" t="s">
        <v>2082</v>
      </c>
      <c r="F201" s="295" t="s">
        <v>2083</v>
      </c>
      <c r="G201" s="296" t="s">
        <v>196</v>
      </c>
      <c r="H201" s="297">
        <v>2</v>
      </c>
      <c r="I201" s="298"/>
      <c r="J201" s="299">
        <f>ROUND(I201*H201,2)</f>
        <v>0</v>
      </c>
      <c r="K201" s="295" t="s">
        <v>197</v>
      </c>
      <c r="L201" s="300"/>
      <c r="M201" s="301" t="s">
        <v>19</v>
      </c>
      <c r="N201" s="302" t="s">
        <v>43</v>
      </c>
      <c r="O201" s="87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8" t="s">
        <v>198</v>
      </c>
      <c r="AT201" s="228" t="s">
        <v>452</v>
      </c>
      <c r="AU201" s="228" t="s">
        <v>80</v>
      </c>
      <c r="AY201" s="20" t="s">
        <v>178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0" t="s">
        <v>80</v>
      </c>
      <c r="BK201" s="229">
        <f>ROUND(I201*H201,2)</f>
        <v>0</v>
      </c>
      <c r="BL201" s="20" t="s">
        <v>185</v>
      </c>
      <c r="BM201" s="228" t="s">
        <v>407</v>
      </c>
    </row>
    <row r="202" spans="1:47" s="2" customFormat="1" ht="12">
      <c r="A202" s="41"/>
      <c r="B202" s="42"/>
      <c r="C202" s="43"/>
      <c r="D202" s="230" t="s">
        <v>187</v>
      </c>
      <c r="E202" s="43"/>
      <c r="F202" s="231" t="s">
        <v>2083</v>
      </c>
      <c r="G202" s="43"/>
      <c r="H202" s="43"/>
      <c r="I202" s="232"/>
      <c r="J202" s="43"/>
      <c r="K202" s="43"/>
      <c r="L202" s="47"/>
      <c r="M202" s="233"/>
      <c r="N202" s="23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187</v>
      </c>
      <c r="AU202" s="20" t="s">
        <v>80</v>
      </c>
    </row>
    <row r="203" spans="1:65" s="2" customFormat="1" ht="16.5" customHeight="1">
      <c r="A203" s="41"/>
      <c r="B203" s="42"/>
      <c r="C203" s="293" t="s">
        <v>420</v>
      </c>
      <c r="D203" s="293" t="s">
        <v>452</v>
      </c>
      <c r="E203" s="294" t="s">
        <v>2084</v>
      </c>
      <c r="F203" s="295" t="s">
        <v>2085</v>
      </c>
      <c r="G203" s="296" t="s">
        <v>196</v>
      </c>
      <c r="H203" s="297">
        <v>49</v>
      </c>
      <c r="I203" s="298"/>
      <c r="J203" s="299">
        <f>ROUND(I203*H203,2)</f>
        <v>0</v>
      </c>
      <c r="K203" s="295" t="s">
        <v>197</v>
      </c>
      <c r="L203" s="300"/>
      <c r="M203" s="301" t="s">
        <v>19</v>
      </c>
      <c r="N203" s="302" t="s">
        <v>43</v>
      </c>
      <c r="O203" s="87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8" t="s">
        <v>198</v>
      </c>
      <c r="AT203" s="228" t="s">
        <v>452</v>
      </c>
      <c r="AU203" s="228" t="s">
        <v>80</v>
      </c>
      <c r="AY203" s="20" t="s">
        <v>178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0" t="s">
        <v>80</v>
      </c>
      <c r="BK203" s="229">
        <f>ROUND(I203*H203,2)</f>
        <v>0</v>
      </c>
      <c r="BL203" s="20" t="s">
        <v>185</v>
      </c>
      <c r="BM203" s="228" t="s">
        <v>412</v>
      </c>
    </row>
    <row r="204" spans="1:47" s="2" customFormat="1" ht="12">
      <c r="A204" s="41"/>
      <c r="B204" s="42"/>
      <c r="C204" s="43"/>
      <c r="D204" s="230" t="s">
        <v>187</v>
      </c>
      <c r="E204" s="43"/>
      <c r="F204" s="231" t="s">
        <v>2085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187</v>
      </c>
      <c r="AU204" s="20" t="s">
        <v>80</v>
      </c>
    </row>
    <row r="205" spans="1:63" s="12" customFormat="1" ht="25.9" customHeight="1">
      <c r="A205" s="12"/>
      <c r="B205" s="201"/>
      <c r="C205" s="202"/>
      <c r="D205" s="203" t="s">
        <v>71</v>
      </c>
      <c r="E205" s="204" t="s">
        <v>747</v>
      </c>
      <c r="F205" s="204" t="s">
        <v>2086</v>
      </c>
      <c r="G205" s="202"/>
      <c r="H205" s="202"/>
      <c r="I205" s="205"/>
      <c r="J205" s="206">
        <f>BK205</f>
        <v>0</v>
      </c>
      <c r="K205" s="202"/>
      <c r="L205" s="207"/>
      <c r="M205" s="208"/>
      <c r="N205" s="209"/>
      <c r="O205" s="209"/>
      <c r="P205" s="210">
        <f>SUM(P206:P227)</f>
        <v>0</v>
      </c>
      <c r="Q205" s="209"/>
      <c r="R205" s="210">
        <f>SUM(R206:R227)</f>
        <v>0</v>
      </c>
      <c r="S205" s="209"/>
      <c r="T205" s="211">
        <f>SUM(T206:T227)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2" t="s">
        <v>80</v>
      </c>
      <c r="AT205" s="213" t="s">
        <v>71</v>
      </c>
      <c r="AU205" s="213" t="s">
        <v>72</v>
      </c>
      <c r="AY205" s="212" t="s">
        <v>178</v>
      </c>
      <c r="BK205" s="214">
        <f>SUM(BK206:BK227)</f>
        <v>0</v>
      </c>
    </row>
    <row r="206" spans="1:65" s="2" customFormat="1" ht="16.5" customHeight="1">
      <c r="A206" s="41"/>
      <c r="B206" s="42"/>
      <c r="C206" s="293" t="s">
        <v>425</v>
      </c>
      <c r="D206" s="293" t="s">
        <v>452</v>
      </c>
      <c r="E206" s="294" t="s">
        <v>2087</v>
      </c>
      <c r="F206" s="295" t="s">
        <v>2088</v>
      </c>
      <c r="G206" s="296" t="s">
        <v>196</v>
      </c>
      <c r="H206" s="297">
        <v>104</v>
      </c>
      <c r="I206" s="298"/>
      <c r="J206" s="299">
        <f>ROUND(I206*H206,2)</f>
        <v>0</v>
      </c>
      <c r="K206" s="295" t="s">
        <v>197</v>
      </c>
      <c r="L206" s="300"/>
      <c r="M206" s="301" t="s">
        <v>19</v>
      </c>
      <c r="N206" s="302" t="s">
        <v>43</v>
      </c>
      <c r="O206" s="87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8" t="s">
        <v>198</v>
      </c>
      <c r="AT206" s="228" t="s">
        <v>452</v>
      </c>
      <c r="AU206" s="228" t="s">
        <v>80</v>
      </c>
      <c r="AY206" s="20" t="s">
        <v>178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0" t="s">
        <v>80</v>
      </c>
      <c r="BK206" s="229">
        <f>ROUND(I206*H206,2)</f>
        <v>0</v>
      </c>
      <c r="BL206" s="20" t="s">
        <v>185</v>
      </c>
      <c r="BM206" s="228" t="s">
        <v>418</v>
      </c>
    </row>
    <row r="207" spans="1:47" s="2" customFormat="1" ht="12">
      <c r="A207" s="41"/>
      <c r="B207" s="42"/>
      <c r="C207" s="43"/>
      <c r="D207" s="230" t="s">
        <v>187</v>
      </c>
      <c r="E207" s="43"/>
      <c r="F207" s="231" t="s">
        <v>2088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187</v>
      </c>
      <c r="AU207" s="20" t="s">
        <v>80</v>
      </c>
    </row>
    <row r="208" spans="1:65" s="2" customFormat="1" ht="16.5" customHeight="1">
      <c r="A208" s="41"/>
      <c r="B208" s="42"/>
      <c r="C208" s="293" t="s">
        <v>430</v>
      </c>
      <c r="D208" s="293" t="s">
        <v>452</v>
      </c>
      <c r="E208" s="294" t="s">
        <v>2089</v>
      </c>
      <c r="F208" s="295" t="s">
        <v>2090</v>
      </c>
      <c r="G208" s="296" t="s">
        <v>196</v>
      </c>
      <c r="H208" s="297">
        <v>36</v>
      </c>
      <c r="I208" s="298"/>
      <c r="J208" s="299">
        <f>ROUND(I208*H208,2)</f>
        <v>0</v>
      </c>
      <c r="K208" s="295" t="s">
        <v>197</v>
      </c>
      <c r="L208" s="300"/>
      <c r="M208" s="301" t="s">
        <v>19</v>
      </c>
      <c r="N208" s="302" t="s">
        <v>43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198</v>
      </c>
      <c r="AT208" s="228" t="s">
        <v>452</v>
      </c>
      <c r="AU208" s="228" t="s">
        <v>80</v>
      </c>
      <c r="AY208" s="20" t="s">
        <v>178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0" t="s">
        <v>80</v>
      </c>
      <c r="BK208" s="229">
        <f>ROUND(I208*H208,2)</f>
        <v>0</v>
      </c>
      <c r="BL208" s="20" t="s">
        <v>185</v>
      </c>
      <c r="BM208" s="228" t="s">
        <v>423</v>
      </c>
    </row>
    <row r="209" spans="1:47" s="2" customFormat="1" ht="12">
      <c r="A209" s="41"/>
      <c r="B209" s="42"/>
      <c r="C209" s="43"/>
      <c r="D209" s="230" t="s">
        <v>187</v>
      </c>
      <c r="E209" s="43"/>
      <c r="F209" s="231" t="s">
        <v>2090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187</v>
      </c>
      <c r="AU209" s="20" t="s">
        <v>80</v>
      </c>
    </row>
    <row r="210" spans="1:65" s="2" customFormat="1" ht="16.5" customHeight="1">
      <c r="A210" s="41"/>
      <c r="B210" s="42"/>
      <c r="C210" s="293" t="s">
        <v>436</v>
      </c>
      <c r="D210" s="293" t="s">
        <v>452</v>
      </c>
      <c r="E210" s="294" t="s">
        <v>2091</v>
      </c>
      <c r="F210" s="295" t="s">
        <v>2092</v>
      </c>
      <c r="G210" s="296" t="s">
        <v>196</v>
      </c>
      <c r="H210" s="297">
        <v>22</v>
      </c>
      <c r="I210" s="298"/>
      <c r="J210" s="299">
        <f>ROUND(I210*H210,2)</f>
        <v>0</v>
      </c>
      <c r="K210" s="295" t="s">
        <v>197</v>
      </c>
      <c r="L210" s="300"/>
      <c r="M210" s="301" t="s">
        <v>19</v>
      </c>
      <c r="N210" s="302" t="s">
        <v>43</v>
      </c>
      <c r="O210" s="87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8" t="s">
        <v>198</v>
      </c>
      <c r="AT210" s="228" t="s">
        <v>452</v>
      </c>
      <c r="AU210" s="228" t="s">
        <v>80</v>
      </c>
      <c r="AY210" s="20" t="s">
        <v>178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0" t="s">
        <v>80</v>
      </c>
      <c r="BK210" s="229">
        <f>ROUND(I210*H210,2)</f>
        <v>0</v>
      </c>
      <c r="BL210" s="20" t="s">
        <v>185</v>
      </c>
      <c r="BM210" s="228" t="s">
        <v>428</v>
      </c>
    </row>
    <row r="211" spans="1:47" s="2" customFormat="1" ht="12">
      <c r="A211" s="41"/>
      <c r="B211" s="42"/>
      <c r="C211" s="43"/>
      <c r="D211" s="230" t="s">
        <v>187</v>
      </c>
      <c r="E211" s="43"/>
      <c r="F211" s="231" t="s">
        <v>2092</v>
      </c>
      <c r="G211" s="43"/>
      <c r="H211" s="43"/>
      <c r="I211" s="232"/>
      <c r="J211" s="43"/>
      <c r="K211" s="43"/>
      <c r="L211" s="47"/>
      <c r="M211" s="233"/>
      <c r="N211" s="23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187</v>
      </c>
      <c r="AU211" s="20" t="s">
        <v>80</v>
      </c>
    </row>
    <row r="212" spans="1:65" s="2" customFormat="1" ht="16.5" customHeight="1">
      <c r="A212" s="41"/>
      <c r="B212" s="42"/>
      <c r="C212" s="293" t="s">
        <v>443</v>
      </c>
      <c r="D212" s="293" t="s">
        <v>452</v>
      </c>
      <c r="E212" s="294" t="s">
        <v>2093</v>
      </c>
      <c r="F212" s="295" t="s">
        <v>2094</v>
      </c>
      <c r="G212" s="296" t="s">
        <v>196</v>
      </c>
      <c r="H212" s="297">
        <v>1</v>
      </c>
      <c r="I212" s="298"/>
      <c r="J212" s="299">
        <f>ROUND(I212*H212,2)</f>
        <v>0</v>
      </c>
      <c r="K212" s="295" t="s">
        <v>197</v>
      </c>
      <c r="L212" s="300"/>
      <c r="M212" s="301" t="s">
        <v>19</v>
      </c>
      <c r="N212" s="302" t="s">
        <v>43</v>
      </c>
      <c r="O212" s="87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8" t="s">
        <v>198</v>
      </c>
      <c r="AT212" s="228" t="s">
        <v>452</v>
      </c>
      <c r="AU212" s="228" t="s">
        <v>80</v>
      </c>
      <c r="AY212" s="20" t="s">
        <v>178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0" t="s">
        <v>80</v>
      </c>
      <c r="BK212" s="229">
        <f>ROUND(I212*H212,2)</f>
        <v>0</v>
      </c>
      <c r="BL212" s="20" t="s">
        <v>185</v>
      </c>
      <c r="BM212" s="228" t="s">
        <v>433</v>
      </c>
    </row>
    <row r="213" spans="1:47" s="2" customFormat="1" ht="12">
      <c r="A213" s="41"/>
      <c r="B213" s="42"/>
      <c r="C213" s="43"/>
      <c r="D213" s="230" t="s">
        <v>187</v>
      </c>
      <c r="E213" s="43"/>
      <c r="F213" s="231" t="s">
        <v>2094</v>
      </c>
      <c r="G213" s="43"/>
      <c r="H213" s="43"/>
      <c r="I213" s="232"/>
      <c r="J213" s="43"/>
      <c r="K213" s="43"/>
      <c r="L213" s="47"/>
      <c r="M213" s="233"/>
      <c r="N213" s="23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187</v>
      </c>
      <c r="AU213" s="20" t="s">
        <v>80</v>
      </c>
    </row>
    <row r="214" spans="1:65" s="2" customFormat="1" ht="16.5" customHeight="1">
      <c r="A214" s="41"/>
      <c r="B214" s="42"/>
      <c r="C214" s="293" t="s">
        <v>451</v>
      </c>
      <c r="D214" s="293" t="s">
        <v>452</v>
      </c>
      <c r="E214" s="294" t="s">
        <v>2095</v>
      </c>
      <c r="F214" s="295" t="s">
        <v>2096</v>
      </c>
      <c r="G214" s="296" t="s">
        <v>196</v>
      </c>
      <c r="H214" s="297">
        <v>4</v>
      </c>
      <c r="I214" s="298"/>
      <c r="J214" s="299">
        <f>ROUND(I214*H214,2)</f>
        <v>0</v>
      </c>
      <c r="K214" s="295" t="s">
        <v>197</v>
      </c>
      <c r="L214" s="300"/>
      <c r="M214" s="301" t="s">
        <v>19</v>
      </c>
      <c r="N214" s="302" t="s">
        <v>43</v>
      </c>
      <c r="O214" s="87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8" t="s">
        <v>198</v>
      </c>
      <c r="AT214" s="228" t="s">
        <v>452</v>
      </c>
      <c r="AU214" s="228" t="s">
        <v>80</v>
      </c>
      <c r="AY214" s="20" t="s">
        <v>178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0" t="s">
        <v>80</v>
      </c>
      <c r="BK214" s="229">
        <f>ROUND(I214*H214,2)</f>
        <v>0</v>
      </c>
      <c r="BL214" s="20" t="s">
        <v>185</v>
      </c>
      <c r="BM214" s="228" t="s">
        <v>439</v>
      </c>
    </row>
    <row r="215" spans="1:47" s="2" customFormat="1" ht="12">
      <c r="A215" s="41"/>
      <c r="B215" s="42"/>
      <c r="C215" s="43"/>
      <c r="D215" s="230" t="s">
        <v>187</v>
      </c>
      <c r="E215" s="43"/>
      <c r="F215" s="231" t="s">
        <v>2096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187</v>
      </c>
      <c r="AU215" s="20" t="s">
        <v>80</v>
      </c>
    </row>
    <row r="216" spans="1:65" s="2" customFormat="1" ht="16.5" customHeight="1">
      <c r="A216" s="41"/>
      <c r="B216" s="42"/>
      <c r="C216" s="293" t="s">
        <v>456</v>
      </c>
      <c r="D216" s="293" t="s">
        <v>452</v>
      </c>
      <c r="E216" s="294" t="s">
        <v>2097</v>
      </c>
      <c r="F216" s="295" t="s">
        <v>2098</v>
      </c>
      <c r="G216" s="296" t="s">
        <v>196</v>
      </c>
      <c r="H216" s="297">
        <v>4</v>
      </c>
      <c r="I216" s="298"/>
      <c r="J216" s="299">
        <f>ROUND(I216*H216,2)</f>
        <v>0</v>
      </c>
      <c r="K216" s="295" t="s">
        <v>197</v>
      </c>
      <c r="L216" s="300"/>
      <c r="M216" s="301" t="s">
        <v>19</v>
      </c>
      <c r="N216" s="302" t="s">
        <v>43</v>
      </c>
      <c r="O216" s="87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198</v>
      </c>
      <c r="AT216" s="228" t="s">
        <v>452</v>
      </c>
      <c r="AU216" s="228" t="s">
        <v>80</v>
      </c>
      <c r="AY216" s="20" t="s">
        <v>178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80</v>
      </c>
      <c r="BK216" s="229">
        <f>ROUND(I216*H216,2)</f>
        <v>0</v>
      </c>
      <c r="BL216" s="20" t="s">
        <v>185</v>
      </c>
      <c r="BM216" s="228" t="s">
        <v>707</v>
      </c>
    </row>
    <row r="217" spans="1:47" s="2" customFormat="1" ht="12">
      <c r="A217" s="41"/>
      <c r="B217" s="42"/>
      <c r="C217" s="43"/>
      <c r="D217" s="230" t="s">
        <v>187</v>
      </c>
      <c r="E217" s="43"/>
      <c r="F217" s="231" t="s">
        <v>2098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187</v>
      </c>
      <c r="AU217" s="20" t="s">
        <v>80</v>
      </c>
    </row>
    <row r="218" spans="1:65" s="2" customFormat="1" ht="16.5" customHeight="1">
      <c r="A218" s="41"/>
      <c r="B218" s="42"/>
      <c r="C218" s="293" t="s">
        <v>461</v>
      </c>
      <c r="D218" s="293" t="s">
        <v>452</v>
      </c>
      <c r="E218" s="294" t="s">
        <v>2099</v>
      </c>
      <c r="F218" s="295" t="s">
        <v>2100</v>
      </c>
      <c r="G218" s="296" t="s">
        <v>196</v>
      </c>
      <c r="H218" s="297">
        <v>1</v>
      </c>
      <c r="I218" s="298"/>
      <c r="J218" s="299">
        <f>ROUND(I218*H218,2)</f>
        <v>0</v>
      </c>
      <c r="K218" s="295" t="s">
        <v>197</v>
      </c>
      <c r="L218" s="300"/>
      <c r="M218" s="301" t="s">
        <v>19</v>
      </c>
      <c r="N218" s="302" t="s">
        <v>43</v>
      </c>
      <c r="O218" s="87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8" t="s">
        <v>198</v>
      </c>
      <c r="AT218" s="228" t="s">
        <v>452</v>
      </c>
      <c r="AU218" s="228" t="s">
        <v>80</v>
      </c>
      <c r="AY218" s="20" t="s">
        <v>178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0" t="s">
        <v>80</v>
      </c>
      <c r="BK218" s="229">
        <f>ROUND(I218*H218,2)</f>
        <v>0</v>
      </c>
      <c r="BL218" s="20" t="s">
        <v>185</v>
      </c>
      <c r="BM218" s="228" t="s">
        <v>718</v>
      </c>
    </row>
    <row r="219" spans="1:47" s="2" customFormat="1" ht="12">
      <c r="A219" s="41"/>
      <c r="B219" s="42"/>
      <c r="C219" s="43"/>
      <c r="D219" s="230" t="s">
        <v>187</v>
      </c>
      <c r="E219" s="43"/>
      <c r="F219" s="231" t="s">
        <v>2100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187</v>
      </c>
      <c r="AU219" s="20" t="s">
        <v>80</v>
      </c>
    </row>
    <row r="220" spans="1:65" s="2" customFormat="1" ht="16.5" customHeight="1">
      <c r="A220" s="41"/>
      <c r="B220" s="42"/>
      <c r="C220" s="293" t="s">
        <v>466</v>
      </c>
      <c r="D220" s="293" t="s">
        <v>452</v>
      </c>
      <c r="E220" s="294" t="s">
        <v>2101</v>
      </c>
      <c r="F220" s="295" t="s">
        <v>2102</v>
      </c>
      <c r="G220" s="296" t="s">
        <v>346</v>
      </c>
      <c r="H220" s="297">
        <v>25</v>
      </c>
      <c r="I220" s="298"/>
      <c r="J220" s="299">
        <f>ROUND(I220*H220,2)</f>
        <v>0</v>
      </c>
      <c r="K220" s="295" t="s">
        <v>197</v>
      </c>
      <c r="L220" s="300"/>
      <c r="M220" s="301" t="s">
        <v>19</v>
      </c>
      <c r="N220" s="302" t="s">
        <v>43</v>
      </c>
      <c r="O220" s="87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8" t="s">
        <v>198</v>
      </c>
      <c r="AT220" s="228" t="s">
        <v>452</v>
      </c>
      <c r="AU220" s="228" t="s">
        <v>80</v>
      </c>
      <c r="AY220" s="20" t="s">
        <v>178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0" t="s">
        <v>80</v>
      </c>
      <c r="BK220" s="229">
        <f>ROUND(I220*H220,2)</f>
        <v>0</v>
      </c>
      <c r="BL220" s="20" t="s">
        <v>185</v>
      </c>
      <c r="BM220" s="228" t="s">
        <v>729</v>
      </c>
    </row>
    <row r="221" spans="1:47" s="2" customFormat="1" ht="12">
      <c r="A221" s="41"/>
      <c r="B221" s="42"/>
      <c r="C221" s="43"/>
      <c r="D221" s="230" t="s">
        <v>187</v>
      </c>
      <c r="E221" s="43"/>
      <c r="F221" s="231" t="s">
        <v>2102</v>
      </c>
      <c r="G221" s="43"/>
      <c r="H221" s="43"/>
      <c r="I221" s="232"/>
      <c r="J221" s="43"/>
      <c r="K221" s="43"/>
      <c r="L221" s="47"/>
      <c r="M221" s="233"/>
      <c r="N221" s="23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187</v>
      </c>
      <c r="AU221" s="20" t="s">
        <v>80</v>
      </c>
    </row>
    <row r="222" spans="1:65" s="2" customFormat="1" ht="16.5" customHeight="1">
      <c r="A222" s="41"/>
      <c r="B222" s="42"/>
      <c r="C222" s="293" t="s">
        <v>471</v>
      </c>
      <c r="D222" s="293" t="s">
        <v>452</v>
      </c>
      <c r="E222" s="294" t="s">
        <v>2103</v>
      </c>
      <c r="F222" s="295" t="s">
        <v>2104</v>
      </c>
      <c r="G222" s="296" t="s">
        <v>372</v>
      </c>
      <c r="H222" s="297">
        <v>2</v>
      </c>
      <c r="I222" s="298"/>
      <c r="J222" s="299">
        <f>ROUND(I222*H222,2)</f>
        <v>0</v>
      </c>
      <c r="K222" s="295" t="s">
        <v>197</v>
      </c>
      <c r="L222" s="300"/>
      <c r="M222" s="301" t="s">
        <v>19</v>
      </c>
      <c r="N222" s="302" t="s">
        <v>43</v>
      </c>
      <c r="O222" s="87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8" t="s">
        <v>198</v>
      </c>
      <c r="AT222" s="228" t="s">
        <v>452</v>
      </c>
      <c r="AU222" s="228" t="s">
        <v>80</v>
      </c>
      <c r="AY222" s="20" t="s">
        <v>178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0" t="s">
        <v>80</v>
      </c>
      <c r="BK222" s="229">
        <f>ROUND(I222*H222,2)</f>
        <v>0</v>
      </c>
      <c r="BL222" s="20" t="s">
        <v>185</v>
      </c>
      <c r="BM222" s="228" t="s">
        <v>738</v>
      </c>
    </row>
    <row r="223" spans="1:47" s="2" customFormat="1" ht="12">
      <c r="A223" s="41"/>
      <c r="B223" s="42"/>
      <c r="C223" s="43"/>
      <c r="D223" s="230" t="s">
        <v>187</v>
      </c>
      <c r="E223" s="43"/>
      <c r="F223" s="231" t="s">
        <v>2104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187</v>
      </c>
      <c r="AU223" s="20" t="s">
        <v>80</v>
      </c>
    </row>
    <row r="224" spans="1:65" s="2" customFormat="1" ht="16.5" customHeight="1">
      <c r="A224" s="41"/>
      <c r="B224" s="42"/>
      <c r="C224" s="293" t="s">
        <v>326</v>
      </c>
      <c r="D224" s="293" t="s">
        <v>452</v>
      </c>
      <c r="E224" s="294" t="s">
        <v>2105</v>
      </c>
      <c r="F224" s="295" t="s">
        <v>2106</v>
      </c>
      <c r="G224" s="296" t="s">
        <v>196</v>
      </c>
      <c r="H224" s="297">
        <v>4</v>
      </c>
      <c r="I224" s="298"/>
      <c r="J224" s="299">
        <f>ROUND(I224*H224,2)</f>
        <v>0</v>
      </c>
      <c r="K224" s="295" t="s">
        <v>197</v>
      </c>
      <c r="L224" s="300"/>
      <c r="M224" s="301" t="s">
        <v>19</v>
      </c>
      <c r="N224" s="302" t="s">
        <v>43</v>
      </c>
      <c r="O224" s="87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8" t="s">
        <v>198</v>
      </c>
      <c r="AT224" s="228" t="s">
        <v>452</v>
      </c>
      <c r="AU224" s="228" t="s">
        <v>80</v>
      </c>
      <c r="AY224" s="20" t="s">
        <v>178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0" t="s">
        <v>80</v>
      </c>
      <c r="BK224" s="229">
        <f>ROUND(I224*H224,2)</f>
        <v>0</v>
      </c>
      <c r="BL224" s="20" t="s">
        <v>185</v>
      </c>
      <c r="BM224" s="228" t="s">
        <v>749</v>
      </c>
    </row>
    <row r="225" spans="1:47" s="2" customFormat="1" ht="12">
      <c r="A225" s="41"/>
      <c r="B225" s="42"/>
      <c r="C225" s="43"/>
      <c r="D225" s="230" t="s">
        <v>187</v>
      </c>
      <c r="E225" s="43"/>
      <c r="F225" s="231" t="s">
        <v>2106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187</v>
      </c>
      <c r="AU225" s="20" t="s">
        <v>80</v>
      </c>
    </row>
    <row r="226" spans="1:65" s="2" customFormat="1" ht="16.5" customHeight="1">
      <c r="A226" s="41"/>
      <c r="B226" s="42"/>
      <c r="C226" s="293" t="s">
        <v>487</v>
      </c>
      <c r="D226" s="293" t="s">
        <v>452</v>
      </c>
      <c r="E226" s="294" t="s">
        <v>2107</v>
      </c>
      <c r="F226" s="295" t="s">
        <v>2108</v>
      </c>
      <c r="G226" s="296" t="s">
        <v>346</v>
      </c>
      <c r="H226" s="297">
        <v>12</v>
      </c>
      <c r="I226" s="298"/>
      <c r="J226" s="299">
        <f>ROUND(I226*H226,2)</f>
        <v>0</v>
      </c>
      <c r="K226" s="295" t="s">
        <v>197</v>
      </c>
      <c r="L226" s="300"/>
      <c r="M226" s="301" t="s">
        <v>19</v>
      </c>
      <c r="N226" s="302" t="s">
        <v>43</v>
      </c>
      <c r="O226" s="87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8" t="s">
        <v>198</v>
      </c>
      <c r="AT226" s="228" t="s">
        <v>452</v>
      </c>
      <c r="AU226" s="228" t="s">
        <v>80</v>
      </c>
      <c r="AY226" s="20" t="s">
        <v>178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0" t="s">
        <v>80</v>
      </c>
      <c r="BK226" s="229">
        <f>ROUND(I226*H226,2)</f>
        <v>0</v>
      </c>
      <c r="BL226" s="20" t="s">
        <v>185</v>
      </c>
      <c r="BM226" s="228" t="s">
        <v>762</v>
      </c>
    </row>
    <row r="227" spans="1:47" s="2" customFormat="1" ht="12">
      <c r="A227" s="41"/>
      <c r="B227" s="42"/>
      <c r="C227" s="43"/>
      <c r="D227" s="230" t="s">
        <v>187</v>
      </c>
      <c r="E227" s="43"/>
      <c r="F227" s="231" t="s">
        <v>2108</v>
      </c>
      <c r="G227" s="43"/>
      <c r="H227" s="43"/>
      <c r="I227" s="232"/>
      <c r="J227" s="43"/>
      <c r="K227" s="43"/>
      <c r="L227" s="47"/>
      <c r="M227" s="233"/>
      <c r="N227" s="23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187</v>
      </c>
      <c r="AU227" s="20" t="s">
        <v>80</v>
      </c>
    </row>
    <row r="228" spans="1:63" s="12" customFormat="1" ht="25.9" customHeight="1">
      <c r="A228" s="12"/>
      <c r="B228" s="201"/>
      <c r="C228" s="202"/>
      <c r="D228" s="203" t="s">
        <v>71</v>
      </c>
      <c r="E228" s="204" t="s">
        <v>2109</v>
      </c>
      <c r="F228" s="204" t="s">
        <v>2110</v>
      </c>
      <c r="G228" s="202"/>
      <c r="H228" s="202"/>
      <c r="I228" s="205"/>
      <c r="J228" s="206">
        <f>BK228</f>
        <v>0</v>
      </c>
      <c r="K228" s="202"/>
      <c r="L228" s="207"/>
      <c r="M228" s="208"/>
      <c r="N228" s="209"/>
      <c r="O228" s="209"/>
      <c r="P228" s="210">
        <f>SUM(P229:P248)</f>
        <v>0</v>
      </c>
      <c r="Q228" s="209"/>
      <c r="R228" s="210">
        <f>SUM(R229:R248)</f>
        <v>0</v>
      </c>
      <c r="S228" s="209"/>
      <c r="T228" s="211">
        <f>SUM(T229:T248)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80</v>
      </c>
      <c r="AT228" s="213" t="s">
        <v>71</v>
      </c>
      <c r="AU228" s="213" t="s">
        <v>72</v>
      </c>
      <c r="AY228" s="212" t="s">
        <v>178</v>
      </c>
      <c r="BK228" s="214">
        <f>SUM(BK229:BK248)</f>
        <v>0</v>
      </c>
    </row>
    <row r="229" spans="1:65" s="2" customFormat="1" ht="16.5" customHeight="1">
      <c r="A229" s="41"/>
      <c r="B229" s="42"/>
      <c r="C229" s="293" t="s">
        <v>331</v>
      </c>
      <c r="D229" s="293" t="s">
        <v>452</v>
      </c>
      <c r="E229" s="294" t="s">
        <v>2111</v>
      </c>
      <c r="F229" s="295" t="s">
        <v>2112</v>
      </c>
      <c r="G229" s="296" t="s">
        <v>346</v>
      </c>
      <c r="H229" s="297">
        <v>210</v>
      </c>
      <c r="I229" s="298"/>
      <c r="J229" s="299">
        <f>ROUND(I229*H229,2)</f>
        <v>0</v>
      </c>
      <c r="K229" s="295" t="s">
        <v>197</v>
      </c>
      <c r="L229" s="300"/>
      <c r="M229" s="301" t="s">
        <v>19</v>
      </c>
      <c r="N229" s="302" t="s">
        <v>43</v>
      </c>
      <c r="O229" s="87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8" t="s">
        <v>198</v>
      </c>
      <c r="AT229" s="228" t="s">
        <v>452</v>
      </c>
      <c r="AU229" s="228" t="s">
        <v>80</v>
      </c>
      <c r="AY229" s="20" t="s">
        <v>178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0" t="s">
        <v>80</v>
      </c>
      <c r="BK229" s="229">
        <f>ROUND(I229*H229,2)</f>
        <v>0</v>
      </c>
      <c r="BL229" s="20" t="s">
        <v>185</v>
      </c>
      <c r="BM229" s="228" t="s">
        <v>774</v>
      </c>
    </row>
    <row r="230" spans="1:47" s="2" customFormat="1" ht="12">
      <c r="A230" s="41"/>
      <c r="B230" s="42"/>
      <c r="C230" s="43"/>
      <c r="D230" s="230" t="s">
        <v>187</v>
      </c>
      <c r="E230" s="43"/>
      <c r="F230" s="231" t="s">
        <v>2112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187</v>
      </c>
      <c r="AU230" s="20" t="s">
        <v>80</v>
      </c>
    </row>
    <row r="231" spans="1:65" s="2" customFormat="1" ht="16.5" customHeight="1">
      <c r="A231" s="41"/>
      <c r="B231" s="42"/>
      <c r="C231" s="293" t="s">
        <v>496</v>
      </c>
      <c r="D231" s="293" t="s">
        <v>452</v>
      </c>
      <c r="E231" s="294" t="s">
        <v>2113</v>
      </c>
      <c r="F231" s="295" t="s">
        <v>2114</v>
      </c>
      <c r="G231" s="296" t="s">
        <v>346</v>
      </c>
      <c r="H231" s="297">
        <v>30</v>
      </c>
      <c r="I231" s="298"/>
      <c r="J231" s="299">
        <f>ROUND(I231*H231,2)</f>
        <v>0</v>
      </c>
      <c r="K231" s="295" t="s">
        <v>197</v>
      </c>
      <c r="L231" s="300"/>
      <c r="M231" s="301" t="s">
        <v>19</v>
      </c>
      <c r="N231" s="302" t="s">
        <v>43</v>
      </c>
      <c r="O231" s="87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8" t="s">
        <v>198</v>
      </c>
      <c r="AT231" s="228" t="s">
        <v>452</v>
      </c>
      <c r="AU231" s="228" t="s">
        <v>80</v>
      </c>
      <c r="AY231" s="20" t="s">
        <v>178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0" t="s">
        <v>80</v>
      </c>
      <c r="BK231" s="229">
        <f>ROUND(I231*H231,2)</f>
        <v>0</v>
      </c>
      <c r="BL231" s="20" t="s">
        <v>185</v>
      </c>
      <c r="BM231" s="228" t="s">
        <v>785</v>
      </c>
    </row>
    <row r="232" spans="1:47" s="2" customFormat="1" ht="12">
      <c r="A232" s="41"/>
      <c r="B232" s="42"/>
      <c r="C232" s="43"/>
      <c r="D232" s="230" t="s">
        <v>187</v>
      </c>
      <c r="E232" s="43"/>
      <c r="F232" s="231" t="s">
        <v>2114</v>
      </c>
      <c r="G232" s="43"/>
      <c r="H232" s="43"/>
      <c r="I232" s="232"/>
      <c r="J232" s="43"/>
      <c r="K232" s="43"/>
      <c r="L232" s="47"/>
      <c r="M232" s="233"/>
      <c r="N232" s="23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187</v>
      </c>
      <c r="AU232" s="20" t="s">
        <v>80</v>
      </c>
    </row>
    <row r="233" spans="1:65" s="2" customFormat="1" ht="16.5" customHeight="1">
      <c r="A233" s="41"/>
      <c r="B233" s="42"/>
      <c r="C233" s="293" t="s">
        <v>336</v>
      </c>
      <c r="D233" s="293" t="s">
        <v>452</v>
      </c>
      <c r="E233" s="294" t="s">
        <v>2115</v>
      </c>
      <c r="F233" s="295" t="s">
        <v>2116</v>
      </c>
      <c r="G233" s="296" t="s">
        <v>196</v>
      </c>
      <c r="H233" s="297">
        <v>195</v>
      </c>
      <c r="I233" s="298"/>
      <c r="J233" s="299">
        <f>ROUND(I233*H233,2)</f>
        <v>0</v>
      </c>
      <c r="K233" s="295" t="s">
        <v>197</v>
      </c>
      <c r="L233" s="300"/>
      <c r="M233" s="301" t="s">
        <v>19</v>
      </c>
      <c r="N233" s="302" t="s">
        <v>43</v>
      </c>
      <c r="O233" s="87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8" t="s">
        <v>198</v>
      </c>
      <c r="AT233" s="228" t="s">
        <v>452</v>
      </c>
      <c r="AU233" s="228" t="s">
        <v>80</v>
      </c>
      <c r="AY233" s="20" t="s">
        <v>178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0" t="s">
        <v>80</v>
      </c>
      <c r="BK233" s="229">
        <f>ROUND(I233*H233,2)</f>
        <v>0</v>
      </c>
      <c r="BL233" s="20" t="s">
        <v>185</v>
      </c>
      <c r="BM233" s="228" t="s">
        <v>797</v>
      </c>
    </row>
    <row r="234" spans="1:47" s="2" customFormat="1" ht="12">
      <c r="A234" s="41"/>
      <c r="B234" s="42"/>
      <c r="C234" s="43"/>
      <c r="D234" s="230" t="s">
        <v>187</v>
      </c>
      <c r="E234" s="43"/>
      <c r="F234" s="231" t="s">
        <v>2116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187</v>
      </c>
      <c r="AU234" s="20" t="s">
        <v>80</v>
      </c>
    </row>
    <row r="235" spans="1:65" s="2" customFormat="1" ht="16.5" customHeight="1">
      <c r="A235" s="41"/>
      <c r="B235" s="42"/>
      <c r="C235" s="293" t="s">
        <v>505</v>
      </c>
      <c r="D235" s="293" t="s">
        <v>452</v>
      </c>
      <c r="E235" s="294" t="s">
        <v>2117</v>
      </c>
      <c r="F235" s="295" t="s">
        <v>2118</v>
      </c>
      <c r="G235" s="296" t="s">
        <v>196</v>
      </c>
      <c r="H235" s="297">
        <v>28</v>
      </c>
      <c r="I235" s="298"/>
      <c r="J235" s="299">
        <f>ROUND(I235*H235,2)</f>
        <v>0</v>
      </c>
      <c r="K235" s="295" t="s">
        <v>197</v>
      </c>
      <c r="L235" s="300"/>
      <c r="M235" s="301" t="s">
        <v>19</v>
      </c>
      <c r="N235" s="302" t="s">
        <v>43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198</v>
      </c>
      <c r="AT235" s="228" t="s">
        <v>452</v>
      </c>
      <c r="AU235" s="228" t="s">
        <v>80</v>
      </c>
      <c r="AY235" s="20" t="s">
        <v>178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0" t="s">
        <v>80</v>
      </c>
      <c r="BK235" s="229">
        <f>ROUND(I235*H235,2)</f>
        <v>0</v>
      </c>
      <c r="BL235" s="20" t="s">
        <v>185</v>
      </c>
      <c r="BM235" s="228" t="s">
        <v>811</v>
      </c>
    </row>
    <row r="236" spans="1:47" s="2" customFormat="1" ht="12">
      <c r="A236" s="41"/>
      <c r="B236" s="42"/>
      <c r="C236" s="43"/>
      <c r="D236" s="230" t="s">
        <v>187</v>
      </c>
      <c r="E236" s="43"/>
      <c r="F236" s="231" t="s">
        <v>2118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187</v>
      </c>
      <c r="AU236" s="20" t="s">
        <v>80</v>
      </c>
    </row>
    <row r="237" spans="1:65" s="2" customFormat="1" ht="16.5" customHeight="1">
      <c r="A237" s="41"/>
      <c r="B237" s="42"/>
      <c r="C237" s="293" t="s">
        <v>341</v>
      </c>
      <c r="D237" s="293" t="s">
        <v>452</v>
      </c>
      <c r="E237" s="294" t="s">
        <v>2119</v>
      </c>
      <c r="F237" s="295" t="s">
        <v>2120</v>
      </c>
      <c r="G237" s="296" t="s">
        <v>196</v>
      </c>
      <c r="H237" s="297">
        <v>3</v>
      </c>
      <c r="I237" s="298"/>
      <c r="J237" s="299">
        <f>ROUND(I237*H237,2)</f>
        <v>0</v>
      </c>
      <c r="K237" s="295" t="s">
        <v>197</v>
      </c>
      <c r="L237" s="300"/>
      <c r="M237" s="301" t="s">
        <v>19</v>
      </c>
      <c r="N237" s="302" t="s">
        <v>43</v>
      </c>
      <c r="O237" s="87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8" t="s">
        <v>198</v>
      </c>
      <c r="AT237" s="228" t="s">
        <v>452</v>
      </c>
      <c r="AU237" s="228" t="s">
        <v>80</v>
      </c>
      <c r="AY237" s="20" t="s">
        <v>178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20" t="s">
        <v>80</v>
      </c>
      <c r="BK237" s="229">
        <f>ROUND(I237*H237,2)</f>
        <v>0</v>
      </c>
      <c r="BL237" s="20" t="s">
        <v>185</v>
      </c>
      <c r="BM237" s="228" t="s">
        <v>821</v>
      </c>
    </row>
    <row r="238" spans="1:47" s="2" customFormat="1" ht="12">
      <c r="A238" s="41"/>
      <c r="B238" s="42"/>
      <c r="C238" s="43"/>
      <c r="D238" s="230" t="s">
        <v>187</v>
      </c>
      <c r="E238" s="43"/>
      <c r="F238" s="231" t="s">
        <v>2120</v>
      </c>
      <c r="G238" s="43"/>
      <c r="H238" s="43"/>
      <c r="I238" s="232"/>
      <c r="J238" s="43"/>
      <c r="K238" s="43"/>
      <c r="L238" s="47"/>
      <c r="M238" s="233"/>
      <c r="N238" s="23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187</v>
      </c>
      <c r="AU238" s="20" t="s">
        <v>80</v>
      </c>
    </row>
    <row r="239" spans="1:65" s="2" customFormat="1" ht="16.5" customHeight="1">
      <c r="A239" s="41"/>
      <c r="B239" s="42"/>
      <c r="C239" s="293" t="s">
        <v>515</v>
      </c>
      <c r="D239" s="293" t="s">
        <v>452</v>
      </c>
      <c r="E239" s="294" t="s">
        <v>2121</v>
      </c>
      <c r="F239" s="295" t="s">
        <v>2122</v>
      </c>
      <c r="G239" s="296" t="s">
        <v>196</v>
      </c>
      <c r="H239" s="297">
        <v>5</v>
      </c>
      <c r="I239" s="298"/>
      <c r="J239" s="299">
        <f>ROUND(I239*H239,2)</f>
        <v>0</v>
      </c>
      <c r="K239" s="295" t="s">
        <v>197</v>
      </c>
      <c r="L239" s="300"/>
      <c r="M239" s="301" t="s">
        <v>19</v>
      </c>
      <c r="N239" s="302" t="s">
        <v>43</v>
      </c>
      <c r="O239" s="87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8" t="s">
        <v>198</v>
      </c>
      <c r="AT239" s="228" t="s">
        <v>452</v>
      </c>
      <c r="AU239" s="228" t="s">
        <v>80</v>
      </c>
      <c r="AY239" s="20" t="s">
        <v>178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0" t="s">
        <v>80</v>
      </c>
      <c r="BK239" s="229">
        <f>ROUND(I239*H239,2)</f>
        <v>0</v>
      </c>
      <c r="BL239" s="20" t="s">
        <v>185</v>
      </c>
      <c r="BM239" s="228" t="s">
        <v>834</v>
      </c>
    </row>
    <row r="240" spans="1:47" s="2" customFormat="1" ht="12">
      <c r="A240" s="41"/>
      <c r="B240" s="42"/>
      <c r="C240" s="43"/>
      <c r="D240" s="230" t="s">
        <v>187</v>
      </c>
      <c r="E240" s="43"/>
      <c r="F240" s="231" t="s">
        <v>2122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187</v>
      </c>
      <c r="AU240" s="20" t="s">
        <v>80</v>
      </c>
    </row>
    <row r="241" spans="1:65" s="2" customFormat="1" ht="16.5" customHeight="1">
      <c r="A241" s="41"/>
      <c r="B241" s="42"/>
      <c r="C241" s="293" t="s">
        <v>347</v>
      </c>
      <c r="D241" s="293" t="s">
        <v>452</v>
      </c>
      <c r="E241" s="294" t="s">
        <v>2123</v>
      </c>
      <c r="F241" s="295" t="s">
        <v>2124</v>
      </c>
      <c r="G241" s="296" t="s">
        <v>196</v>
      </c>
      <c r="H241" s="297">
        <v>5</v>
      </c>
      <c r="I241" s="298"/>
      <c r="J241" s="299">
        <f>ROUND(I241*H241,2)</f>
        <v>0</v>
      </c>
      <c r="K241" s="295" t="s">
        <v>197</v>
      </c>
      <c r="L241" s="300"/>
      <c r="M241" s="301" t="s">
        <v>19</v>
      </c>
      <c r="N241" s="302" t="s">
        <v>43</v>
      </c>
      <c r="O241" s="87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198</v>
      </c>
      <c r="AT241" s="228" t="s">
        <v>452</v>
      </c>
      <c r="AU241" s="228" t="s">
        <v>80</v>
      </c>
      <c r="AY241" s="20" t="s">
        <v>178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80</v>
      </c>
      <c r="BK241" s="229">
        <f>ROUND(I241*H241,2)</f>
        <v>0</v>
      </c>
      <c r="BL241" s="20" t="s">
        <v>185</v>
      </c>
      <c r="BM241" s="228" t="s">
        <v>543</v>
      </c>
    </row>
    <row r="242" spans="1:47" s="2" customFormat="1" ht="12">
      <c r="A242" s="41"/>
      <c r="B242" s="42"/>
      <c r="C242" s="43"/>
      <c r="D242" s="230" t="s">
        <v>187</v>
      </c>
      <c r="E242" s="43"/>
      <c r="F242" s="231" t="s">
        <v>2124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187</v>
      </c>
      <c r="AU242" s="20" t="s">
        <v>80</v>
      </c>
    </row>
    <row r="243" spans="1:65" s="2" customFormat="1" ht="16.5" customHeight="1">
      <c r="A243" s="41"/>
      <c r="B243" s="42"/>
      <c r="C243" s="293" t="s">
        <v>531</v>
      </c>
      <c r="D243" s="293" t="s">
        <v>452</v>
      </c>
      <c r="E243" s="294" t="s">
        <v>2125</v>
      </c>
      <c r="F243" s="295" t="s">
        <v>2126</v>
      </c>
      <c r="G243" s="296" t="s">
        <v>196</v>
      </c>
      <c r="H243" s="297">
        <v>10</v>
      </c>
      <c r="I243" s="298"/>
      <c r="J243" s="299">
        <f>ROUND(I243*H243,2)</f>
        <v>0</v>
      </c>
      <c r="K243" s="295" t="s">
        <v>197</v>
      </c>
      <c r="L243" s="300"/>
      <c r="M243" s="301" t="s">
        <v>19</v>
      </c>
      <c r="N243" s="302" t="s">
        <v>43</v>
      </c>
      <c r="O243" s="87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8" t="s">
        <v>198</v>
      </c>
      <c r="AT243" s="228" t="s">
        <v>452</v>
      </c>
      <c r="AU243" s="228" t="s">
        <v>80</v>
      </c>
      <c r="AY243" s="20" t="s">
        <v>178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20" t="s">
        <v>80</v>
      </c>
      <c r="BK243" s="229">
        <f>ROUND(I243*H243,2)</f>
        <v>0</v>
      </c>
      <c r="BL243" s="20" t="s">
        <v>185</v>
      </c>
      <c r="BM243" s="228" t="s">
        <v>556</v>
      </c>
    </row>
    <row r="244" spans="1:47" s="2" customFormat="1" ht="12">
      <c r="A244" s="41"/>
      <c r="B244" s="42"/>
      <c r="C244" s="43"/>
      <c r="D244" s="230" t="s">
        <v>187</v>
      </c>
      <c r="E244" s="43"/>
      <c r="F244" s="231" t="s">
        <v>2126</v>
      </c>
      <c r="G244" s="43"/>
      <c r="H244" s="43"/>
      <c r="I244" s="232"/>
      <c r="J244" s="43"/>
      <c r="K244" s="43"/>
      <c r="L244" s="47"/>
      <c r="M244" s="233"/>
      <c r="N244" s="23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187</v>
      </c>
      <c r="AU244" s="20" t="s">
        <v>80</v>
      </c>
    </row>
    <row r="245" spans="1:65" s="2" customFormat="1" ht="16.5" customHeight="1">
      <c r="A245" s="41"/>
      <c r="B245" s="42"/>
      <c r="C245" s="293" t="s">
        <v>352</v>
      </c>
      <c r="D245" s="293" t="s">
        <v>452</v>
      </c>
      <c r="E245" s="294" t="s">
        <v>2127</v>
      </c>
      <c r="F245" s="295" t="s">
        <v>2128</v>
      </c>
      <c r="G245" s="296" t="s">
        <v>196</v>
      </c>
      <c r="H245" s="297">
        <v>5</v>
      </c>
      <c r="I245" s="298"/>
      <c r="J245" s="299">
        <f>ROUND(I245*H245,2)</f>
        <v>0</v>
      </c>
      <c r="K245" s="295" t="s">
        <v>197</v>
      </c>
      <c r="L245" s="300"/>
      <c r="M245" s="301" t="s">
        <v>19</v>
      </c>
      <c r="N245" s="302" t="s">
        <v>43</v>
      </c>
      <c r="O245" s="87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8" t="s">
        <v>198</v>
      </c>
      <c r="AT245" s="228" t="s">
        <v>452</v>
      </c>
      <c r="AU245" s="228" t="s">
        <v>80</v>
      </c>
      <c r="AY245" s="20" t="s">
        <v>178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0" t="s">
        <v>80</v>
      </c>
      <c r="BK245" s="229">
        <f>ROUND(I245*H245,2)</f>
        <v>0</v>
      </c>
      <c r="BL245" s="20" t="s">
        <v>185</v>
      </c>
      <c r="BM245" s="228" t="s">
        <v>561</v>
      </c>
    </row>
    <row r="246" spans="1:47" s="2" customFormat="1" ht="12">
      <c r="A246" s="41"/>
      <c r="B246" s="42"/>
      <c r="C246" s="43"/>
      <c r="D246" s="230" t="s">
        <v>187</v>
      </c>
      <c r="E246" s="43"/>
      <c r="F246" s="231" t="s">
        <v>2128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187</v>
      </c>
      <c r="AU246" s="20" t="s">
        <v>80</v>
      </c>
    </row>
    <row r="247" spans="1:65" s="2" customFormat="1" ht="16.5" customHeight="1">
      <c r="A247" s="41"/>
      <c r="B247" s="42"/>
      <c r="C247" s="293" t="s">
        <v>540</v>
      </c>
      <c r="D247" s="293" t="s">
        <v>452</v>
      </c>
      <c r="E247" s="294" t="s">
        <v>2129</v>
      </c>
      <c r="F247" s="295" t="s">
        <v>2130</v>
      </c>
      <c r="G247" s="296" t="s">
        <v>372</v>
      </c>
      <c r="H247" s="297">
        <v>3</v>
      </c>
      <c r="I247" s="298"/>
      <c r="J247" s="299">
        <f>ROUND(I247*H247,2)</f>
        <v>0</v>
      </c>
      <c r="K247" s="295" t="s">
        <v>197</v>
      </c>
      <c r="L247" s="300"/>
      <c r="M247" s="301" t="s">
        <v>19</v>
      </c>
      <c r="N247" s="302" t="s">
        <v>43</v>
      </c>
      <c r="O247" s="87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8" t="s">
        <v>198</v>
      </c>
      <c r="AT247" s="228" t="s">
        <v>452</v>
      </c>
      <c r="AU247" s="228" t="s">
        <v>80</v>
      </c>
      <c r="AY247" s="20" t="s">
        <v>178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0" t="s">
        <v>80</v>
      </c>
      <c r="BK247" s="229">
        <f>ROUND(I247*H247,2)</f>
        <v>0</v>
      </c>
      <c r="BL247" s="20" t="s">
        <v>185</v>
      </c>
      <c r="BM247" s="228" t="s">
        <v>884</v>
      </c>
    </row>
    <row r="248" spans="1:47" s="2" customFormat="1" ht="12">
      <c r="A248" s="41"/>
      <c r="B248" s="42"/>
      <c r="C248" s="43"/>
      <c r="D248" s="230" t="s">
        <v>187</v>
      </c>
      <c r="E248" s="43"/>
      <c r="F248" s="231" t="s">
        <v>2130</v>
      </c>
      <c r="G248" s="43"/>
      <c r="H248" s="43"/>
      <c r="I248" s="232"/>
      <c r="J248" s="43"/>
      <c r="K248" s="43"/>
      <c r="L248" s="47"/>
      <c r="M248" s="233"/>
      <c r="N248" s="23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187</v>
      </c>
      <c r="AU248" s="20" t="s">
        <v>80</v>
      </c>
    </row>
    <row r="249" spans="1:63" s="12" customFormat="1" ht="25.9" customHeight="1">
      <c r="A249" s="12"/>
      <c r="B249" s="201"/>
      <c r="C249" s="202"/>
      <c r="D249" s="203" t="s">
        <v>71</v>
      </c>
      <c r="E249" s="204" t="s">
        <v>2131</v>
      </c>
      <c r="F249" s="204" t="s">
        <v>2132</v>
      </c>
      <c r="G249" s="202"/>
      <c r="H249" s="202"/>
      <c r="I249" s="205"/>
      <c r="J249" s="206">
        <f>BK249</f>
        <v>0</v>
      </c>
      <c r="K249" s="202"/>
      <c r="L249" s="207"/>
      <c r="M249" s="208"/>
      <c r="N249" s="209"/>
      <c r="O249" s="209"/>
      <c r="P249" s="210">
        <f>SUM(P250:P251)</f>
        <v>0</v>
      </c>
      <c r="Q249" s="209"/>
      <c r="R249" s="210">
        <f>SUM(R250:R251)</f>
        <v>0</v>
      </c>
      <c r="S249" s="209"/>
      <c r="T249" s="211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2" t="s">
        <v>80</v>
      </c>
      <c r="AT249" s="213" t="s">
        <v>71</v>
      </c>
      <c r="AU249" s="213" t="s">
        <v>72</v>
      </c>
      <c r="AY249" s="212" t="s">
        <v>178</v>
      </c>
      <c r="BK249" s="214">
        <f>SUM(BK250:BK251)</f>
        <v>0</v>
      </c>
    </row>
    <row r="250" spans="1:65" s="2" customFormat="1" ht="16.5" customHeight="1">
      <c r="A250" s="41"/>
      <c r="B250" s="42"/>
      <c r="C250" s="293" t="s">
        <v>357</v>
      </c>
      <c r="D250" s="293" t="s">
        <v>452</v>
      </c>
      <c r="E250" s="294" t="s">
        <v>2133</v>
      </c>
      <c r="F250" s="295" t="s">
        <v>2134</v>
      </c>
      <c r="G250" s="296" t="s">
        <v>196</v>
      </c>
      <c r="H250" s="297">
        <v>3</v>
      </c>
      <c r="I250" s="298"/>
      <c r="J250" s="299">
        <f>ROUND(I250*H250,2)</f>
        <v>0</v>
      </c>
      <c r="K250" s="295" t="s">
        <v>197</v>
      </c>
      <c r="L250" s="300"/>
      <c r="M250" s="301" t="s">
        <v>19</v>
      </c>
      <c r="N250" s="302" t="s">
        <v>43</v>
      </c>
      <c r="O250" s="87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8" t="s">
        <v>198</v>
      </c>
      <c r="AT250" s="228" t="s">
        <v>452</v>
      </c>
      <c r="AU250" s="228" t="s">
        <v>80</v>
      </c>
      <c r="AY250" s="20" t="s">
        <v>178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0" t="s">
        <v>80</v>
      </c>
      <c r="BK250" s="229">
        <f>ROUND(I250*H250,2)</f>
        <v>0</v>
      </c>
      <c r="BL250" s="20" t="s">
        <v>185</v>
      </c>
      <c r="BM250" s="228" t="s">
        <v>893</v>
      </c>
    </row>
    <row r="251" spans="1:47" s="2" customFormat="1" ht="12">
      <c r="A251" s="41"/>
      <c r="B251" s="42"/>
      <c r="C251" s="43"/>
      <c r="D251" s="230" t="s">
        <v>187</v>
      </c>
      <c r="E251" s="43"/>
      <c r="F251" s="231" t="s">
        <v>2134</v>
      </c>
      <c r="G251" s="43"/>
      <c r="H251" s="43"/>
      <c r="I251" s="232"/>
      <c r="J251" s="43"/>
      <c r="K251" s="43"/>
      <c r="L251" s="47"/>
      <c r="M251" s="233"/>
      <c r="N251" s="23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187</v>
      </c>
      <c r="AU251" s="20" t="s">
        <v>80</v>
      </c>
    </row>
    <row r="252" spans="1:63" s="12" customFormat="1" ht="25.9" customHeight="1">
      <c r="A252" s="12"/>
      <c r="B252" s="201"/>
      <c r="C252" s="202"/>
      <c r="D252" s="203" t="s">
        <v>71</v>
      </c>
      <c r="E252" s="204" t="s">
        <v>2135</v>
      </c>
      <c r="F252" s="204" t="s">
        <v>2136</v>
      </c>
      <c r="G252" s="202"/>
      <c r="H252" s="202"/>
      <c r="I252" s="205"/>
      <c r="J252" s="206">
        <f>BK252</f>
        <v>0</v>
      </c>
      <c r="K252" s="202"/>
      <c r="L252" s="207"/>
      <c r="M252" s="208"/>
      <c r="N252" s="209"/>
      <c r="O252" s="209"/>
      <c r="P252" s="210">
        <f>P253+P274+P287+P312+P323</f>
        <v>0</v>
      </c>
      <c r="Q252" s="209"/>
      <c r="R252" s="210">
        <f>R253+R274+R287+R312+R323</f>
        <v>0</v>
      </c>
      <c r="S252" s="209"/>
      <c r="T252" s="211">
        <f>T253+T274+T287+T312+T323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2" t="s">
        <v>80</v>
      </c>
      <c r="AT252" s="213" t="s">
        <v>71</v>
      </c>
      <c r="AU252" s="213" t="s">
        <v>72</v>
      </c>
      <c r="AY252" s="212" t="s">
        <v>178</v>
      </c>
      <c r="BK252" s="214">
        <f>BK253+BK274+BK287+BK312+BK323</f>
        <v>0</v>
      </c>
    </row>
    <row r="253" spans="1:63" s="12" customFormat="1" ht="22.8" customHeight="1">
      <c r="A253" s="12"/>
      <c r="B253" s="201"/>
      <c r="C253" s="202"/>
      <c r="D253" s="203" t="s">
        <v>71</v>
      </c>
      <c r="E253" s="215" t="s">
        <v>2137</v>
      </c>
      <c r="F253" s="215" t="s">
        <v>2138</v>
      </c>
      <c r="G253" s="202"/>
      <c r="H253" s="202"/>
      <c r="I253" s="205"/>
      <c r="J253" s="216">
        <f>BK253</f>
        <v>0</v>
      </c>
      <c r="K253" s="202"/>
      <c r="L253" s="207"/>
      <c r="M253" s="208"/>
      <c r="N253" s="209"/>
      <c r="O253" s="209"/>
      <c r="P253" s="210">
        <f>SUM(P254:P273)</f>
        <v>0</v>
      </c>
      <c r="Q253" s="209"/>
      <c r="R253" s="210">
        <f>SUM(R254:R273)</f>
        <v>0</v>
      </c>
      <c r="S253" s="209"/>
      <c r="T253" s="211">
        <f>SUM(T254:T273)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2" t="s">
        <v>80</v>
      </c>
      <c r="AT253" s="213" t="s">
        <v>71</v>
      </c>
      <c r="AU253" s="213" t="s">
        <v>80</v>
      </c>
      <c r="AY253" s="212" t="s">
        <v>178</v>
      </c>
      <c r="BK253" s="214">
        <f>SUM(BK254:BK273)</f>
        <v>0</v>
      </c>
    </row>
    <row r="254" spans="1:65" s="2" customFormat="1" ht="12">
      <c r="A254" s="41"/>
      <c r="B254" s="42"/>
      <c r="C254" s="293" t="s">
        <v>553</v>
      </c>
      <c r="D254" s="293" t="s">
        <v>452</v>
      </c>
      <c r="E254" s="294" t="s">
        <v>2139</v>
      </c>
      <c r="F254" s="295" t="s">
        <v>2140</v>
      </c>
      <c r="G254" s="296" t="s">
        <v>196</v>
      </c>
      <c r="H254" s="297">
        <v>1</v>
      </c>
      <c r="I254" s="298"/>
      <c r="J254" s="299">
        <f>ROUND(I254*H254,2)</f>
        <v>0</v>
      </c>
      <c r="K254" s="295" t="s">
        <v>197</v>
      </c>
      <c r="L254" s="300"/>
      <c r="M254" s="301" t="s">
        <v>19</v>
      </c>
      <c r="N254" s="302" t="s">
        <v>43</v>
      </c>
      <c r="O254" s="87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8" t="s">
        <v>198</v>
      </c>
      <c r="AT254" s="228" t="s">
        <v>452</v>
      </c>
      <c r="AU254" s="228" t="s">
        <v>82</v>
      </c>
      <c r="AY254" s="20" t="s">
        <v>178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20" t="s">
        <v>80</v>
      </c>
      <c r="BK254" s="229">
        <f>ROUND(I254*H254,2)</f>
        <v>0</v>
      </c>
      <c r="BL254" s="20" t="s">
        <v>185</v>
      </c>
      <c r="BM254" s="228" t="s">
        <v>907</v>
      </c>
    </row>
    <row r="255" spans="1:47" s="2" customFormat="1" ht="12">
      <c r="A255" s="41"/>
      <c r="B255" s="42"/>
      <c r="C255" s="43"/>
      <c r="D255" s="230" t="s">
        <v>187</v>
      </c>
      <c r="E255" s="43"/>
      <c r="F255" s="231" t="s">
        <v>2140</v>
      </c>
      <c r="G255" s="43"/>
      <c r="H255" s="43"/>
      <c r="I255" s="232"/>
      <c r="J255" s="43"/>
      <c r="K255" s="43"/>
      <c r="L255" s="47"/>
      <c r="M255" s="233"/>
      <c r="N255" s="23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187</v>
      </c>
      <c r="AU255" s="20" t="s">
        <v>82</v>
      </c>
    </row>
    <row r="256" spans="1:65" s="2" customFormat="1" ht="16.5" customHeight="1">
      <c r="A256" s="41"/>
      <c r="B256" s="42"/>
      <c r="C256" s="293" t="s">
        <v>362</v>
      </c>
      <c r="D256" s="293" t="s">
        <v>452</v>
      </c>
      <c r="E256" s="294" t="s">
        <v>2101</v>
      </c>
      <c r="F256" s="295" t="s">
        <v>2102</v>
      </c>
      <c r="G256" s="296" t="s">
        <v>346</v>
      </c>
      <c r="H256" s="297">
        <v>95</v>
      </c>
      <c r="I256" s="298"/>
      <c r="J256" s="299">
        <f>ROUND(I256*H256,2)</f>
        <v>0</v>
      </c>
      <c r="K256" s="295" t="s">
        <v>197</v>
      </c>
      <c r="L256" s="300"/>
      <c r="M256" s="301" t="s">
        <v>19</v>
      </c>
      <c r="N256" s="302" t="s">
        <v>43</v>
      </c>
      <c r="O256" s="87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8" t="s">
        <v>198</v>
      </c>
      <c r="AT256" s="228" t="s">
        <v>452</v>
      </c>
      <c r="AU256" s="228" t="s">
        <v>82</v>
      </c>
      <c r="AY256" s="20" t="s">
        <v>178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20" t="s">
        <v>80</v>
      </c>
      <c r="BK256" s="229">
        <f>ROUND(I256*H256,2)</f>
        <v>0</v>
      </c>
      <c r="BL256" s="20" t="s">
        <v>185</v>
      </c>
      <c r="BM256" s="228" t="s">
        <v>920</v>
      </c>
    </row>
    <row r="257" spans="1:47" s="2" customFormat="1" ht="12">
      <c r="A257" s="41"/>
      <c r="B257" s="42"/>
      <c r="C257" s="43"/>
      <c r="D257" s="230" t="s">
        <v>187</v>
      </c>
      <c r="E257" s="43"/>
      <c r="F257" s="231" t="s">
        <v>2102</v>
      </c>
      <c r="G257" s="43"/>
      <c r="H257" s="43"/>
      <c r="I257" s="232"/>
      <c r="J257" s="43"/>
      <c r="K257" s="43"/>
      <c r="L257" s="47"/>
      <c r="M257" s="233"/>
      <c r="N257" s="23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187</v>
      </c>
      <c r="AU257" s="20" t="s">
        <v>82</v>
      </c>
    </row>
    <row r="258" spans="1:65" s="2" customFormat="1" ht="16.5" customHeight="1">
      <c r="A258" s="41"/>
      <c r="B258" s="42"/>
      <c r="C258" s="293" t="s">
        <v>565</v>
      </c>
      <c r="D258" s="293" t="s">
        <v>452</v>
      </c>
      <c r="E258" s="294" t="s">
        <v>2087</v>
      </c>
      <c r="F258" s="295" t="s">
        <v>2088</v>
      </c>
      <c r="G258" s="296" t="s">
        <v>196</v>
      </c>
      <c r="H258" s="297">
        <v>8</v>
      </c>
      <c r="I258" s="298"/>
      <c r="J258" s="299">
        <f>ROUND(I258*H258,2)</f>
        <v>0</v>
      </c>
      <c r="K258" s="295" t="s">
        <v>197</v>
      </c>
      <c r="L258" s="300"/>
      <c r="M258" s="301" t="s">
        <v>19</v>
      </c>
      <c r="N258" s="302" t="s">
        <v>43</v>
      </c>
      <c r="O258" s="87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8" t="s">
        <v>198</v>
      </c>
      <c r="AT258" s="228" t="s">
        <v>452</v>
      </c>
      <c r="AU258" s="228" t="s">
        <v>82</v>
      </c>
      <c r="AY258" s="20" t="s">
        <v>178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20" t="s">
        <v>80</v>
      </c>
      <c r="BK258" s="229">
        <f>ROUND(I258*H258,2)</f>
        <v>0</v>
      </c>
      <c r="BL258" s="20" t="s">
        <v>185</v>
      </c>
      <c r="BM258" s="228" t="s">
        <v>573</v>
      </c>
    </row>
    <row r="259" spans="1:47" s="2" customFormat="1" ht="12">
      <c r="A259" s="41"/>
      <c r="B259" s="42"/>
      <c r="C259" s="43"/>
      <c r="D259" s="230" t="s">
        <v>187</v>
      </c>
      <c r="E259" s="43"/>
      <c r="F259" s="231" t="s">
        <v>2088</v>
      </c>
      <c r="G259" s="43"/>
      <c r="H259" s="43"/>
      <c r="I259" s="232"/>
      <c r="J259" s="43"/>
      <c r="K259" s="43"/>
      <c r="L259" s="47"/>
      <c r="M259" s="233"/>
      <c r="N259" s="23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187</v>
      </c>
      <c r="AU259" s="20" t="s">
        <v>82</v>
      </c>
    </row>
    <row r="260" spans="1:65" s="2" customFormat="1" ht="16.5" customHeight="1">
      <c r="A260" s="41"/>
      <c r="B260" s="42"/>
      <c r="C260" s="293" t="s">
        <v>570</v>
      </c>
      <c r="D260" s="293" t="s">
        <v>452</v>
      </c>
      <c r="E260" s="294" t="s">
        <v>2089</v>
      </c>
      <c r="F260" s="295" t="s">
        <v>2090</v>
      </c>
      <c r="G260" s="296" t="s">
        <v>196</v>
      </c>
      <c r="H260" s="297">
        <v>12</v>
      </c>
      <c r="I260" s="298"/>
      <c r="J260" s="299">
        <f>ROUND(I260*H260,2)</f>
        <v>0</v>
      </c>
      <c r="K260" s="295" t="s">
        <v>197</v>
      </c>
      <c r="L260" s="300"/>
      <c r="M260" s="301" t="s">
        <v>19</v>
      </c>
      <c r="N260" s="302" t="s">
        <v>43</v>
      </c>
      <c r="O260" s="87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8" t="s">
        <v>198</v>
      </c>
      <c r="AT260" s="228" t="s">
        <v>452</v>
      </c>
      <c r="AU260" s="228" t="s">
        <v>82</v>
      </c>
      <c r="AY260" s="20" t="s">
        <v>178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0" t="s">
        <v>80</v>
      </c>
      <c r="BK260" s="229">
        <f>ROUND(I260*H260,2)</f>
        <v>0</v>
      </c>
      <c r="BL260" s="20" t="s">
        <v>185</v>
      </c>
      <c r="BM260" s="228" t="s">
        <v>578</v>
      </c>
    </row>
    <row r="261" spans="1:47" s="2" customFormat="1" ht="12">
      <c r="A261" s="41"/>
      <c r="B261" s="42"/>
      <c r="C261" s="43"/>
      <c r="D261" s="230" t="s">
        <v>187</v>
      </c>
      <c r="E261" s="43"/>
      <c r="F261" s="231" t="s">
        <v>2090</v>
      </c>
      <c r="G261" s="43"/>
      <c r="H261" s="43"/>
      <c r="I261" s="232"/>
      <c r="J261" s="43"/>
      <c r="K261" s="43"/>
      <c r="L261" s="47"/>
      <c r="M261" s="233"/>
      <c r="N261" s="23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187</v>
      </c>
      <c r="AU261" s="20" t="s">
        <v>82</v>
      </c>
    </row>
    <row r="262" spans="1:65" s="2" customFormat="1" ht="16.5" customHeight="1">
      <c r="A262" s="41"/>
      <c r="B262" s="42"/>
      <c r="C262" s="293" t="s">
        <v>575</v>
      </c>
      <c r="D262" s="293" t="s">
        <v>452</v>
      </c>
      <c r="E262" s="294" t="s">
        <v>2141</v>
      </c>
      <c r="F262" s="295" t="s">
        <v>2142</v>
      </c>
      <c r="G262" s="296" t="s">
        <v>346</v>
      </c>
      <c r="H262" s="297">
        <v>110</v>
      </c>
      <c r="I262" s="298"/>
      <c r="J262" s="299">
        <f>ROUND(I262*H262,2)</f>
        <v>0</v>
      </c>
      <c r="K262" s="295" t="s">
        <v>197</v>
      </c>
      <c r="L262" s="300"/>
      <c r="M262" s="301" t="s">
        <v>19</v>
      </c>
      <c r="N262" s="302" t="s">
        <v>43</v>
      </c>
      <c r="O262" s="87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8" t="s">
        <v>198</v>
      </c>
      <c r="AT262" s="228" t="s">
        <v>452</v>
      </c>
      <c r="AU262" s="228" t="s">
        <v>82</v>
      </c>
      <c r="AY262" s="20" t="s">
        <v>178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20" t="s">
        <v>80</v>
      </c>
      <c r="BK262" s="229">
        <f>ROUND(I262*H262,2)</f>
        <v>0</v>
      </c>
      <c r="BL262" s="20" t="s">
        <v>185</v>
      </c>
      <c r="BM262" s="228" t="s">
        <v>581</v>
      </c>
    </row>
    <row r="263" spans="1:47" s="2" customFormat="1" ht="12">
      <c r="A263" s="41"/>
      <c r="B263" s="42"/>
      <c r="C263" s="43"/>
      <c r="D263" s="230" t="s">
        <v>187</v>
      </c>
      <c r="E263" s="43"/>
      <c r="F263" s="231" t="s">
        <v>2142</v>
      </c>
      <c r="G263" s="43"/>
      <c r="H263" s="43"/>
      <c r="I263" s="232"/>
      <c r="J263" s="43"/>
      <c r="K263" s="43"/>
      <c r="L263" s="47"/>
      <c r="M263" s="233"/>
      <c r="N263" s="23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187</v>
      </c>
      <c r="AU263" s="20" t="s">
        <v>82</v>
      </c>
    </row>
    <row r="264" spans="1:65" s="2" customFormat="1" ht="16.5" customHeight="1">
      <c r="A264" s="41"/>
      <c r="B264" s="42"/>
      <c r="C264" s="293" t="s">
        <v>367</v>
      </c>
      <c r="D264" s="293" t="s">
        <v>452</v>
      </c>
      <c r="E264" s="294" t="s">
        <v>2143</v>
      </c>
      <c r="F264" s="295" t="s">
        <v>2144</v>
      </c>
      <c r="G264" s="296" t="s">
        <v>196</v>
      </c>
      <c r="H264" s="297">
        <v>4</v>
      </c>
      <c r="I264" s="298"/>
      <c r="J264" s="299">
        <f>ROUND(I264*H264,2)</f>
        <v>0</v>
      </c>
      <c r="K264" s="295" t="s">
        <v>197</v>
      </c>
      <c r="L264" s="300"/>
      <c r="M264" s="301" t="s">
        <v>19</v>
      </c>
      <c r="N264" s="302" t="s">
        <v>43</v>
      </c>
      <c r="O264" s="87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8" t="s">
        <v>198</v>
      </c>
      <c r="AT264" s="228" t="s">
        <v>452</v>
      </c>
      <c r="AU264" s="228" t="s">
        <v>82</v>
      </c>
      <c r="AY264" s="20" t="s">
        <v>178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20" t="s">
        <v>80</v>
      </c>
      <c r="BK264" s="229">
        <f>ROUND(I264*H264,2)</f>
        <v>0</v>
      </c>
      <c r="BL264" s="20" t="s">
        <v>185</v>
      </c>
      <c r="BM264" s="228" t="s">
        <v>585</v>
      </c>
    </row>
    <row r="265" spans="1:47" s="2" customFormat="1" ht="12">
      <c r="A265" s="41"/>
      <c r="B265" s="42"/>
      <c r="C265" s="43"/>
      <c r="D265" s="230" t="s">
        <v>187</v>
      </c>
      <c r="E265" s="43"/>
      <c r="F265" s="231" t="s">
        <v>2144</v>
      </c>
      <c r="G265" s="43"/>
      <c r="H265" s="43"/>
      <c r="I265" s="232"/>
      <c r="J265" s="43"/>
      <c r="K265" s="43"/>
      <c r="L265" s="47"/>
      <c r="M265" s="233"/>
      <c r="N265" s="23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187</v>
      </c>
      <c r="AU265" s="20" t="s">
        <v>82</v>
      </c>
    </row>
    <row r="266" spans="1:65" s="2" customFormat="1" ht="16.5" customHeight="1">
      <c r="A266" s="41"/>
      <c r="B266" s="42"/>
      <c r="C266" s="293" t="s">
        <v>582</v>
      </c>
      <c r="D266" s="293" t="s">
        <v>452</v>
      </c>
      <c r="E266" s="294" t="s">
        <v>2145</v>
      </c>
      <c r="F266" s="295" t="s">
        <v>2146</v>
      </c>
      <c r="G266" s="296" t="s">
        <v>196</v>
      </c>
      <c r="H266" s="297">
        <v>4</v>
      </c>
      <c r="I266" s="298"/>
      <c r="J266" s="299">
        <f>ROUND(I266*H266,2)</f>
        <v>0</v>
      </c>
      <c r="K266" s="295" t="s">
        <v>197</v>
      </c>
      <c r="L266" s="300"/>
      <c r="M266" s="301" t="s">
        <v>19</v>
      </c>
      <c r="N266" s="302" t="s">
        <v>43</v>
      </c>
      <c r="O266" s="87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8" t="s">
        <v>198</v>
      </c>
      <c r="AT266" s="228" t="s">
        <v>452</v>
      </c>
      <c r="AU266" s="228" t="s">
        <v>82</v>
      </c>
      <c r="AY266" s="20" t="s">
        <v>178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20" t="s">
        <v>80</v>
      </c>
      <c r="BK266" s="229">
        <f>ROUND(I266*H266,2)</f>
        <v>0</v>
      </c>
      <c r="BL266" s="20" t="s">
        <v>185</v>
      </c>
      <c r="BM266" s="228" t="s">
        <v>589</v>
      </c>
    </row>
    <row r="267" spans="1:47" s="2" customFormat="1" ht="12">
      <c r="A267" s="41"/>
      <c r="B267" s="42"/>
      <c r="C267" s="43"/>
      <c r="D267" s="230" t="s">
        <v>187</v>
      </c>
      <c r="E267" s="43"/>
      <c r="F267" s="231" t="s">
        <v>2146</v>
      </c>
      <c r="G267" s="43"/>
      <c r="H267" s="43"/>
      <c r="I267" s="232"/>
      <c r="J267" s="43"/>
      <c r="K267" s="43"/>
      <c r="L267" s="47"/>
      <c r="M267" s="233"/>
      <c r="N267" s="23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187</v>
      </c>
      <c r="AU267" s="20" t="s">
        <v>82</v>
      </c>
    </row>
    <row r="268" spans="1:65" s="2" customFormat="1" ht="16.5" customHeight="1">
      <c r="A268" s="41"/>
      <c r="B268" s="42"/>
      <c r="C268" s="293" t="s">
        <v>373</v>
      </c>
      <c r="D268" s="293" t="s">
        <v>452</v>
      </c>
      <c r="E268" s="294" t="s">
        <v>2147</v>
      </c>
      <c r="F268" s="295" t="s">
        <v>2148</v>
      </c>
      <c r="G268" s="296" t="s">
        <v>346</v>
      </c>
      <c r="H268" s="297">
        <v>410</v>
      </c>
      <c r="I268" s="298"/>
      <c r="J268" s="299">
        <f>ROUND(I268*H268,2)</f>
        <v>0</v>
      </c>
      <c r="K268" s="295" t="s">
        <v>197</v>
      </c>
      <c r="L268" s="300"/>
      <c r="M268" s="301" t="s">
        <v>19</v>
      </c>
      <c r="N268" s="302" t="s">
        <v>43</v>
      </c>
      <c r="O268" s="87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8" t="s">
        <v>198</v>
      </c>
      <c r="AT268" s="228" t="s">
        <v>452</v>
      </c>
      <c r="AU268" s="228" t="s">
        <v>82</v>
      </c>
      <c r="AY268" s="20" t="s">
        <v>178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20" t="s">
        <v>80</v>
      </c>
      <c r="BK268" s="229">
        <f>ROUND(I268*H268,2)</f>
        <v>0</v>
      </c>
      <c r="BL268" s="20" t="s">
        <v>185</v>
      </c>
      <c r="BM268" s="228" t="s">
        <v>594</v>
      </c>
    </row>
    <row r="269" spans="1:47" s="2" customFormat="1" ht="12">
      <c r="A269" s="41"/>
      <c r="B269" s="42"/>
      <c r="C269" s="43"/>
      <c r="D269" s="230" t="s">
        <v>187</v>
      </c>
      <c r="E269" s="43"/>
      <c r="F269" s="231" t="s">
        <v>2148</v>
      </c>
      <c r="G269" s="43"/>
      <c r="H269" s="43"/>
      <c r="I269" s="232"/>
      <c r="J269" s="43"/>
      <c r="K269" s="43"/>
      <c r="L269" s="47"/>
      <c r="M269" s="233"/>
      <c r="N269" s="23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187</v>
      </c>
      <c r="AU269" s="20" t="s">
        <v>82</v>
      </c>
    </row>
    <row r="270" spans="1:65" s="2" customFormat="1" ht="16.5" customHeight="1">
      <c r="A270" s="41"/>
      <c r="B270" s="42"/>
      <c r="C270" s="293" t="s">
        <v>591</v>
      </c>
      <c r="D270" s="293" t="s">
        <v>452</v>
      </c>
      <c r="E270" s="294" t="s">
        <v>2149</v>
      </c>
      <c r="F270" s="295" t="s">
        <v>2150</v>
      </c>
      <c r="G270" s="296" t="s">
        <v>346</v>
      </c>
      <c r="H270" s="297">
        <v>90</v>
      </c>
      <c r="I270" s="298"/>
      <c r="J270" s="299">
        <f>ROUND(I270*H270,2)</f>
        <v>0</v>
      </c>
      <c r="K270" s="295" t="s">
        <v>197</v>
      </c>
      <c r="L270" s="300"/>
      <c r="M270" s="301" t="s">
        <v>19</v>
      </c>
      <c r="N270" s="302" t="s">
        <v>43</v>
      </c>
      <c r="O270" s="87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8" t="s">
        <v>198</v>
      </c>
      <c r="AT270" s="228" t="s">
        <v>452</v>
      </c>
      <c r="AU270" s="228" t="s">
        <v>82</v>
      </c>
      <c r="AY270" s="20" t="s">
        <v>178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20" t="s">
        <v>80</v>
      </c>
      <c r="BK270" s="229">
        <f>ROUND(I270*H270,2)</f>
        <v>0</v>
      </c>
      <c r="BL270" s="20" t="s">
        <v>185</v>
      </c>
      <c r="BM270" s="228" t="s">
        <v>986</v>
      </c>
    </row>
    <row r="271" spans="1:47" s="2" customFormat="1" ht="12">
      <c r="A271" s="41"/>
      <c r="B271" s="42"/>
      <c r="C271" s="43"/>
      <c r="D271" s="230" t="s">
        <v>187</v>
      </c>
      <c r="E271" s="43"/>
      <c r="F271" s="231" t="s">
        <v>2150</v>
      </c>
      <c r="G271" s="43"/>
      <c r="H271" s="43"/>
      <c r="I271" s="232"/>
      <c r="J271" s="43"/>
      <c r="K271" s="43"/>
      <c r="L271" s="47"/>
      <c r="M271" s="233"/>
      <c r="N271" s="23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187</v>
      </c>
      <c r="AU271" s="20" t="s">
        <v>82</v>
      </c>
    </row>
    <row r="272" spans="1:65" s="2" customFormat="1" ht="16.5" customHeight="1">
      <c r="A272" s="41"/>
      <c r="B272" s="42"/>
      <c r="C272" s="293" t="s">
        <v>378</v>
      </c>
      <c r="D272" s="293" t="s">
        <v>452</v>
      </c>
      <c r="E272" s="294" t="s">
        <v>2093</v>
      </c>
      <c r="F272" s="295" t="s">
        <v>2094</v>
      </c>
      <c r="G272" s="296" t="s">
        <v>196</v>
      </c>
      <c r="H272" s="297">
        <v>1</v>
      </c>
      <c r="I272" s="298"/>
      <c r="J272" s="299">
        <f>ROUND(I272*H272,2)</f>
        <v>0</v>
      </c>
      <c r="K272" s="295" t="s">
        <v>197</v>
      </c>
      <c r="L272" s="300"/>
      <c r="M272" s="301" t="s">
        <v>19</v>
      </c>
      <c r="N272" s="302" t="s">
        <v>43</v>
      </c>
      <c r="O272" s="87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8" t="s">
        <v>198</v>
      </c>
      <c r="AT272" s="228" t="s">
        <v>452</v>
      </c>
      <c r="AU272" s="228" t="s">
        <v>82</v>
      </c>
      <c r="AY272" s="20" t="s">
        <v>178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20" t="s">
        <v>80</v>
      </c>
      <c r="BK272" s="229">
        <f>ROUND(I272*H272,2)</f>
        <v>0</v>
      </c>
      <c r="BL272" s="20" t="s">
        <v>185</v>
      </c>
      <c r="BM272" s="228" t="s">
        <v>994</v>
      </c>
    </row>
    <row r="273" spans="1:47" s="2" customFormat="1" ht="12">
      <c r="A273" s="41"/>
      <c r="B273" s="42"/>
      <c r="C273" s="43"/>
      <c r="D273" s="230" t="s">
        <v>187</v>
      </c>
      <c r="E273" s="43"/>
      <c r="F273" s="231" t="s">
        <v>2094</v>
      </c>
      <c r="G273" s="43"/>
      <c r="H273" s="43"/>
      <c r="I273" s="232"/>
      <c r="J273" s="43"/>
      <c r="K273" s="43"/>
      <c r="L273" s="47"/>
      <c r="M273" s="233"/>
      <c r="N273" s="23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187</v>
      </c>
      <c r="AU273" s="20" t="s">
        <v>82</v>
      </c>
    </row>
    <row r="274" spans="1:63" s="12" customFormat="1" ht="22.8" customHeight="1">
      <c r="A274" s="12"/>
      <c r="B274" s="201"/>
      <c r="C274" s="202"/>
      <c r="D274" s="203" t="s">
        <v>71</v>
      </c>
      <c r="E274" s="215" t="s">
        <v>2151</v>
      </c>
      <c r="F274" s="215" t="s">
        <v>2152</v>
      </c>
      <c r="G274" s="202"/>
      <c r="H274" s="202"/>
      <c r="I274" s="205"/>
      <c r="J274" s="216">
        <f>BK274</f>
        <v>0</v>
      </c>
      <c r="K274" s="202"/>
      <c r="L274" s="207"/>
      <c r="M274" s="208"/>
      <c r="N274" s="209"/>
      <c r="O274" s="209"/>
      <c r="P274" s="210">
        <f>SUM(P275:P286)</f>
        <v>0</v>
      </c>
      <c r="Q274" s="209"/>
      <c r="R274" s="210">
        <f>SUM(R275:R286)</f>
        <v>0</v>
      </c>
      <c r="S274" s="209"/>
      <c r="T274" s="211">
        <f>SUM(T275:T286)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2" t="s">
        <v>80</v>
      </c>
      <c r="AT274" s="213" t="s">
        <v>71</v>
      </c>
      <c r="AU274" s="213" t="s">
        <v>80</v>
      </c>
      <c r="AY274" s="212" t="s">
        <v>178</v>
      </c>
      <c r="BK274" s="214">
        <f>SUM(BK275:BK286)</f>
        <v>0</v>
      </c>
    </row>
    <row r="275" spans="1:65" s="2" customFormat="1" ht="33" customHeight="1">
      <c r="A275" s="41"/>
      <c r="B275" s="42"/>
      <c r="C275" s="293" t="s">
        <v>600</v>
      </c>
      <c r="D275" s="293" t="s">
        <v>452</v>
      </c>
      <c r="E275" s="294" t="s">
        <v>2153</v>
      </c>
      <c r="F275" s="295" t="s">
        <v>2154</v>
      </c>
      <c r="G275" s="296" t="s">
        <v>196</v>
      </c>
      <c r="H275" s="297">
        <v>1</v>
      </c>
      <c r="I275" s="298"/>
      <c r="J275" s="299">
        <f>ROUND(I275*H275,2)</f>
        <v>0</v>
      </c>
      <c r="K275" s="295" t="s">
        <v>197</v>
      </c>
      <c r="L275" s="300"/>
      <c r="M275" s="301" t="s">
        <v>19</v>
      </c>
      <c r="N275" s="302" t="s">
        <v>43</v>
      </c>
      <c r="O275" s="87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8" t="s">
        <v>198</v>
      </c>
      <c r="AT275" s="228" t="s">
        <v>452</v>
      </c>
      <c r="AU275" s="228" t="s">
        <v>82</v>
      </c>
      <c r="AY275" s="20" t="s">
        <v>178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20" t="s">
        <v>80</v>
      </c>
      <c r="BK275" s="229">
        <f>ROUND(I275*H275,2)</f>
        <v>0</v>
      </c>
      <c r="BL275" s="20" t="s">
        <v>185</v>
      </c>
      <c r="BM275" s="228" t="s">
        <v>645</v>
      </c>
    </row>
    <row r="276" spans="1:47" s="2" customFormat="1" ht="12">
      <c r="A276" s="41"/>
      <c r="B276" s="42"/>
      <c r="C276" s="43"/>
      <c r="D276" s="230" t="s">
        <v>187</v>
      </c>
      <c r="E276" s="43"/>
      <c r="F276" s="231" t="s">
        <v>2155</v>
      </c>
      <c r="G276" s="43"/>
      <c r="H276" s="43"/>
      <c r="I276" s="232"/>
      <c r="J276" s="43"/>
      <c r="K276" s="43"/>
      <c r="L276" s="47"/>
      <c r="M276" s="233"/>
      <c r="N276" s="23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187</v>
      </c>
      <c r="AU276" s="20" t="s">
        <v>82</v>
      </c>
    </row>
    <row r="277" spans="1:65" s="2" customFormat="1" ht="16.5" customHeight="1">
      <c r="A277" s="41"/>
      <c r="B277" s="42"/>
      <c r="C277" s="293" t="s">
        <v>382</v>
      </c>
      <c r="D277" s="293" t="s">
        <v>452</v>
      </c>
      <c r="E277" s="294" t="s">
        <v>2156</v>
      </c>
      <c r="F277" s="295" t="s">
        <v>2157</v>
      </c>
      <c r="G277" s="296" t="s">
        <v>196</v>
      </c>
      <c r="H277" s="297">
        <v>2</v>
      </c>
      <c r="I277" s="298"/>
      <c r="J277" s="299">
        <f>ROUND(I277*H277,2)</f>
        <v>0</v>
      </c>
      <c r="K277" s="295" t="s">
        <v>197</v>
      </c>
      <c r="L277" s="300"/>
      <c r="M277" s="301" t="s">
        <v>19</v>
      </c>
      <c r="N277" s="302" t="s">
        <v>43</v>
      </c>
      <c r="O277" s="87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8" t="s">
        <v>198</v>
      </c>
      <c r="AT277" s="228" t="s">
        <v>452</v>
      </c>
      <c r="AU277" s="228" t="s">
        <v>82</v>
      </c>
      <c r="AY277" s="20" t="s">
        <v>178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20" t="s">
        <v>80</v>
      </c>
      <c r="BK277" s="229">
        <f>ROUND(I277*H277,2)</f>
        <v>0</v>
      </c>
      <c r="BL277" s="20" t="s">
        <v>185</v>
      </c>
      <c r="BM277" s="228" t="s">
        <v>1029</v>
      </c>
    </row>
    <row r="278" spans="1:47" s="2" customFormat="1" ht="12">
      <c r="A278" s="41"/>
      <c r="B278" s="42"/>
      <c r="C278" s="43"/>
      <c r="D278" s="230" t="s">
        <v>187</v>
      </c>
      <c r="E278" s="43"/>
      <c r="F278" s="231" t="s">
        <v>2157</v>
      </c>
      <c r="G278" s="43"/>
      <c r="H278" s="43"/>
      <c r="I278" s="232"/>
      <c r="J278" s="43"/>
      <c r="K278" s="43"/>
      <c r="L278" s="47"/>
      <c r="M278" s="233"/>
      <c r="N278" s="23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187</v>
      </c>
      <c r="AU278" s="20" t="s">
        <v>82</v>
      </c>
    </row>
    <row r="279" spans="1:65" s="2" customFormat="1" ht="16.5" customHeight="1">
      <c r="A279" s="41"/>
      <c r="B279" s="42"/>
      <c r="C279" s="293" t="s">
        <v>609</v>
      </c>
      <c r="D279" s="293" t="s">
        <v>452</v>
      </c>
      <c r="E279" s="294" t="s">
        <v>2158</v>
      </c>
      <c r="F279" s="295" t="s">
        <v>2159</v>
      </c>
      <c r="G279" s="296" t="s">
        <v>346</v>
      </c>
      <c r="H279" s="297">
        <v>150</v>
      </c>
      <c r="I279" s="298"/>
      <c r="J279" s="299">
        <f>ROUND(I279*H279,2)</f>
        <v>0</v>
      </c>
      <c r="K279" s="295" t="s">
        <v>197</v>
      </c>
      <c r="L279" s="300"/>
      <c r="M279" s="301" t="s">
        <v>19</v>
      </c>
      <c r="N279" s="302" t="s">
        <v>43</v>
      </c>
      <c r="O279" s="87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8" t="s">
        <v>198</v>
      </c>
      <c r="AT279" s="228" t="s">
        <v>452</v>
      </c>
      <c r="AU279" s="228" t="s">
        <v>82</v>
      </c>
      <c r="AY279" s="20" t="s">
        <v>178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20" t="s">
        <v>80</v>
      </c>
      <c r="BK279" s="229">
        <f>ROUND(I279*H279,2)</f>
        <v>0</v>
      </c>
      <c r="BL279" s="20" t="s">
        <v>185</v>
      </c>
      <c r="BM279" s="228" t="s">
        <v>1040</v>
      </c>
    </row>
    <row r="280" spans="1:47" s="2" customFormat="1" ht="12">
      <c r="A280" s="41"/>
      <c r="B280" s="42"/>
      <c r="C280" s="43"/>
      <c r="D280" s="230" t="s">
        <v>187</v>
      </c>
      <c r="E280" s="43"/>
      <c r="F280" s="231" t="s">
        <v>2159</v>
      </c>
      <c r="G280" s="43"/>
      <c r="H280" s="43"/>
      <c r="I280" s="232"/>
      <c r="J280" s="43"/>
      <c r="K280" s="43"/>
      <c r="L280" s="47"/>
      <c r="M280" s="233"/>
      <c r="N280" s="23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187</v>
      </c>
      <c r="AU280" s="20" t="s">
        <v>82</v>
      </c>
    </row>
    <row r="281" spans="1:65" s="2" customFormat="1" ht="16.5" customHeight="1">
      <c r="A281" s="41"/>
      <c r="B281" s="42"/>
      <c r="C281" s="293" t="s">
        <v>386</v>
      </c>
      <c r="D281" s="293" t="s">
        <v>452</v>
      </c>
      <c r="E281" s="294" t="s">
        <v>2160</v>
      </c>
      <c r="F281" s="295" t="s">
        <v>2161</v>
      </c>
      <c r="G281" s="296" t="s">
        <v>346</v>
      </c>
      <c r="H281" s="297">
        <v>140</v>
      </c>
      <c r="I281" s="298"/>
      <c r="J281" s="299">
        <f>ROUND(I281*H281,2)</f>
        <v>0</v>
      </c>
      <c r="K281" s="295" t="s">
        <v>197</v>
      </c>
      <c r="L281" s="300"/>
      <c r="M281" s="301" t="s">
        <v>19</v>
      </c>
      <c r="N281" s="302" t="s">
        <v>43</v>
      </c>
      <c r="O281" s="87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8" t="s">
        <v>198</v>
      </c>
      <c r="AT281" s="228" t="s">
        <v>452</v>
      </c>
      <c r="AU281" s="228" t="s">
        <v>82</v>
      </c>
      <c r="AY281" s="20" t="s">
        <v>178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20" t="s">
        <v>80</v>
      </c>
      <c r="BK281" s="229">
        <f>ROUND(I281*H281,2)</f>
        <v>0</v>
      </c>
      <c r="BL281" s="20" t="s">
        <v>185</v>
      </c>
      <c r="BM281" s="228" t="s">
        <v>655</v>
      </c>
    </row>
    <row r="282" spans="1:47" s="2" customFormat="1" ht="12">
      <c r="A282" s="41"/>
      <c r="B282" s="42"/>
      <c r="C282" s="43"/>
      <c r="D282" s="230" t="s">
        <v>187</v>
      </c>
      <c r="E282" s="43"/>
      <c r="F282" s="231" t="s">
        <v>2161</v>
      </c>
      <c r="G282" s="43"/>
      <c r="H282" s="43"/>
      <c r="I282" s="232"/>
      <c r="J282" s="43"/>
      <c r="K282" s="43"/>
      <c r="L282" s="47"/>
      <c r="M282" s="233"/>
      <c r="N282" s="23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187</v>
      </c>
      <c r="AU282" s="20" t="s">
        <v>82</v>
      </c>
    </row>
    <row r="283" spans="1:65" s="2" customFormat="1" ht="16.5" customHeight="1">
      <c r="A283" s="41"/>
      <c r="B283" s="42"/>
      <c r="C283" s="293" t="s">
        <v>617</v>
      </c>
      <c r="D283" s="293" t="s">
        <v>452</v>
      </c>
      <c r="E283" s="294" t="s">
        <v>2089</v>
      </c>
      <c r="F283" s="295" t="s">
        <v>2090</v>
      </c>
      <c r="G283" s="296" t="s">
        <v>196</v>
      </c>
      <c r="H283" s="297">
        <v>12</v>
      </c>
      <c r="I283" s="298"/>
      <c r="J283" s="299">
        <f>ROUND(I283*H283,2)</f>
        <v>0</v>
      </c>
      <c r="K283" s="295" t="s">
        <v>197</v>
      </c>
      <c r="L283" s="300"/>
      <c r="M283" s="301" t="s">
        <v>19</v>
      </c>
      <c r="N283" s="302" t="s">
        <v>43</v>
      </c>
      <c r="O283" s="87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8" t="s">
        <v>198</v>
      </c>
      <c r="AT283" s="228" t="s">
        <v>452</v>
      </c>
      <c r="AU283" s="228" t="s">
        <v>82</v>
      </c>
      <c r="AY283" s="20" t="s">
        <v>178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0" t="s">
        <v>80</v>
      </c>
      <c r="BK283" s="229">
        <f>ROUND(I283*H283,2)</f>
        <v>0</v>
      </c>
      <c r="BL283" s="20" t="s">
        <v>185</v>
      </c>
      <c r="BM283" s="228" t="s">
        <v>1064</v>
      </c>
    </row>
    <row r="284" spans="1:47" s="2" customFormat="1" ht="12">
      <c r="A284" s="41"/>
      <c r="B284" s="42"/>
      <c r="C284" s="43"/>
      <c r="D284" s="230" t="s">
        <v>187</v>
      </c>
      <c r="E284" s="43"/>
      <c r="F284" s="231" t="s">
        <v>2090</v>
      </c>
      <c r="G284" s="43"/>
      <c r="H284" s="43"/>
      <c r="I284" s="232"/>
      <c r="J284" s="43"/>
      <c r="K284" s="43"/>
      <c r="L284" s="47"/>
      <c r="M284" s="233"/>
      <c r="N284" s="23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187</v>
      </c>
      <c r="AU284" s="20" t="s">
        <v>82</v>
      </c>
    </row>
    <row r="285" spans="1:65" s="2" customFormat="1" ht="16.5" customHeight="1">
      <c r="A285" s="41"/>
      <c r="B285" s="42"/>
      <c r="C285" s="293" t="s">
        <v>390</v>
      </c>
      <c r="D285" s="293" t="s">
        <v>452</v>
      </c>
      <c r="E285" s="294" t="s">
        <v>2141</v>
      </c>
      <c r="F285" s="295" t="s">
        <v>2142</v>
      </c>
      <c r="G285" s="296" t="s">
        <v>346</v>
      </c>
      <c r="H285" s="297">
        <v>150</v>
      </c>
      <c r="I285" s="298"/>
      <c r="J285" s="299">
        <f>ROUND(I285*H285,2)</f>
        <v>0</v>
      </c>
      <c r="K285" s="295" t="s">
        <v>197</v>
      </c>
      <c r="L285" s="300"/>
      <c r="M285" s="301" t="s">
        <v>19</v>
      </c>
      <c r="N285" s="302" t="s">
        <v>43</v>
      </c>
      <c r="O285" s="87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8" t="s">
        <v>198</v>
      </c>
      <c r="AT285" s="228" t="s">
        <v>452</v>
      </c>
      <c r="AU285" s="228" t="s">
        <v>82</v>
      </c>
      <c r="AY285" s="20" t="s">
        <v>178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0" t="s">
        <v>80</v>
      </c>
      <c r="BK285" s="229">
        <f>ROUND(I285*H285,2)</f>
        <v>0</v>
      </c>
      <c r="BL285" s="20" t="s">
        <v>185</v>
      </c>
      <c r="BM285" s="228" t="s">
        <v>1074</v>
      </c>
    </row>
    <row r="286" spans="1:47" s="2" customFormat="1" ht="12">
      <c r="A286" s="41"/>
      <c r="B286" s="42"/>
      <c r="C286" s="43"/>
      <c r="D286" s="230" t="s">
        <v>187</v>
      </c>
      <c r="E286" s="43"/>
      <c r="F286" s="231" t="s">
        <v>2142</v>
      </c>
      <c r="G286" s="43"/>
      <c r="H286" s="43"/>
      <c r="I286" s="232"/>
      <c r="J286" s="43"/>
      <c r="K286" s="43"/>
      <c r="L286" s="47"/>
      <c r="M286" s="233"/>
      <c r="N286" s="23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187</v>
      </c>
      <c r="AU286" s="20" t="s">
        <v>82</v>
      </c>
    </row>
    <row r="287" spans="1:63" s="12" customFormat="1" ht="22.8" customHeight="1">
      <c r="A287" s="12"/>
      <c r="B287" s="201"/>
      <c r="C287" s="202"/>
      <c r="D287" s="203" t="s">
        <v>71</v>
      </c>
      <c r="E287" s="215" t="s">
        <v>2162</v>
      </c>
      <c r="F287" s="215" t="s">
        <v>2163</v>
      </c>
      <c r="G287" s="202"/>
      <c r="H287" s="202"/>
      <c r="I287" s="205"/>
      <c r="J287" s="216">
        <f>BK287</f>
        <v>0</v>
      </c>
      <c r="K287" s="202"/>
      <c r="L287" s="207"/>
      <c r="M287" s="208"/>
      <c r="N287" s="209"/>
      <c r="O287" s="209"/>
      <c r="P287" s="210">
        <f>SUM(P288:P311)</f>
        <v>0</v>
      </c>
      <c r="Q287" s="209"/>
      <c r="R287" s="210">
        <f>SUM(R288:R311)</f>
        <v>0</v>
      </c>
      <c r="S287" s="209"/>
      <c r="T287" s="211">
        <f>SUM(T288:T311)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2" t="s">
        <v>80</v>
      </c>
      <c r="AT287" s="213" t="s">
        <v>71</v>
      </c>
      <c r="AU287" s="213" t="s">
        <v>80</v>
      </c>
      <c r="AY287" s="212" t="s">
        <v>178</v>
      </c>
      <c r="BK287" s="214">
        <f>SUM(BK288:BK311)</f>
        <v>0</v>
      </c>
    </row>
    <row r="288" spans="1:65" s="2" customFormat="1" ht="16.5" customHeight="1">
      <c r="A288" s="41"/>
      <c r="B288" s="42"/>
      <c r="C288" s="293" t="s">
        <v>625</v>
      </c>
      <c r="D288" s="293" t="s">
        <v>452</v>
      </c>
      <c r="E288" s="294" t="s">
        <v>2164</v>
      </c>
      <c r="F288" s="295" t="s">
        <v>2165</v>
      </c>
      <c r="G288" s="296" t="s">
        <v>196</v>
      </c>
      <c r="H288" s="297">
        <v>1</v>
      </c>
      <c r="I288" s="298"/>
      <c r="J288" s="299">
        <f>ROUND(I288*H288,2)</f>
        <v>0</v>
      </c>
      <c r="K288" s="295" t="s">
        <v>197</v>
      </c>
      <c r="L288" s="300"/>
      <c r="M288" s="301" t="s">
        <v>19</v>
      </c>
      <c r="N288" s="302" t="s">
        <v>43</v>
      </c>
      <c r="O288" s="87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28" t="s">
        <v>198</v>
      </c>
      <c r="AT288" s="228" t="s">
        <v>452</v>
      </c>
      <c r="AU288" s="228" t="s">
        <v>82</v>
      </c>
      <c r="AY288" s="20" t="s">
        <v>178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0" t="s">
        <v>80</v>
      </c>
      <c r="BK288" s="229">
        <f>ROUND(I288*H288,2)</f>
        <v>0</v>
      </c>
      <c r="BL288" s="20" t="s">
        <v>185</v>
      </c>
      <c r="BM288" s="228" t="s">
        <v>1085</v>
      </c>
    </row>
    <row r="289" spans="1:47" s="2" customFormat="1" ht="12">
      <c r="A289" s="41"/>
      <c r="B289" s="42"/>
      <c r="C289" s="43"/>
      <c r="D289" s="230" t="s">
        <v>187</v>
      </c>
      <c r="E289" s="43"/>
      <c r="F289" s="231" t="s">
        <v>2165</v>
      </c>
      <c r="G289" s="43"/>
      <c r="H289" s="43"/>
      <c r="I289" s="232"/>
      <c r="J289" s="43"/>
      <c r="K289" s="43"/>
      <c r="L289" s="47"/>
      <c r="M289" s="233"/>
      <c r="N289" s="23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187</v>
      </c>
      <c r="AU289" s="20" t="s">
        <v>82</v>
      </c>
    </row>
    <row r="290" spans="1:65" s="2" customFormat="1" ht="16.5" customHeight="1">
      <c r="A290" s="41"/>
      <c r="B290" s="42"/>
      <c r="C290" s="293" t="s">
        <v>396</v>
      </c>
      <c r="D290" s="293" t="s">
        <v>452</v>
      </c>
      <c r="E290" s="294" t="s">
        <v>2166</v>
      </c>
      <c r="F290" s="295" t="s">
        <v>2167</v>
      </c>
      <c r="G290" s="296" t="s">
        <v>196</v>
      </c>
      <c r="H290" s="297">
        <v>1</v>
      </c>
      <c r="I290" s="298"/>
      <c r="J290" s="299">
        <f>ROUND(I290*H290,2)</f>
        <v>0</v>
      </c>
      <c r="K290" s="295" t="s">
        <v>197</v>
      </c>
      <c r="L290" s="300"/>
      <c r="M290" s="301" t="s">
        <v>19</v>
      </c>
      <c r="N290" s="302" t="s">
        <v>43</v>
      </c>
      <c r="O290" s="87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8" t="s">
        <v>198</v>
      </c>
      <c r="AT290" s="228" t="s">
        <v>452</v>
      </c>
      <c r="AU290" s="228" t="s">
        <v>82</v>
      </c>
      <c r="AY290" s="20" t="s">
        <v>178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20" t="s">
        <v>80</v>
      </c>
      <c r="BK290" s="229">
        <f>ROUND(I290*H290,2)</f>
        <v>0</v>
      </c>
      <c r="BL290" s="20" t="s">
        <v>185</v>
      </c>
      <c r="BM290" s="228" t="s">
        <v>1097</v>
      </c>
    </row>
    <row r="291" spans="1:47" s="2" customFormat="1" ht="12">
      <c r="A291" s="41"/>
      <c r="B291" s="42"/>
      <c r="C291" s="43"/>
      <c r="D291" s="230" t="s">
        <v>187</v>
      </c>
      <c r="E291" s="43"/>
      <c r="F291" s="231" t="s">
        <v>2167</v>
      </c>
      <c r="G291" s="43"/>
      <c r="H291" s="43"/>
      <c r="I291" s="232"/>
      <c r="J291" s="43"/>
      <c r="K291" s="43"/>
      <c r="L291" s="47"/>
      <c r="M291" s="233"/>
      <c r="N291" s="23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187</v>
      </c>
      <c r="AU291" s="20" t="s">
        <v>82</v>
      </c>
    </row>
    <row r="292" spans="1:65" s="2" customFormat="1" ht="16.5" customHeight="1">
      <c r="A292" s="41"/>
      <c r="B292" s="42"/>
      <c r="C292" s="293" t="s">
        <v>633</v>
      </c>
      <c r="D292" s="293" t="s">
        <v>452</v>
      </c>
      <c r="E292" s="294" t="s">
        <v>2168</v>
      </c>
      <c r="F292" s="295" t="s">
        <v>2169</v>
      </c>
      <c r="G292" s="296" t="s">
        <v>196</v>
      </c>
      <c r="H292" s="297">
        <v>9</v>
      </c>
      <c r="I292" s="298"/>
      <c r="J292" s="299">
        <f>ROUND(I292*H292,2)</f>
        <v>0</v>
      </c>
      <c r="K292" s="295" t="s">
        <v>197</v>
      </c>
      <c r="L292" s="300"/>
      <c r="M292" s="301" t="s">
        <v>19</v>
      </c>
      <c r="N292" s="302" t="s">
        <v>43</v>
      </c>
      <c r="O292" s="87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8" t="s">
        <v>198</v>
      </c>
      <c r="AT292" s="228" t="s">
        <v>452</v>
      </c>
      <c r="AU292" s="228" t="s">
        <v>82</v>
      </c>
      <c r="AY292" s="20" t="s">
        <v>178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20" t="s">
        <v>80</v>
      </c>
      <c r="BK292" s="229">
        <f>ROUND(I292*H292,2)</f>
        <v>0</v>
      </c>
      <c r="BL292" s="20" t="s">
        <v>185</v>
      </c>
      <c r="BM292" s="228" t="s">
        <v>1114</v>
      </c>
    </row>
    <row r="293" spans="1:47" s="2" customFormat="1" ht="12">
      <c r="A293" s="41"/>
      <c r="B293" s="42"/>
      <c r="C293" s="43"/>
      <c r="D293" s="230" t="s">
        <v>187</v>
      </c>
      <c r="E293" s="43"/>
      <c r="F293" s="231" t="s">
        <v>2169</v>
      </c>
      <c r="G293" s="43"/>
      <c r="H293" s="43"/>
      <c r="I293" s="232"/>
      <c r="J293" s="43"/>
      <c r="K293" s="43"/>
      <c r="L293" s="47"/>
      <c r="M293" s="233"/>
      <c r="N293" s="23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187</v>
      </c>
      <c r="AU293" s="20" t="s">
        <v>82</v>
      </c>
    </row>
    <row r="294" spans="1:65" s="2" customFormat="1" ht="16.5" customHeight="1">
      <c r="A294" s="41"/>
      <c r="B294" s="42"/>
      <c r="C294" s="293" t="s">
        <v>401</v>
      </c>
      <c r="D294" s="293" t="s">
        <v>452</v>
      </c>
      <c r="E294" s="294" t="s">
        <v>2170</v>
      </c>
      <c r="F294" s="295" t="s">
        <v>2171</v>
      </c>
      <c r="G294" s="296" t="s">
        <v>196</v>
      </c>
      <c r="H294" s="297">
        <v>2</v>
      </c>
      <c r="I294" s="298"/>
      <c r="J294" s="299">
        <f>ROUND(I294*H294,2)</f>
        <v>0</v>
      </c>
      <c r="K294" s="295" t="s">
        <v>197</v>
      </c>
      <c r="L294" s="300"/>
      <c r="M294" s="301" t="s">
        <v>19</v>
      </c>
      <c r="N294" s="302" t="s">
        <v>43</v>
      </c>
      <c r="O294" s="87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8" t="s">
        <v>198</v>
      </c>
      <c r="AT294" s="228" t="s">
        <v>452</v>
      </c>
      <c r="AU294" s="228" t="s">
        <v>82</v>
      </c>
      <c r="AY294" s="20" t="s">
        <v>178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20" t="s">
        <v>80</v>
      </c>
      <c r="BK294" s="229">
        <f>ROUND(I294*H294,2)</f>
        <v>0</v>
      </c>
      <c r="BL294" s="20" t="s">
        <v>185</v>
      </c>
      <c r="BM294" s="228" t="s">
        <v>1126</v>
      </c>
    </row>
    <row r="295" spans="1:47" s="2" customFormat="1" ht="12">
      <c r="A295" s="41"/>
      <c r="B295" s="42"/>
      <c r="C295" s="43"/>
      <c r="D295" s="230" t="s">
        <v>187</v>
      </c>
      <c r="E295" s="43"/>
      <c r="F295" s="231" t="s">
        <v>2171</v>
      </c>
      <c r="G295" s="43"/>
      <c r="H295" s="43"/>
      <c r="I295" s="232"/>
      <c r="J295" s="43"/>
      <c r="K295" s="43"/>
      <c r="L295" s="47"/>
      <c r="M295" s="233"/>
      <c r="N295" s="23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187</v>
      </c>
      <c r="AU295" s="20" t="s">
        <v>82</v>
      </c>
    </row>
    <row r="296" spans="1:65" s="2" customFormat="1" ht="16.5" customHeight="1">
      <c r="A296" s="41"/>
      <c r="B296" s="42"/>
      <c r="C296" s="293" t="s">
        <v>642</v>
      </c>
      <c r="D296" s="293" t="s">
        <v>452</v>
      </c>
      <c r="E296" s="294" t="s">
        <v>2172</v>
      </c>
      <c r="F296" s="295" t="s">
        <v>2173</v>
      </c>
      <c r="G296" s="296" t="s">
        <v>196</v>
      </c>
      <c r="H296" s="297">
        <v>1</v>
      </c>
      <c r="I296" s="298"/>
      <c r="J296" s="299">
        <f>ROUND(I296*H296,2)</f>
        <v>0</v>
      </c>
      <c r="K296" s="295" t="s">
        <v>197</v>
      </c>
      <c r="L296" s="300"/>
      <c r="M296" s="301" t="s">
        <v>19</v>
      </c>
      <c r="N296" s="302" t="s">
        <v>43</v>
      </c>
      <c r="O296" s="87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8" t="s">
        <v>198</v>
      </c>
      <c r="AT296" s="228" t="s">
        <v>452</v>
      </c>
      <c r="AU296" s="228" t="s">
        <v>82</v>
      </c>
      <c r="AY296" s="20" t="s">
        <v>178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20" t="s">
        <v>80</v>
      </c>
      <c r="BK296" s="229">
        <f>ROUND(I296*H296,2)</f>
        <v>0</v>
      </c>
      <c r="BL296" s="20" t="s">
        <v>185</v>
      </c>
      <c r="BM296" s="228" t="s">
        <v>1137</v>
      </c>
    </row>
    <row r="297" spans="1:47" s="2" customFormat="1" ht="12">
      <c r="A297" s="41"/>
      <c r="B297" s="42"/>
      <c r="C297" s="43"/>
      <c r="D297" s="230" t="s">
        <v>187</v>
      </c>
      <c r="E297" s="43"/>
      <c r="F297" s="231" t="s">
        <v>2173</v>
      </c>
      <c r="G297" s="43"/>
      <c r="H297" s="43"/>
      <c r="I297" s="232"/>
      <c r="J297" s="43"/>
      <c r="K297" s="43"/>
      <c r="L297" s="47"/>
      <c r="M297" s="233"/>
      <c r="N297" s="23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187</v>
      </c>
      <c r="AU297" s="20" t="s">
        <v>82</v>
      </c>
    </row>
    <row r="298" spans="1:65" s="2" customFormat="1" ht="16.5" customHeight="1">
      <c r="A298" s="41"/>
      <c r="B298" s="42"/>
      <c r="C298" s="293" t="s">
        <v>407</v>
      </c>
      <c r="D298" s="293" t="s">
        <v>452</v>
      </c>
      <c r="E298" s="294" t="s">
        <v>2174</v>
      </c>
      <c r="F298" s="295" t="s">
        <v>2175</v>
      </c>
      <c r="G298" s="296" t="s">
        <v>196</v>
      </c>
      <c r="H298" s="297">
        <v>1</v>
      </c>
      <c r="I298" s="298"/>
      <c r="J298" s="299">
        <f>ROUND(I298*H298,2)</f>
        <v>0</v>
      </c>
      <c r="K298" s="295" t="s">
        <v>197</v>
      </c>
      <c r="L298" s="300"/>
      <c r="M298" s="301" t="s">
        <v>19</v>
      </c>
      <c r="N298" s="302" t="s">
        <v>43</v>
      </c>
      <c r="O298" s="87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28" t="s">
        <v>198</v>
      </c>
      <c r="AT298" s="228" t="s">
        <v>452</v>
      </c>
      <c r="AU298" s="228" t="s">
        <v>82</v>
      </c>
      <c r="AY298" s="20" t="s">
        <v>178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20" t="s">
        <v>80</v>
      </c>
      <c r="BK298" s="229">
        <f>ROUND(I298*H298,2)</f>
        <v>0</v>
      </c>
      <c r="BL298" s="20" t="s">
        <v>185</v>
      </c>
      <c r="BM298" s="228" t="s">
        <v>1149</v>
      </c>
    </row>
    <row r="299" spans="1:47" s="2" customFormat="1" ht="12">
      <c r="A299" s="41"/>
      <c r="B299" s="42"/>
      <c r="C299" s="43"/>
      <c r="D299" s="230" t="s">
        <v>187</v>
      </c>
      <c r="E299" s="43"/>
      <c r="F299" s="231" t="s">
        <v>2175</v>
      </c>
      <c r="G299" s="43"/>
      <c r="H299" s="43"/>
      <c r="I299" s="232"/>
      <c r="J299" s="43"/>
      <c r="K299" s="43"/>
      <c r="L299" s="47"/>
      <c r="M299" s="233"/>
      <c r="N299" s="23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187</v>
      </c>
      <c r="AU299" s="20" t="s">
        <v>82</v>
      </c>
    </row>
    <row r="300" spans="1:65" s="2" customFormat="1" ht="16.5" customHeight="1">
      <c r="A300" s="41"/>
      <c r="B300" s="42"/>
      <c r="C300" s="293" t="s">
        <v>652</v>
      </c>
      <c r="D300" s="293" t="s">
        <v>452</v>
      </c>
      <c r="E300" s="294" t="s">
        <v>2176</v>
      </c>
      <c r="F300" s="295" t="s">
        <v>2177</v>
      </c>
      <c r="G300" s="296" t="s">
        <v>196</v>
      </c>
      <c r="H300" s="297">
        <v>2</v>
      </c>
      <c r="I300" s="298"/>
      <c r="J300" s="299">
        <f>ROUND(I300*H300,2)</f>
        <v>0</v>
      </c>
      <c r="K300" s="295" t="s">
        <v>197</v>
      </c>
      <c r="L300" s="300"/>
      <c r="M300" s="301" t="s">
        <v>19</v>
      </c>
      <c r="N300" s="302" t="s">
        <v>43</v>
      </c>
      <c r="O300" s="87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28" t="s">
        <v>198</v>
      </c>
      <c r="AT300" s="228" t="s">
        <v>452</v>
      </c>
      <c r="AU300" s="228" t="s">
        <v>82</v>
      </c>
      <c r="AY300" s="20" t="s">
        <v>178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20" t="s">
        <v>80</v>
      </c>
      <c r="BK300" s="229">
        <f>ROUND(I300*H300,2)</f>
        <v>0</v>
      </c>
      <c r="BL300" s="20" t="s">
        <v>185</v>
      </c>
      <c r="BM300" s="228" t="s">
        <v>1157</v>
      </c>
    </row>
    <row r="301" spans="1:47" s="2" customFormat="1" ht="12">
      <c r="A301" s="41"/>
      <c r="B301" s="42"/>
      <c r="C301" s="43"/>
      <c r="D301" s="230" t="s">
        <v>187</v>
      </c>
      <c r="E301" s="43"/>
      <c r="F301" s="231" t="s">
        <v>2177</v>
      </c>
      <c r="G301" s="43"/>
      <c r="H301" s="43"/>
      <c r="I301" s="232"/>
      <c r="J301" s="43"/>
      <c r="K301" s="43"/>
      <c r="L301" s="47"/>
      <c r="M301" s="233"/>
      <c r="N301" s="23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187</v>
      </c>
      <c r="AU301" s="20" t="s">
        <v>82</v>
      </c>
    </row>
    <row r="302" spans="1:65" s="2" customFormat="1" ht="16.5" customHeight="1">
      <c r="A302" s="41"/>
      <c r="B302" s="42"/>
      <c r="C302" s="293" t="s">
        <v>412</v>
      </c>
      <c r="D302" s="293" t="s">
        <v>452</v>
      </c>
      <c r="E302" s="294" t="s">
        <v>2160</v>
      </c>
      <c r="F302" s="295" t="s">
        <v>2161</v>
      </c>
      <c r="G302" s="296" t="s">
        <v>346</v>
      </c>
      <c r="H302" s="297">
        <v>140</v>
      </c>
      <c r="I302" s="298"/>
      <c r="J302" s="299">
        <f>ROUND(I302*H302,2)</f>
        <v>0</v>
      </c>
      <c r="K302" s="295" t="s">
        <v>197</v>
      </c>
      <c r="L302" s="300"/>
      <c r="M302" s="301" t="s">
        <v>19</v>
      </c>
      <c r="N302" s="302" t="s">
        <v>43</v>
      </c>
      <c r="O302" s="87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8" t="s">
        <v>198</v>
      </c>
      <c r="AT302" s="228" t="s">
        <v>452</v>
      </c>
      <c r="AU302" s="228" t="s">
        <v>82</v>
      </c>
      <c r="AY302" s="20" t="s">
        <v>178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20" t="s">
        <v>80</v>
      </c>
      <c r="BK302" s="229">
        <f>ROUND(I302*H302,2)</f>
        <v>0</v>
      </c>
      <c r="BL302" s="20" t="s">
        <v>185</v>
      </c>
      <c r="BM302" s="228" t="s">
        <v>1167</v>
      </c>
    </row>
    <row r="303" spans="1:47" s="2" customFormat="1" ht="12">
      <c r="A303" s="41"/>
      <c r="B303" s="42"/>
      <c r="C303" s="43"/>
      <c r="D303" s="230" t="s">
        <v>187</v>
      </c>
      <c r="E303" s="43"/>
      <c r="F303" s="231" t="s">
        <v>2161</v>
      </c>
      <c r="G303" s="43"/>
      <c r="H303" s="43"/>
      <c r="I303" s="232"/>
      <c r="J303" s="43"/>
      <c r="K303" s="43"/>
      <c r="L303" s="47"/>
      <c r="M303" s="233"/>
      <c r="N303" s="23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187</v>
      </c>
      <c r="AU303" s="20" t="s">
        <v>82</v>
      </c>
    </row>
    <row r="304" spans="1:65" s="2" customFormat="1" ht="16.5" customHeight="1">
      <c r="A304" s="41"/>
      <c r="B304" s="42"/>
      <c r="C304" s="293" t="s">
        <v>663</v>
      </c>
      <c r="D304" s="293" t="s">
        <v>452</v>
      </c>
      <c r="E304" s="294" t="s">
        <v>2178</v>
      </c>
      <c r="F304" s="295" t="s">
        <v>2179</v>
      </c>
      <c r="G304" s="296" t="s">
        <v>346</v>
      </c>
      <c r="H304" s="297">
        <v>160</v>
      </c>
      <c r="I304" s="298"/>
      <c r="J304" s="299">
        <f>ROUND(I304*H304,2)</f>
        <v>0</v>
      </c>
      <c r="K304" s="295" t="s">
        <v>197</v>
      </c>
      <c r="L304" s="300"/>
      <c r="M304" s="301" t="s">
        <v>19</v>
      </c>
      <c r="N304" s="302" t="s">
        <v>43</v>
      </c>
      <c r="O304" s="87"/>
      <c r="P304" s="226">
        <f>O304*H304</f>
        <v>0</v>
      </c>
      <c r="Q304" s="226">
        <v>0</v>
      </c>
      <c r="R304" s="226">
        <f>Q304*H304</f>
        <v>0</v>
      </c>
      <c r="S304" s="226">
        <v>0</v>
      </c>
      <c r="T304" s="22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8" t="s">
        <v>198</v>
      </c>
      <c r="AT304" s="228" t="s">
        <v>452</v>
      </c>
      <c r="AU304" s="228" t="s">
        <v>82</v>
      </c>
      <c r="AY304" s="20" t="s">
        <v>178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20" t="s">
        <v>80</v>
      </c>
      <c r="BK304" s="229">
        <f>ROUND(I304*H304,2)</f>
        <v>0</v>
      </c>
      <c r="BL304" s="20" t="s">
        <v>185</v>
      </c>
      <c r="BM304" s="228" t="s">
        <v>1177</v>
      </c>
    </row>
    <row r="305" spans="1:47" s="2" customFormat="1" ht="12">
      <c r="A305" s="41"/>
      <c r="B305" s="42"/>
      <c r="C305" s="43"/>
      <c r="D305" s="230" t="s">
        <v>187</v>
      </c>
      <c r="E305" s="43"/>
      <c r="F305" s="231" t="s">
        <v>2179</v>
      </c>
      <c r="G305" s="43"/>
      <c r="H305" s="43"/>
      <c r="I305" s="232"/>
      <c r="J305" s="43"/>
      <c r="K305" s="43"/>
      <c r="L305" s="47"/>
      <c r="M305" s="233"/>
      <c r="N305" s="23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187</v>
      </c>
      <c r="AU305" s="20" t="s">
        <v>82</v>
      </c>
    </row>
    <row r="306" spans="1:65" s="2" customFormat="1" ht="16.5" customHeight="1">
      <c r="A306" s="41"/>
      <c r="B306" s="42"/>
      <c r="C306" s="293" t="s">
        <v>418</v>
      </c>
      <c r="D306" s="293" t="s">
        <v>452</v>
      </c>
      <c r="E306" s="294" t="s">
        <v>2180</v>
      </c>
      <c r="F306" s="295" t="s">
        <v>2181</v>
      </c>
      <c r="G306" s="296" t="s">
        <v>196</v>
      </c>
      <c r="H306" s="297">
        <v>11</v>
      </c>
      <c r="I306" s="298"/>
      <c r="J306" s="299">
        <f>ROUND(I306*H306,2)</f>
        <v>0</v>
      </c>
      <c r="K306" s="295" t="s">
        <v>197</v>
      </c>
      <c r="L306" s="300"/>
      <c r="M306" s="301" t="s">
        <v>19</v>
      </c>
      <c r="N306" s="302" t="s">
        <v>43</v>
      </c>
      <c r="O306" s="87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8" t="s">
        <v>198</v>
      </c>
      <c r="AT306" s="228" t="s">
        <v>452</v>
      </c>
      <c r="AU306" s="228" t="s">
        <v>82</v>
      </c>
      <c r="AY306" s="20" t="s">
        <v>178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20" t="s">
        <v>80</v>
      </c>
      <c r="BK306" s="229">
        <f>ROUND(I306*H306,2)</f>
        <v>0</v>
      </c>
      <c r="BL306" s="20" t="s">
        <v>185</v>
      </c>
      <c r="BM306" s="228" t="s">
        <v>1186</v>
      </c>
    </row>
    <row r="307" spans="1:47" s="2" customFormat="1" ht="12">
      <c r="A307" s="41"/>
      <c r="B307" s="42"/>
      <c r="C307" s="43"/>
      <c r="D307" s="230" t="s">
        <v>187</v>
      </c>
      <c r="E307" s="43"/>
      <c r="F307" s="231" t="s">
        <v>2181</v>
      </c>
      <c r="G307" s="43"/>
      <c r="H307" s="43"/>
      <c r="I307" s="232"/>
      <c r="J307" s="43"/>
      <c r="K307" s="43"/>
      <c r="L307" s="47"/>
      <c r="M307" s="233"/>
      <c r="N307" s="23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187</v>
      </c>
      <c r="AU307" s="20" t="s">
        <v>82</v>
      </c>
    </row>
    <row r="308" spans="1:65" s="2" customFormat="1" ht="16.5" customHeight="1">
      <c r="A308" s="41"/>
      <c r="B308" s="42"/>
      <c r="C308" s="293" t="s">
        <v>671</v>
      </c>
      <c r="D308" s="293" t="s">
        <v>452</v>
      </c>
      <c r="E308" s="294" t="s">
        <v>2141</v>
      </c>
      <c r="F308" s="295" t="s">
        <v>2142</v>
      </c>
      <c r="G308" s="296" t="s">
        <v>346</v>
      </c>
      <c r="H308" s="297">
        <v>160</v>
      </c>
      <c r="I308" s="298"/>
      <c r="J308" s="299">
        <f>ROUND(I308*H308,2)</f>
        <v>0</v>
      </c>
      <c r="K308" s="295" t="s">
        <v>197</v>
      </c>
      <c r="L308" s="300"/>
      <c r="M308" s="301" t="s">
        <v>19</v>
      </c>
      <c r="N308" s="302" t="s">
        <v>43</v>
      </c>
      <c r="O308" s="87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28" t="s">
        <v>198</v>
      </c>
      <c r="AT308" s="228" t="s">
        <v>452</v>
      </c>
      <c r="AU308" s="228" t="s">
        <v>82</v>
      </c>
      <c r="AY308" s="20" t="s">
        <v>178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20" t="s">
        <v>80</v>
      </c>
      <c r="BK308" s="229">
        <f>ROUND(I308*H308,2)</f>
        <v>0</v>
      </c>
      <c r="BL308" s="20" t="s">
        <v>185</v>
      </c>
      <c r="BM308" s="228" t="s">
        <v>1195</v>
      </c>
    </row>
    <row r="309" spans="1:47" s="2" customFormat="1" ht="12">
      <c r="A309" s="41"/>
      <c r="B309" s="42"/>
      <c r="C309" s="43"/>
      <c r="D309" s="230" t="s">
        <v>187</v>
      </c>
      <c r="E309" s="43"/>
      <c r="F309" s="231" t="s">
        <v>2142</v>
      </c>
      <c r="G309" s="43"/>
      <c r="H309" s="43"/>
      <c r="I309" s="232"/>
      <c r="J309" s="43"/>
      <c r="K309" s="43"/>
      <c r="L309" s="47"/>
      <c r="M309" s="233"/>
      <c r="N309" s="23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187</v>
      </c>
      <c r="AU309" s="20" t="s">
        <v>82</v>
      </c>
    </row>
    <row r="310" spans="1:65" s="2" customFormat="1" ht="16.5" customHeight="1">
      <c r="A310" s="41"/>
      <c r="B310" s="42"/>
      <c r="C310" s="293" t="s">
        <v>423</v>
      </c>
      <c r="D310" s="293" t="s">
        <v>452</v>
      </c>
      <c r="E310" s="294" t="s">
        <v>2089</v>
      </c>
      <c r="F310" s="295" t="s">
        <v>2090</v>
      </c>
      <c r="G310" s="296" t="s">
        <v>196</v>
      </c>
      <c r="H310" s="297">
        <v>16</v>
      </c>
      <c r="I310" s="298"/>
      <c r="J310" s="299">
        <f>ROUND(I310*H310,2)</f>
        <v>0</v>
      </c>
      <c r="K310" s="295" t="s">
        <v>197</v>
      </c>
      <c r="L310" s="300"/>
      <c r="M310" s="301" t="s">
        <v>19</v>
      </c>
      <c r="N310" s="302" t="s">
        <v>43</v>
      </c>
      <c r="O310" s="87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28" t="s">
        <v>198</v>
      </c>
      <c r="AT310" s="228" t="s">
        <v>452</v>
      </c>
      <c r="AU310" s="228" t="s">
        <v>82</v>
      </c>
      <c r="AY310" s="20" t="s">
        <v>178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20" t="s">
        <v>80</v>
      </c>
      <c r="BK310" s="229">
        <f>ROUND(I310*H310,2)</f>
        <v>0</v>
      </c>
      <c r="BL310" s="20" t="s">
        <v>185</v>
      </c>
      <c r="BM310" s="228" t="s">
        <v>1204</v>
      </c>
    </row>
    <row r="311" spans="1:47" s="2" customFormat="1" ht="12">
      <c r="A311" s="41"/>
      <c r="B311" s="42"/>
      <c r="C311" s="43"/>
      <c r="D311" s="230" t="s">
        <v>187</v>
      </c>
      <c r="E311" s="43"/>
      <c r="F311" s="231" t="s">
        <v>2090</v>
      </c>
      <c r="G311" s="43"/>
      <c r="H311" s="43"/>
      <c r="I311" s="232"/>
      <c r="J311" s="43"/>
      <c r="K311" s="43"/>
      <c r="L311" s="47"/>
      <c r="M311" s="233"/>
      <c r="N311" s="234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187</v>
      </c>
      <c r="AU311" s="20" t="s">
        <v>82</v>
      </c>
    </row>
    <row r="312" spans="1:63" s="12" customFormat="1" ht="22.8" customHeight="1">
      <c r="A312" s="12"/>
      <c r="B312" s="201"/>
      <c r="C312" s="202"/>
      <c r="D312" s="203" t="s">
        <v>71</v>
      </c>
      <c r="E312" s="215" t="s">
        <v>2182</v>
      </c>
      <c r="F312" s="215" t="s">
        <v>2183</v>
      </c>
      <c r="G312" s="202"/>
      <c r="H312" s="202"/>
      <c r="I312" s="205"/>
      <c r="J312" s="216">
        <f>BK312</f>
        <v>0</v>
      </c>
      <c r="K312" s="202"/>
      <c r="L312" s="207"/>
      <c r="M312" s="208"/>
      <c r="N312" s="209"/>
      <c r="O312" s="209"/>
      <c r="P312" s="210">
        <f>SUM(P313:P322)</f>
        <v>0</v>
      </c>
      <c r="Q312" s="209"/>
      <c r="R312" s="210">
        <f>SUM(R313:R322)</f>
        <v>0</v>
      </c>
      <c r="S312" s="209"/>
      <c r="T312" s="211">
        <f>SUM(T313:T322)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2" t="s">
        <v>80</v>
      </c>
      <c r="AT312" s="213" t="s">
        <v>71</v>
      </c>
      <c r="AU312" s="213" t="s">
        <v>80</v>
      </c>
      <c r="AY312" s="212" t="s">
        <v>178</v>
      </c>
      <c r="BK312" s="214">
        <f>SUM(BK313:BK322)</f>
        <v>0</v>
      </c>
    </row>
    <row r="313" spans="1:65" s="2" customFormat="1" ht="16.5" customHeight="1">
      <c r="A313" s="41"/>
      <c r="B313" s="42"/>
      <c r="C313" s="293" t="s">
        <v>679</v>
      </c>
      <c r="D313" s="293" t="s">
        <v>452</v>
      </c>
      <c r="E313" s="294" t="s">
        <v>2184</v>
      </c>
      <c r="F313" s="295" t="s">
        <v>2185</v>
      </c>
      <c r="G313" s="296" t="s">
        <v>346</v>
      </c>
      <c r="H313" s="297">
        <v>80</v>
      </c>
      <c r="I313" s="298"/>
      <c r="J313" s="299">
        <f>ROUND(I313*H313,2)</f>
        <v>0</v>
      </c>
      <c r="K313" s="295" t="s">
        <v>197</v>
      </c>
      <c r="L313" s="300"/>
      <c r="M313" s="301" t="s">
        <v>19</v>
      </c>
      <c r="N313" s="302" t="s">
        <v>43</v>
      </c>
      <c r="O313" s="87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8" t="s">
        <v>198</v>
      </c>
      <c r="AT313" s="228" t="s">
        <v>452</v>
      </c>
      <c r="AU313" s="228" t="s">
        <v>82</v>
      </c>
      <c r="AY313" s="20" t="s">
        <v>178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20" t="s">
        <v>80</v>
      </c>
      <c r="BK313" s="229">
        <f>ROUND(I313*H313,2)</f>
        <v>0</v>
      </c>
      <c r="BL313" s="20" t="s">
        <v>185</v>
      </c>
      <c r="BM313" s="228" t="s">
        <v>1214</v>
      </c>
    </row>
    <row r="314" spans="1:47" s="2" customFormat="1" ht="12">
      <c r="A314" s="41"/>
      <c r="B314" s="42"/>
      <c r="C314" s="43"/>
      <c r="D314" s="230" t="s">
        <v>187</v>
      </c>
      <c r="E314" s="43"/>
      <c r="F314" s="231" t="s">
        <v>2185</v>
      </c>
      <c r="G314" s="43"/>
      <c r="H314" s="43"/>
      <c r="I314" s="232"/>
      <c r="J314" s="43"/>
      <c r="K314" s="43"/>
      <c r="L314" s="47"/>
      <c r="M314" s="233"/>
      <c r="N314" s="23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187</v>
      </c>
      <c r="AU314" s="20" t="s">
        <v>82</v>
      </c>
    </row>
    <row r="315" spans="1:65" s="2" customFormat="1" ht="16.5" customHeight="1">
      <c r="A315" s="41"/>
      <c r="B315" s="42"/>
      <c r="C315" s="293" t="s">
        <v>428</v>
      </c>
      <c r="D315" s="293" t="s">
        <v>452</v>
      </c>
      <c r="E315" s="294" t="s">
        <v>2186</v>
      </c>
      <c r="F315" s="295" t="s">
        <v>2187</v>
      </c>
      <c r="G315" s="296" t="s">
        <v>196</v>
      </c>
      <c r="H315" s="297">
        <v>80</v>
      </c>
      <c r="I315" s="298"/>
      <c r="J315" s="299">
        <f>ROUND(I315*H315,2)</f>
        <v>0</v>
      </c>
      <c r="K315" s="295" t="s">
        <v>197</v>
      </c>
      <c r="L315" s="300"/>
      <c r="M315" s="301" t="s">
        <v>19</v>
      </c>
      <c r="N315" s="302" t="s">
        <v>43</v>
      </c>
      <c r="O315" s="87"/>
      <c r="P315" s="226">
        <f>O315*H315</f>
        <v>0</v>
      </c>
      <c r="Q315" s="226">
        <v>0</v>
      </c>
      <c r="R315" s="226">
        <f>Q315*H315</f>
        <v>0</v>
      </c>
      <c r="S315" s="226">
        <v>0</v>
      </c>
      <c r="T315" s="227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28" t="s">
        <v>198</v>
      </c>
      <c r="AT315" s="228" t="s">
        <v>452</v>
      </c>
      <c r="AU315" s="228" t="s">
        <v>82</v>
      </c>
      <c r="AY315" s="20" t="s">
        <v>178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20" t="s">
        <v>80</v>
      </c>
      <c r="BK315" s="229">
        <f>ROUND(I315*H315,2)</f>
        <v>0</v>
      </c>
      <c r="BL315" s="20" t="s">
        <v>185</v>
      </c>
      <c r="BM315" s="228" t="s">
        <v>977</v>
      </c>
    </row>
    <row r="316" spans="1:47" s="2" customFormat="1" ht="12">
      <c r="A316" s="41"/>
      <c r="B316" s="42"/>
      <c r="C316" s="43"/>
      <c r="D316" s="230" t="s">
        <v>187</v>
      </c>
      <c r="E316" s="43"/>
      <c r="F316" s="231" t="s">
        <v>2187</v>
      </c>
      <c r="G316" s="43"/>
      <c r="H316" s="43"/>
      <c r="I316" s="232"/>
      <c r="J316" s="43"/>
      <c r="K316" s="43"/>
      <c r="L316" s="47"/>
      <c r="M316" s="233"/>
      <c r="N316" s="234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20" t="s">
        <v>187</v>
      </c>
      <c r="AU316" s="20" t="s">
        <v>82</v>
      </c>
    </row>
    <row r="317" spans="1:65" s="2" customFormat="1" ht="16.5" customHeight="1">
      <c r="A317" s="41"/>
      <c r="B317" s="42"/>
      <c r="C317" s="293" t="s">
        <v>686</v>
      </c>
      <c r="D317" s="293" t="s">
        <v>452</v>
      </c>
      <c r="E317" s="294" t="s">
        <v>2188</v>
      </c>
      <c r="F317" s="295" t="s">
        <v>2189</v>
      </c>
      <c r="G317" s="296" t="s">
        <v>346</v>
      </c>
      <c r="H317" s="297">
        <v>80</v>
      </c>
      <c r="I317" s="298"/>
      <c r="J317" s="299">
        <f>ROUND(I317*H317,2)</f>
        <v>0</v>
      </c>
      <c r="K317" s="295" t="s">
        <v>197</v>
      </c>
      <c r="L317" s="300"/>
      <c r="M317" s="301" t="s">
        <v>19</v>
      </c>
      <c r="N317" s="302" t="s">
        <v>43</v>
      </c>
      <c r="O317" s="87"/>
      <c r="P317" s="226">
        <f>O317*H317</f>
        <v>0</v>
      </c>
      <c r="Q317" s="226">
        <v>0</v>
      </c>
      <c r="R317" s="226">
        <f>Q317*H317</f>
        <v>0</v>
      </c>
      <c r="S317" s="226">
        <v>0</v>
      </c>
      <c r="T317" s="227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28" t="s">
        <v>198</v>
      </c>
      <c r="AT317" s="228" t="s">
        <v>452</v>
      </c>
      <c r="AU317" s="228" t="s">
        <v>82</v>
      </c>
      <c r="AY317" s="20" t="s">
        <v>178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20" t="s">
        <v>80</v>
      </c>
      <c r="BK317" s="229">
        <f>ROUND(I317*H317,2)</f>
        <v>0</v>
      </c>
      <c r="BL317" s="20" t="s">
        <v>185</v>
      </c>
      <c r="BM317" s="228" t="s">
        <v>981</v>
      </c>
    </row>
    <row r="318" spans="1:47" s="2" customFormat="1" ht="12">
      <c r="A318" s="41"/>
      <c r="B318" s="42"/>
      <c r="C318" s="43"/>
      <c r="D318" s="230" t="s">
        <v>187</v>
      </c>
      <c r="E318" s="43"/>
      <c r="F318" s="231" t="s">
        <v>2189</v>
      </c>
      <c r="G318" s="43"/>
      <c r="H318" s="43"/>
      <c r="I318" s="232"/>
      <c r="J318" s="43"/>
      <c r="K318" s="43"/>
      <c r="L318" s="47"/>
      <c r="M318" s="233"/>
      <c r="N318" s="234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187</v>
      </c>
      <c r="AU318" s="20" t="s">
        <v>82</v>
      </c>
    </row>
    <row r="319" spans="1:65" s="2" customFormat="1" ht="16.5" customHeight="1">
      <c r="A319" s="41"/>
      <c r="B319" s="42"/>
      <c r="C319" s="293" t="s">
        <v>433</v>
      </c>
      <c r="D319" s="293" t="s">
        <v>452</v>
      </c>
      <c r="E319" s="294" t="s">
        <v>2190</v>
      </c>
      <c r="F319" s="295" t="s">
        <v>2191</v>
      </c>
      <c r="G319" s="296" t="s">
        <v>346</v>
      </c>
      <c r="H319" s="297">
        <v>160</v>
      </c>
      <c r="I319" s="298"/>
      <c r="J319" s="299">
        <f>ROUND(I319*H319,2)</f>
        <v>0</v>
      </c>
      <c r="K319" s="295" t="s">
        <v>197</v>
      </c>
      <c r="L319" s="300"/>
      <c r="M319" s="301" t="s">
        <v>19</v>
      </c>
      <c r="N319" s="302" t="s">
        <v>43</v>
      </c>
      <c r="O319" s="87"/>
      <c r="P319" s="226">
        <f>O319*H319</f>
        <v>0</v>
      </c>
      <c r="Q319" s="226">
        <v>0</v>
      </c>
      <c r="R319" s="226">
        <f>Q319*H319</f>
        <v>0</v>
      </c>
      <c r="S319" s="226">
        <v>0</v>
      </c>
      <c r="T319" s="227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8" t="s">
        <v>198</v>
      </c>
      <c r="AT319" s="228" t="s">
        <v>452</v>
      </c>
      <c r="AU319" s="228" t="s">
        <v>82</v>
      </c>
      <c r="AY319" s="20" t="s">
        <v>178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20" t="s">
        <v>80</v>
      </c>
      <c r="BK319" s="229">
        <f>ROUND(I319*H319,2)</f>
        <v>0</v>
      </c>
      <c r="BL319" s="20" t="s">
        <v>185</v>
      </c>
      <c r="BM319" s="228" t="s">
        <v>1243</v>
      </c>
    </row>
    <row r="320" spans="1:47" s="2" customFormat="1" ht="12">
      <c r="A320" s="41"/>
      <c r="B320" s="42"/>
      <c r="C320" s="43"/>
      <c r="D320" s="230" t="s">
        <v>187</v>
      </c>
      <c r="E320" s="43"/>
      <c r="F320" s="231" t="s">
        <v>2191</v>
      </c>
      <c r="G320" s="43"/>
      <c r="H320" s="43"/>
      <c r="I320" s="232"/>
      <c r="J320" s="43"/>
      <c r="K320" s="43"/>
      <c r="L320" s="47"/>
      <c r="M320" s="233"/>
      <c r="N320" s="234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187</v>
      </c>
      <c r="AU320" s="20" t="s">
        <v>82</v>
      </c>
    </row>
    <row r="321" spans="1:65" s="2" customFormat="1" ht="16.5" customHeight="1">
      <c r="A321" s="41"/>
      <c r="B321" s="42"/>
      <c r="C321" s="293" t="s">
        <v>693</v>
      </c>
      <c r="D321" s="293" t="s">
        <v>452</v>
      </c>
      <c r="E321" s="294" t="s">
        <v>2192</v>
      </c>
      <c r="F321" s="295" t="s">
        <v>2193</v>
      </c>
      <c r="G321" s="296" t="s">
        <v>196</v>
      </c>
      <c r="H321" s="297">
        <v>80</v>
      </c>
      <c r="I321" s="298"/>
      <c r="J321" s="299">
        <f>ROUND(I321*H321,2)</f>
        <v>0</v>
      </c>
      <c r="K321" s="295" t="s">
        <v>197</v>
      </c>
      <c r="L321" s="300"/>
      <c r="M321" s="301" t="s">
        <v>19</v>
      </c>
      <c r="N321" s="302" t="s">
        <v>43</v>
      </c>
      <c r="O321" s="87"/>
      <c r="P321" s="226">
        <f>O321*H321</f>
        <v>0</v>
      </c>
      <c r="Q321" s="226">
        <v>0</v>
      </c>
      <c r="R321" s="226">
        <f>Q321*H321</f>
        <v>0</v>
      </c>
      <c r="S321" s="226">
        <v>0</v>
      </c>
      <c r="T321" s="227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28" t="s">
        <v>198</v>
      </c>
      <c r="AT321" s="228" t="s">
        <v>452</v>
      </c>
      <c r="AU321" s="228" t="s">
        <v>82</v>
      </c>
      <c r="AY321" s="20" t="s">
        <v>178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20" t="s">
        <v>80</v>
      </c>
      <c r="BK321" s="229">
        <f>ROUND(I321*H321,2)</f>
        <v>0</v>
      </c>
      <c r="BL321" s="20" t="s">
        <v>185</v>
      </c>
      <c r="BM321" s="228" t="s">
        <v>1253</v>
      </c>
    </row>
    <row r="322" spans="1:47" s="2" customFormat="1" ht="12">
      <c r="A322" s="41"/>
      <c r="B322" s="42"/>
      <c r="C322" s="43"/>
      <c r="D322" s="230" t="s">
        <v>187</v>
      </c>
      <c r="E322" s="43"/>
      <c r="F322" s="231" t="s">
        <v>2193</v>
      </c>
      <c r="G322" s="43"/>
      <c r="H322" s="43"/>
      <c r="I322" s="232"/>
      <c r="J322" s="43"/>
      <c r="K322" s="43"/>
      <c r="L322" s="47"/>
      <c r="M322" s="233"/>
      <c r="N322" s="234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187</v>
      </c>
      <c r="AU322" s="20" t="s">
        <v>82</v>
      </c>
    </row>
    <row r="323" spans="1:63" s="12" customFormat="1" ht="22.8" customHeight="1">
      <c r="A323" s="12"/>
      <c r="B323" s="201"/>
      <c r="C323" s="202"/>
      <c r="D323" s="203" t="s">
        <v>71</v>
      </c>
      <c r="E323" s="215" t="s">
        <v>2194</v>
      </c>
      <c r="F323" s="215" t="s">
        <v>2195</v>
      </c>
      <c r="G323" s="202"/>
      <c r="H323" s="202"/>
      <c r="I323" s="205"/>
      <c r="J323" s="216">
        <f>BK323</f>
        <v>0</v>
      </c>
      <c r="K323" s="202"/>
      <c r="L323" s="207"/>
      <c r="M323" s="208"/>
      <c r="N323" s="209"/>
      <c r="O323" s="209"/>
      <c r="P323" s="210">
        <f>SUM(P324:P325)</f>
        <v>0</v>
      </c>
      <c r="Q323" s="209"/>
      <c r="R323" s="210">
        <f>SUM(R324:R325)</f>
        <v>0</v>
      </c>
      <c r="S323" s="209"/>
      <c r="T323" s="211">
        <f>SUM(T324:T325)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2" t="s">
        <v>80</v>
      </c>
      <c r="AT323" s="213" t="s">
        <v>71</v>
      </c>
      <c r="AU323" s="213" t="s">
        <v>80</v>
      </c>
      <c r="AY323" s="212" t="s">
        <v>178</v>
      </c>
      <c r="BK323" s="214">
        <f>SUM(BK324:BK325)</f>
        <v>0</v>
      </c>
    </row>
    <row r="324" spans="1:65" s="2" customFormat="1" ht="12">
      <c r="A324" s="41"/>
      <c r="B324" s="42"/>
      <c r="C324" s="293" t="s">
        <v>439</v>
      </c>
      <c r="D324" s="293" t="s">
        <v>452</v>
      </c>
      <c r="E324" s="294" t="s">
        <v>2196</v>
      </c>
      <c r="F324" s="295" t="s">
        <v>2197</v>
      </c>
      <c r="G324" s="296" t="s">
        <v>196</v>
      </c>
      <c r="H324" s="297">
        <v>1</v>
      </c>
      <c r="I324" s="298"/>
      <c r="J324" s="299">
        <f>ROUND(I324*H324,2)</f>
        <v>0</v>
      </c>
      <c r="K324" s="295" t="s">
        <v>197</v>
      </c>
      <c r="L324" s="300"/>
      <c r="M324" s="301" t="s">
        <v>19</v>
      </c>
      <c r="N324" s="302" t="s">
        <v>43</v>
      </c>
      <c r="O324" s="87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28" t="s">
        <v>198</v>
      </c>
      <c r="AT324" s="228" t="s">
        <v>452</v>
      </c>
      <c r="AU324" s="228" t="s">
        <v>82</v>
      </c>
      <c r="AY324" s="20" t="s">
        <v>178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20" t="s">
        <v>80</v>
      </c>
      <c r="BK324" s="229">
        <f>ROUND(I324*H324,2)</f>
        <v>0</v>
      </c>
      <c r="BL324" s="20" t="s">
        <v>185</v>
      </c>
      <c r="BM324" s="228" t="s">
        <v>1262</v>
      </c>
    </row>
    <row r="325" spans="1:47" s="2" customFormat="1" ht="12">
      <c r="A325" s="41"/>
      <c r="B325" s="42"/>
      <c r="C325" s="43"/>
      <c r="D325" s="230" t="s">
        <v>187</v>
      </c>
      <c r="E325" s="43"/>
      <c r="F325" s="231" t="s">
        <v>2198</v>
      </c>
      <c r="G325" s="43"/>
      <c r="H325" s="43"/>
      <c r="I325" s="232"/>
      <c r="J325" s="43"/>
      <c r="K325" s="43"/>
      <c r="L325" s="47"/>
      <c r="M325" s="304"/>
      <c r="N325" s="305"/>
      <c r="O325" s="306"/>
      <c r="P325" s="306"/>
      <c r="Q325" s="306"/>
      <c r="R325" s="306"/>
      <c r="S325" s="306"/>
      <c r="T325" s="307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187</v>
      </c>
      <c r="AU325" s="20" t="s">
        <v>82</v>
      </c>
    </row>
    <row r="326" spans="1:31" s="2" customFormat="1" ht="6.95" customHeight="1">
      <c r="A326" s="41"/>
      <c r="B326" s="62"/>
      <c r="C326" s="63"/>
      <c r="D326" s="63"/>
      <c r="E326" s="63"/>
      <c r="F326" s="63"/>
      <c r="G326" s="63"/>
      <c r="H326" s="63"/>
      <c r="I326" s="63"/>
      <c r="J326" s="63"/>
      <c r="K326" s="63"/>
      <c r="L326" s="47"/>
      <c r="M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</row>
  </sheetData>
  <sheetProtection password="CC35" sheet="1" objects="1" scenarios="1" formatColumns="0" formatRows="0" autoFilter="0"/>
  <autoFilter ref="C105:K32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2:H92"/>
    <mergeCell ref="E96:H96"/>
    <mergeCell ref="E94:H94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119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PŘÍSTAVBA DVOU TŘÍD MŠ LAZARETNÍ</v>
      </c>
      <c r="F7" s="147"/>
      <c r="G7" s="147"/>
      <c r="H7" s="147"/>
      <c r="L7" s="23"/>
    </row>
    <row r="8" spans="2:12" ht="12">
      <c r="B8" s="23"/>
      <c r="D8" s="147" t="s">
        <v>120</v>
      </c>
      <c r="L8" s="23"/>
    </row>
    <row r="9" spans="2:12" s="1" customFormat="1" ht="16.5" customHeight="1">
      <c r="B9" s="23"/>
      <c r="E9" s="148" t="s">
        <v>1520</v>
      </c>
      <c r="F9" s="1"/>
      <c r="G9" s="1"/>
      <c r="H9" s="1"/>
      <c r="L9" s="23"/>
    </row>
    <row r="10" spans="2:12" s="1" customFormat="1" ht="12" customHeight="1">
      <c r="B10" s="23"/>
      <c r="D10" s="147" t="s">
        <v>1521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1986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1987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2199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15. 6. 2021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47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ROUND(J106,2)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ROUND((SUM(BE106:BE301)),2)</f>
        <v>0</v>
      </c>
      <c r="G37" s="41"/>
      <c r="H37" s="41"/>
      <c r="I37" s="162">
        <v>0.21</v>
      </c>
      <c r="J37" s="161">
        <f>ROUND(((SUM(BE106:BE301))*I37),2)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ROUND((SUM(BF106:BF301)),2)</f>
        <v>0</v>
      </c>
      <c r="G38" s="41"/>
      <c r="H38" s="41"/>
      <c r="I38" s="162">
        <v>0.15</v>
      </c>
      <c r="J38" s="161">
        <f>ROUND(((SUM(BF106:BF301))*I38),2)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ROUND((SUM(BG106:BG301)),2)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ROUND((SUM(BH106:BH301)),2)</f>
        <v>0</v>
      </c>
      <c r="G40" s="41"/>
      <c r="H40" s="41"/>
      <c r="I40" s="162">
        <v>0.15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ROUND((SUM(BI106:BI301)),2)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122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174" t="str">
        <f>E7</f>
        <v>PŘÍSTAVBA DVOU TŘÍD MŠ LAZARETNÍ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120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1520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1521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308" t="s">
        <v>1986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1987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D.1.4.d.2 - ZAŘÍZENÍ ELEKTROINSTALACE - montáž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Lazaretní 25, 312 00 Plzeň</v>
      </c>
      <c r="G60" s="43"/>
      <c r="H60" s="43"/>
      <c r="I60" s="35" t="s">
        <v>23</v>
      </c>
      <c r="J60" s="75" t="str">
        <f>IF(J16="","",J16)</f>
        <v>15. 6. 2021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5.15" customHeight="1">
      <c r="A62" s="41"/>
      <c r="B62" s="42"/>
      <c r="C62" s="35" t="s">
        <v>25</v>
      </c>
      <c r="D62" s="43"/>
      <c r="E62" s="43"/>
      <c r="F62" s="30" t="str">
        <f>E19</f>
        <v xml:space="preserve">ZŠ a MŠ Lazaretní 25, Plzeň </v>
      </c>
      <c r="G62" s="43"/>
      <c r="H62" s="43"/>
      <c r="I62" s="35" t="s">
        <v>31</v>
      </c>
      <c r="J62" s="39" t="str">
        <f>E25</f>
        <v>projectstudio8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 xml:space="preserve">Michal Jirka 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123</v>
      </c>
      <c r="D65" s="176"/>
      <c r="E65" s="176"/>
      <c r="F65" s="176"/>
      <c r="G65" s="176"/>
      <c r="H65" s="176"/>
      <c r="I65" s="176"/>
      <c r="J65" s="177" t="s">
        <v>124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J106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125</v>
      </c>
    </row>
    <row r="68" spans="1:31" s="9" customFormat="1" ht="24.95" customHeight="1">
      <c r="A68" s="9"/>
      <c r="B68" s="179"/>
      <c r="C68" s="180"/>
      <c r="D68" s="181" t="s">
        <v>1989</v>
      </c>
      <c r="E68" s="182"/>
      <c r="F68" s="182"/>
      <c r="G68" s="182"/>
      <c r="H68" s="182"/>
      <c r="I68" s="182"/>
      <c r="J68" s="183">
        <f>J107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1990</v>
      </c>
      <c r="E69" s="182"/>
      <c r="F69" s="182"/>
      <c r="G69" s="182"/>
      <c r="H69" s="182"/>
      <c r="I69" s="182"/>
      <c r="J69" s="183">
        <f>J114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1991</v>
      </c>
      <c r="E70" s="182"/>
      <c r="F70" s="182"/>
      <c r="G70" s="182"/>
      <c r="H70" s="182"/>
      <c r="I70" s="182"/>
      <c r="J70" s="183">
        <f>J127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1992</v>
      </c>
      <c r="E71" s="182"/>
      <c r="F71" s="182"/>
      <c r="G71" s="182"/>
      <c r="H71" s="182"/>
      <c r="I71" s="182"/>
      <c r="J71" s="183">
        <f>J136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1993</v>
      </c>
      <c r="E72" s="182"/>
      <c r="F72" s="182"/>
      <c r="G72" s="182"/>
      <c r="H72" s="182"/>
      <c r="I72" s="182"/>
      <c r="J72" s="183">
        <f>J161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1994</v>
      </c>
      <c r="E73" s="182"/>
      <c r="F73" s="182"/>
      <c r="G73" s="182"/>
      <c r="H73" s="182"/>
      <c r="I73" s="182"/>
      <c r="J73" s="183">
        <f>J170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1995</v>
      </c>
      <c r="E74" s="182"/>
      <c r="F74" s="182"/>
      <c r="G74" s="182"/>
      <c r="H74" s="182"/>
      <c r="I74" s="182"/>
      <c r="J74" s="183">
        <f>J175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9"/>
      <c r="C75" s="180"/>
      <c r="D75" s="181" t="s">
        <v>1996</v>
      </c>
      <c r="E75" s="182"/>
      <c r="F75" s="182"/>
      <c r="G75" s="182"/>
      <c r="H75" s="182"/>
      <c r="I75" s="182"/>
      <c r="J75" s="183">
        <f>J196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9"/>
      <c r="C76" s="180"/>
      <c r="D76" s="181" t="s">
        <v>1997</v>
      </c>
      <c r="E76" s="182"/>
      <c r="F76" s="182"/>
      <c r="G76" s="182"/>
      <c r="H76" s="182"/>
      <c r="I76" s="182"/>
      <c r="J76" s="183">
        <f>J215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79"/>
      <c r="C77" s="180"/>
      <c r="D77" s="181" t="s">
        <v>1998</v>
      </c>
      <c r="E77" s="182"/>
      <c r="F77" s="182"/>
      <c r="G77" s="182"/>
      <c r="H77" s="182"/>
      <c r="I77" s="182"/>
      <c r="J77" s="183">
        <f>J218</f>
        <v>0</v>
      </c>
      <c r="K77" s="180"/>
      <c r="L77" s="18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5"/>
      <c r="C78" s="128"/>
      <c r="D78" s="186" t="s">
        <v>1999</v>
      </c>
      <c r="E78" s="187"/>
      <c r="F78" s="187"/>
      <c r="G78" s="187"/>
      <c r="H78" s="187"/>
      <c r="I78" s="187"/>
      <c r="J78" s="188">
        <f>J219</f>
        <v>0</v>
      </c>
      <c r="K78" s="128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8"/>
      <c r="D79" s="186" t="s">
        <v>2000</v>
      </c>
      <c r="E79" s="187"/>
      <c r="F79" s="187"/>
      <c r="G79" s="187"/>
      <c r="H79" s="187"/>
      <c r="I79" s="187"/>
      <c r="J79" s="188">
        <f>J240</f>
        <v>0</v>
      </c>
      <c r="K79" s="128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8"/>
      <c r="D80" s="186" t="s">
        <v>2001</v>
      </c>
      <c r="E80" s="187"/>
      <c r="F80" s="187"/>
      <c r="G80" s="187"/>
      <c r="H80" s="187"/>
      <c r="I80" s="187"/>
      <c r="J80" s="188">
        <f>J255</f>
        <v>0</v>
      </c>
      <c r="K80" s="128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28"/>
      <c r="D81" s="186" t="s">
        <v>2200</v>
      </c>
      <c r="E81" s="187"/>
      <c r="F81" s="187"/>
      <c r="G81" s="187"/>
      <c r="H81" s="187"/>
      <c r="I81" s="187"/>
      <c r="J81" s="188">
        <f>J276</f>
        <v>0</v>
      </c>
      <c r="K81" s="128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8"/>
      <c r="D82" s="186" t="s">
        <v>2201</v>
      </c>
      <c r="E82" s="187"/>
      <c r="F82" s="187"/>
      <c r="G82" s="187"/>
      <c r="H82" s="187"/>
      <c r="I82" s="187"/>
      <c r="J82" s="188">
        <f>J285</f>
        <v>0</v>
      </c>
      <c r="K82" s="128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2" customFormat="1" ht="21.8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8" spans="1:31" s="2" customFormat="1" ht="6.95" customHeight="1">
      <c r="A88" s="41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24.95" customHeight="1">
      <c r="A89" s="41"/>
      <c r="B89" s="42"/>
      <c r="C89" s="26" t="s">
        <v>163</v>
      </c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16</v>
      </c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6.5" customHeight="1">
      <c r="A92" s="41"/>
      <c r="B92" s="42"/>
      <c r="C92" s="43"/>
      <c r="D92" s="43"/>
      <c r="E92" s="174" t="str">
        <f>E7</f>
        <v>PŘÍSTAVBA DVOU TŘÍD MŠ LAZARETNÍ</v>
      </c>
      <c r="F92" s="35"/>
      <c r="G92" s="35"/>
      <c r="H92" s="35"/>
      <c r="I92" s="43"/>
      <c r="J92" s="43"/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2:12" s="1" customFormat="1" ht="12" customHeight="1">
      <c r="B93" s="24"/>
      <c r="C93" s="35" t="s">
        <v>120</v>
      </c>
      <c r="D93" s="25"/>
      <c r="E93" s="25"/>
      <c r="F93" s="25"/>
      <c r="G93" s="25"/>
      <c r="H93" s="25"/>
      <c r="I93" s="25"/>
      <c r="J93" s="25"/>
      <c r="K93" s="25"/>
      <c r="L93" s="23"/>
    </row>
    <row r="94" spans="2:12" s="1" customFormat="1" ht="16.5" customHeight="1">
      <c r="B94" s="24"/>
      <c r="C94" s="25"/>
      <c r="D94" s="25"/>
      <c r="E94" s="174" t="s">
        <v>1520</v>
      </c>
      <c r="F94" s="25"/>
      <c r="G94" s="25"/>
      <c r="H94" s="25"/>
      <c r="I94" s="25"/>
      <c r="J94" s="25"/>
      <c r="K94" s="25"/>
      <c r="L94" s="23"/>
    </row>
    <row r="95" spans="2:12" s="1" customFormat="1" ht="12" customHeight="1">
      <c r="B95" s="24"/>
      <c r="C95" s="35" t="s">
        <v>1521</v>
      </c>
      <c r="D95" s="25"/>
      <c r="E95" s="25"/>
      <c r="F95" s="25"/>
      <c r="G95" s="25"/>
      <c r="H95" s="25"/>
      <c r="I95" s="25"/>
      <c r="J95" s="25"/>
      <c r="K95" s="25"/>
      <c r="L95" s="23"/>
    </row>
    <row r="96" spans="1:31" s="2" customFormat="1" ht="16.5" customHeight="1">
      <c r="A96" s="41"/>
      <c r="B96" s="42"/>
      <c r="C96" s="43"/>
      <c r="D96" s="43"/>
      <c r="E96" s="308" t="s">
        <v>1986</v>
      </c>
      <c r="F96" s="43"/>
      <c r="G96" s="43"/>
      <c r="H96" s="43"/>
      <c r="I96" s="43"/>
      <c r="J96" s="43"/>
      <c r="K96" s="43"/>
      <c r="L96" s="149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2" customHeight="1">
      <c r="A97" s="41"/>
      <c r="B97" s="42"/>
      <c r="C97" s="35" t="s">
        <v>1987</v>
      </c>
      <c r="D97" s="43"/>
      <c r="E97" s="43"/>
      <c r="F97" s="43"/>
      <c r="G97" s="43"/>
      <c r="H97" s="43"/>
      <c r="I97" s="43"/>
      <c r="J97" s="43"/>
      <c r="K97" s="43"/>
      <c r="L97" s="149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16.5" customHeight="1">
      <c r="A98" s="41"/>
      <c r="B98" s="42"/>
      <c r="C98" s="43"/>
      <c r="D98" s="43"/>
      <c r="E98" s="72" t="str">
        <f>E13</f>
        <v>D.1.4.d.2 - ZAŘÍZENÍ ELEKTROINSTALACE - montáž</v>
      </c>
      <c r="F98" s="43"/>
      <c r="G98" s="43"/>
      <c r="H98" s="43"/>
      <c r="I98" s="43"/>
      <c r="J98" s="43"/>
      <c r="K98" s="43"/>
      <c r="L98" s="149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6.95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149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12" customHeight="1">
      <c r="A100" s="41"/>
      <c r="B100" s="42"/>
      <c r="C100" s="35" t="s">
        <v>21</v>
      </c>
      <c r="D100" s="43"/>
      <c r="E100" s="43"/>
      <c r="F100" s="30" t="str">
        <f>F16</f>
        <v>Lazaretní 25, 312 00 Plzeň</v>
      </c>
      <c r="G100" s="43"/>
      <c r="H100" s="43"/>
      <c r="I100" s="35" t="s">
        <v>23</v>
      </c>
      <c r="J100" s="75" t="str">
        <f>IF(J16="","",J16)</f>
        <v>15. 6. 2021</v>
      </c>
      <c r="K100" s="43"/>
      <c r="L100" s="149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6.95" customHeight="1">
      <c r="A101" s="4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149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2" customFormat="1" ht="15.15" customHeight="1">
      <c r="A102" s="41"/>
      <c r="B102" s="42"/>
      <c r="C102" s="35" t="s">
        <v>25</v>
      </c>
      <c r="D102" s="43"/>
      <c r="E102" s="43"/>
      <c r="F102" s="30" t="str">
        <f>E19</f>
        <v xml:space="preserve">ZŠ a MŠ Lazaretní 25, Plzeň </v>
      </c>
      <c r="G102" s="43"/>
      <c r="H102" s="43"/>
      <c r="I102" s="35" t="s">
        <v>31</v>
      </c>
      <c r="J102" s="39" t="str">
        <f>E25</f>
        <v>projectstudio8 s.r.o.</v>
      </c>
      <c r="K102" s="43"/>
      <c r="L102" s="149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15.15" customHeight="1">
      <c r="A103" s="41"/>
      <c r="B103" s="42"/>
      <c r="C103" s="35" t="s">
        <v>29</v>
      </c>
      <c r="D103" s="43"/>
      <c r="E103" s="43"/>
      <c r="F103" s="30" t="str">
        <f>IF(E22="","",E22)</f>
        <v>Vyplň údaj</v>
      </c>
      <c r="G103" s="43"/>
      <c r="H103" s="43"/>
      <c r="I103" s="35" t="s">
        <v>34</v>
      </c>
      <c r="J103" s="39" t="str">
        <f>E28</f>
        <v xml:space="preserve">Michal Jirka </v>
      </c>
      <c r="K103" s="43"/>
      <c r="L103" s="149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10.3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149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11" customFormat="1" ht="29.25" customHeight="1">
      <c r="A105" s="190"/>
      <c r="B105" s="191"/>
      <c r="C105" s="192" t="s">
        <v>164</v>
      </c>
      <c r="D105" s="193" t="s">
        <v>57</v>
      </c>
      <c r="E105" s="193" t="s">
        <v>53</v>
      </c>
      <c r="F105" s="193" t="s">
        <v>54</v>
      </c>
      <c r="G105" s="193" t="s">
        <v>165</v>
      </c>
      <c r="H105" s="193" t="s">
        <v>166</v>
      </c>
      <c r="I105" s="193" t="s">
        <v>167</v>
      </c>
      <c r="J105" s="193" t="s">
        <v>124</v>
      </c>
      <c r="K105" s="194" t="s">
        <v>168</v>
      </c>
      <c r="L105" s="195"/>
      <c r="M105" s="95" t="s">
        <v>19</v>
      </c>
      <c r="N105" s="96" t="s">
        <v>42</v>
      </c>
      <c r="O105" s="96" t="s">
        <v>169</v>
      </c>
      <c r="P105" s="96" t="s">
        <v>170</v>
      </c>
      <c r="Q105" s="96" t="s">
        <v>171</v>
      </c>
      <c r="R105" s="96" t="s">
        <v>172</v>
      </c>
      <c r="S105" s="96" t="s">
        <v>173</v>
      </c>
      <c r="T105" s="97" t="s">
        <v>174</v>
      </c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</row>
    <row r="106" spans="1:63" s="2" customFormat="1" ht="22.8" customHeight="1">
      <c r="A106" s="41"/>
      <c r="B106" s="42"/>
      <c r="C106" s="102" t="s">
        <v>175</v>
      </c>
      <c r="D106" s="43"/>
      <c r="E106" s="43"/>
      <c r="F106" s="43"/>
      <c r="G106" s="43"/>
      <c r="H106" s="43"/>
      <c r="I106" s="43"/>
      <c r="J106" s="196">
        <f>BK106</f>
        <v>0</v>
      </c>
      <c r="K106" s="43"/>
      <c r="L106" s="47"/>
      <c r="M106" s="98"/>
      <c r="N106" s="197"/>
      <c r="O106" s="99"/>
      <c r="P106" s="198">
        <f>P107+P114+P127+P136+P161+P170+P175+P196+P215+P218</f>
        <v>0</v>
      </c>
      <c r="Q106" s="99"/>
      <c r="R106" s="198">
        <f>R107+R114+R127+R136+R161+R170+R175+R196+R215+R218</f>
        <v>0.00015999999999999999</v>
      </c>
      <c r="S106" s="99"/>
      <c r="T106" s="199">
        <f>T107+T114+T127+T136+T161+T170+T175+T196+T215+T218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71</v>
      </c>
      <c r="AU106" s="20" t="s">
        <v>125</v>
      </c>
      <c r="BK106" s="200">
        <f>BK107+BK114+BK127+BK136+BK161+BK170+BK175+BK196+BK215+BK218</f>
        <v>0</v>
      </c>
    </row>
    <row r="107" spans="1:63" s="12" customFormat="1" ht="25.9" customHeight="1">
      <c r="A107" s="12"/>
      <c r="B107" s="201"/>
      <c r="C107" s="202"/>
      <c r="D107" s="203" t="s">
        <v>71</v>
      </c>
      <c r="E107" s="204" t="s">
        <v>321</v>
      </c>
      <c r="F107" s="204" t="s">
        <v>2004</v>
      </c>
      <c r="G107" s="202"/>
      <c r="H107" s="202"/>
      <c r="I107" s="205"/>
      <c r="J107" s="206">
        <f>BK107</f>
        <v>0</v>
      </c>
      <c r="K107" s="202"/>
      <c r="L107" s="207"/>
      <c r="M107" s="208"/>
      <c r="N107" s="209"/>
      <c r="O107" s="209"/>
      <c r="P107" s="210">
        <f>SUM(P108:P113)</f>
        <v>0</v>
      </c>
      <c r="Q107" s="209"/>
      <c r="R107" s="210">
        <f>SUM(R108:R113)</f>
        <v>0</v>
      </c>
      <c r="S107" s="209"/>
      <c r="T107" s="211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2" t="s">
        <v>80</v>
      </c>
      <c r="AT107" s="213" t="s">
        <v>71</v>
      </c>
      <c r="AU107" s="213" t="s">
        <v>72</v>
      </c>
      <c r="AY107" s="212" t="s">
        <v>178</v>
      </c>
      <c r="BK107" s="214">
        <f>SUM(BK108:BK113)</f>
        <v>0</v>
      </c>
    </row>
    <row r="108" spans="1:65" s="2" customFormat="1" ht="16.5" customHeight="1">
      <c r="A108" s="41"/>
      <c r="B108" s="42"/>
      <c r="C108" s="217" t="s">
        <v>80</v>
      </c>
      <c r="D108" s="217" t="s">
        <v>180</v>
      </c>
      <c r="E108" s="218" t="s">
        <v>2202</v>
      </c>
      <c r="F108" s="219" t="s">
        <v>2203</v>
      </c>
      <c r="G108" s="220" t="s">
        <v>196</v>
      </c>
      <c r="H108" s="221">
        <v>1</v>
      </c>
      <c r="I108" s="222"/>
      <c r="J108" s="223">
        <f>ROUND(I108*H108,2)</f>
        <v>0</v>
      </c>
      <c r="K108" s="219" t="s">
        <v>184</v>
      </c>
      <c r="L108" s="47"/>
      <c r="M108" s="224" t="s">
        <v>19</v>
      </c>
      <c r="N108" s="225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185</v>
      </c>
      <c r="AT108" s="228" t="s">
        <v>180</v>
      </c>
      <c r="AU108" s="228" t="s">
        <v>80</v>
      </c>
      <c r="AY108" s="20" t="s">
        <v>178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80</v>
      </c>
      <c r="BK108" s="229">
        <f>ROUND(I108*H108,2)</f>
        <v>0</v>
      </c>
      <c r="BL108" s="20" t="s">
        <v>185</v>
      </c>
      <c r="BM108" s="228" t="s">
        <v>82</v>
      </c>
    </row>
    <row r="109" spans="1:47" s="2" customFormat="1" ht="12">
      <c r="A109" s="41"/>
      <c r="B109" s="42"/>
      <c r="C109" s="43"/>
      <c r="D109" s="230" t="s">
        <v>187</v>
      </c>
      <c r="E109" s="43"/>
      <c r="F109" s="231" t="s">
        <v>2204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187</v>
      </c>
      <c r="AU109" s="20" t="s">
        <v>80</v>
      </c>
    </row>
    <row r="110" spans="1:65" s="2" customFormat="1" ht="16.5" customHeight="1">
      <c r="A110" s="41"/>
      <c r="B110" s="42"/>
      <c r="C110" s="217" t="s">
        <v>82</v>
      </c>
      <c r="D110" s="217" t="s">
        <v>180</v>
      </c>
      <c r="E110" s="218" t="s">
        <v>2205</v>
      </c>
      <c r="F110" s="219" t="s">
        <v>2206</v>
      </c>
      <c r="G110" s="220" t="s">
        <v>196</v>
      </c>
      <c r="H110" s="221">
        <v>1</v>
      </c>
      <c r="I110" s="222"/>
      <c r="J110" s="223">
        <f>ROUND(I110*H110,2)</f>
        <v>0</v>
      </c>
      <c r="K110" s="219" t="s">
        <v>184</v>
      </c>
      <c r="L110" s="47"/>
      <c r="M110" s="224" t="s">
        <v>19</v>
      </c>
      <c r="N110" s="225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185</v>
      </c>
      <c r="AT110" s="228" t="s">
        <v>180</v>
      </c>
      <c r="AU110" s="228" t="s">
        <v>80</v>
      </c>
      <c r="AY110" s="20" t="s">
        <v>178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80</v>
      </c>
      <c r="BK110" s="229">
        <f>ROUND(I110*H110,2)</f>
        <v>0</v>
      </c>
      <c r="BL110" s="20" t="s">
        <v>185</v>
      </c>
      <c r="BM110" s="228" t="s">
        <v>185</v>
      </c>
    </row>
    <row r="111" spans="1:47" s="2" customFormat="1" ht="12">
      <c r="A111" s="41"/>
      <c r="B111" s="42"/>
      <c r="C111" s="43"/>
      <c r="D111" s="230" t="s">
        <v>187</v>
      </c>
      <c r="E111" s="43"/>
      <c r="F111" s="231" t="s">
        <v>2207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187</v>
      </c>
      <c r="AU111" s="20" t="s">
        <v>80</v>
      </c>
    </row>
    <row r="112" spans="1:65" s="2" customFormat="1" ht="16.5" customHeight="1">
      <c r="A112" s="41"/>
      <c r="B112" s="42"/>
      <c r="C112" s="217" t="s">
        <v>101</v>
      </c>
      <c r="D112" s="217" t="s">
        <v>180</v>
      </c>
      <c r="E112" s="218" t="s">
        <v>2208</v>
      </c>
      <c r="F112" s="219" t="s">
        <v>2209</v>
      </c>
      <c r="G112" s="220" t="s">
        <v>381</v>
      </c>
      <c r="H112" s="221">
        <v>1</v>
      </c>
      <c r="I112" s="222"/>
      <c r="J112" s="223">
        <f>ROUND(I112*H112,2)</f>
        <v>0</v>
      </c>
      <c r="K112" s="219" t="s">
        <v>197</v>
      </c>
      <c r="L112" s="47"/>
      <c r="M112" s="224" t="s">
        <v>19</v>
      </c>
      <c r="N112" s="225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185</v>
      </c>
      <c r="AT112" s="228" t="s">
        <v>180</v>
      </c>
      <c r="AU112" s="228" t="s">
        <v>80</v>
      </c>
      <c r="AY112" s="20" t="s">
        <v>178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185</v>
      </c>
      <c r="BM112" s="228" t="s">
        <v>207</v>
      </c>
    </row>
    <row r="113" spans="1:47" s="2" customFormat="1" ht="12">
      <c r="A113" s="41"/>
      <c r="B113" s="42"/>
      <c r="C113" s="43"/>
      <c r="D113" s="230" t="s">
        <v>187</v>
      </c>
      <c r="E113" s="43"/>
      <c r="F113" s="231" t="s">
        <v>2209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187</v>
      </c>
      <c r="AU113" s="20" t="s">
        <v>80</v>
      </c>
    </row>
    <row r="114" spans="1:63" s="12" customFormat="1" ht="25.9" customHeight="1">
      <c r="A114" s="12"/>
      <c r="B114" s="201"/>
      <c r="C114" s="202"/>
      <c r="D114" s="203" t="s">
        <v>71</v>
      </c>
      <c r="E114" s="204" t="s">
        <v>391</v>
      </c>
      <c r="F114" s="204" t="s">
        <v>2011</v>
      </c>
      <c r="G114" s="202"/>
      <c r="H114" s="202"/>
      <c r="I114" s="205"/>
      <c r="J114" s="206">
        <f>BK114</f>
        <v>0</v>
      </c>
      <c r="K114" s="202"/>
      <c r="L114" s="207"/>
      <c r="M114" s="208"/>
      <c r="N114" s="209"/>
      <c r="O114" s="209"/>
      <c r="P114" s="210">
        <f>SUM(P115:P126)</f>
        <v>0</v>
      </c>
      <c r="Q114" s="209"/>
      <c r="R114" s="210">
        <f>SUM(R115:R126)</f>
        <v>0</v>
      </c>
      <c r="S114" s="209"/>
      <c r="T114" s="211">
        <f>SUM(T115:T126)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2" t="s">
        <v>80</v>
      </c>
      <c r="AT114" s="213" t="s">
        <v>71</v>
      </c>
      <c r="AU114" s="213" t="s">
        <v>72</v>
      </c>
      <c r="AY114" s="212" t="s">
        <v>178</v>
      </c>
      <c r="BK114" s="214">
        <f>SUM(BK115:BK126)</f>
        <v>0</v>
      </c>
    </row>
    <row r="115" spans="1:65" s="2" customFormat="1" ht="16.5" customHeight="1">
      <c r="A115" s="41"/>
      <c r="B115" s="42"/>
      <c r="C115" s="217" t="s">
        <v>185</v>
      </c>
      <c r="D115" s="217" t="s">
        <v>180</v>
      </c>
      <c r="E115" s="218" t="s">
        <v>2210</v>
      </c>
      <c r="F115" s="219" t="s">
        <v>2211</v>
      </c>
      <c r="G115" s="220" t="s">
        <v>346</v>
      </c>
      <c r="H115" s="221">
        <v>84</v>
      </c>
      <c r="I115" s="222"/>
      <c r="J115" s="223">
        <f>ROUND(I115*H115,2)</f>
        <v>0</v>
      </c>
      <c r="K115" s="219" t="s">
        <v>184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185</v>
      </c>
      <c r="AT115" s="228" t="s">
        <v>180</v>
      </c>
      <c r="AU115" s="228" t="s">
        <v>80</v>
      </c>
      <c r="AY115" s="20" t="s">
        <v>178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185</v>
      </c>
      <c r="BM115" s="228" t="s">
        <v>198</v>
      </c>
    </row>
    <row r="116" spans="1:47" s="2" customFormat="1" ht="12">
      <c r="A116" s="41"/>
      <c r="B116" s="42"/>
      <c r="C116" s="43"/>
      <c r="D116" s="230" t="s">
        <v>187</v>
      </c>
      <c r="E116" s="43"/>
      <c r="F116" s="231" t="s">
        <v>2212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187</v>
      </c>
      <c r="AU116" s="20" t="s">
        <v>80</v>
      </c>
    </row>
    <row r="117" spans="1:65" s="2" customFormat="1" ht="16.5" customHeight="1">
      <c r="A117" s="41"/>
      <c r="B117" s="42"/>
      <c r="C117" s="217" t="s">
        <v>202</v>
      </c>
      <c r="D117" s="217" t="s">
        <v>180</v>
      </c>
      <c r="E117" s="218" t="s">
        <v>2213</v>
      </c>
      <c r="F117" s="219" t="s">
        <v>2214</v>
      </c>
      <c r="G117" s="220" t="s">
        <v>346</v>
      </c>
      <c r="H117" s="221">
        <v>90</v>
      </c>
      <c r="I117" s="222"/>
      <c r="J117" s="223">
        <f>ROUND(I117*H117,2)</f>
        <v>0</v>
      </c>
      <c r="K117" s="219" t="s">
        <v>184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185</v>
      </c>
      <c r="AT117" s="228" t="s">
        <v>180</v>
      </c>
      <c r="AU117" s="228" t="s">
        <v>80</v>
      </c>
      <c r="AY117" s="20" t="s">
        <v>178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80</v>
      </c>
      <c r="BK117" s="229">
        <f>ROUND(I117*H117,2)</f>
        <v>0</v>
      </c>
      <c r="BL117" s="20" t="s">
        <v>185</v>
      </c>
      <c r="BM117" s="228" t="s">
        <v>201</v>
      </c>
    </row>
    <row r="118" spans="1:47" s="2" customFormat="1" ht="12">
      <c r="A118" s="41"/>
      <c r="B118" s="42"/>
      <c r="C118" s="43"/>
      <c r="D118" s="230" t="s">
        <v>187</v>
      </c>
      <c r="E118" s="43"/>
      <c r="F118" s="231" t="s">
        <v>2215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187</v>
      </c>
      <c r="AU118" s="20" t="s">
        <v>80</v>
      </c>
    </row>
    <row r="119" spans="1:65" s="2" customFormat="1" ht="16.5" customHeight="1">
      <c r="A119" s="41"/>
      <c r="B119" s="42"/>
      <c r="C119" s="217" t="s">
        <v>207</v>
      </c>
      <c r="D119" s="217" t="s">
        <v>180</v>
      </c>
      <c r="E119" s="218" t="s">
        <v>2216</v>
      </c>
      <c r="F119" s="219" t="s">
        <v>2217</v>
      </c>
      <c r="G119" s="220" t="s">
        <v>346</v>
      </c>
      <c r="H119" s="221">
        <v>1009</v>
      </c>
      <c r="I119" s="222"/>
      <c r="J119" s="223">
        <f>ROUND(I119*H119,2)</f>
        <v>0</v>
      </c>
      <c r="K119" s="219" t="s">
        <v>184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185</v>
      </c>
      <c r="AT119" s="228" t="s">
        <v>180</v>
      </c>
      <c r="AU119" s="228" t="s">
        <v>80</v>
      </c>
      <c r="AY119" s="20" t="s">
        <v>178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80</v>
      </c>
      <c r="BK119" s="229">
        <f>ROUND(I119*H119,2)</f>
        <v>0</v>
      </c>
      <c r="BL119" s="20" t="s">
        <v>185</v>
      </c>
      <c r="BM119" s="228" t="s">
        <v>235</v>
      </c>
    </row>
    <row r="120" spans="1:47" s="2" customFormat="1" ht="12">
      <c r="A120" s="41"/>
      <c r="B120" s="42"/>
      <c r="C120" s="43"/>
      <c r="D120" s="230" t="s">
        <v>187</v>
      </c>
      <c r="E120" s="43"/>
      <c r="F120" s="231" t="s">
        <v>2218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187</v>
      </c>
      <c r="AU120" s="20" t="s">
        <v>80</v>
      </c>
    </row>
    <row r="121" spans="1:65" s="2" customFormat="1" ht="16.5" customHeight="1">
      <c r="A121" s="41"/>
      <c r="B121" s="42"/>
      <c r="C121" s="217" t="s">
        <v>212</v>
      </c>
      <c r="D121" s="217" t="s">
        <v>180</v>
      </c>
      <c r="E121" s="218" t="s">
        <v>2219</v>
      </c>
      <c r="F121" s="219" t="s">
        <v>2220</v>
      </c>
      <c r="G121" s="220" t="s">
        <v>346</v>
      </c>
      <c r="H121" s="221">
        <v>160</v>
      </c>
      <c r="I121" s="222"/>
      <c r="J121" s="223">
        <f>ROUND(I121*H121,2)</f>
        <v>0</v>
      </c>
      <c r="K121" s="219" t="s">
        <v>184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185</v>
      </c>
      <c r="AT121" s="228" t="s">
        <v>180</v>
      </c>
      <c r="AU121" s="228" t="s">
        <v>80</v>
      </c>
      <c r="AY121" s="20" t="s">
        <v>178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80</v>
      </c>
      <c r="BK121" s="229">
        <f>ROUND(I121*H121,2)</f>
        <v>0</v>
      </c>
      <c r="BL121" s="20" t="s">
        <v>185</v>
      </c>
      <c r="BM121" s="228" t="s">
        <v>215</v>
      </c>
    </row>
    <row r="122" spans="1:47" s="2" customFormat="1" ht="12">
      <c r="A122" s="41"/>
      <c r="B122" s="42"/>
      <c r="C122" s="43"/>
      <c r="D122" s="230" t="s">
        <v>187</v>
      </c>
      <c r="E122" s="43"/>
      <c r="F122" s="231" t="s">
        <v>2221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187</v>
      </c>
      <c r="AU122" s="20" t="s">
        <v>80</v>
      </c>
    </row>
    <row r="123" spans="1:65" s="2" customFormat="1" ht="21.75" customHeight="1">
      <c r="A123" s="41"/>
      <c r="B123" s="42"/>
      <c r="C123" s="217" t="s">
        <v>198</v>
      </c>
      <c r="D123" s="217" t="s">
        <v>180</v>
      </c>
      <c r="E123" s="218" t="s">
        <v>2222</v>
      </c>
      <c r="F123" s="219" t="s">
        <v>2223</v>
      </c>
      <c r="G123" s="220" t="s">
        <v>346</v>
      </c>
      <c r="H123" s="221">
        <v>45</v>
      </c>
      <c r="I123" s="222"/>
      <c r="J123" s="223">
        <f>ROUND(I123*H123,2)</f>
        <v>0</v>
      </c>
      <c r="K123" s="219" t="s">
        <v>184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185</v>
      </c>
      <c r="AT123" s="228" t="s">
        <v>180</v>
      </c>
      <c r="AU123" s="228" t="s">
        <v>80</v>
      </c>
      <c r="AY123" s="20" t="s">
        <v>178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80</v>
      </c>
      <c r="BK123" s="229">
        <f>ROUND(I123*H123,2)</f>
        <v>0</v>
      </c>
      <c r="BL123" s="20" t="s">
        <v>185</v>
      </c>
      <c r="BM123" s="228" t="s">
        <v>218</v>
      </c>
    </row>
    <row r="124" spans="1:47" s="2" customFormat="1" ht="12">
      <c r="A124" s="41"/>
      <c r="B124" s="42"/>
      <c r="C124" s="43"/>
      <c r="D124" s="230" t="s">
        <v>187</v>
      </c>
      <c r="E124" s="43"/>
      <c r="F124" s="231" t="s">
        <v>2224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187</v>
      </c>
      <c r="AU124" s="20" t="s">
        <v>80</v>
      </c>
    </row>
    <row r="125" spans="1:65" s="2" customFormat="1" ht="16.5" customHeight="1">
      <c r="A125" s="41"/>
      <c r="B125" s="42"/>
      <c r="C125" s="217" t="s">
        <v>220</v>
      </c>
      <c r="D125" s="217" t="s">
        <v>180</v>
      </c>
      <c r="E125" s="218" t="s">
        <v>2225</v>
      </c>
      <c r="F125" s="219" t="s">
        <v>2226</v>
      </c>
      <c r="G125" s="220" t="s">
        <v>381</v>
      </c>
      <c r="H125" s="221">
        <v>1</v>
      </c>
      <c r="I125" s="222"/>
      <c r="J125" s="223">
        <f>ROUND(I125*H125,2)</f>
        <v>0</v>
      </c>
      <c r="K125" s="219" t="s">
        <v>197</v>
      </c>
      <c r="L125" s="47"/>
      <c r="M125" s="224" t="s">
        <v>19</v>
      </c>
      <c r="N125" s="225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185</v>
      </c>
      <c r="AT125" s="228" t="s">
        <v>180</v>
      </c>
      <c r="AU125" s="228" t="s">
        <v>80</v>
      </c>
      <c r="AY125" s="20" t="s">
        <v>178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80</v>
      </c>
      <c r="BK125" s="229">
        <f>ROUND(I125*H125,2)</f>
        <v>0</v>
      </c>
      <c r="BL125" s="20" t="s">
        <v>185</v>
      </c>
      <c r="BM125" s="228" t="s">
        <v>224</v>
      </c>
    </row>
    <row r="126" spans="1:47" s="2" customFormat="1" ht="12">
      <c r="A126" s="41"/>
      <c r="B126" s="42"/>
      <c r="C126" s="43"/>
      <c r="D126" s="230" t="s">
        <v>187</v>
      </c>
      <c r="E126" s="43"/>
      <c r="F126" s="231" t="s">
        <v>2227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187</v>
      </c>
      <c r="AU126" s="20" t="s">
        <v>80</v>
      </c>
    </row>
    <row r="127" spans="1:63" s="12" customFormat="1" ht="25.9" customHeight="1">
      <c r="A127" s="12"/>
      <c r="B127" s="201"/>
      <c r="C127" s="202"/>
      <c r="D127" s="203" t="s">
        <v>71</v>
      </c>
      <c r="E127" s="204" t="s">
        <v>441</v>
      </c>
      <c r="F127" s="204" t="s">
        <v>2028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SUM(P128:P135)</f>
        <v>0</v>
      </c>
      <c r="Q127" s="209"/>
      <c r="R127" s="210">
        <f>SUM(R128:R135)</f>
        <v>0</v>
      </c>
      <c r="S127" s="209"/>
      <c r="T127" s="211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80</v>
      </c>
      <c r="AT127" s="213" t="s">
        <v>71</v>
      </c>
      <c r="AU127" s="213" t="s">
        <v>72</v>
      </c>
      <c r="AY127" s="212" t="s">
        <v>178</v>
      </c>
      <c r="BK127" s="214">
        <f>SUM(BK128:BK135)</f>
        <v>0</v>
      </c>
    </row>
    <row r="128" spans="1:65" s="2" customFormat="1" ht="16.5" customHeight="1">
      <c r="A128" s="41"/>
      <c r="B128" s="42"/>
      <c r="C128" s="217" t="s">
        <v>201</v>
      </c>
      <c r="D128" s="217" t="s">
        <v>180</v>
      </c>
      <c r="E128" s="218" t="s">
        <v>2228</v>
      </c>
      <c r="F128" s="219" t="s">
        <v>2229</v>
      </c>
      <c r="G128" s="220" t="s">
        <v>196</v>
      </c>
      <c r="H128" s="221">
        <v>2</v>
      </c>
      <c r="I128" s="222"/>
      <c r="J128" s="223">
        <f>ROUND(I128*H128,2)</f>
        <v>0</v>
      </c>
      <c r="K128" s="219" t="s">
        <v>184</v>
      </c>
      <c r="L128" s="47"/>
      <c r="M128" s="224" t="s">
        <v>19</v>
      </c>
      <c r="N128" s="225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185</v>
      </c>
      <c r="AT128" s="228" t="s">
        <v>180</v>
      </c>
      <c r="AU128" s="228" t="s">
        <v>80</v>
      </c>
      <c r="AY128" s="20" t="s">
        <v>178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80</v>
      </c>
      <c r="BK128" s="229">
        <f>ROUND(I128*H128,2)</f>
        <v>0</v>
      </c>
      <c r="BL128" s="20" t="s">
        <v>185</v>
      </c>
      <c r="BM128" s="228" t="s">
        <v>228</v>
      </c>
    </row>
    <row r="129" spans="1:47" s="2" customFormat="1" ht="12">
      <c r="A129" s="41"/>
      <c r="B129" s="42"/>
      <c r="C129" s="43"/>
      <c r="D129" s="230" t="s">
        <v>187</v>
      </c>
      <c r="E129" s="43"/>
      <c r="F129" s="231" t="s">
        <v>2230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187</v>
      </c>
      <c r="AU129" s="20" t="s">
        <v>80</v>
      </c>
    </row>
    <row r="130" spans="1:65" s="2" customFormat="1" ht="16.5" customHeight="1">
      <c r="A130" s="41"/>
      <c r="B130" s="42"/>
      <c r="C130" s="217" t="s">
        <v>230</v>
      </c>
      <c r="D130" s="217" t="s">
        <v>180</v>
      </c>
      <c r="E130" s="218" t="s">
        <v>2231</v>
      </c>
      <c r="F130" s="219" t="s">
        <v>2232</v>
      </c>
      <c r="G130" s="220" t="s">
        <v>196</v>
      </c>
      <c r="H130" s="221">
        <v>4</v>
      </c>
      <c r="I130" s="222"/>
      <c r="J130" s="223">
        <f>ROUND(I130*H130,2)</f>
        <v>0</v>
      </c>
      <c r="K130" s="219" t="s">
        <v>184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185</v>
      </c>
      <c r="AT130" s="228" t="s">
        <v>180</v>
      </c>
      <c r="AU130" s="228" t="s">
        <v>80</v>
      </c>
      <c r="AY130" s="20" t="s">
        <v>178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80</v>
      </c>
      <c r="BK130" s="229">
        <f>ROUND(I130*H130,2)</f>
        <v>0</v>
      </c>
      <c r="BL130" s="20" t="s">
        <v>185</v>
      </c>
      <c r="BM130" s="228" t="s">
        <v>233</v>
      </c>
    </row>
    <row r="131" spans="1:47" s="2" customFormat="1" ht="12">
      <c r="A131" s="41"/>
      <c r="B131" s="42"/>
      <c r="C131" s="43"/>
      <c r="D131" s="230" t="s">
        <v>187</v>
      </c>
      <c r="E131" s="43"/>
      <c r="F131" s="231" t="s">
        <v>2233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187</v>
      </c>
      <c r="AU131" s="20" t="s">
        <v>80</v>
      </c>
    </row>
    <row r="132" spans="1:65" s="2" customFormat="1" ht="16.5" customHeight="1">
      <c r="A132" s="41"/>
      <c r="B132" s="42"/>
      <c r="C132" s="217" t="s">
        <v>235</v>
      </c>
      <c r="D132" s="217" t="s">
        <v>180</v>
      </c>
      <c r="E132" s="218" t="s">
        <v>2234</v>
      </c>
      <c r="F132" s="219" t="s">
        <v>2235</v>
      </c>
      <c r="G132" s="220" t="s">
        <v>196</v>
      </c>
      <c r="H132" s="221">
        <v>26</v>
      </c>
      <c r="I132" s="222"/>
      <c r="J132" s="223">
        <f>ROUND(I132*H132,2)</f>
        <v>0</v>
      </c>
      <c r="K132" s="219" t="s">
        <v>184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185</v>
      </c>
      <c r="AT132" s="228" t="s">
        <v>180</v>
      </c>
      <c r="AU132" s="228" t="s">
        <v>80</v>
      </c>
      <c r="AY132" s="20" t="s">
        <v>178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185</v>
      </c>
      <c r="BM132" s="228" t="s">
        <v>238</v>
      </c>
    </row>
    <row r="133" spans="1:47" s="2" customFormat="1" ht="12">
      <c r="A133" s="41"/>
      <c r="B133" s="42"/>
      <c r="C133" s="43"/>
      <c r="D133" s="230" t="s">
        <v>187</v>
      </c>
      <c r="E133" s="43"/>
      <c r="F133" s="231" t="s">
        <v>2236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187</v>
      </c>
      <c r="AU133" s="20" t="s">
        <v>80</v>
      </c>
    </row>
    <row r="134" spans="1:65" s="2" customFormat="1" ht="16.5" customHeight="1">
      <c r="A134" s="41"/>
      <c r="B134" s="42"/>
      <c r="C134" s="217" t="s">
        <v>242</v>
      </c>
      <c r="D134" s="217" t="s">
        <v>180</v>
      </c>
      <c r="E134" s="218" t="s">
        <v>2237</v>
      </c>
      <c r="F134" s="219" t="s">
        <v>2238</v>
      </c>
      <c r="G134" s="220" t="s">
        <v>196</v>
      </c>
      <c r="H134" s="221">
        <v>2</v>
      </c>
      <c r="I134" s="222"/>
      <c r="J134" s="223">
        <f>ROUND(I134*H134,2)</f>
        <v>0</v>
      </c>
      <c r="K134" s="219" t="s">
        <v>184</v>
      </c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185</v>
      </c>
      <c r="AT134" s="228" t="s">
        <v>180</v>
      </c>
      <c r="AU134" s="228" t="s">
        <v>80</v>
      </c>
      <c r="AY134" s="20" t="s">
        <v>178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185</v>
      </c>
      <c r="BM134" s="228" t="s">
        <v>245</v>
      </c>
    </row>
    <row r="135" spans="1:47" s="2" customFormat="1" ht="12">
      <c r="A135" s="41"/>
      <c r="B135" s="42"/>
      <c r="C135" s="43"/>
      <c r="D135" s="230" t="s">
        <v>187</v>
      </c>
      <c r="E135" s="43"/>
      <c r="F135" s="231" t="s">
        <v>2239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187</v>
      </c>
      <c r="AU135" s="20" t="s">
        <v>80</v>
      </c>
    </row>
    <row r="136" spans="1:63" s="12" customFormat="1" ht="25.9" customHeight="1">
      <c r="A136" s="12"/>
      <c r="B136" s="201"/>
      <c r="C136" s="202"/>
      <c r="D136" s="203" t="s">
        <v>71</v>
      </c>
      <c r="E136" s="204" t="s">
        <v>538</v>
      </c>
      <c r="F136" s="204" t="s">
        <v>2033</v>
      </c>
      <c r="G136" s="202"/>
      <c r="H136" s="202"/>
      <c r="I136" s="205"/>
      <c r="J136" s="206">
        <f>BK136</f>
        <v>0</v>
      </c>
      <c r="K136" s="202"/>
      <c r="L136" s="207"/>
      <c r="M136" s="208"/>
      <c r="N136" s="209"/>
      <c r="O136" s="209"/>
      <c r="P136" s="210">
        <f>SUM(P137:P160)</f>
        <v>0</v>
      </c>
      <c r="Q136" s="209"/>
      <c r="R136" s="210">
        <f>SUM(R137:R160)</f>
        <v>0</v>
      </c>
      <c r="S136" s="209"/>
      <c r="T136" s="211">
        <f>SUM(T137:T160)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80</v>
      </c>
      <c r="AT136" s="213" t="s">
        <v>71</v>
      </c>
      <c r="AU136" s="213" t="s">
        <v>72</v>
      </c>
      <c r="AY136" s="212" t="s">
        <v>178</v>
      </c>
      <c r="BK136" s="214">
        <f>SUM(BK137:BK160)</f>
        <v>0</v>
      </c>
    </row>
    <row r="137" spans="1:65" s="2" customFormat="1" ht="16.5" customHeight="1">
      <c r="A137" s="41"/>
      <c r="B137" s="42"/>
      <c r="C137" s="217" t="s">
        <v>215</v>
      </c>
      <c r="D137" s="217" t="s">
        <v>180</v>
      </c>
      <c r="E137" s="218" t="s">
        <v>2240</v>
      </c>
      <c r="F137" s="219" t="s">
        <v>2241</v>
      </c>
      <c r="G137" s="220" t="s">
        <v>196</v>
      </c>
      <c r="H137" s="221">
        <v>14</v>
      </c>
      <c r="I137" s="222"/>
      <c r="J137" s="223">
        <f>ROUND(I137*H137,2)</f>
        <v>0</v>
      </c>
      <c r="K137" s="219" t="s">
        <v>184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185</v>
      </c>
      <c r="AT137" s="228" t="s">
        <v>180</v>
      </c>
      <c r="AU137" s="228" t="s">
        <v>80</v>
      </c>
      <c r="AY137" s="20" t="s">
        <v>178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80</v>
      </c>
      <c r="BK137" s="229">
        <f>ROUND(I137*H137,2)</f>
        <v>0</v>
      </c>
      <c r="BL137" s="20" t="s">
        <v>185</v>
      </c>
      <c r="BM137" s="228" t="s">
        <v>328</v>
      </c>
    </row>
    <row r="138" spans="1:47" s="2" customFormat="1" ht="12">
      <c r="A138" s="41"/>
      <c r="B138" s="42"/>
      <c r="C138" s="43"/>
      <c r="D138" s="230" t="s">
        <v>187</v>
      </c>
      <c r="E138" s="43"/>
      <c r="F138" s="231" t="s">
        <v>2242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187</v>
      </c>
      <c r="AU138" s="20" t="s">
        <v>80</v>
      </c>
    </row>
    <row r="139" spans="1:65" s="2" customFormat="1" ht="16.5" customHeight="1">
      <c r="A139" s="41"/>
      <c r="B139" s="42"/>
      <c r="C139" s="217" t="s">
        <v>8</v>
      </c>
      <c r="D139" s="217" t="s">
        <v>180</v>
      </c>
      <c r="E139" s="218" t="s">
        <v>2243</v>
      </c>
      <c r="F139" s="219" t="s">
        <v>2244</v>
      </c>
      <c r="G139" s="220" t="s">
        <v>196</v>
      </c>
      <c r="H139" s="221">
        <v>3</v>
      </c>
      <c r="I139" s="222"/>
      <c r="J139" s="223">
        <f>ROUND(I139*H139,2)</f>
        <v>0</v>
      </c>
      <c r="K139" s="219" t="s">
        <v>184</v>
      </c>
      <c r="L139" s="47"/>
      <c r="M139" s="224" t="s">
        <v>19</v>
      </c>
      <c r="N139" s="225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185</v>
      </c>
      <c r="AT139" s="228" t="s">
        <v>180</v>
      </c>
      <c r="AU139" s="228" t="s">
        <v>80</v>
      </c>
      <c r="AY139" s="20" t="s">
        <v>178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80</v>
      </c>
      <c r="BK139" s="229">
        <f>ROUND(I139*H139,2)</f>
        <v>0</v>
      </c>
      <c r="BL139" s="20" t="s">
        <v>185</v>
      </c>
      <c r="BM139" s="228" t="s">
        <v>338</v>
      </c>
    </row>
    <row r="140" spans="1:47" s="2" customFormat="1" ht="12">
      <c r="A140" s="41"/>
      <c r="B140" s="42"/>
      <c r="C140" s="43"/>
      <c r="D140" s="230" t="s">
        <v>187</v>
      </c>
      <c r="E140" s="43"/>
      <c r="F140" s="231" t="s">
        <v>2245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187</v>
      </c>
      <c r="AU140" s="20" t="s">
        <v>80</v>
      </c>
    </row>
    <row r="141" spans="1:65" s="2" customFormat="1" ht="16.5" customHeight="1">
      <c r="A141" s="41"/>
      <c r="B141" s="42"/>
      <c r="C141" s="217" t="s">
        <v>218</v>
      </c>
      <c r="D141" s="217" t="s">
        <v>180</v>
      </c>
      <c r="E141" s="218" t="s">
        <v>2246</v>
      </c>
      <c r="F141" s="219" t="s">
        <v>2247</v>
      </c>
      <c r="G141" s="220" t="s">
        <v>196</v>
      </c>
      <c r="H141" s="221">
        <v>5</v>
      </c>
      <c r="I141" s="222"/>
      <c r="J141" s="223">
        <f>ROUND(I141*H141,2)</f>
        <v>0</v>
      </c>
      <c r="K141" s="219" t="s">
        <v>184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185</v>
      </c>
      <c r="AT141" s="228" t="s">
        <v>180</v>
      </c>
      <c r="AU141" s="228" t="s">
        <v>80</v>
      </c>
      <c r="AY141" s="20" t="s">
        <v>178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80</v>
      </c>
      <c r="BK141" s="229">
        <f>ROUND(I141*H141,2)</f>
        <v>0</v>
      </c>
      <c r="BL141" s="20" t="s">
        <v>185</v>
      </c>
      <c r="BM141" s="228" t="s">
        <v>349</v>
      </c>
    </row>
    <row r="142" spans="1:47" s="2" customFormat="1" ht="12">
      <c r="A142" s="41"/>
      <c r="B142" s="42"/>
      <c r="C142" s="43"/>
      <c r="D142" s="230" t="s">
        <v>187</v>
      </c>
      <c r="E142" s="43"/>
      <c r="F142" s="231" t="s">
        <v>2248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187</v>
      </c>
      <c r="AU142" s="20" t="s">
        <v>80</v>
      </c>
    </row>
    <row r="143" spans="1:65" s="2" customFormat="1" ht="16.5" customHeight="1">
      <c r="A143" s="41"/>
      <c r="B143" s="42"/>
      <c r="C143" s="217" t="s">
        <v>266</v>
      </c>
      <c r="D143" s="217" t="s">
        <v>180</v>
      </c>
      <c r="E143" s="218" t="s">
        <v>2249</v>
      </c>
      <c r="F143" s="219" t="s">
        <v>2250</v>
      </c>
      <c r="G143" s="220" t="s">
        <v>196</v>
      </c>
      <c r="H143" s="221">
        <v>4</v>
      </c>
      <c r="I143" s="222"/>
      <c r="J143" s="223">
        <f>ROUND(I143*H143,2)</f>
        <v>0</v>
      </c>
      <c r="K143" s="219" t="s">
        <v>184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185</v>
      </c>
      <c r="AT143" s="228" t="s">
        <v>180</v>
      </c>
      <c r="AU143" s="228" t="s">
        <v>80</v>
      </c>
      <c r="AY143" s="20" t="s">
        <v>178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80</v>
      </c>
      <c r="BK143" s="229">
        <f>ROUND(I143*H143,2)</f>
        <v>0</v>
      </c>
      <c r="BL143" s="20" t="s">
        <v>185</v>
      </c>
      <c r="BM143" s="228" t="s">
        <v>359</v>
      </c>
    </row>
    <row r="144" spans="1:47" s="2" customFormat="1" ht="12">
      <c r="A144" s="41"/>
      <c r="B144" s="42"/>
      <c r="C144" s="43"/>
      <c r="D144" s="230" t="s">
        <v>187</v>
      </c>
      <c r="E144" s="43"/>
      <c r="F144" s="231" t="s">
        <v>2251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187</v>
      </c>
      <c r="AU144" s="20" t="s">
        <v>80</v>
      </c>
    </row>
    <row r="145" spans="1:65" s="2" customFormat="1" ht="16.5" customHeight="1">
      <c r="A145" s="41"/>
      <c r="B145" s="42"/>
      <c r="C145" s="217" t="s">
        <v>224</v>
      </c>
      <c r="D145" s="217" t="s">
        <v>180</v>
      </c>
      <c r="E145" s="218" t="s">
        <v>2252</v>
      </c>
      <c r="F145" s="219" t="s">
        <v>2253</v>
      </c>
      <c r="G145" s="220" t="s">
        <v>196</v>
      </c>
      <c r="H145" s="221">
        <v>2</v>
      </c>
      <c r="I145" s="222"/>
      <c r="J145" s="223">
        <f>ROUND(I145*H145,2)</f>
        <v>0</v>
      </c>
      <c r="K145" s="219" t="s">
        <v>184</v>
      </c>
      <c r="L145" s="47"/>
      <c r="M145" s="224" t="s">
        <v>19</v>
      </c>
      <c r="N145" s="225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185</v>
      </c>
      <c r="AT145" s="228" t="s">
        <v>180</v>
      </c>
      <c r="AU145" s="228" t="s">
        <v>80</v>
      </c>
      <c r="AY145" s="20" t="s">
        <v>178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80</v>
      </c>
      <c r="BK145" s="229">
        <f>ROUND(I145*H145,2)</f>
        <v>0</v>
      </c>
      <c r="BL145" s="20" t="s">
        <v>185</v>
      </c>
      <c r="BM145" s="228" t="s">
        <v>369</v>
      </c>
    </row>
    <row r="146" spans="1:47" s="2" customFormat="1" ht="12">
      <c r="A146" s="41"/>
      <c r="B146" s="42"/>
      <c r="C146" s="43"/>
      <c r="D146" s="230" t="s">
        <v>187</v>
      </c>
      <c r="E146" s="43"/>
      <c r="F146" s="231" t="s">
        <v>2254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187</v>
      </c>
      <c r="AU146" s="20" t="s">
        <v>80</v>
      </c>
    </row>
    <row r="147" spans="1:65" s="2" customFormat="1" ht="16.5" customHeight="1">
      <c r="A147" s="41"/>
      <c r="B147" s="42"/>
      <c r="C147" s="217" t="s">
        <v>276</v>
      </c>
      <c r="D147" s="217" t="s">
        <v>180</v>
      </c>
      <c r="E147" s="218" t="s">
        <v>2255</v>
      </c>
      <c r="F147" s="219" t="s">
        <v>2256</v>
      </c>
      <c r="G147" s="220" t="s">
        <v>196</v>
      </c>
      <c r="H147" s="221">
        <v>2</v>
      </c>
      <c r="I147" s="222"/>
      <c r="J147" s="223">
        <f>ROUND(I147*H147,2)</f>
        <v>0</v>
      </c>
      <c r="K147" s="219" t="s">
        <v>184</v>
      </c>
      <c r="L147" s="47"/>
      <c r="M147" s="224" t="s">
        <v>19</v>
      </c>
      <c r="N147" s="225" t="s">
        <v>43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185</v>
      </c>
      <c r="AT147" s="228" t="s">
        <v>180</v>
      </c>
      <c r="AU147" s="228" t="s">
        <v>80</v>
      </c>
      <c r="AY147" s="20" t="s">
        <v>178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0" t="s">
        <v>80</v>
      </c>
      <c r="BK147" s="229">
        <f>ROUND(I147*H147,2)</f>
        <v>0</v>
      </c>
      <c r="BL147" s="20" t="s">
        <v>185</v>
      </c>
      <c r="BM147" s="228" t="s">
        <v>319</v>
      </c>
    </row>
    <row r="148" spans="1:47" s="2" customFormat="1" ht="12">
      <c r="A148" s="41"/>
      <c r="B148" s="42"/>
      <c r="C148" s="43"/>
      <c r="D148" s="230" t="s">
        <v>187</v>
      </c>
      <c r="E148" s="43"/>
      <c r="F148" s="231" t="s">
        <v>2257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187</v>
      </c>
      <c r="AU148" s="20" t="s">
        <v>80</v>
      </c>
    </row>
    <row r="149" spans="1:65" s="2" customFormat="1" ht="16.5" customHeight="1">
      <c r="A149" s="41"/>
      <c r="B149" s="42"/>
      <c r="C149" s="217" t="s">
        <v>228</v>
      </c>
      <c r="D149" s="217" t="s">
        <v>180</v>
      </c>
      <c r="E149" s="218" t="s">
        <v>2258</v>
      </c>
      <c r="F149" s="219" t="s">
        <v>2259</v>
      </c>
      <c r="G149" s="220" t="s">
        <v>381</v>
      </c>
      <c r="H149" s="221">
        <v>0.75</v>
      </c>
      <c r="I149" s="222"/>
      <c r="J149" s="223">
        <f>ROUND(I149*H149,2)</f>
        <v>0</v>
      </c>
      <c r="K149" s="219" t="s">
        <v>197</v>
      </c>
      <c r="L149" s="47"/>
      <c r="M149" s="224" t="s">
        <v>19</v>
      </c>
      <c r="N149" s="225" t="s">
        <v>43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185</v>
      </c>
      <c r="AT149" s="228" t="s">
        <v>180</v>
      </c>
      <c r="AU149" s="228" t="s">
        <v>80</v>
      </c>
      <c r="AY149" s="20" t="s">
        <v>178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0" t="s">
        <v>80</v>
      </c>
      <c r="BK149" s="229">
        <f>ROUND(I149*H149,2)</f>
        <v>0</v>
      </c>
      <c r="BL149" s="20" t="s">
        <v>185</v>
      </c>
      <c r="BM149" s="228" t="s">
        <v>387</v>
      </c>
    </row>
    <row r="150" spans="1:47" s="2" customFormat="1" ht="12">
      <c r="A150" s="41"/>
      <c r="B150" s="42"/>
      <c r="C150" s="43"/>
      <c r="D150" s="230" t="s">
        <v>187</v>
      </c>
      <c r="E150" s="43"/>
      <c r="F150" s="231" t="s">
        <v>2260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187</v>
      </c>
      <c r="AU150" s="20" t="s">
        <v>80</v>
      </c>
    </row>
    <row r="151" spans="1:65" s="2" customFormat="1" ht="16.5" customHeight="1">
      <c r="A151" s="41"/>
      <c r="B151" s="42"/>
      <c r="C151" s="217" t="s">
        <v>7</v>
      </c>
      <c r="D151" s="217" t="s">
        <v>180</v>
      </c>
      <c r="E151" s="218" t="s">
        <v>2261</v>
      </c>
      <c r="F151" s="219" t="s">
        <v>2262</v>
      </c>
      <c r="G151" s="220" t="s">
        <v>196</v>
      </c>
      <c r="H151" s="221">
        <v>1</v>
      </c>
      <c r="I151" s="222"/>
      <c r="J151" s="223">
        <f>ROUND(I151*H151,2)</f>
        <v>0</v>
      </c>
      <c r="K151" s="219" t="s">
        <v>184</v>
      </c>
      <c r="L151" s="47"/>
      <c r="M151" s="224" t="s">
        <v>19</v>
      </c>
      <c r="N151" s="225" t="s">
        <v>43</v>
      </c>
      <c r="O151" s="87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8" t="s">
        <v>185</v>
      </c>
      <c r="AT151" s="228" t="s">
        <v>180</v>
      </c>
      <c r="AU151" s="228" t="s">
        <v>80</v>
      </c>
      <c r="AY151" s="20" t="s">
        <v>178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0" t="s">
        <v>80</v>
      </c>
      <c r="BK151" s="229">
        <f>ROUND(I151*H151,2)</f>
        <v>0</v>
      </c>
      <c r="BL151" s="20" t="s">
        <v>185</v>
      </c>
      <c r="BM151" s="228" t="s">
        <v>398</v>
      </c>
    </row>
    <row r="152" spans="1:47" s="2" customFormat="1" ht="12">
      <c r="A152" s="41"/>
      <c r="B152" s="42"/>
      <c r="C152" s="43"/>
      <c r="D152" s="230" t="s">
        <v>187</v>
      </c>
      <c r="E152" s="43"/>
      <c r="F152" s="231" t="s">
        <v>2263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187</v>
      </c>
      <c r="AU152" s="20" t="s">
        <v>80</v>
      </c>
    </row>
    <row r="153" spans="1:65" s="2" customFormat="1" ht="16.5" customHeight="1">
      <c r="A153" s="41"/>
      <c r="B153" s="42"/>
      <c r="C153" s="217" t="s">
        <v>233</v>
      </c>
      <c r="D153" s="217" t="s">
        <v>180</v>
      </c>
      <c r="E153" s="218" t="s">
        <v>2264</v>
      </c>
      <c r="F153" s="219" t="s">
        <v>2265</v>
      </c>
      <c r="G153" s="220" t="s">
        <v>196</v>
      </c>
      <c r="H153" s="221">
        <v>1</v>
      </c>
      <c r="I153" s="222"/>
      <c r="J153" s="223">
        <f>ROUND(I153*H153,2)</f>
        <v>0</v>
      </c>
      <c r="K153" s="219" t="s">
        <v>184</v>
      </c>
      <c r="L153" s="47"/>
      <c r="M153" s="224" t="s">
        <v>19</v>
      </c>
      <c r="N153" s="225" t="s">
        <v>43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185</v>
      </c>
      <c r="AT153" s="228" t="s">
        <v>180</v>
      </c>
      <c r="AU153" s="228" t="s">
        <v>80</v>
      </c>
      <c r="AY153" s="20" t="s">
        <v>178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0" t="s">
        <v>80</v>
      </c>
      <c r="BK153" s="229">
        <f>ROUND(I153*H153,2)</f>
        <v>0</v>
      </c>
      <c r="BL153" s="20" t="s">
        <v>185</v>
      </c>
      <c r="BM153" s="228" t="s">
        <v>409</v>
      </c>
    </row>
    <row r="154" spans="1:47" s="2" customFormat="1" ht="12">
      <c r="A154" s="41"/>
      <c r="B154" s="42"/>
      <c r="C154" s="43"/>
      <c r="D154" s="230" t="s">
        <v>187</v>
      </c>
      <c r="E154" s="43"/>
      <c r="F154" s="231" t="s">
        <v>2266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187</v>
      </c>
      <c r="AU154" s="20" t="s">
        <v>80</v>
      </c>
    </row>
    <row r="155" spans="1:65" s="2" customFormat="1" ht="16.5" customHeight="1">
      <c r="A155" s="41"/>
      <c r="B155" s="42"/>
      <c r="C155" s="217" t="s">
        <v>296</v>
      </c>
      <c r="D155" s="217" t="s">
        <v>180</v>
      </c>
      <c r="E155" s="218" t="s">
        <v>2267</v>
      </c>
      <c r="F155" s="219" t="s">
        <v>2268</v>
      </c>
      <c r="G155" s="220" t="s">
        <v>381</v>
      </c>
      <c r="H155" s="221">
        <v>2.5</v>
      </c>
      <c r="I155" s="222"/>
      <c r="J155" s="223">
        <f>ROUND(I155*H155,2)</f>
        <v>0</v>
      </c>
      <c r="K155" s="219" t="s">
        <v>197</v>
      </c>
      <c r="L155" s="47"/>
      <c r="M155" s="224" t="s">
        <v>19</v>
      </c>
      <c r="N155" s="225" t="s">
        <v>43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185</v>
      </c>
      <c r="AT155" s="228" t="s">
        <v>180</v>
      </c>
      <c r="AU155" s="228" t="s">
        <v>80</v>
      </c>
      <c r="AY155" s="20" t="s">
        <v>178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80</v>
      </c>
      <c r="BK155" s="229">
        <f>ROUND(I155*H155,2)</f>
        <v>0</v>
      </c>
      <c r="BL155" s="20" t="s">
        <v>185</v>
      </c>
      <c r="BM155" s="228" t="s">
        <v>420</v>
      </c>
    </row>
    <row r="156" spans="1:47" s="2" customFormat="1" ht="12">
      <c r="A156" s="41"/>
      <c r="B156" s="42"/>
      <c r="C156" s="43"/>
      <c r="D156" s="230" t="s">
        <v>187</v>
      </c>
      <c r="E156" s="43"/>
      <c r="F156" s="231" t="s">
        <v>2269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187</v>
      </c>
      <c r="AU156" s="20" t="s">
        <v>80</v>
      </c>
    </row>
    <row r="157" spans="1:65" s="2" customFormat="1" ht="16.5" customHeight="1">
      <c r="A157" s="41"/>
      <c r="B157" s="42"/>
      <c r="C157" s="217" t="s">
        <v>238</v>
      </c>
      <c r="D157" s="217" t="s">
        <v>180</v>
      </c>
      <c r="E157" s="218" t="s">
        <v>2270</v>
      </c>
      <c r="F157" s="219" t="s">
        <v>2271</v>
      </c>
      <c r="G157" s="220" t="s">
        <v>381</v>
      </c>
      <c r="H157" s="221">
        <v>0.5</v>
      </c>
      <c r="I157" s="222"/>
      <c r="J157" s="223">
        <f>ROUND(I157*H157,2)</f>
        <v>0</v>
      </c>
      <c r="K157" s="219" t="s">
        <v>197</v>
      </c>
      <c r="L157" s="47"/>
      <c r="M157" s="224" t="s">
        <v>19</v>
      </c>
      <c r="N157" s="225" t="s">
        <v>43</v>
      </c>
      <c r="O157" s="87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8" t="s">
        <v>185</v>
      </c>
      <c r="AT157" s="228" t="s">
        <v>180</v>
      </c>
      <c r="AU157" s="228" t="s">
        <v>80</v>
      </c>
      <c r="AY157" s="20" t="s">
        <v>178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0" t="s">
        <v>80</v>
      </c>
      <c r="BK157" s="229">
        <f>ROUND(I157*H157,2)</f>
        <v>0</v>
      </c>
      <c r="BL157" s="20" t="s">
        <v>185</v>
      </c>
      <c r="BM157" s="228" t="s">
        <v>430</v>
      </c>
    </row>
    <row r="158" spans="1:47" s="2" customFormat="1" ht="12">
      <c r="A158" s="41"/>
      <c r="B158" s="42"/>
      <c r="C158" s="43"/>
      <c r="D158" s="230" t="s">
        <v>187</v>
      </c>
      <c r="E158" s="43"/>
      <c r="F158" s="231" t="s">
        <v>2272</v>
      </c>
      <c r="G158" s="43"/>
      <c r="H158" s="43"/>
      <c r="I158" s="232"/>
      <c r="J158" s="43"/>
      <c r="K158" s="43"/>
      <c r="L158" s="47"/>
      <c r="M158" s="233"/>
      <c r="N158" s="23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187</v>
      </c>
      <c r="AU158" s="20" t="s">
        <v>80</v>
      </c>
    </row>
    <row r="159" spans="1:65" s="2" customFormat="1" ht="16.5" customHeight="1">
      <c r="A159" s="41"/>
      <c r="B159" s="42"/>
      <c r="C159" s="217" t="s">
        <v>307</v>
      </c>
      <c r="D159" s="217" t="s">
        <v>180</v>
      </c>
      <c r="E159" s="218" t="s">
        <v>2273</v>
      </c>
      <c r="F159" s="219" t="s">
        <v>2274</v>
      </c>
      <c r="G159" s="220" t="s">
        <v>381</v>
      </c>
      <c r="H159" s="221">
        <v>1.8</v>
      </c>
      <c r="I159" s="222"/>
      <c r="J159" s="223">
        <f>ROUND(I159*H159,2)</f>
        <v>0</v>
      </c>
      <c r="K159" s="219" t="s">
        <v>197</v>
      </c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185</v>
      </c>
      <c r="AT159" s="228" t="s">
        <v>180</v>
      </c>
      <c r="AU159" s="228" t="s">
        <v>80</v>
      </c>
      <c r="AY159" s="20" t="s">
        <v>178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80</v>
      </c>
      <c r="BK159" s="229">
        <f>ROUND(I159*H159,2)</f>
        <v>0</v>
      </c>
      <c r="BL159" s="20" t="s">
        <v>185</v>
      </c>
      <c r="BM159" s="228" t="s">
        <v>443</v>
      </c>
    </row>
    <row r="160" spans="1:47" s="2" customFormat="1" ht="12">
      <c r="A160" s="41"/>
      <c r="B160" s="42"/>
      <c r="C160" s="43"/>
      <c r="D160" s="230" t="s">
        <v>187</v>
      </c>
      <c r="E160" s="43"/>
      <c r="F160" s="231" t="s">
        <v>2274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187</v>
      </c>
      <c r="AU160" s="20" t="s">
        <v>80</v>
      </c>
    </row>
    <row r="161" spans="1:63" s="12" customFormat="1" ht="25.9" customHeight="1">
      <c r="A161" s="12"/>
      <c r="B161" s="201"/>
      <c r="C161" s="202"/>
      <c r="D161" s="203" t="s">
        <v>71</v>
      </c>
      <c r="E161" s="204" t="s">
        <v>661</v>
      </c>
      <c r="F161" s="204" t="s">
        <v>2063</v>
      </c>
      <c r="G161" s="202"/>
      <c r="H161" s="202"/>
      <c r="I161" s="205"/>
      <c r="J161" s="206">
        <f>BK161</f>
        <v>0</v>
      </c>
      <c r="K161" s="202"/>
      <c r="L161" s="207"/>
      <c r="M161" s="208"/>
      <c r="N161" s="209"/>
      <c r="O161" s="209"/>
      <c r="P161" s="210">
        <f>SUM(P162:P169)</f>
        <v>0</v>
      </c>
      <c r="Q161" s="209"/>
      <c r="R161" s="210">
        <f>SUM(R162:R169)</f>
        <v>0</v>
      </c>
      <c r="S161" s="209"/>
      <c r="T161" s="211">
        <f>SUM(T162:T169)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2" t="s">
        <v>80</v>
      </c>
      <c r="AT161" s="213" t="s">
        <v>71</v>
      </c>
      <c r="AU161" s="213" t="s">
        <v>72</v>
      </c>
      <c r="AY161" s="212" t="s">
        <v>178</v>
      </c>
      <c r="BK161" s="214">
        <f>SUM(BK162:BK169)</f>
        <v>0</v>
      </c>
    </row>
    <row r="162" spans="1:65" s="2" customFormat="1" ht="16.5" customHeight="1">
      <c r="A162" s="41"/>
      <c r="B162" s="42"/>
      <c r="C162" s="217" t="s">
        <v>245</v>
      </c>
      <c r="D162" s="217" t="s">
        <v>180</v>
      </c>
      <c r="E162" s="218" t="s">
        <v>2275</v>
      </c>
      <c r="F162" s="219" t="s">
        <v>2276</v>
      </c>
      <c r="G162" s="220" t="s">
        <v>196</v>
      </c>
      <c r="H162" s="221">
        <v>1</v>
      </c>
      <c r="I162" s="222"/>
      <c r="J162" s="223">
        <f>ROUND(I162*H162,2)</f>
        <v>0</v>
      </c>
      <c r="K162" s="219" t="s">
        <v>184</v>
      </c>
      <c r="L162" s="47"/>
      <c r="M162" s="224" t="s">
        <v>19</v>
      </c>
      <c r="N162" s="225" t="s">
        <v>43</v>
      </c>
      <c r="O162" s="8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185</v>
      </c>
      <c r="AT162" s="228" t="s">
        <v>180</v>
      </c>
      <c r="AU162" s="228" t="s">
        <v>80</v>
      </c>
      <c r="AY162" s="20" t="s">
        <v>178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80</v>
      </c>
      <c r="BK162" s="229">
        <f>ROUND(I162*H162,2)</f>
        <v>0</v>
      </c>
      <c r="BL162" s="20" t="s">
        <v>185</v>
      </c>
      <c r="BM162" s="228" t="s">
        <v>456</v>
      </c>
    </row>
    <row r="163" spans="1:47" s="2" customFormat="1" ht="12">
      <c r="A163" s="41"/>
      <c r="B163" s="42"/>
      <c r="C163" s="43"/>
      <c r="D163" s="230" t="s">
        <v>187</v>
      </c>
      <c r="E163" s="43"/>
      <c r="F163" s="231" t="s">
        <v>2277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187</v>
      </c>
      <c r="AU163" s="20" t="s">
        <v>80</v>
      </c>
    </row>
    <row r="164" spans="1:65" s="2" customFormat="1" ht="16.5" customHeight="1">
      <c r="A164" s="41"/>
      <c r="B164" s="42"/>
      <c r="C164" s="217" t="s">
        <v>323</v>
      </c>
      <c r="D164" s="217" t="s">
        <v>180</v>
      </c>
      <c r="E164" s="218" t="s">
        <v>2278</v>
      </c>
      <c r="F164" s="219" t="s">
        <v>2279</v>
      </c>
      <c r="G164" s="220" t="s">
        <v>196</v>
      </c>
      <c r="H164" s="221">
        <v>34</v>
      </c>
      <c r="I164" s="222"/>
      <c r="J164" s="223">
        <f>ROUND(I164*H164,2)</f>
        <v>0</v>
      </c>
      <c r="K164" s="219" t="s">
        <v>184</v>
      </c>
      <c r="L164" s="47"/>
      <c r="M164" s="224" t="s">
        <v>19</v>
      </c>
      <c r="N164" s="225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185</v>
      </c>
      <c r="AT164" s="228" t="s">
        <v>180</v>
      </c>
      <c r="AU164" s="228" t="s">
        <v>80</v>
      </c>
      <c r="AY164" s="20" t="s">
        <v>178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80</v>
      </c>
      <c r="BK164" s="229">
        <f>ROUND(I164*H164,2)</f>
        <v>0</v>
      </c>
      <c r="BL164" s="20" t="s">
        <v>185</v>
      </c>
      <c r="BM164" s="228" t="s">
        <v>466</v>
      </c>
    </row>
    <row r="165" spans="1:47" s="2" customFormat="1" ht="12">
      <c r="A165" s="41"/>
      <c r="B165" s="42"/>
      <c r="C165" s="43"/>
      <c r="D165" s="230" t="s">
        <v>187</v>
      </c>
      <c r="E165" s="43"/>
      <c r="F165" s="231" t="s">
        <v>2280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187</v>
      </c>
      <c r="AU165" s="20" t="s">
        <v>80</v>
      </c>
    </row>
    <row r="166" spans="1:65" s="2" customFormat="1" ht="16.5" customHeight="1">
      <c r="A166" s="41"/>
      <c r="B166" s="42"/>
      <c r="C166" s="217" t="s">
        <v>328</v>
      </c>
      <c r="D166" s="217" t="s">
        <v>180</v>
      </c>
      <c r="E166" s="218" t="s">
        <v>2281</v>
      </c>
      <c r="F166" s="219" t="s">
        <v>2282</v>
      </c>
      <c r="G166" s="220" t="s">
        <v>196</v>
      </c>
      <c r="H166" s="221">
        <v>1</v>
      </c>
      <c r="I166" s="222"/>
      <c r="J166" s="223">
        <f>ROUND(I166*H166,2)</f>
        <v>0</v>
      </c>
      <c r="K166" s="219" t="s">
        <v>184</v>
      </c>
      <c r="L166" s="47"/>
      <c r="M166" s="224" t="s">
        <v>19</v>
      </c>
      <c r="N166" s="225" t="s">
        <v>43</v>
      </c>
      <c r="O166" s="87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8" t="s">
        <v>185</v>
      </c>
      <c r="AT166" s="228" t="s">
        <v>180</v>
      </c>
      <c r="AU166" s="228" t="s">
        <v>80</v>
      </c>
      <c r="AY166" s="20" t="s">
        <v>178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0" t="s">
        <v>80</v>
      </c>
      <c r="BK166" s="229">
        <f>ROUND(I166*H166,2)</f>
        <v>0</v>
      </c>
      <c r="BL166" s="20" t="s">
        <v>185</v>
      </c>
      <c r="BM166" s="228" t="s">
        <v>326</v>
      </c>
    </row>
    <row r="167" spans="1:47" s="2" customFormat="1" ht="12">
      <c r="A167" s="41"/>
      <c r="B167" s="42"/>
      <c r="C167" s="43"/>
      <c r="D167" s="230" t="s">
        <v>187</v>
      </c>
      <c r="E167" s="43"/>
      <c r="F167" s="231" t="s">
        <v>2283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187</v>
      </c>
      <c r="AU167" s="20" t="s">
        <v>80</v>
      </c>
    </row>
    <row r="168" spans="1:65" s="2" customFormat="1" ht="16.5" customHeight="1">
      <c r="A168" s="41"/>
      <c r="B168" s="42"/>
      <c r="C168" s="217" t="s">
        <v>333</v>
      </c>
      <c r="D168" s="217" t="s">
        <v>180</v>
      </c>
      <c r="E168" s="218" t="s">
        <v>2284</v>
      </c>
      <c r="F168" s="219" t="s">
        <v>2285</v>
      </c>
      <c r="G168" s="220" t="s">
        <v>381</v>
      </c>
      <c r="H168" s="221">
        <v>3</v>
      </c>
      <c r="I168" s="222"/>
      <c r="J168" s="223">
        <f>ROUND(I168*H168,2)</f>
        <v>0</v>
      </c>
      <c r="K168" s="219" t="s">
        <v>197</v>
      </c>
      <c r="L168" s="47"/>
      <c r="M168" s="224" t="s">
        <v>19</v>
      </c>
      <c r="N168" s="225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185</v>
      </c>
      <c r="AT168" s="228" t="s">
        <v>180</v>
      </c>
      <c r="AU168" s="228" t="s">
        <v>80</v>
      </c>
      <c r="AY168" s="20" t="s">
        <v>178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80</v>
      </c>
      <c r="BK168" s="229">
        <f>ROUND(I168*H168,2)</f>
        <v>0</v>
      </c>
      <c r="BL168" s="20" t="s">
        <v>185</v>
      </c>
      <c r="BM168" s="228" t="s">
        <v>331</v>
      </c>
    </row>
    <row r="169" spans="1:47" s="2" customFormat="1" ht="12">
      <c r="A169" s="41"/>
      <c r="B169" s="42"/>
      <c r="C169" s="43"/>
      <c r="D169" s="230" t="s">
        <v>187</v>
      </c>
      <c r="E169" s="43"/>
      <c r="F169" s="231" t="s">
        <v>2285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187</v>
      </c>
      <c r="AU169" s="20" t="s">
        <v>80</v>
      </c>
    </row>
    <row r="170" spans="1:63" s="12" customFormat="1" ht="25.9" customHeight="1">
      <c r="A170" s="12"/>
      <c r="B170" s="201"/>
      <c r="C170" s="202"/>
      <c r="D170" s="203" t="s">
        <v>71</v>
      </c>
      <c r="E170" s="204" t="s">
        <v>701</v>
      </c>
      <c r="F170" s="204" t="s">
        <v>2075</v>
      </c>
      <c r="G170" s="202"/>
      <c r="H170" s="202"/>
      <c r="I170" s="205"/>
      <c r="J170" s="206">
        <f>BK170</f>
        <v>0</v>
      </c>
      <c r="K170" s="202"/>
      <c r="L170" s="207"/>
      <c r="M170" s="208"/>
      <c r="N170" s="209"/>
      <c r="O170" s="209"/>
      <c r="P170" s="210">
        <f>SUM(P171:P174)</f>
        <v>0</v>
      </c>
      <c r="Q170" s="209"/>
      <c r="R170" s="210">
        <f>SUM(R171:R174)</f>
        <v>0</v>
      </c>
      <c r="S170" s="209"/>
      <c r="T170" s="211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80</v>
      </c>
      <c r="AT170" s="213" t="s">
        <v>71</v>
      </c>
      <c r="AU170" s="213" t="s">
        <v>72</v>
      </c>
      <c r="AY170" s="212" t="s">
        <v>178</v>
      </c>
      <c r="BK170" s="214">
        <f>SUM(BK171:BK174)</f>
        <v>0</v>
      </c>
    </row>
    <row r="171" spans="1:65" s="2" customFormat="1" ht="16.5" customHeight="1">
      <c r="A171" s="41"/>
      <c r="B171" s="42"/>
      <c r="C171" s="217" t="s">
        <v>338</v>
      </c>
      <c r="D171" s="217" t="s">
        <v>180</v>
      </c>
      <c r="E171" s="218" t="s">
        <v>2286</v>
      </c>
      <c r="F171" s="219" t="s">
        <v>2287</v>
      </c>
      <c r="G171" s="220" t="s">
        <v>196</v>
      </c>
      <c r="H171" s="221">
        <v>26</v>
      </c>
      <c r="I171" s="222"/>
      <c r="J171" s="223">
        <f>ROUND(I171*H171,2)</f>
        <v>0</v>
      </c>
      <c r="K171" s="219" t="s">
        <v>184</v>
      </c>
      <c r="L171" s="47"/>
      <c r="M171" s="224" t="s">
        <v>19</v>
      </c>
      <c r="N171" s="225" t="s">
        <v>43</v>
      </c>
      <c r="O171" s="87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185</v>
      </c>
      <c r="AT171" s="228" t="s">
        <v>180</v>
      </c>
      <c r="AU171" s="228" t="s">
        <v>80</v>
      </c>
      <c r="AY171" s="20" t="s">
        <v>178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80</v>
      </c>
      <c r="BK171" s="229">
        <f>ROUND(I171*H171,2)</f>
        <v>0</v>
      </c>
      <c r="BL171" s="20" t="s">
        <v>185</v>
      </c>
      <c r="BM171" s="228" t="s">
        <v>336</v>
      </c>
    </row>
    <row r="172" spans="1:47" s="2" customFormat="1" ht="12">
      <c r="A172" s="41"/>
      <c r="B172" s="42"/>
      <c r="C172" s="43"/>
      <c r="D172" s="230" t="s">
        <v>187</v>
      </c>
      <c r="E172" s="43"/>
      <c r="F172" s="231" t="s">
        <v>2288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187</v>
      </c>
      <c r="AU172" s="20" t="s">
        <v>80</v>
      </c>
    </row>
    <row r="173" spans="1:65" s="2" customFormat="1" ht="16.5" customHeight="1">
      <c r="A173" s="41"/>
      <c r="B173" s="42"/>
      <c r="C173" s="217" t="s">
        <v>343</v>
      </c>
      <c r="D173" s="217" t="s">
        <v>180</v>
      </c>
      <c r="E173" s="218" t="s">
        <v>2289</v>
      </c>
      <c r="F173" s="219" t="s">
        <v>2290</v>
      </c>
      <c r="G173" s="220" t="s">
        <v>196</v>
      </c>
      <c r="H173" s="221">
        <v>23</v>
      </c>
      <c r="I173" s="222"/>
      <c r="J173" s="223">
        <f>ROUND(I173*H173,2)</f>
        <v>0</v>
      </c>
      <c r="K173" s="219" t="s">
        <v>184</v>
      </c>
      <c r="L173" s="47"/>
      <c r="M173" s="224" t="s">
        <v>19</v>
      </c>
      <c r="N173" s="225" t="s">
        <v>43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185</v>
      </c>
      <c r="AT173" s="228" t="s">
        <v>180</v>
      </c>
      <c r="AU173" s="228" t="s">
        <v>80</v>
      </c>
      <c r="AY173" s="20" t="s">
        <v>178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80</v>
      </c>
      <c r="BK173" s="229">
        <f>ROUND(I173*H173,2)</f>
        <v>0</v>
      </c>
      <c r="BL173" s="20" t="s">
        <v>185</v>
      </c>
      <c r="BM173" s="228" t="s">
        <v>341</v>
      </c>
    </row>
    <row r="174" spans="1:47" s="2" customFormat="1" ht="12">
      <c r="A174" s="41"/>
      <c r="B174" s="42"/>
      <c r="C174" s="43"/>
      <c r="D174" s="230" t="s">
        <v>187</v>
      </c>
      <c r="E174" s="43"/>
      <c r="F174" s="231" t="s">
        <v>2291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187</v>
      </c>
      <c r="AU174" s="20" t="s">
        <v>80</v>
      </c>
    </row>
    <row r="175" spans="1:63" s="12" customFormat="1" ht="25.9" customHeight="1">
      <c r="A175" s="12"/>
      <c r="B175" s="201"/>
      <c r="C175" s="202"/>
      <c r="D175" s="203" t="s">
        <v>71</v>
      </c>
      <c r="E175" s="204" t="s">
        <v>747</v>
      </c>
      <c r="F175" s="204" t="s">
        <v>2086</v>
      </c>
      <c r="G175" s="202"/>
      <c r="H175" s="202"/>
      <c r="I175" s="205"/>
      <c r="J175" s="206">
        <f>BK175</f>
        <v>0</v>
      </c>
      <c r="K175" s="202"/>
      <c r="L175" s="207"/>
      <c r="M175" s="208"/>
      <c r="N175" s="209"/>
      <c r="O175" s="209"/>
      <c r="P175" s="210">
        <f>SUM(P176:P195)</f>
        <v>0</v>
      </c>
      <c r="Q175" s="209"/>
      <c r="R175" s="210">
        <f>SUM(R176:R195)</f>
        <v>0</v>
      </c>
      <c r="S175" s="209"/>
      <c r="T175" s="211">
        <f>SUM(T176:T195)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2" t="s">
        <v>80</v>
      </c>
      <c r="AT175" s="213" t="s">
        <v>71</v>
      </c>
      <c r="AU175" s="213" t="s">
        <v>72</v>
      </c>
      <c r="AY175" s="212" t="s">
        <v>178</v>
      </c>
      <c r="BK175" s="214">
        <f>SUM(BK176:BK195)</f>
        <v>0</v>
      </c>
    </row>
    <row r="176" spans="1:65" s="2" customFormat="1" ht="16.5" customHeight="1">
      <c r="A176" s="41"/>
      <c r="B176" s="42"/>
      <c r="C176" s="217" t="s">
        <v>349</v>
      </c>
      <c r="D176" s="217" t="s">
        <v>180</v>
      </c>
      <c r="E176" s="218" t="s">
        <v>2292</v>
      </c>
      <c r="F176" s="219" t="s">
        <v>2293</v>
      </c>
      <c r="G176" s="220" t="s">
        <v>196</v>
      </c>
      <c r="H176" s="221">
        <v>104</v>
      </c>
      <c r="I176" s="222"/>
      <c r="J176" s="223">
        <f>ROUND(I176*H176,2)</f>
        <v>0</v>
      </c>
      <c r="K176" s="219" t="s">
        <v>184</v>
      </c>
      <c r="L176" s="47"/>
      <c r="M176" s="224" t="s">
        <v>19</v>
      </c>
      <c r="N176" s="225" t="s">
        <v>43</v>
      </c>
      <c r="O176" s="8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8" t="s">
        <v>185</v>
      </c>
      <c r="AT176" s="228" t="s">
        <v>180</v>
      </c>
      <c r="AU176" s="228" t="s">
        <v>80</v>
      </c>
      <c r="AY176" s="20" t="s">
        <v>178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0" t="s">
        <v>80</v>
      </c>
      <c r="BK176" s="229">
        <f>ROUND(I176*H176,2)</f>
        <v>0</v>
      </c>
      <c r="BL176" s="20" t="s">
        <v>185</v>
      </c>
      <c r="BM176" s="228" t="s">
        <v>347</v>
      </c>
    </row>
    <row r="177" spans="1:47" s="2" customFormat="1" ht="12">
      <c r="A177" s="41"/>
      <c r="B177" s="42"/>
      <c r="C177" s="43"/>
      <c r="D177" s="230" t="s">
        <v>187</v>
      </c>
      <c r="E177" s="43"/>
      <c r="F177" s="231" t="s">
        <v>2294</v>
      </c>
      <c r="G177" s="43"/>
      <c r="H177" s="43"/>
      <c r="I177" s="232"/>
      <c r="J177" s="43"/>
      <c r="K177" s="43"/>
      <c r="L177" s="47"/>
      <c r="M177" s="233"/>
      <c r="N177" s="23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187</v>
      </c>
      <c r="AU177" s="20" t="s">
        <v>80</v>
      </c>
    </row>
    <row r="178" spans="1:65" s="2" customFormat="1" ht="16.5" customHeight="1">
      <c r="A178" s="41"/>
      <c r="B178" s="42"/>
      <c r="C178" s="217" t="s">
        <v>354</v>
      </c>
      <c r="D178" s="217" t="s">
        <v>180</v>
      </c>
      <c r="E178" s="218" t="s">
        <v>2295</v>
      </c>
      <c r="F178" s="219" t="s">
        <v>2296</v>
      </c>
      <c r="G178" s="220" t="s">
        <v>196</v>
      </c>
      <c r="H178" s="221">
        <v>36</v>
      </c>
      <c r="I178" s="222"/>
      <c r="J178" s="223">
        <f>ROUND(I178*H178,2)</f>
        <v>0</v>
      </c>
      <c r="K178" s="219" t="s">
        <v>184</v>
      </c>
      <c r="L178" s="47"/>
      <c r="M178" s="224" t="s">
        <v>19</v>
      </c>
      <c r="N178" s="225" t="s">
        <v>43</v>
      </c>
      <c r="O178" s="87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8" t="s">
        <v>185</v>
      </c>
      <c r="AT178" s="228" t="s">
        <v>180</v>
      </c>
      <c r="AU178" s="228" t="s">
        <v>80</v>
      </c>
      <c r="AY178" s="20" t="s">
        <v>178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0" t="s">
        <v>80</v>
      </c>
      <c r="BK178" s="229">
        <f>ROUND(I178*H178,2)</f>
        <v>0</v>
      </c>
      <c r="BL178" s="20" t="s">
        <v>185</v>
      </c>
      <c r="BM178" s="228" t="s">
        <v>352</v>
      </c>
    </row>
    <row r="179" spans="1:47" s="2" customFormat="1" ht="12">
      <c r="A179" s="41"/>
      <c r="B179" s="42"/>
      <c r="C179" s="43"/>
      <c r="D179" s="230" t="s">
        <v>187</v>
      </c>
      <c r="E179" s="43"/>
      <c r="F179" s="231" t="s">
        <v>2297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187</v>
      </c>
      <c r="AU179" s="20" t="s">
        <v>80</v>
      </c>
    </row>
    <row r="180" spans="1:65" s="2" customFormat="1" ht="16.5" customHeight="1">
      <c r="A180" s="41"/>
      <c r="B180" s="42"/>
      <c r="C180" s="217" t="s">
        <v>359</v>
      </c>
      <c r="D180" s="217" t="s">
        <v>180</v>
      </c>
      <c r="E180" s="218" t="s">
        <v>2298</v>
      </c>
      <c r="F180" s="219" t="s">
        <v>2299</v>
      </c>
      <c r="G180" s="220" t="s">
        <v>196</v>
      </c>
      <c r="H180" s="221">
        <v>22</v>
      </c>
      <c r="I180" s="222"/>
      <c r="J180" s="223">
        <f>ROUND(I180*H180,2)</f>
        <v>0</v>
      </c>
      <c r="K180" s="219" t="s">
        <v>184</v>
      </c>
      <c r="L180" s="47"/>
      <c r="M180" s="224" t="s">
        <v>19</v>
      </c>
      <c r="N180" s="225" t="s">
        <v>43</v>
      </c>
      <c r="O180" s="87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185</v>
      </c>
      <c r="AT180" s="228" t="s">
        <v>180</v>
      </c>
      <c r="AU180" s="228" t="s">
        <v>80</v>
      </c>
      <c r="AY180" s="20" t="s">
        <v>178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0" t="s">
        <v>80</v>
      </c>
      <c r="BK180" s="229">
        <f>ROUND(I180*H180,2)</f>
        <v>0</v>
      </c>
      <c r="BL180" s="20" t="s">
        <v>185</v>
      </c>
      <c r="BM180" s="228" t="s">
        <v>357</v>
      </c>
    </row>
    <row r="181" spans="1:47" s="2" customFormat="1" ht="12">
      <c r="A181" s="41"/>
      <c r="B181" s="42"/>
      <c r="C181" s="43"/>
      <c r="D181" s="230" t="s">
        <v>187</v>
      </c>
      <c r="E181" s="43"/>
      <c r="F181" s="231" t="s">
        <v>2300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187</v>
      </c>
      <c r="AU181" s="20" t="s">
        <v>80</v>
      </c>
    </row>
    <row r="182" spans="1:65" s="2" customFormat="1" ht="16.5" customHeight="1">
      <c r="A182" s="41"/>
      <c r="B182" s="42"/>
      <c r="C182" s="217" t="s">
        <v>364</v>
      </c>
      <c r="D182" s="217" t="s">
        <v>180</v>
      </c>
      <c r="E182" s="218" t="s">
        <v>2301</v>
      </c>
      <c r="F182" s="219" t="s">
        <v>2302</v>
      </c>
      <c r="G182" s="220" t="s">
        <v>196</v>
      </c>
      <c r="H182" s="221">
        <v>1</v>
      </c>
      <c r="I182" s="222"/>
      <c r="J182" s="223">
        <f>ROUND(I182*H182,2)</f>
        <v>0</v>
      </c>
      <c r="K182" s="219" t="s">
        <v>184</v>
      </c>
      <c r="L182" s="47"/>
      <c r="M182" s="224" t="s">
        <v>19</v>
      </c>
      <c r="N182" s="225" t="s">
        <v>43</v>
      </c>
      <c r="O182" s="8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8" t="s">
        <v>185</v>
      </c>
      <c r="AT182" s="228" t="s">
        <v>180</v>
      </c>
      <c r="AU182" s="228" t="s">
        <v>80</v>
      </c>
      <c r="AY182" s="20" t="s">
        <v>178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0" t="s">
        <v>80</v>
      </c>
      <c r="BK182" s="229">
        <f>ROUND(I182*H182,2)</f>
        <v>0</v>
      </c>
      <c r="BL182" s="20" t="s">
        <v>185</v>
      </c>
      <c r="BM182" s="228" t="s">
        <v>362</v>
      </c>
    </row>
    <row r="183" spans="1:47" s="2" customFormat="1" ht="12">
      <c r="A183" s="41"/>
      <c r="B183" s="42"/>
      <c r="C183" s="43"/>
      <c r="D183" s="230" t="s">
        <v>187</v>
      </c>
      <c r="E183" s="43"/>
      <c r="F183" s="231" t="s">
        <v>2303</v>
      </c>
      <c r="G183" s="43"/>
      <c r="H183" s="43"/>
      <c r="I183" s="232"/>
      <c r="J183" s="43"/>
      <c r="K183" s="43"/>
      <c r="L183" s="47"/>
      <c r="M183" s="233"/>
      <c r="N183" s="23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187</v>
      </c>
      <c r="AU183" s="20" t="s">
        <v>80</v>
      </c>
    </row>
    <row r="184" spans="1:65" s="2" customFormat="1" ht="16.5" customHeight="1">
      <c r="A184" s="41"/>
      <c r="B184" s="42"/>
      <c r="C184" s="217" t="s">
        <v>369</v>
      </c>
      <c r="D184" s="217" t="s">
        <v>180</v>
      </c>
      <c r="E184" s="218" t="s">
        <v>2304</v>
      </c>
      <c r="F184" s="219" t="s">
        <v>2305</v>
      </c>
      <c r="G184" s="220" t="s">
        <v>381</v>
      </c>
      <c r="H184" s="221">
        <v>2.2</v>
      </c>
      <c r="I184" s="222"/>
      <c r="J184" s="223">
        <f>ROUND(I184*H184,2)</f>
        <v>0</v>
      </c>
      <c r="K184" s="219" t="s">
        <v>197</v>
      </c>
      <c r="L184" s="47"/>
      <c r="M184" s="224" t="s">
        <v>19</v>
      </c>
      <c r="N184" s="225" t="s">
        <v>43</v>
      </c>
      <c r="O184" s="87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8" t="s">
        <v>185</v>
      </c>
      <c r="AT184" s="228" t="s">
        <v>180</v>
      </c>
      <c r="AU184" s="228" t="s">
        <v>80</v>
      </c>
      <c r="AY184" s="20" t="s">
        <v>178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0" t="s">
        <v>80</v>
      </c>
      <c r="BK184" s="229">
        <f>ROUND(I184*H184,2)</f>
        <v>0</v>
      </c>
      <c r="BL184" s="20" t="s">
        <v>185</v>
      </c>
      <c r="BM184" s="228" t="s">
        <v>570</v>
      </c>
    </row>
    <row r="185" spans="1:47" s="2" customFormat="1" ht="12">
      <c r="A185" s="41"/>
      <c r="B185" s="42"/>
      <c r="C185" s="43"/>
      <c r="D185" s="230" t="s">
        <v>187</v>
      </c>
      <c r="E185" s="43"/>
      <c r="F185" s="231" t="s">
        <v>2306</v>
      </c>
      <c r="G185" s="43"/>
      <c r="H185" s="43"/>
      <c r="I185" s="232"/>
      <c r="J185" s="43"/>
      <c r="K185" s="43"/>
      <c r="L185" s="47"/>
      <c r="M185" s="233"/>
      <c r="N185" s="23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187</v>
      </c>
      <c r="AU185" s="20" t="s">
        <v>80</v>
      </c>
    </row>
    <row r="186" spans="1:65" s="2" customFormat="1" ht="16.5" customHeight="1">
      <c r="A186" s="41"/>
      <c r="B186" s="42"/>
      <c r="C186" s="217" t="s">
        <v>375</v>
      </c>
      <c r="D186" s="217" t="s">
        <v>180</v>
      </c>
      <c r="E186" s="218" t="s">
        <v>2307</v>
      </c>
      <c r="F186" s="219" t="s">
        <v>2308</v>
      </c>
      <c r="G186" s="220" t="s">
        <v>381</v>
      </c>
      <c r="H186" s="221">
        <v>2</v>
      </c>
      <c r="I186" s="222"/>
      <c r="J186" s="223">
        <f>ROUND(I186*H186,2)</f>
        <v>0</v>
      </c>
      <c r="K186" s="219" t="s">
        <v>197</v>
      </c>
      <c r="L186" s="47"/>
      <c r="M186" s="224" t="s">
        <v>19</v>
      </c>
      <c r="N186" s="225" t="s">
        <v>43</v>
      </c>
      <c r="O186" s="87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8" t="s">
        <v>185</v>
      </c>
      <c r="AT186" s="228" t="s">
        <v>180</v>
      </c>
      <c r="AU186" s="228" t="s">
        <v>80</v>
      </c>
      <c r="AY186" s="20" t="s">
        <v>178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0" t="s">
        <v>80</v>
      </c>
      <c r="BK186" s="229">
        <f>ROUND(I186*H186,2)</f>
        <v>0</v>
      </c>
      <c r="BL186" s="20" t="s">
        <v>185</v>
      </c>
      <c r="BM186" s="228" t="s">
        <v>367</v>
      </c>
    </row>
    <row r="187" spans="1:47" s="2" customFormat="1" ht="12">
      <c r="A187" s="41"/>
      <c r="B187" s="42"/>
      <c r="C187" s="43"/>
      <c r="D187" s="230" t="s">
        <v>187</v>
      </c>
      <c r="E187" s="43"/>
      <c r="F187" s="231" t="s">
        <v>2308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187</v>
      </c>
      <c r="AU187" s="20" t="s">
        <v>80</v>
      </c>
    </row>
    <row r="188" spans="1:65" s="2" customFormat="1" ht="16.5" customHeight="1">
      <c r="A188" s="41"/>
      <c r="B188" s="42"/>
      <c r="C188" s="217" t="s">
        <v>319</v>
      </c>
      <c r="D188" s="217" t="s">
        <v>180</v>
      </c>
      <c r="E188" s="218" t="s">
        <v>2309</v>
      </c>
      <c r="F188" s="219" t="s">
        <v>2310</v>
      </c>
      <c r="G188" s="220" t="s">
        <v>346</v>
      </c>
      <c r="H188" s="221">
        <v>25</v>
      </c>
      <c r="I188" s="222"/>
      <c r="J188" s="223">
        <f>ROUND(I188*H188,2)</f>
        <v>0</v>
      </c>
      <c r="K188" s="219" t="s">
        <v>184</v>
      </c>
      <c r="L188" s="47"/>
      <c r="M188" s="224" t="s">
        <v>19</v>
      </c>
      <c r="N188" s="225" t="s">
        <v>43</v>
      </c>
      <c r="O188" s="87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185</v>
      </c>
      <c r="AT188" s="228" t="s">
        <v>180</v>
      </c>
      <c r="AU188" s="228" t="s">
        <v>80</v>
      </c>
      <c r="AY188" s="20" t="s">
        <v>178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80</v>
      </c>
      <c r="BK188" s="229">
        <f>ROUND(I188*H188,2)</f>
        <v>0</v>
      </c>
      <c r="BL188" s="20" t="s">
        <v>185</v>
      </c>
      <c r="BM188" s="228" t="s">
        <v>373</v>
      </c>
    </row>
    <row r="189" spans="1:47" s="2" customFormat="1" ht="12">
      <c r="A189" s="41"/>
      <c r="B189" s="42"/>
      <c r="C189" s="43"/>
      <c r="D189" s="230" t="s">
        <v>187</v>
      </c>
      <c r="E189" s="43"/>
      <c r="F189" s="231" t="s">
        <v>2311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187</v>
      </c>
      <c r="AU189" s="20" t="s">
        <v>80</v>
      </c>
    </row>
    <row r="190" spans="1:65" s="2" customFormat="1" ht="16.5" customHeight="1">
      <c r="A190" s="41"/>
      <c r="B190" s="42"/>
      <c r="C190" s="217" t="s">
        <v>383</v>
      </c>
      <c r="D190" s="217" t="s">
        <v>180</v>
      </c>
      <c r="E190" s="218" t="s">
        <v>2312</v>
      </c>
      <c r="F190" s="219" t="s">
        <v>2313</v>
      </c>
      <c r="G190" s="220" t="s">
        <v>372</v>
      </c>
      <c r="H190" s="221">
        <v>2</v>
      </c>
      <c r="I190" s="222"/>
      <c r="J190" s="223">
        <f>ROUND(I190*H190,2)</f>
        <v>0</v>
      </c>
      <c r="K190" s="219" t="s">
        <v>184</v>
      </c>
      <c r="L190" s="47"/>
      <c r="M190" s="224" t="s">
        <v>19</v>
      </c>
      <c r="N190" s="225" t="s">
        <v>43</v>
      </c>
      <c r="O190" s="87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185</v>
      </c>
      <c r="AT190" s="228" t="s">
        <v>180</v>
      </c>
      <c r="AU190" s="228" t="s">
        <v>80</v>
      </c>
      <c r="AY190" s="20" t="s">
        <v>178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0" t="s">
        <v>80</v>
      </c>
      <c r="BK190" s="229">
        <f>ROUND(I190*H190,2)</f>
        <v>0</v>
      </c>
      <c r="BL190" s="20" t="s">
        <v>185</v>
      </c>
      <c r="BM190" s="228" t="s">
        <v>378</v>
      </c>
    </row>
    <row r="191" spans="1:47" s="2" customFormat="1" ht="12">
      <c r="A191" s="41"/>
      <c r="B191" s="42"/>
      <c r="C191" s="43"/>
      <c r="D191" s="230" t="s">
        <v>187</v>
      </c>
      <c r="E191" s="43"/>
      <c r="F191" s="231" t="s">
        <v>2314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187</v>
      </c>
      <c r="AU191" s="20" t="s">
        <v>80</v>
      </c>
    </row>
    <row r="192" spans="1:65" s="2" customFormat="1" ht="16.5" customHeight="1">
      <c r="A192" s="41"/>
      <c r="B192" s="42"/>
      <c r="C192" s="217" t="s">
        <v>387</v>
      </c>
      <c r="D192" s="217" t="s">
        <v>180</v>
      </c>
      <c r="E192" s="218" t="s">
        <v>2315</v>
      </c>
      <c r="F192" s="219" t="s">
        <v>2316</v>
      </c>
      <c r="G192" s="220" t="s">
        <v>381</v>
      </c>
      <c r="H192" s="221">
        <v>2.8</v>
      </c>
      <c r="I192" s="222"/>
      <c r="J192" s="223">
        <f>ROUND(I192*H192,2)</f>
        <v>0</v>
      </c>
      <c r="K192" s="219" t="s">
        <v>197</v>
      </c>
      <c r="L192" s="47"/>
      <c r="M192" s="224" t="s">
        <v>19</v>
      </c>
      <c r="N192" s="225" t="s">
        <v>43</v>
      </c>
      <c r="O192" s="87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185</v>
      </c>
      <c r="AT192" s="228" t="s">
        <v>180</v>
      </c>
      <c r="AU192" s="228" t="s">
        <v>80</v>
      </c>
      <c r="AY192" s="20" t="s">
        <v>178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185</v>
      </c>
      <c r="BM192" s="228" t="s">
        <v>382</v>
      </c>
    </row>
    <row r="193" spans="1:47" s="2" customFormat="1" ht="12">
      <c r="A193" s="41"/>
      <c r="B193" s="42"/>
      <c r="C193" s="43"/>
      <c r="D193" s="230" t="s">
        <v>187</v>
      </c>
      <c r="E193" s="43"/>
      <c r="F193" s="231" t="s">
        <v>2317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187</v>
      </c>
      <c r="AU193" s="20" t="s">
        <v>80</v>
      </c>
    </row>
    <row r="194" spans="1:65" s="2" customFormat="1" ht="16.5" customHeight="1">
      <c r="A194" s="41"/>
      <c r="B194" s="42"/>
      <c r="C194" s="217" t="s">
        <v>393</v>
      </c>
      <c r="D194" s="217" t="s">
        <v>180</v>
      </c>
      <c r="E194" s="218" t="s">
        <v>2318</v>
      </c>
      <c r="F194" s="219" t="s">
        <v>2319</v>
      </c>
      <c r="G194" s="220" t="s">
        <v>381</v>
      </c>
      <c r="H194" s="221">
        <v>3</v>
      </c>
      <c r="I194" s="222"/>
      <c r="J194" s="223">
        <f>ROUND(I194*H194,2)</f>
        <v>0</v>
      </c>
      <c r="K194" s="219" t="s">
        <v>197</v>
      </c>
      <c r="L194" s="47"/>
      <c r="M194" s="224" t="s">
        <v>19</v>
      </c>
      <c r="N194" s="225" t="s">
        <v>43</v>
      </c>
      <c r="O194" s="87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8" t="s">
        <v>185</v>
      </c>
      <c r="AT194" s="228" t="s">
        <v>180</v>
      </c>
      <c r="AU194" s="228" t="s">
        <v>80</v>
      </c>
      <c r="AY194" s="20" t="s">
        <v>178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0" t="s">
        <v>80</v>
      </c>
      <c r="BK194" s="229">
        <f>ROUND(I194*H194,2)</f>
        <v>0</v>
      </c>
      <c r="BL194" s="20" t="s">
        <v>185</v>
      </c>
      <c r="BM194" s="228" t="s">
        <v>386</v>
      </c>
    </row>
    <row r="195" spans="1:47" s="2" customFormat="1" ht="12">
      <c r="A195" s="41"/>
      <c r="B195" s="42"/>
      <c r="C195" s="43"/>
      <c r="D195" s="230" t="s">
        <v>187</v>
      </c>
      <c r="E195" s="43"/>
      <c r="F195" s="231" t="s">
        <v>2320</v>
      </c>
      <c r="G195" s="43"/>
      <c r="H195" s="43"/>
      <c r="I195" s="232"/>
      <c r="J195" s="43"/>
      <c r="K195" s="43"/>
      <c r="L195" s="47"/>
      <c r="M195" s="233"/>
      <c r="N195" s="23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187</v>
      </c>
      <c r="AU195" s="20" t="s">
        <v>80</v>
      </c>
    </row>
    <row r="196" spans="1:63" s="12" customFormat="1" ht="25.9" customHeight="1">
      <c r="A196" s="12"/>
      <c r="B196" s="201"/>
      <c r="C196" s="202"/>
      <c r="D196" s="203" t="s">
        <v>71</v>
      </c>
      <c r="E196" s="204" t="s">
        <v>2109</v>
      </c>
      <c r="F196" s="204" t="s">
        <v>2110</v>
      </c>
      <c r="G196" s="202"/>
      <c r="H196" s="202"/>
      <c r="I196" s="205"/>
      <c r="J196" s="206">
        <f>BK196</f>
        <v>0</v>
      </c>
      <c r="K196" s="202"/>
      <c r="L196" s="207"/>
      <c r="M196" s="208"/>
      <c r="N196" s="209"/>
      <c r="O196" s="209"/>
      <c r="P196" s="210">
        <f>SUM(P197:P214)</f>
        <v>0</v>
      </c>
      <c r="Q196" s="209"/>
      <c r="R196" s="210">
        <f>SUM(R197:R214)</f>
        <v>0</v>
      </c>
      <c r="S196" s="209"/>
      <c r="T196" s="211">
        <f>SUM(T197:T214)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2" t="s">
        <v>80</v>
      </c>
      <c r="AT196" s="213" t="s">
        <v>71</v>
      </c>
      <c r="AU196" s="213" t="s">
        <v>72</v>
      </c>
      <c r="AY196" s="212" t="s">
        <v>178</v>
      </c>
      <c r="BK196" s="214">
        <f>SUM(BK197:BK214)</f>
        <v>0</v>
      </c>
    </row>
    <row r="197" spans="1:65" s="2" customFormat="1" ht="16.5" customHeight="1">
      <c r="A197" s="41"/>
      <c r="B197" s="42"/>
      <c r="C197" s="217" t="s">
        <v>398</v>
      </c>
      <c r="D197" s="217" t="s">
        <v>180</v>
      </c>
      <c r="E197" s="218" t="s">
        <v>2321</v>
      </c>
      <c r="F197" s="219" t="s">
        <v>2322</v>
      </c>
      <c r="G197" s="220" t="s">
        <v>346</v>
      </c>
      <c r="H197" s="221">
        <v>210</v>
      </c>
      <c r="I197" s="222"/>
      <c r="J197" s="223">
        <f>ROUND(I197*H197,2)</f>
        <v>0</v>
      </c>
      <c r="K197" s="219" t="s">
        <v>184</v>
      </c>
      <c r="L197" s="47"/>
      <c r="M197" s="224" t="s">
        <v>19</v>
      </c>
      <c r="N197" s="225" t="s">
        <v>43</v>
      </c>
      <c r="O197" s="87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185</v>
      </c>
      <c r="AT197" s="228" t="s">
        <v>180</v>
      </c>
      <c r="AU197" s="228" t="s">
        <v>80</v>
      </c>
      <c r="AY197" s="20" t="s">
        <v>178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80</v>
      </c>
      <c r="BK197" s="229">
        <f>ROUND(I197*H197,2)</f>
        <v>0</v>
      </c>
      <c r="BL197" s="20" t="s">
        <v>185</v>
      </c>
      <c r="BM197" s="228" t="s">
        <v>390</v>
      </c>
    </row>
    <row r="198" spans="1:47" s="2" customFormat="1" ht="12">
      <c r="A198" s="41"/>
      <c r="B198" s="42"/>
      <c r="C198" s="43"/>
      <c r="D198" s="230" t="s">
        <v>187</v>
      </c>
      <c r="E198" s="43"/>
      <c r="F198" s="231" t="s">
        <v>2323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187</v>
      </c>
      <c r="AU198" s="20" t="s">
        <v>80</v>
      </c>
    </row>
    <row r="199" spans="1:65" s="2" customFormat="1" ht="16.5" customHeight="1">
      <c r="A199" s="41"/>
      <c r="B199" s="42"/>
      <c r="C199" s="217" t="s">
        <v>404</v>
      </c>
      <c r="D199" s="217" t="s">
        <v>180</v>
      </c>
      <c r="E199" s="218" t="s">
        <v>2324</v>
      </c>
      <c r="F199" s="219" t="s">
        <v>2325</v>
      </c>
      <c r="G199" s="220" t="s">
        <v>346</v>
      </c>
      <c r="H199" s="221">
        <v>30</v>
      </c>
      <c r="I199" s="222"/>
      <c r="J199" s="223">
        <f>ROUND(I199*H199,2)</f>
        <v>0</v>
      </c>
      <c r="K199" s="219" t="s">
        <v>184</v>
      </c>
      <c r="L199" s="47"/>
      <c r="M199" s="224" t="s">
        <v>19</v>
      </c>
      <c r="N199" s="225" t="s">
        <v>43</v>
      </c>
      <c r="O199" s="87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8" t="s">
        <v>185</v>
      </c>
      <c r="AT199" s="228" t="s">
        <v>180</v>
      </c>
      <c r="AU199" s="228" t="s">
        <v>80</v>
      </c>
      <c r="AY199" s="20" t="s">
        <v>178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0" t="s">
        <v>80</v>
      </c>
      <c r="BK199" s="229">
        <f>ROUND(I199*H199,2)</f>
        <v>0</v>
      </c>
      <c r="BL199" s="20" t="s">
        <v>185</v>
      </c>
      <c r="BM199" s="228" t="s">
        <v>396</v>
      </c>
    </row>
    <row r="200" spans="1:47" s="2" customFormat="1" ht="12">
      <c r="A200" s="41"/>
      <c r="B200" s="42"/>
      <c r="C200" s="43"/>
      <c r="D200" s="230" t="s">
        <v>187</v>
      </c>
      <c r="E200" s="43"/>
      <c r="F200" s="231" t="s">
        <v>2326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187</v>
      </c>
      <c r="AU200" s="20" t="s">
        <v>80</v>
      </c>
    </row>
    <row r="201" spans="1:65" s="2" customFormat="1" ht="16.5" customHeight="1">
      <c r="A201" s="41"/>
      <c r="B201" s="42"/>
      <c r="C201" s="217" t="s">
        <v>409</v>
      </c>
      <c r="D201" s="217" t="s">
        <v>180</v>
      </c>
      <c r="E201" s="218" t="s">
        <v>2327</v>
      </c>
      <c r="F201" s="219" t="s">
        <v>2328</v>
      </c>
      <c r="G201" s="220" t="s">
        <v>196</v>
      </c>
      <c r="H201" s="221">
        <v>3</v>
      </c>
      <c r="I201" s="222"/>
      <c r="J201" s="223">
        <f>ROUND(I201*H201,2)</f>
        <v>0</v>
      </c>
      <c r="K201" s="219" t="s">
        <v>184</v>
      </c>
      <c r="L201" s="47"/>
      <c r="M201" s="224" t="s">
        <v>19</v>
      </c>
      <c r="N201" s="225" t="s">
        <v>43</v>
      </c>
      <c r="O201" s="87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8" t="s">
        <v>185</v>
      </c>
      <c r="AT201" s="228" t="s">
        <v>180</v>
      </c>
      <c r="AU201" s="228" t="s">
        <v>80</v>
      </c>
      <c r="AY201" s="20" t="s">
        <v>178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0" t="s">
        <v>80</v>
      </c>
      <c r="BK201" s="229">
        <f>ROUND(I201*H201,2)</f>
        <v>0</v>
      </c>
      <c r="BL201" s="20" t="s">
        <v>185</v>
      </c>
      <c r="BM201" s="228" t="s">
        <v>401</v>
      </c>
    </row>
    <row r="202" spans="1:47" s="2" customFormat="1" ht="12">
      <c r="A202" s="41"/>
      <c r="B202" s="42"/>
      <c r="C202" s="43"/>
      <c r="D202" s="230" t="s">
        <v>187</v>
      </c>
      <c r="E202" s="43"/>
      <c r="F202" s="231" t="s">
        <v>2329</v>
      </c>
      <c r="G202" s="43"/>
      <c r="H202" s="43"/>
      <c r="I202" s="232"/>
      <c r="J202" s="43"/>
      <c r="K202" s="43"/>
      <c r="L202" s="47"/>
      <c r="M202" s="233"/>
      <c r="N202" s="23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187</v>
      </c>
      <c r="AU202" s="20" t="s">
        <v>80</v>
      </c>
    </row>
    <row r="203" spans="1:65" s="2" customFormat="1" ht="16.5" customHeight="1">
      <c r="A203" s="41"/>
      <c r="B203" s="42"/>
      <c r="C203" s="217" t="s">
        <v>415</v>
      </c>
      <c r="D203" s="217" t="s">
        <v>180</v>
      </c>
      <c r="E203" s="218" t="s">
        <v>2330</v>
      </c>
      <c r="F203" s="219" t="s">
        <v>2331</v>
      </c>
      <c r="G203" s="220" t="s">
        <v>196</v>
      </c>
      <c r="H203" s="221">
        <v>33</v>
      </c>
      <c r="I203" s="222"/>
      <c r="J203" s="223">
        <f>ROUND(I203*H203,2)</f>
        <v>0</v>
      </c>
      <c r="K203" s="219" t="s">
        <v>184</v>
      </c>
      <c r="L203" s="47"/>
      <c r="M203" s="224" t="s">
        <v>19</v>
      </c>
      <c r="N203" s="225" t="s">
        <v>43</v>
      </c>
      <c r="O203" s="87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8" t="s">
        <v>185</v>
      </c>
      <c r="AT203" s="228" t="s">
        <v>180</v>
      </c>
      <c r="AU203" s="228" t="s">
        <v>80</v>
      </c>
      <c r="AY203" s="20" t="s">
        <v>178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0" t="s">
        <v>80</v>
      </c>
      <c r="BK203" s="229">
        <f>ROUND(I203*H203,2)</f>
        <v>0</v>
      </c>
      <c r="BL203" s="20" t="s">
        <v>185</v>
      </c>
      <c r="BM203" s="228" t="s">
        <v>407</v>
      </c>
    </row>
    <row r="204" spans="1:47" s="2" customFormat="1" ht="12">
      <c r="A204" s="41"/>
      <c r="B204" s="42"/>
      <c r="C204" s="43"/>
      <c r="D204" s="230" t="s">
        <v>187</v>
      </c>
      <c r="E204" s="43"/>
      <c r="F204" s="231" t="s">
        <v>2332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187</v>
      </c>
      <c r="AU204" s="20" t="s">
        <v>80</v>
      </c>
    </row>
    <row r="205" spans="1:65" s="2" customFormat="1" ht="16.5" customHeight="1">
      <c r="A205" s="41"/>
      <c r="B205" s="42"/>
      <c r="C205" s="217" t="s">
        <v>420</v>
      </c>
      <c r="D205" s="217" t="s">
        <v>180</v>
      </c>
      <c r="E205" s="218" t="s">
        <v>2333</v>
      </c>
      <c r="F205" s="219" t="s">
        <v>2334</v>
      </c>
      <c r="G205" s="220" t="s">
        <v>196</v>
      </c>
      <c r="H205" s="221">
        <v>5</v>
      </c>
      <c r="I205" s="222"/>
      <c r="J205" s="223">
        <f>ROUND(I205*H205,2)</f>
        <v>0</v>
      </c>
      <c r="K205" s="219" t="s">
        <v>184</v>
      </c>
      <c r="L205" s="47"/>
      <c r="M205" s="224" t="s">
        <v>19</v>
      </c>
      <c r="N205" s="225" t="s">
        <v>43</v>
      </c>
      <c r="O205" s="87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8" t="s">
        <v>185</v>
      </c>
      <c r="AT205" s="228" t="s">
        <v>180</v>
      </c>
      <c r="AU205" s="228" t="s">
        <v>80</v>
      </c>
      <c r="AY205" s="20" t="s">
        <v>178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0" t="s">
        <v>80</v>
      </c>
      <c r="BK205" s="229">
        <f>ROUND(I205*H205,2)</f>
        <v>0</v>
      </c>
      <c r="BL205" s="20" t="s">
        <v>185</v>
      </c>
      <c r="BM205" s="228" t="s">
        <v>412</v>
      </c>
    </row>
    <row r="206" spans="1:47" s="2" customFormat="1" ht="12">
      <c r="A206" s="41"/>
      <c r="B206" s="42"/>
      <c r="C206" s="43"/>
      <c r="D206" s="230" t="s">
        <v>187</v>
      </c>
      <c r="E206" s="43"/>
      <c r="F206" s="231" t="s">
        <v>2335</v>
      </c>
      <c r="G206" s="43"/>
      <c r="H206" s="43"/>
      <c r="I206" s="232"/>
      <c r="J206" s="43"/>
      <c r="K206" s="43"/>
      <c r="L206" s="47"/>
      <c r="M206" s="233"/>
      <c r="N206" s="23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187</v>
      </c>
      <c r="AU206" s="20" t="s">
        <v>80</v>
      </c>
    </row>
    <row r="207" spans="1:65" s="2" customFormat="1" ht="16.5" customHeight="1">
      <c r="A207" s="41"/>
      <c r="B207" s="42"/>
      <c r="C207" s="217" t="s">
        <v>425</v>
      </c>
      <c r="D207" s="217" t="s">
        <v>180</v>
      </c>
      <c r="E207" s="218" t="s">
        <v>2336</v>
      </c>
      <c r="F207" s="219" t="s">
        <v>2337</v>
      </c>
      <c r="G207" s="220" t="s">
        <v>196</v>
      </c>
      <c r="H207" s="221">
        <v>5</v>
      </c>
      <c r="I207" s="222"/>
      <c r="J207" s="223">
        <f>ROUND(I207*H207,2)</f>
        <v>0</v>
      </c>
      <c r="K207" s="219" t="s">
        <v>184</v>
      </c>
      <c r="L207" s="47"/>
      <c r="M207" s="224" t="s">
        <v>19</v>
      </c>
      <c r="N207" s="225" t="s">
        <v>43</v>
      </c>
      <c r="O207" s="87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8" t="s">
        <v>185</v>
      </c>
      <c r="AT207" s="228" t="s">
        <v>180</v>
      </c>
      <c r="AU207" s="228" t="s">
        <v>80</v>
      </c>
      <c r="AY207" s="20" t="s">
        <v>178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0" t="s">
        <v>80</v>
      </c>
      <c r="BK207" s="229">
        <f>ROUND(I207*H207,2)</f>
        <v>0</v>
      </c>
      <c r="BL207" s="20" t="s">
        <v>185</v>
      </c>
      <c r="BM207" s="228" t="s">
        <v>418</v>
      </c>
    </row>
    <row r="208" spans="1:47" s="2" customFormat="1" ht="12">
      <c r="A208" s="41"/>
      <c r="B208" s="42"/>
      <c r="C208" s="43"/>
      <c r="D208" s="230" t="s">
        <v>187</v>
      </c>
      <c r="E208" s="43"/>
      <c r="F208" s="231" t="s">
        <v>2338</v>
      </c>
      <c r="G208" s="43"/>
      <c r="H208" s="43"/>
      <c r="I208" s="232"/>
      <c r="J208" s="43"/>
      <c r="K208" s="43"/>
      <c r="L208" s="47"/>
      <c r="M208" s="233"/>
      <c r="N208" s="23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187</v>
      </c>
      <c r="AU208" s="20" t="s">
        <v>80</v>
      </c>
    </row>
    <row r="209" spans="1:65" s="2" customFormat="1" ht="16.5" customHeight="1">
      <c r="A209" s="41"/>
      <c r="B209" s="42"/>
      <c r="C209" s="217" t="s">
        <v>430</v>
      </c>
      <c r="D209" s="217" t="s">
        <v>180</v>
      </c>
      <c r="E209" s="218" t="s">
        <v>2339</v>
      </c>
      <c r="F209" s="219" t="s">
        <v>2340</v>
      </c>
      <c r="G209" s="220" t="s">
        <v>196</v>
      </c>
      <c r="H209" s="221">
        <v>5</v>
      </c>
      <c r="I209" s="222"/>
      <c r="J209" s="223">
        <f>ROUND(I209*H209,2)</f>
        <v>0</v>
      </c>
      <c r="K209" s="219" t="s">
        <v>184</v>
      </c>
      <c r="L209" s="47"/>
      <c r="M209" s="224" t="s">
        <v>19</v>
      </c>
      <c r="N209" s="225" t="s">
        <v>43</v>
      </c>
      <c r="O209" s="87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8" t="s">
        <v>185</v>
      </c>
      <c r="AT209" s="228" t="s">
        <v>180</v>
      </c>
      <c r="AU209" s="228" t="s">
        <v>80</v>
      </c>
      <c r="AY209" s="20" t="s">
        <v>178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0" t="s">
        <v>80</v>
      </c>
      <c r="BK209" s="229">
        <f>ROUND(I209*H209,2)</f>
        <v>0</v>
      </c>
      <c r="BL209" s="20" t="s">
        <v>185</v>
      </c>
      <c r="BM209" s="228" t="s">
        <v>423</v>
      </c>
    </row>
    <row r="210" spans="1:47" s="2" customFormat="1" ht="12">
      <c r="A210" s="41"/>
      <c r="B210" s="42"/>
      <c r="C210" s="43"/>
      <c r="D210" s="230" t="s">
        <v>187</v>
      </c>
      <c r="E210" s="43"/>
      <c r="F210" s="231" t="s">
        <v>2341</v>
      </c>
      <c r="G210" s="43"/>
      <c r="H210" s="43"/>
      <c r="I210" s="232"/>
      <c r="J210" s="43"/>
      <c r="K210" s="43"/>
      <c r="L210" s="47"/>
      <c r="M210" s="233"/>
      <c r="N210" s="23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187</v>
      </c>
      <c r="AU210" s="20" t="s">
        <v>80</v>
      </c>
    </row>
    <row r="211" spans="1:65" s="2" customFormat="1" ht="16.5" customHeight="1">
      <c r="A211" s="41"/>
      <c r="B211" s="42"/>
      <c r="C211" s="217" t="s">
        <v>436</v>
      </c>
      <c r="D211" s="217" t="s">
        <v>180</v>
      </c>
      <c r="E211" s="218" t="s">
        <v>2342</v>
      </c>
      <c r="F211" s="219" t="s">
        <v>2343</v>
      </c>
      <c r="G211" s="220" t="s">
        <v>381</v>
      </c>
      <c r="H211" s="221">
        <v>2</v>
      </c>
      <c r="I211" s="222"/>
      <c r="J211" s="223">
        <f>ROUND(I211*H211,2)</f>
        <v>0</v>
      </c>
      <c r="K211" s="219" t="s">
        <v>197</v>
      </c>
      <c r="L211" s="47"/>
      <c r="M211" s="224" t="s">
        <v>19</v>
      </c>
      <c r="N211" s="225" t="s">
        <v>43</v>
      </c>
      <c r="O211" s="87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8" t="s">
        <v>185</v>
      </c>
      <c r="AT211" s="228" t="s">
        <v>180</v>
      </c>
      <c r="AU211" s="228" t="s">
        <v>80</v>
      </c>
      <c r="AY211" s="20" t="s">
        <v>178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0" t="s">
        <v>80</v>
      </c>
      <c r="BK211" s="229">
        <f>ROUND(I211*H211,2)</f>
        <v>0</v>
      </c>
      <c r="BL211" s="20" t="s">
        <v>185</v>
      </c>
      <c r="BM211" s="228" t="s">
        <v>428</v>
      </c>
    </row>
    <row r="212" spans="1:47" s="2" customFormat="1" ht="12">
      <c r="A212" s="41"/>
      <c r="B212" s="42"/>
      <c r="C212" s="43"/>
      <c r="D212" s="230" t="s">
        <v>187</v>
      </c>
      <c r="E212" s="43"/>
      <c r="F212" s="231" t="s">
        <v>2343</v>
      </c>
      <c r="G212" s="43"/>
      <c r="H212" s="43"/>
      <c r="I212" s="232"/>
      <c r="J212" s="43"/>
      <c r="K212" s="43"/>
      <c r="L212" s="47"/>
      <c r="M212" s="233"/>
      <c r="N212" s="23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187</v>
      </c>
      <c r="AU212" s="20" t="s">
        <v>80</v>
      </c>
    </row>
    <row r="213" spans="1:65" s="2" customFormat="1" ht="16.5" customHeight="1">
      <c r="A213" s="41"/>
      <c r="B213" s="42"/>
      <c r="C213" s="217" t="s">
        <v>443</v>
      </c>
      <c r="D213" s="217" t="s">
        <v>180</v>
      </c>
      <c r="E213" s="218" t="s">
        <v>2344</v>
      </c>
      <c r="F213" s="219" t="s">
        <v>2345</v>
      </c>
      <c r="G213" s="220" t="s">
        <v>381</v>
      </c>
      <c r="H213" s="221">
        <v>17</v>
      </c>
      <c r="I213" s="222"/>
      <c r="J213" s="223">
        <f>ROUND(I213*H213,2)</f>
        <v>0</v>
      </c>
      <c r="K213" s="219" t="s">
        <v>197</v>
      </c>
      <c r="L213" s="47"/>
      <c r="M213" s="224" t="s">
        <v>19</v>
      </c>
      <c r="N213" s="225" t="s">
        <v>43</v>
      </c>
      <c r="O213" s="87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8" t="s">
        <v>185</v>
      </c>
      <c r="AT213" s="228" t="s">
        <v>180</v>
      </c>
      <c r="AU213" s="228" t="s">
        <v>80</v>
      </c>
      <c r="AY213" s="20" t="s">
        <v>178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0" t="s">
        <v>80</v>
      </c>
      <c r="BK213" s="229">
        <f>ROUND(I213*H213,2)</f>
        <v>0</v>
      </c>
      <c r="BL213" s="20" t="s">
        <v>185</v>
      </c>
      <c r="BM213" s="228" t="s">
        <v>433</v>
      </c>
    </row>
    <row r="214" spans="1:47" s="2" customFormat="1" ht="12">
      <c r="A214" s="41"/>
      <c r="B214" s="42"/>
      <c r="C214" s="43"/>
      <c r="D214" s="230" t="s">
        <v>187</v>
      </c>
      <c r="E214" s="43"/>
      <c r="F214" s="231" t="s">
        <v>2345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187</v>
      </c>
      <c r="AU214" s="20" t="s">
        <v>80</v>
      </c>
    </row>
    <row r="215" spans="1:63" s="12" customFormat="1" ht="25.9" customHeight="1">
      <c r="A215" s="12"/>
      <c r="B215" s="201"/>
      <c r="C215" s="202"/>
      <c r="D215" s="203" t="s">
        <v>71</v>
      </c>
      <c r="E215" s="204" t="s">
        <v>2131</v>
      </c>
      <c r="F215" s="204" t="s">
        <v>2132</v>
      </c>
      <c r="G215" s="202"/>
      <c r="H215" s="202"/>
      <c r="I215" s="205"/>
      <c r="J215" s="206">
        <f>BK215</f>
        <v>0</v>
      </c>
      <c r="K215" s="202"/>
      <c r="L215" s="207"/>
      <c r="M215" s="208"/>
      <c r="N215" s="209"/>
      <c r="O215" s="209"/>
      <c r="P215" s="210">
        <f>SUM(P216:P217)</f>
        <v>0</v>
      </c>
      <c r="Q215" s="209"/>
      <c r="R215" s="210">
        <f>SUM(R216:R217)</f>
        <v>0</v>
      </c>
      <c r="S215" s="209"/>
      <c r="T215" s="211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2" t="s">
        <v>80</v>
      </c>
      <c r="AT215" s="213" t="s">
        <v>71</v>
      </c>
      <c r="AU215" s="213" t="s">
        <v>72</v>
      </c>
      <c r="AY215" s="212" t="s">
        <v>178</v>
      </c>
      <c r="BK215" s="214">
        <f>SUM(BK216:BK217)</f>
        <v>0</v>
      </c>
    </row>
    <row r="216" spans="1:65" s="2" customFormat="1" ht="16.5" customHeight="1">
      <c r="A216" s="41"/>
      <c r="B216" s="42"/>
      <c r="C216" s="217" t="s">
        <v>451</v>
      </c>
      <c r="D216" s="217" t="s">
        <v>180</v>
      </c>
      <c r="E216" s="218" t="s">
        <v>2346</v>
      </c>
      <c r="F216" s="219" t="s">
        <v>2347</v>
      </c>
      <c r="G216" s="220" t="s">
        <v>381</v>
      </c>
      <c r="H216" s="221">
        <v>4.5</v>
      </c>
      <c r="I216" s="222"/>
      <c r="J216" s="223">
        <f>ROUND(I216*H216,2)</f>
        <v>0</v>
      </c>
      <c r="K216" s="219" t="s">
        <v>197</v>
      </c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185</v>
      </c>
      <c r="AT216" s="228" t="s">
        <v>180</v>
      </c>
      <c r="AU216" s="228" t="s">
        <v>80</v>
      </c>
      <c r="AY216" s="20" t="s">
        <v>178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80</v>
      </c>
      <c r="BK216" s="229">
        <f>ROUND(I216*H216,2)</f>
        <v>0</v>
      </c>
      <c r="BL216" s="20" t="s">
        <v>185</v>
      </c>
      <c r="BM216" s="228" t="s">
        <v>439</v>
      </c>
    </row>
    <row r="217" spans="1:47" s="2" customFormat="1" ht="12">
      <c r="A217" s="41"/>
      <c r="B217" s="42"/>
      <c r="C217" s="43"/>
      <c r="D217" s="230" t="s">
        <v>187</v>
      </c>
      <c r="E217" s="43"/>
      <c r="F217" s="231" t="s">
        <v>2348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187</v>
      </c>
      <c r="AU217" s="20" t="s">
        <v>80</v>
      </c>
    </row>
    <row r="218" spans="1:63" s="12" customFormat="1" ht="25.9" customHeight="1">
      <c r="A218" s="12"/>
      <c r="B218" s="201"/>
      <c r="C218" s="202"/>
      <c r="D218" s="203" t="s">
        <v>71</v>
      </c>
      <c r="E218" s="204" t="s">
        <v>2135</v>
      </c>
      <c r="F218" s="204" t="s">
        <v>2136</v>
      </c>
      <c r="G218" s="202"/>
      <c r="H218" s="202"/>
      <c r="I218" s="205"/>
      <c r="J218" s="206">
        <f>BK218</f>
        <v>0</v>
      </c>
      <c r="K218" s="202"/>
      <c r="L218" s="207"/>
      <c r="M218" s="208"/>
      <c r="N218" s="209"/>
      <c r="O218" s="209"/>
      <c r="P218" s="210">
        <f>P219+P240+P255+P276+P285</f>
        <v>0</v>
      </c>
      <c r="Q218" s="209"/>
      <c r="R218" s="210">
        <f>R219+R240+R255+R276+R285</f>
        <v>0.00015999999999999999</v>
      </c>
      <c r="S218" s="209"/>
      <c r="T218" s="211">
        <f>T219+T240+T255+T276+T285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2" t="s">
        <v>80</v>
      </c>
      <c r="AT218" s="213" t="s">
        <v>71</v>
      </c>
      <c r="AU218" s="213" t="s">
        <v>72</v>
      </c>
      <c r="AY218" s="212" t="s">
        <v>178</v>
      </c>
      <c r="BK218" s="214">
        <f>BK219+BK240+BK255+BK276+BK285</f>
        <v>0</v>
      </c>
    </row>
    <row r="219" spans="1:63" s="12" customFormat="1" ht="22.8" customHeight="1">
      <c r="A219" s="12"/>
      <c r="B219" s="201"/>
      <c r="C219" s="202"/>
      <c r="D219" s="203" t="s">
        <v>71</v>
      </c>
      <c r="E219" s="215" t="s">
        <v>2137</v>
      </c>
      <c r="F219" s="215" t="s">
        <v>2138</v>
      </c>
      <c r="G219" s="202"/>
      <c r="H219" s="202"/>
      <c r="I219" s="205"/>
      <c r="J219" s="216">
        <f>BK219</f>
        <v>0</v>
      </c>
      <c r="K219" s="202"/>
      <c r="L219" s="207"/>
      <c r="M219" s="208"/>
      <c r="N219" s="209"/>
      <c r="O219" s="209"/>
      <c r="P219" s="210">
        <f>SUM(P220:P239)</f>
        <v>0</v>
      </c>
      <c r="Q219" s="209"/>
      <c r="R219" s="210">
        <f>SUM(R220:R239)</f>
        <v>0</v>
      </c>
      <c r="S219" s="209"/>
      <c r="T219" s="211">
        <f>SUM(T220:T239)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2" t="s">
        <v>80</v>
      </c>
      <c r="AT219" s="213" t="s">
        <v>71</v>
      </c>
      <c r="AU219" s="213" t="s">
        <v>80</v>
      </c>
      <c r="AY219" s="212" t="s">
        <v>178</v>
      </c>
      <c r="BK219" s="214">
        <f>SUM(BK220:BK239)</f>
        <v>0</v>
      </c>
    </row>
    <row r="220" spans="1:65" s="2" customFormat="1" ht="16.5" customHeight="1">
      <c r="A220" s="41"/>
      <c r="B220" s="42"/>
      <c r="C220" s="217" t="s">
        <v>456</v>
      </c>
      <c r="D220" s="217" t="s">
        <v>180</v>
      </c>
      <c r="E220" s="218" t="s">
        <v>2349</v>
      </c>
      <c r="F220" s="219" t="s">
        <v>2350</v>
      </c>
      <c r="G220" s="220" t="s">
        <v>196</v>
      </c>
      <c r="H220" s="221">
        <v>1</v>
      </c>
      <c r="I220" s="222"/>
      <c r="J220" s="223">
        <f>ROUND(I220*H220,2)</f>
        <v>0</v>
      </c>
      <c r="K220" s="219" t="s">
        <v>184</v>
      </c>
      <c r="L220" s="47"/>
      <c r="M220" s="224" t="s">
        <v>19</v>
      </c>
      <c r="N220" s="225" t="s">
        <v>43</v>
      </c>
      <c r="O220" s="87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8" t="s">
        <v>185</v>
      </c>
      <c r="AT220" s="228" t="s">
        <v>180</v>
      </c>
      <c r="AU220" s="228" t="s">
        <v>82</v>
      </c>
      <c r="AY220" s="20" t="s">
        <v>178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0" t="s">
        <v>80</v>
      </c>
      <c r="BK220" s="229">
        <f>ROUND(I220*H220,2)</f>
        <v>0</v>
      </c>
      <c r="BL220" s="20" t="s">
        <v>185</v>
      </c>
      <c r="BM220" s="228" t="s">
        <v>707</v>
      </c>
    </row>
    <row r="221" spans="1:47" s="2" customFormat="1" ht="12">
      <c r="A221" s="41"/>
      <c r="B221" s="42"/>
      <c r="C221" s="43"/>
      <c r="D221" s="230" t="s">
        <v>187</v>
      </c>
      <c r="E221" s="43"/>
      <c r="F221" s="231" t="s">
        <v>2351</v>
      </c>
      <c r="G221" s="43"/>
      <c r="H221" s="43"/>
      <c r="I221" s="232"/>
      <c r="J221" s="43"/>
      <c r="K221" s="43"/>
      <c r="L221" s="47"/>
      <c r="M221" s="233"/>
      <c r="N221" s="23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187</v>
      </c>
      <c r="AU221" s="20" t="s">
        <v>82</v>
      </c>
    </row>
    <row r="222" spans="1:65" s="2" customFormat="1" ht="16.5" customHeight="1">
      <c r="A222" s="41"/>
      <c r="B222" s="42"/>
      <c r="C222" s="217" t="s">
        <v>461</v>
      </c>
      <c r="D222" s="217" t="s">
        <v>180</v>
      </c>
      <c r="E222" s="218" t="s">
        <v>2309</v>
      </c>
      <c r="F222" s="219" t="s">
        <v>2310</v>
      </c>
      <c r="G222" s="220" t="s">
        <v>346</v>
      </c>
      <c r="H222" s="221">
        <v>95</v>
      </c>
      <c r="I222" s="222"/>
      <c r="J222" s="223">
        <f>ROUND(I222*H222,2)</f>
        <v>0</v>
      </c>
      <c r="K222" s="219" t="s">
        <v>184</v>
      </c>
      <c r="L222" s="47"/>
      <c r="M222" s="224" t="s">
        <v>19</v>
      </c>
      <c r="N222" s="225" t="s">
        <v>43</v>
      </c>
      <c r="O222" s="87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8" t="s">
        <v>185</v>
      </c>
      <c r="AT222" s="228" t="s">
        <v>180</v>
      </c>
      <c r="AU222" s="228" t="s">
        <v>82</v>
      </c>
      <c r="AY222" s="20" t="s">
        <v>178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0" t="s">
        <v>80</v>
      </c>
      <c r="BK222" s="229">
        <f>ROUND(I222*H222,2)</f>
        <v>0</v>
      </c>
      <c r="BL222" s="20" t="s">
        <v>185</v>
      </c>
      <c r="BM222" s="228" t="s">
        <v>718</v>
      </c>
    </row>
    <row r="223" spans="1:47" s="2" customFormat="1" ht="12">
      <c r="A223" s="41"/>
      <c r="B223" s="42"/>
      <c r="C223" s="43"/>
      <c r="D223" s="230" t="s">
        <v>187</v>
      </c>
      <c r="E223" s="43"/>
      <c r="F223" s="231" t="s">
        <v>2311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187</v>
      </c>
      <c r="AU223" s="20" t="s">
        <v>82</v>
      </c>
    </row>
    <row r="224" spans="1:65" s="2" customFormat="1" ht="16.5" customHeight="1">
      <c r="A224" s="41"/>
      <c r="B224" s="42"/>
      <c r="C224" s="217" t="s">
        <v>466</v>
      </c>
      <c r="D224" s="217" t="s">
        <v>180</v>
      </c>
      <c r="E224" s="218" t="s">
        <v>2292</v>
      </c>
      <c r="F224" s="219" t="s">
        <v>2293</v>
      </c>
      <c r="G224" s="220" t="s">
        <v>196</v>
      </c>
      <c r="H224" s="221">
        <v>8</v>
      </c>
      <c r="I224" s="222"/>
      <c r="J224" s="223">
        <f>ROUND(I224*H224,2)</f>
        <v>0</v>
      </c>
      <c r="K224" s="219" t="s">
        <v>184</v>
      </c>
      <c r="L224" s="47"/>
      <c r="M224" s="224" t="s">
        <v>19</v>
      </c>
      <c r="N224" s="225" t="s">
        <v>43</v>
      </c>
      <c r="O224" s="87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8" t="s">
        <v>185</v>
      </c>
      <c r="AT224" s="228" t="s">
        <v>180</v>
      </c>
      <c r="AU224" s="228" t="s">
        <v>82</v>
      </c>
      <c r="AY224" s="20" t="s">
        <v>178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0" t="s">
        <v>80</v>
      </c>
      <c r="BK224" s="229">
        <f>ROUND(I224*H224,2)</f>
        <v>0</v>
      </c>
      <c r="BL224" s="20" t="s">
        <v>185</v>
      </c>
      <c r="BM224" s="228" t="s">
        <v>729</v>
      </c>
    </row>
    <row r="225" spans="1:47" s="2" customFormat="1" ht="12">
      <c r="A225" s="41"/>
      <c r="B225" s="42"/>
      <c r="C225" s="43"/>
      <c r="D225" s="230" t="s">
        <v>187</v>
      </c>
      <c r="E225" s="43"/>
      <c r="F225" s="231" t="s">
        <v>2294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187</v>
      </c>
      <c r="AU225" s="20" t="s">
        <v>82</v>
      </c>
    </row>
    <row r="226" spans="1:65" s="2" customFormat="1" ht="16.5" customHeight="1">
      <c r="A226" s="41"/>
      <c r="B226" s="42"/>
      <c r="C226" s="217" t="s">
        <v>471</v>
      </c>
      <c r="D226" s="217" t="s">
        <v>180</v>
      </c>
      <c r="E226" s="218" t="s">
        <v>2295</v>
      </c>
      <c r="F226" s="219" t="s">
        <v>2296</v>
      </c>
      <c r="G226" s="220" t="s">
        <v>196</v>
      </c>
      <c r="H226" s="221">
        <v>12</v>
      </c>
      <c r="I226" s="222"/>
      <c r="J226" s="223">
        <f>ROUND(I226*H226,2)</f>
        <v>0</v>
      </c>
      <c r="K226" s="219" t="s">
        <v>184</v>
      </c>
      <c r="L226" s="47"/>
      <c r="M226" s="224" t="s">
        <v>19</v>
      </c>
      <c r="N226" s="225" t="s">
        <v>43</v>
      </c>
      <c r="O226" s="87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8" t="s">
        <v>185</v>
      </c>
      <c r="AT226" s="228" t="s">
        <v>180</v>
      </c>
      <c r="AU226" s="228" t="s">
        <v>82</v>
      </c>
      <c r="AY226" s="20" t="s">
        <v>178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0" t="s">
        <v>80</v>
      </c>
      <c r="BK226" s="229">
        <f>ROUND(I226*H226,2)</f>
        <v>0</v>
      </c>
      <c r="BL226" s="20" t="s">
        <v>185</v>
      </c>
      <c r="BM226" s="228" t="s">
        <v>738</v>
      </c>
    </row>
    <row r="227" spans="1:47" s="2" customFormat="1" ht="12">
      <c r="A227" s="41"/>
      <c r="B227" s="42"/>
      <c r="C227" s="43"/>
      <c r="D227" s="230" t="s">
        <v>187</v>
      </c>
      <c r="E227" s="43"/>
      <c r="F227" s="231" t="s">
        <v>2297</v>
      </c>
      <c r="G227" s="43"/>
      <c r="H227" s="43"/>
      <c r="I227" s="232"/>
      <c r="J227" s="43"/>
      <c r="K227" s="43"/>
      <c r="L227" s="47"/>
      <c r="M227" s="233"/>
      <c r="N227" s="23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187</v>
      </c>
      <c r="AU227" s="20" t="s">
        <v>82</v>
      </c>
    </row>
    <row r="228" spans="1:65" s="2" customFormat="1" ht="21.75" customHeight="1">
      <c r="A228" s="41"/>
      <c r="B228" s="42"/>
      <c r="C228" s="217" t="s">
        <v>326</v>
      </c>
      <c r="D228" s="217" t="s">
        <v>180</v>
      </c>
      <c r="E228" s="218" t="s">
        <v>2352</v>
      </c>
      <c r="F228" s="219" t="s">
        <v>2353</v>
      </c>
      <c r="G228" s="220" t="s">
        <v>346</v>
      </c>
      <c r="H228" s="221">
        <v>110</v>
      </c>
      <c r="I228" s="222"/>
      <c r="J228" s="223">
        <f>ROUND(I228*H228,2)</f>
        <v>0</v>
      </c>
      <c r="K228" s="219" t="s">
        <v>184</v>
      </c>
      <c r="L228" s="47"/>
      <c r="M228" s="224" t="s">
        <v>19</v>
      </c>
      <c r="N228" s="225" t="s">
        <v>43</v>
      </c>
      <c r="O228" s="87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8" t="s">
        <v>185</v>
      </c>
      <c r="AT228" s="228" t="s">
        <v>180</v>
      </c>
      <c r="AU228" s="228" t="s">
        <v>82</v>
      </c>
      <c r="AY228" s="20" t="s">
        <v>178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0" t="s">
        <v>80</v>
      </c>
      <c r="BK228" s="229">
        <f>ROUND(I228*H228,2)</f>
        <v>0</v>
      </c>
      <c r="BL228" s="20" t="s">
        <v>185</v>
      </c>
      <c r="BM228" s="228" t="s">
        <v>749</v>
      </c>
    </row>
    <row r="229" spans="1:47" s="2" customFormat="1" ht="12">
      <c r="A229" s="41"/>
      <c r="B229" s="42"/>
      <c r="C229" s="43"/>
      <c r="D229" s="230" t="s">
        <v>187</v>
      </c>
      <c r="E229" s="43"/>
      <c r="F229" s="231" t="s">
        <v>2354</v>
      </c>
      <c r="G229" s="43"/>
      <c r="H229" s="43"/>
      <c r="I229" s="232"/>
      <c r="J229" s="43"/>
      <c r="K229" s="43"/>
      <c r="L229" s="47"/>
      <c r="M229" s="233"/>
      <c r="N229" s="23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187</v>
      </c>
      <c r="AU229" s="20" t="s">
        <v>82</v>
      </c>
    </row>
    <row r="230" spans="1:65" s="2" customFormat="1" ht="16.5" customHeight="1">
      <c r="A230" s="41"/>
      <c r="B230" s="42"/>
      <c r="C230" s="217" t="s">
        <v>487</v>
      </c>
      <c r="D230" s="217" t="s">
        <v>180</v>
      </c>
      <c r="E230" s="218" t="s">
        <v>2355</v>
      </c>
      <c r="F230" s="219" t="s">
        <v>2356</v>
      </c>
      <c r="G230" s="220" t="s">
        <v>196</v>
      </c>
      <c r="H230" s="221">
        <v>4</v>
      </c>
      <c r="I230" s="222"/>
      <c r="J230" s="223">
        <f>ROUND(I230*H230,2)</f>
        <v>0</v>
      </c>
      <c r="K230" s="219" t="s">
        <v>184</v>
      </c>
      <c r="L230" s="47"/>
      <c r="M230" s="224" t="s">
        <v>19</v>
      </c>
      <c r="N230" s="225" t="s">
        <v>43</v>
      </c>
      <c r="O230" s="87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8" t="s">
        <v>185</v>
      </c>
      <c r="AT230" s="228" t="s">
        <v>180</v>
      </c>
      <c r="AU230" s="228" t="s">
        <v>82</v>
      </c>
      <c r="AY230" s="20" t="s">
        <v>178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0" t="s">
        <v>80</v>
      </c>
      <c r="BK230" s="229">
        <f>ROUND(I230*H230,2)</f>
        <v>0</v>
      </c>
      <c r="BL230" s="20" t="s">
        <v>185</v>
      </c>
      <c r="BM230" s="228" t="s">
        <v>762</v>
      </c>
    </row>
    <row r="231" spans="1:47" s="2" customFormat="1" ht="12">
      <c r="A231" s="41"/>
      <c r="B231" s="42"/>
      <c r="C231" s="43"/>
      <c r="D231" s="230" t="s">
        <v>187</v>
      </c>
      <c r="E231" s="43"/>
      <c r="F231" s="231" t="s">
        <v>2357</v>
      </c>
      <c r="G231" s="43"/>
      <c r="H231" s="43"/>
      <c r="I231" s="232"/>
      <c r="J231" s="43"/>
      <c r="K231" s="43"/>
      <c r="L231" s="47"/>
      <c r="M231" s="233"/>
      <c r="N231" s="23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187</v>
      </c>
      <c r="AU231" s="20" t="s">
        <v>82</v>
      </c>
    </row>
    <row r="232" spans="1:65" s="2" customFormat="1" ht="16.5" customHeight="1">
      <c r="A232" s="41"/>
      <c r="B232" s="42"/>
      <c r="C232" s="217" t="s">
        <v>331</v>
      </c>
      <c r="D232" s="217" t="s">
        <v>180</v>
      </c>
      <c r="E232" s="218" t="s">
        <v>2358</v>
      </c>
      <c r="F232" s="219" t="s">
        <v>2359</v>
      </c>
      <c r="G232" s="220" t="s">
        <v>196</v>
      </c>
      <c r="H232" s="221">
        <v>4</v>
      </c>
      <c r="I232" s="222"/>
      <c r="J232" s="223">
        <f>ROUND(I232*H232,2)</f>
        <v>0</v>
      </c>
      <c r="K232" s="219" t="s">
        <v>184</v>
      </c>
      <c r="L232" s="47"/>
      <c r="M232" s="224" t="s">
        <v>19</v>
      </c>
      <c r="N232" s="225" t="s">
        <v>43</v>
      </c>
      <c r="O232" s="87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8" t="s">
        <v>185</v>
      </c>
      <c r="AT232" s="228" t="s">
        <v>180</v>
      </c>
      <c r="AU232" s="228" t="s">
        <v>82</v>
      </c>
      <c r="AY232" s="20" t="s">
        <v>178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0" t="s">
        <v>80</v>
      </c>
      <c r="BK232" s="229">
        <f>ROUND(I232*H232,2)</f>
        <v>0</v>
      </c>
      <c r="BL232" s="20" t="s">
        <v>185</v>
      </c>
      <c r="BM232" s="228" t="s">
        <v>774</v>
      </c>
    </row>
    <row r="233" spans="1:47" s="2" customFormat="1" ht="12">
      <c r="A233" s="41"/>
      <c r="B233" s="42"/>
      <c r="C233" s="43"/>
      <c r="D233" s="230" t="s">
        <v>187</v>
      </c>
      <c r="E233" s="43"/>
      <c r="F233" s="231" t="s">
        <v>2360</v>
      </c>
      <c r="G233" s="43"/>
      <c r="H233" s="43"/>
      <c r="I233" s="232"/>
      <c r="J233" s="43"/>
      <c r="K233" s="43"/>
      <c r="L233" s="47"/>
      <c r="M233" s="233"/>
      <c r="N233" s="23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187</v>
      </c>
      <c r="AU233" s="20" t="s">
        <v>82</v>
      </c>
    </row>
    <row r="234" spans="1:65" s="2" customFormat="1" ht="16.5" customHeight="1">
      <c r="A234" s="41"/>
      <c r="B234" s="42"/>
      <c r="C234" s="217" t="s">
        <v>496</v>
      </c>
      <c r="D234" s="217" t="s">
        <v>180</v>
      </c>
      <c r="E234" s="218" t="s">
        <v>2361</v>
      </c>
      <c r="F234" s="219" t="s">
        <v>2362</v>
      </c>
      <c r="G234" s="220" t="s">
        <v>346</v>
      </c>
      <c r="H234" s="221">
        <v>410</v>
      </c>
      <c r="I234" s="222"/>
      <c r="J234" s="223">
        <f>ROUND(I234*H234,2)</f>
        <v>0</v>
      </c>
      <c r="K234" s="219" t="s">
        <v>184</v>
      </c>
      <c r="L234" s="47"/>
      <c r="M234" s="224" t="s">
        <v>19</v>
      </c>
      <c r="N234" s="225" t="s">
        <v>43</v>
      </c>
      <c r="O234" s="87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8" t="s">
        <v>185</v>
      </c>
      <c r="AT234" s="228" t="s">
        <v>180</v>
      </c>
      <c r="AU234" s="228" t="s">
        <v>82</v>
      </c>
      <c r="AY234" s="20" t="s">
        <v>178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20" t="s">
        <v>80</v>
      </c>
      <c r="BK234" s="229">
        <f>ROUND(I234*H234,2)</f>
        <v>0</v>
      </c>
      <c r="BL234" s="20" t="s">
        <v>185</v>
      </c>
      <c r="BM234" s="228" t="s">
        <v>785</v>
      </c>
    </row>
    <row r="235" spans="1:47" s="2" customFormat="1" ht="12">
      <c r="A235" s="41"/>
      <c r="B235" s="42"/>
      <c r="C235" s="43"/>
      <c r="D235" s="230" t="s">
        <v>187</v>
      </c>
      <c r="E235" s="43"/>
      <c r="F235" s="231" t="s">
        <v>2363</v>
      </c>
      <c r="G235" s="43"/>
      <c r="H235" s="43"/>
      <c r="I235" s="232"/>
      <c r="J235" s="43"/>
      <c r="K235" s="43"/>
      <c r="L235" s="47"/>
      <c r="M235" s="233"/>
      <c r="N235" s="23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187</v>
      </c>
      <c r="AU235" s="20" t="s">
        <v>82</v>
      </c>
    </row>
    <row r="236" spans="1:65" s="2" customFormat="1" ht="16.5" customHeight="1">
      <c r="A236" s="41"/>
      <c r="B236" s="42"/>
      <c r="C236" s="217" t="s">
        <v>336</v>
      </c>
      <c r="D236" s="217" t="s">
        <v>180</v>
      </c>
      <c r="E236" s="218" t="s">
        <v>2364</v>
      </c>
      <c r="F236" s="219" t="s">
        <v>2365</v>
      </c>
      <c r="G236" s="220" t="s">
        <v>381</v>
      </c>
      <c r="H236" s="221">
        <v>8</v>
      </c>
      <c r="I236" s="222"/>
      <c r="J236" s="223">
        <f>ROUND(I236*H236,2)</f>
        <v>0</v>
      </c>
      <c r="K236" s="219" t="s">
        <v>197</v>
      </c>
      <c r="L236" s="47"/>
      <c r="M236" s="224" t="s">
        <v>19</v>
      </c>
      <c r="N236" s="225" t="s">
        <v>43</v>
      </c>
      <c r="O236" s="87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8" t="s">
        <v>185</v>
      </c>
      <c r="AT236" s="228" t="s">
        <v>180</v>
      </c>
      <c r="AU236" s="228" t="s">
        <v>82</v>
      </c>
      <c r="AY236" s="20" t="s">
        <v>178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20" t="s">
        <v>80</v>
      </c>
      <c r="BK236" s="229">
        <f>ROUND(I236*H236,2)</f>
        <v>0</v>
      </c>
      <c r="BL236" s="20" t="s">
        <v>185</v>
      </c>
      <c r="BM236" s="228" t="s">
        <v>797</v>
      </c>
    </row>
    <row r="237" spans="1:47" s="2" customFormat="1" ht="12">
      <c r="A237" s="41"/>
      <c r="B237" s="42"/>
      <c r="C237" s="43"/>
      <c r="D237" s="230" t="s">
        <v>187</v>
      </c>
      <c r="E237" s="43"/>
      <c r="F237" s="231" t="s">
        <v>2365</v>
      </c>
      <c r="G237" s="43"/>
      <c r="H237" s="43"/>
      <c r="I237" s="232"/>
      <c r="J237" s="43"/>
      <c r="K237" s="43"/>
      <c r="L237" s="47"/>
      <c r="M237" s="233"/>
      <c r="N237" s="23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187</v>
      </c>
      <c r="AU237" s="20" t="s">
        <v>82</v>
      </c>
    </row>
    <row r="238" spans="1:65" s="2" customFormat="1" ht="12">
      <c r="A238" s="41"/>
      <c r="B238" s="42"/>
      <c r="C238" s="217" t="s">
        <v>505</v>
      </c>
      <c r="D238" s="217" t="s">
        <v>180</v>
      </c>
      <c r="E238" s="218" t="s">
        <v>2366</v>
      </c>
      <c r="F238" s="219" t="s">
        <v>2367</v>
      </c>
      <c r="G238" s="220" t="s">
        <v>196</v>
      </c>
      <c r="H238" s="221">
        <v>1</v>
      </c>
      <c r="I238" s="222"/>
      <c r="J238" s="223">
        <f>ROUND(I238*H238,2)</f>
        <v>0</v>
      </c>
      <c r="K238" s="219" t="s">
        <v>197</v>
      </c>
      <c r="L238" s="47"/>
      <c r="M238" s="224" t="s">
        <v>19</v>
      </c>
      <c r="N238" s="225" t="s">
        <v>43</v>
      </c>
      <c r="O238" s="87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185</v>
      </c>
      <c r="AT238" s="228" t="s">
        <v>180</v>
      </c>
      <c r="AU238" s="228" t="s">
        <v>82</v>
      </c>
      <c r="AY238" s="20" t="s">
        <v>178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80</v>
      </c>
      <c r="BK238" s="229">
        <f>ROUND(I238*H238,2)</f>
        <v>0</v>
      </c>
      <c r="BL238" s="20" t="s">
        <v>185</v>
      </c>
      <c r="BM238" s="228" t="s">
        <v>811</v>
      </c>
    </row>
    <row r="239" spans="1:47" s="2" customFormat="1" ht="12">
      <c r="A239" s="41"/>
      <c r="B239" s="42"/>
      <c r="C239" s="43"/>
      <c r="D239" s="230" t="s">
        <v>187</v>
      </c>
      <c r="E239" s="43"/>
      <c r="F239" s="231" t="s">
        <v>2367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187</v>
      </c>
      <c r="AU239" s="20" t="s">
        <v>82</v>
      </c>
    </row>
    <row r="240" spans="1:63" s="12" customFormat="1" ht="22.8" customHeight="1">
      <c r="A240" s="12"/>
      <c r="B240" s="201"/>
      <c r="C240" s="202"/>
      <c r="D240" s="203" t="s">
        <v>71</v>
      </c>
      <c r="E240" s="215" t="s">
        <v>2151</v>
      </c>
      <c r="F240" s="215" t="s">
        <v>2152</v>
      </c>
      <c r="G240" s="202"/>
      <c r="H240" s="202"/>
      <c r="I240" s="205"/>
      <c r="J240" s="216">
        <f>BK240</f>
        <v>0</v>
      </c>
      <c r="K240" s="202"/>
      <c r="L240" s="207"/>
      <c r="M240" s="208"/>
      <c r="N240" s="209"/>
      <c r="O240" s="209"/>
      <c r="P240" s="210">
        <f>SUM(P241:P254)</f>
        <v>0</v>
      </c>
      <c r="Q240" s="209"/>
      <c r="R240" s="210">
        <f>SUM(R241:R254)</f>
        <v>0</v>
      </c>
      <c r="S240" s="209"/>
      <c r="T240" s="211">
        <f>SUM(T241:T254)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2" t="s">
        <v>80</v>
      </c>
      <c r="AT240" s="213" t="s">
        <v>71</v>
      </c>
      <c r="AU240" s="213" t="s">
        <v>80</v>
      </c>
      <c r="AY240" s="212" t="s">
        <v>178</v>
      </c>
      <c r="BK240" s="214">
        <f>SUM(BK241:BK254)</f>
        <v>0</v>
      </c>
    </row>
    <row r="241" spans="1:65" s="2" customFormat="1" ht="16.5" customHeight="1">
      <c r="A241" s="41"/>
      <c r="B241" s="42"/>
      <c r="C241" s="217" t="s">
        <v>341</v>
      </c>
      <c r="D241" s="217" t="s">
        <v>180</v>
      </c>
      <c r="E241" s="218" t="s">
        <v>2368</v>
      </c>
      <c r="F241" s="219" t="s">
        <v>2369</v>
      </c>
      <c r="G241" s="220" t="s">
        <v>196</v>
      </c>
      <c r="H241" s="221">
        <v>2</v>
      </c>
      <c r="I241" s="222"/>
      <c r="J241" s="223">
        <f>ROUND(I241*H241,2)</f>
        <v>0</v>
      </c>
      <c r="K241" s="219" t="s">
        <v>184</v>
      </c>
      <c r="L241" s="47"/>
      <c r="M241" s="224" t="s">
        <v>19</v>
      </c>
      <c r="N241" s="225" t="s">
        <v>43</v>
      </c>
      <c r="O241" s="87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185</v>
      </c>
      <c r="AT241" s="228" t="s">
        <v>180</v>
      </c>
      <c r="AU241" s="228" t="s">
        <v>82</v>
      </c>
      <c r="AY241" s="20" t="s">
        <v>178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80</v>
      </c>
      <c r="BK241" s="229">
        <f>ROUND(I241*H241,2)</f>
        <v>0</v>
      </c>
      <c r="BL241" s="20" t="s">
        <v>185</v>
      </c>
      <c r="BM241" s="228" t="s">
        <v>821</v>
      </c>
    </row>
    <row r="242" spans="1:47" s="2" customFormat="1" ht="12">
      <c r="A242" s="41"/>
      <c r="B242" s="42"/>
      <c r="C242" s="43"/>
      <c r="D242" s="230" t="s">
        <v>187</v>
      </c>
      <c r="E242" s="43"/>
      <c r="F242" s="231" t="s">
        <v>2370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187</v>
      </c>
      <c r="AU242" s="20" t="s">
        <v>82</v>
      </c>
    </row>
    <row r="243" spans="1:65" s="2" customFormat="1" ht="16.5" customHeight="1">
      <c r="A243" s="41"/>
      <c r="B243" s="42"/>
      <c r="C243" s="217" t="s">
        <v>515</v>
      </c>
      <c r="D243" s="217" t="s">
        <v>180</v>
      </c>
      <c r="E243" s="218" t="s">
        <v>2371</v>
      </c>
      <c r="F243" s="219" t="s">
        <v>2372</v>
      </c>
      <c r="G243" s="220" t="s">
        <v>196</v>
      </c>
      <c r="H243" s="221">
        <v>5</v>
      </c>
      <c r="I243" s="222"/>
      <c r="J243" s="223">
        <f>ROUND(I243*H243,2)</f>
        <v>0</v>
      </c>
      <c r="K243" s="219" t="s">
        <v>184</v>
      </c>
      <c r="L243" s="47"/>
      <c r="M243" s="224" t="s">
        <v>19</v>
      </c>
      <c r="N243" s="225" t="s">
        <v>43</v>
      </c>
      <c r="O243" s="87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8" t="s">
        <v>185</v>
      </c>
      <c r="AT243" s="228" t="s">
        <v>180</v>
      </c>
      <c r="AU243" s="228" t="s">
        <v>82</v>
      </c>
      <c r="AY243" s="20" t="s">
        <v>178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20" t="s">
        <v>80</v>
      </c>
      <c r="BK243" s="229">
        <f>ROUND(I243*H243,2)</f>
        <v>0</v>
      </c>
      <c r="BL243" s="20" t="s">
        <v>185</v>
      </c>
      <c r="BM243" s="228" t="s">
        <v>834</v>
      </c>
    </row>
    <row r="244" spans="1:47" s="2" customFormat="1" ht="12">
      <c r="A244" s="41"/>
      <c r="B244" s="42"/>
      <c r="C244" s="43"/>
      <c r="D244" s="230" t="s">
        <v>187</v>
      </c>
      <c r="E244" s="43"/>
      <c r="F244" s="231" t="s">
        <v>2373</v>
      </c>
      <c r="G244" s="43"/>
      <c r="H244" s="43"/>
      <c r="I244" s="232"/>
      <c r="J244" s="43"/>
      <c r="K244" s="43"/>
      <c r="L244" s="47"/>
      <c r="M244" s="233"/>
      <c r="N244" s="23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187</v>
      </c>
      <c r="AU244" s="20" t="s">
        <v>82</v>
      </c>
    </row>
    <row r="245" spans="1:65" s="2" customFormat="1" ht="16.5" customHeight="1">
      <c r="A245" s="41"/>
      <c r="B245" s="42"/>
      <c r="C245" s="217" t="s">
        <v>347</v>
      </c>
      <c r="D245" s="217" t="s">
        <v>180</v>
      </c>
      <c r="E245" s="218" t="s">
        <v>2361</v>
      </c>
      <c r="F245" s="219" t="s">
        <v>2362</v>
      </c>
      <c r="G245" s="220" t="s">
        <v>346</v>
      </c>
      <c r="H245" s="221">
        <v>150</v>
      </c>
      <c r="I245" s="222"/>
      <c r="J245" s="223">
        <f>ROUND(I245*H245,2)</f>
        <v>0</v>
      </c>
      <c r="K245" s="219" t="s">
        <v>184</v>
      </c>
      <c r="L245" s="47"/>
      <c r="M245" s="224" t="s">
        <v>19</v>
      </c>
      <c r="N245" s="225" t="s">
        <v>43</v>
      </c>
      <c r="O245" s="87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8" t="s">
        <v>185</v>
      </c>
      <c r="AT245" s="228" t="s">
        <v>180</v>
      </c>
      <c r="AU245" s="228" t="s">
        <v>82</v>
      </c>
      <c r="AY245" s="20" t="s">
        <v>178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0" t="s">
        <v>80</v>
      </c>
      <c r="BK245" s="229">
        <f>ROUND(I245*H245,2)</f>
        <v>0</v>
      </c>
      <c r="BL245" s="20" t="s">
        <v>185</v>
      </c>
      <c r="BM245" s="228" t="s">
        <v>543</v>
      </c>
    </row>
    <row r="246" spans="1:47" s="2" customFormat="1" ht="12">
      <c r="A246" s="41"/>
      <c r="B246" s="42"/>
      <c r="C246" s="43"/>
      <c r="D246" s="230" t="s">
        <v>187</v>
      </c>
      <c r="E246" s="43"/>
      <c r="F246" s="231" t="s">
        <v>2363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187</v>
      </c>
      <c r="AU246" s="20" t="s">
        <v>82</v>
      </c>
    </row>
    <row r="247" spans="1:65" s="2" customFormat="1" ht="16.5" customHeight="1">
      <c r="A247" s="41"/>
      <c r="B247" s="42"/>
      <c r="C247" s="217" t="s">
        <v>531</v>
      </c>
      <c r="D247" s="217" t="s">
        <v>180</v>
      </c>
      <c r="E247" s="218" t="s">
        <v>2374</v>
      </c>
      <c r="F247" s="219" t="s">
        <v>2375</v>
      </c>
      <c r="G247" s="220" t="s">
        <v>196</v>
      </c>
      <c r="H247" s="221">
        <v>2</v>
      </c>
      <c r="I247" s="222"/>
      <c r="J247" s="223">
        <f>ROUND(I247*H247,2)</f>
        <v>0</v>
      </c>
      <c r="K247" s="219" t="s">
        <v>184</v>
      </c>
      <c r="L247" s="47"/>
      <c r="M247" s="224" t="s">
        <v>19</v>
      </c>
      <c r="N247" s="225" t="s">
        <v>43</v>
      </c>
      <c r="O247" s="87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8" t="s">
        <v>185</v>
      </c>
      <c r="AT247" s="228" t="s">
        <v>180</v>
      </c>
      <c r="AU247" s="228" t="s">
        <v>82</v>
      </c>
      <c r="AY247" s="20" t="s">
        <v>178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0" t="s">
        <v>80</v>
      </c>
      <c r="BK247" s="229">
        <f>ROUND(I247*H247,2)</f>
        <v>0</v>
      </c>
      <c r="BL247" s="20" t="s">
        <v>185</v>
      </c>
      <c r="BM247" s="228" t="s">
        <v>556</v>
      </c>
    </row>
    <row r="248" spans="1:47" s="2" customFormat="1" ht="12">
      <c r="A248" s="41"/>
      <c r="B248" s="42"/>
      <c r="C248" s="43"/>
      <c r="D248" s="230" t="s">
        <v>187</v>
      </c>
      <c r="E248" s="43"/>
      <c r="F248" s="231" t="s">
        <v>2376</v>
      </c>
      <c r="G248" s="43"/>
      <c r="H248" s="43"/>
      <c r="I248" s="232"/>
      <c r="J248" s="43"/>
      <c r="K248" s="43"/>
      <c r="L248" s="47"/>
      <c r="M248" s="233"/>
      <c r="N248" s="23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187</v>
      </c>
      <c r="AU248" s="20" t="s">
        <v>82</v>
      </c>
    </row>
    <row r="249" spans="1:65" s="2" customFormat="1" ht="16.5" customHeight="1">
      <c r="A249" s="41"/>
      <c r="B249" s="42"/>
      <c r="C249" s="217" t="s">
        <v>352</v>
      </c>
      <c r="D249" s="217" t="s">
        <v>180</v>
      </c>
      <c r="E249" s="218" t="s">
        <v>2309</v>
      </c>
      <c r="F249" s="219" t="s">
        <v>2310</v>
      </c>
      <c r="G249" s="220" t="s">
        <v>346</v>
      </c>
      <c r="H249" s="221">
        <v>140</v>
      </c>
      <c r="I249" s="222"/>
      <c r="J249" s="223">
        <f>ROUND(I249*H249,2)</f>
        <v>0</v>
      </c>
      <c r="K249" s="219" t="s">
        <v>184</v>
      </c>
      <c r="L249" s="47"/>
      <c r="M249" s="224" t="s">
        <v>19</v>
      </c>
      <c r="N249" s="225" t="s">
        <v>43</v>
      </c>
      <c r="O249" s="87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8" t="s">
        <v>185</v>
      </c>
      <c r="AT249" s="228" t="s">
        <v>180</v>
      </c>
      <c r="AU249" s="228" t="s">
        <v>82</v>
      </c>
      <c r="AY249" s="20" t="s">
        <v>178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20" t="s">
        <v>80</v>
      </c>
      <c r="BK249" s="229">
        <f>ROUND(I249*H249,2)</f>
        <v>0</v>
      </c>
      <c r="BL249" s="20" t="s">
        <v>185</v>
      </c>
      <c r="BM249" s="228" t="s">
        <v>561</v>
      </c>
    </row>
    <row r="250" spans="1:47" s="2" customFormat="1" ht="12">
      <c r="A250" s="41"/>
      <c r="B250" s="42"/>
      <c r="C250" s="43"/>
      <c r="D250" s="230" t="s">
        <v>187</v>
      </c>
      <c r="E250" s="43"/>
      <c r="F250" s="231" t="s">
        <v>2311</v>
      </c>
      <c r="G250" s="43"/>
      <c r="H250" s="43"/>
      <c r="I250" s="232"/>
      <c r="J250" s="43"/>
      <c r="K250" s="43"/>
      <c r="L250" s="47"/>
      <c r="M250" s="233"/>
      <c r="N250" s="23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187</v>
      </c>
      <c r="AU250" s="20" t="s">
        <v>82</v>
      </c>
    </row>
    <row r="251" spans="1:65" s="2" customFormat="1" ht="16.5" customHeight="1">
      <c r="A251" s="41"/>
      <c r="B251" s="42"/>
      <c r="C251" s="217" t="s">
        <v>540</v>
      </c>
      <c r="D251" s="217" t="s">
        <v>180</v>
      </c>
      <c r="E251" s="218" t="s">
        <v>2295</v>
      </c>
      <c r="F251" s="219" t="s">
        <v>2296</v>
      </c>
      <c r="G251" s="220" t="s">
        <v>196</v>
      </c>
      <c r="H251" s="221">
        <v>12</v>
      </c>
      <c r="I251" s="222"/>
      <c r="J251" s="223">
        <f>ROUND(I251*H251,2)</f>
        <v>0</v>
      </c>
      <c r="K251" s="219" t="s">
        <v>184</v>
      </c>
      <c r="L251" s="47"/>
      <c r="M251" s="224" t="s">
        <v>19</v>
      </c>
      <c r="N251" s="225" t="s">
        <v>43</v>
      </c>
      <c r="O251" s="87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8" t="s">
        <v>185</v>
      </c>
      <c r="AT251" s="228" t="s">
        <v>180</v>
      </c>
      <c r="AU251" s="228" t="s">
        <v>82</v>
      </c>
      <c r="AY251" s="20" t="s">
        <v>178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0" t="s">
        <v>80</v>
      </c>
      <c r="BK251" s="229">
        <f>ROUND(I251*H251,2)</f>
        <v>0</v>
      </c>
      <c r="BL251" s="20" t="s">
        <v>185</v>
      </c>
      <c r="BM251" s="228" t="s">
        <v>884</v>
      </c>
    </row>
    <row r="252" spans="1:47" s="2" customFormat="1" ht="12">
      <c r="A252" s="41"/>
      <c r="B252" s="42"/>
      <c r="C252" s="43"/>
      <c r="D252" s="230" t="s">
        <v>187</v>
      </c>
      <c r="E252" s="43"/>
      <c r="F252" s="231" t="s">
        <v>2297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187</v>
      </c>
      <c r="AU252" s="20" t="s">
        <v>82</v>
      </c>
    </row>
    <row r="253" spans="1:65" s="2" customFormat="1" ht="21.75" customHeight="1">
      <c r="A253" s="41"/>
      <c r="B253" s="42"/>
      <c r="C253" s="217" t="s">
        <v>357</v>
      </c>
      <c r="D253" s="217" t="s">
        <v>180</v>
      </c>
      <c r="E253" s="218" t="s">
        <v>2352</v>
      </c>
      <c r="F253" s="219" t="s">
        <v>2353</v>
      </c>
      <c r="G253" s="220" t="s">
        <v>346</v>
      </c>
      <c r="H253" s="221">
        <v>150</v>
      </c>
      <c r="I253" s="222"/>
      <c r="J253" s="223">
        <f>ROUND(I253*H253,2)</f>
        <v>0</v>
      </c>
      <c r="K253" s="219" t="s">
        <v>184</v>
      </c>
      <c r="L253" s="47"/>
      <c r="M253" s="224" t="s">
        <v>19</v>
      </c>
      <c r="N253" s="225" t="s">
        <v>43</v>
      </c>
      <c r="O253" s="87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8" t="s">
        <v>185</v>
      </c>
      <c r="AT253" s="228" t="s">
        <v>180</v>
      </c>
      <c r="AU253" s="228" t="s">
        <v>82</v>
      </c>
      <c r="AY253" s="20" t="s">
        <v>178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20" t="s">
        <v>80</v>
      </c>
      <c r="BK253" s="229">
        <f>ROUND(I253*H253,2)</f>
        <v>0</v>
      </c>
      <c r="BL253" s="20" t="s">
        <v>185</v>
      </c>
      <c r="BM253" s="228" t="s">
        <v>893</v>
      </c>
    </row>
    <row r="254" spans="1:47" s="2" customFormat="1" ht="12">
      <c r="A254" s="41"/>
      <c r="B254" s="42"/>
      <c r="C254" s="43"/>
      <c r="D254" s="230" t="s">
        <v>187</v>
      </c>
      <c r="E254" s="43"/>
      <c r="F254" s="231" t="s">
        <v>2354</v>
      </c>
      <c r="G254" s="43"/>
      <c r="H254" s="43"/>
      <c r="I254" s="232"/>
      <c r="J254" s="43"/>
      <c r="K254" s="43"/>
      <c r="L254" s="47"/>
      <c r="M254" s="233"/>
      <c r="N254" s="23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187</v>
      </c>
      <c r="AU254" s="20" t="s">
        <v>82</v>
      </c>
    </row>
    <row r="255" spans="1:63" s="12" customFormat="1" ht="22.8" customHeight="1">
      <c r="A255" s="12"/>
      <c r="B255" s="201"/>
      <c r="C255" s="202"/>
      <c r="D255" s="203" t="s">
        <v>71</v>
      </c>
      <c r="E255" s="215" t="s">
        <v>2162</v>
      </c>
      <c r="F255" s="215" t="s">
        <v>2163</v>
      </c>
      <c r="G255" s="202"/>
      <c r="H255" s="202"/>
      <c r="I255" s="205"/>
      <c r="J255" s="216">
        <f>BK255</f>
        <v>0</v>
      </c>
      <c r="K255" s="202"/>
      <c r="L255" s="207"/>
      <c r="M255" s="208"/>
      <c r="N255" s="209"/>
      <c r="O255" s="209"/>
      <c r="P255" s="210">
        <f>SUM(P256:P275)</f>
        <v>0</v>
      </c>
      <c r="Q255" s="209"/>
      <c r="R255" s="210">
        <f>SUM(R256:R275)</f>
        <v>0</v>
      </c>
      <c r="S255" s="209"/>
      <c r="T255" s="211">
        <f>SUM(T256:T275)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2" t="s">
        <v>80</v>
      </c>
      <c r="AT255" s="213" t="s">
        <v>71</v>
      </c>
      <c r="AU255" s="213" t="s">
        <v>80</v>
      </c>
      <c r="AY255" s="212" t="s">
        <v>178</v>
      </c>
      <c r="BK255" s="214">
        <f>SUM(BK256:BK275)</f>
        <v>0</v>
      </c>
    </row>
    <row r="256" spans="1:65" s="2" customFormat="1" ht="16.5" customHeight="1">
      <c r="A256" s="41"/>
      <c r="B256" s="42"/>
      <c r="C256" s="217" t="s">
        <v>553</v>
      </c>
      <c r="D256" s="217" t="s">
        <v>180</v>
      </c>
      <c r="E256" s="218" t="s">
        <v>2377</v>
      </c>
      <c r="F256" s="219" t="s">
        <v>2378</v>
      </c>
      <c r="G256" s="220" t="s">
        <v>196</v>
      </c>
      <c r="H256" s="221">
        <v>1</v>
      </c>
      <c r="I256" s="222"/>
      <c r="J256" s="223">
        <f>ROUND(I256*H256,2)</f>
        <v>0</v>
      </c>
      <c r="K256" s="219" t="s">
        <v>184</v>
      </c>
      <c r="L256" s="47"/>
      <c r="M256" s="224" t="s">
        <v>19</v>
      </c>
      <c r="N256" s="225" t="s">
        <v>43</v>
      </c>
      <c r="O256" s="87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8" t="s">
        <v>185</v>
      </c>
      <c r="AT256" s="228" t="s">
        <v>180</v>
      </c>
      <c r="AU256" s="228" t="s">
        <v>82</v>
      </c>
      <c r="AY256" s="20" t="s">
        <v>178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20" t="s">
        <v>80</v>
      </c>
      <c r="BK256" s="229">
        <f>ROUND(I256*H256,2)</f>
        <v>0</v>
      </c>
      <c r="BL256" s="20" t="s">
        <v>185</v>
      </c>
      <c r="BM256" s="228" t="s">
        <v>907</v>
      </c>
    </row>
    <row r="257" spans="1:47" s="2" customFormat="1" ht="12">
      <c r="A257" s="41"/>
      <c r="B257" s="42"/>
      <c r="C257" s="43"/>
      <c r="D257" s="230" t="s">
        <v>187</v>
      </c>
      <c r="E257" s="43"/>
      <c r="F257" s="231" t="s">
        <v>2379</v>
      </c>
      <c r="G257" s="43"/>
      <c r="H257" s="43"/>
      <c r="I257" s="232"/>
      <c r="J257" s="43"/>
      <c r="K257" s="43"/>
      <c r="L257" s="47"/>
      <c r="M257" s="233"/>
      <c r="N257" s="23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187</v>
      </c>
      <c r="AU257" s="20" t="s">
        <v>82</v>
      </c>
    </row>
    <row r="258" spans="1:65" s="2" customFormat="1" ht="16.5" customHeight="1">
      <c r="A258" s="41"/>
      <c r="B258" s="42"/>
      <c r="C258" s="217" t="s">
        <v>362</v>
      </c>
      <c r="D258" s="217" t="s">
        <v>180</v>
      </c>
      <c r="E258" s="218" t="s">
        <v>2380</v>
      </c>
      <c r="F258" s="219" t="s">
        <v>2381</v>
      </c>
      <c r="G258" s="220" t="s">
        <v>196</v>
      </c>
      <c r="H258" s="221">
        <v>1</v>
      </c>
      <c r="I258" s="222"/>
      <c r="J258" s="223">
        <f>ROUND(I258*H258,2)</f>
        <v>0</v>
      </c>
      <c r="K258" s="219" t="s">
        <v>184</v>
      </c>
      <c r="L258" s="47"/>
      <c r="M258" s="224" t="s">
        <v>19</v>
      </c>
      <c r="N258" s="225" t="s">
        <v>43</v>
      </c>
      <c r="O258" s="87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8" t="s">
        <v>185</v>
      </c>
      <c r="AT258" s="228" t="s">
        <v>180</v>
      </c>
      <c r="AU258" s="228" t="s">
        <v>82</v>
      </c>
      <c r="AY258" s="20" t="s">
        <v>178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20" t="s">
        <v>80</v>
      </c>
      <c r="BK258" s="229">
        <f>ROUND(I258*H258,2)</f>
        <v>0</v>
      </c>
      <c r="BL258" s="20" t="s">
        <v>185</v>
      </c>
      <c r="BM258" s="228" t="s">
        <v>920</v>
      </c>
    </row>
    <row r="259" spans="1:47" s="2" customFormat="1" ht="12">
      <c r="A259" s="41"/>
      <c r="B259" s="42"/>
      <c r="C259" s="43"/>
      <c r="D259" s="230" t="s">
        <v>187</v>
      </c>
      <c r="E259" s="43"/>
      <c r="F259" s="231" t="s">
        <v>2382</v>
      </c>
      <c r="G259" s="43"/>
      <c r="H259" s="43"/>
      <c r="I259" s="232"/>
      <c r="J259" s="43"/>
      <c r="K259" s="43"/>
      <c r="L259" s="47"/>
      <c r="M259" s="233"/>
      <c r="N259" s="23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187</v>
      </c>
      <c r="AU259" s="20" t="s">
        <v>82</v>
      </c>
    </row>
    <row r="260" spans="1:65" s="2" customFormat="1" ht="16.5" customHeight="1">
      <c r="A260" s="41"/>
      <c r="B260" s="42"/>
      <c r="C260" s="217" t="s">
        <v>565</v>
      </c>
      <c r="D260" s="217" t="s">
        <v>180</v>
      </c>
      <c r="E260" s="218" t="s">
        <v>2383</v>
      </c>
      <c r="F260" s="219" t="s">
        <v>2384</v>
      </c>
      <c r="G260" s="220" t="s">
        <v>196</v>
      </c>
      <c r="H260" s="221">
        <v>20</v>
      </c>
      <c r="I260" s="222"/>
      <c r="J260" s="223">
        <f>ROUND(I260*H260,2)</f>
        <v>0</v>
      </c>
      <c r="K260" s="219" t="s">
        <v>184</v>
      </c>
      <c r="L260" s="47"/>
      <c r="M260" s="224" t="s">
        <v>19</v>
      </c>
      <c r="N260" s="225" t="s">
        <v>43</v>
      </c>
      <c r="O260" s="87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8" t="s">
        <v>185</v>
      </c>
      <c r="AT260" s="228" t="s">
        <v>180</v>
      </c>
      <c r="AU260" s="228" t="s">
        <v>82</v>
      </c>
      <c r="AY260" s="20" t="s">
        <v>178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0" t="s">
        <v>80</v>
      </c>
      <c r="BK260" s="229">
        <f>ROUND(I260*H260,2)</f>
        <v>0</v>
      </c>
      <c r="BL260" s="20" t="s">
        <v>185</v>
      </c>
      <c r="BM260" s="228" t="s">
        <v>573</v>
      </c>
    </row>
    <row r="261" spans="1:47" s="2" customFormat="1" ht="12">
      <c r="A261" s="41"/>
      <c r="B261" s="42"/>
      <c r="C261" s="43"/>
      <c r="D261" s="230" t="s">
        <v>187</v>
      </c>
      <c r="E261" s="43"/>
      <c r="F261" s="231" t="s">
        <v>2385</v>
      </c>
      <c r="G261" s="43"/>
      <c r="H261" s="43"/>
      <c r="I261" s="232"/>
      <c r="J261" s="43"/>
      <c r="K261" s="43"/>
      <c r="L261" s="47"/>
      <c r="M261" s="233"/>
      <c r="N261" s="23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187</v>
      </c>
      <c r="AU261" s="20" t="s">
        <v>82</v>
      </c>
    </row>
    <row r="262" spans="1:65" s="2" customFormat="1" ht="16.5" customHeight="1">
      <c r="A262" s="41"/>
      <c r="B262" s="42"/>
      <c r="C262" s="217" t="s">
        <v>570</v>
      </c>
      <c r="D262" s="217" t="s">
        <v>180</v>
      </c>
      <c r="E262" s="218" t="s">
        <v>2386</v>
      </c>
      <c r="F262" s="219" t="s">
        <v>2387</v>
      </c>
      <c r="G262" s="220" t="s">
        <v>196</v>
      </c>
      <c r="H262" s="221">
        <v>2</v>
      </c>
      <c r="I262" s="222"/>
      <c r="J262" s="223">
        <f>ROUND(I262*H262,2)</f>
        <v>0</v>
      </c>
      <c r="K262" s="219" t="s">
        <v>184</v>
      </c>
      <c r="L262" s="47"/>
      <c r="M262" s="224" t="s">
        <v>19</v>
      </c>
      <c r="N262" s="225" t="s">
        <v>43</v>
      </c>
      <c r="O262" s="87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8" t="s">
        <v>185</v>
      </c>
      <c r="AT262" s="228" t="s">
        <v>180</v>
      </c>
      <c r="AU262" s="228" t="s">
        <v>82</v>
      </c>
      <c r="AY262" s="20" t="s">
        <v>178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20" t="s">
        <v>80</v>
      </c>
      <c r="BK262" s="229">
        <f>ROUND(I262*H262,2)</f>
        <v>0</v>
      </c>
      <c r="BL262" s="20" t="s">
        <v>185</v>
      </c>
      <c r="BM262" s="228" t="s">
        <v>578</v>
      </c>
    </row>
    <row r="263" spans="1:47" s="2" customFormat="1" ht="12">
      <c r="A263" s="41"/>
      <c r="B263" s="42"/>
      <c r="C263" s="43"/>
      <c r="D263" s="230" t="s">
        <v>187</v>
      </c>
      <c r="E263" s="43"/>
      <c r="F263" s="231" t="s">
        <v>2388</v>
      </c>
      <c r="G263" s="43"/>
      <c r="H263" s="43"/>
      <c r="I263" s="232"/>
      <c r="J263" s="43"/>
      <c r="K263" s="43"/>
      <c r="L263" s="47"/>
      <c r="M263" s="233"/>
      <c r="N263" s="23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187</v>
      </c>
      <c r="AU263" s="20" t="s">
        <v>82</v>
      </c>
    </row>
    <row r="264" spans="1:65" s="2" customFormat="1" ht="16.5" customHeight="1">
      <c r="A264" s="41"/>
      <c r="B264" s="42"/>
      <c r="C264" s="217" t="s">
        <v>575</v>
      </c>
      <c r="D264" s="217" t="s">
        <v>180</v>
      </c>
      <c r="E264" s="218" t="s">
        <v>2389</v>
      </c>
      <c r="F264" s="219" t="s">
        <v>2390</v>
      </c>
      <c r="G264" s="220" t="s">
        <v>196</v>
      </c>
      <c r="H264" s="221">
        <v>2</v>
      </c>
      <c r="I264" s="222"/>
      <c r="J264" s="223">
        <f>ROUND(I264*H264,2)</f>
        <v>0</v>
      </c>
      <c r="K264" s="219" t="s">
        <v>184</v>
      </c>
      <c r="L264" s="47"/>
      <c r="M264" s="224" t="s">
        <v>19</v>
      </c>
      <c r="N264" s="225" t="s">
        <v>43</v>
      </c>
      <c r="O264" s="87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8" t="s">
        <v>185</v>
      </c>
      <c r="AT264" s="228" t="s">
        <v>180</v>
      </c>
      <c r="AU264" s="228" t="s">
        <v>82</v>
      </c>
      <c r="AY264" s="20" t="s">
        <v>178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20" t="s">
        <v>80</v>
      </c>
      <c r="BK264" s="229">
        <f>ROUND(I264*H264,2)</f>
        <v>0</v>
      </c>
      <c r="BL264" s="20" t="s">
        <v>185</v>
      </c>
      <c r="BM264" s="228" t="s">
        <v>581</v>
      </c>
    </row>
    <row r="265" spans="1:47" s="2" customFormat="1" ht="12">
      <c r="A265" s="41"/>
      <c r="B265" s="42"/>
      <c r="C265" s="43"/>
      <c r="D265" s="230" t="s">
        <v>187</v>
      </c>
      <c r="E265" s="43"/>
      <c r="F265" s="231" t="s">
        <v>2391</v>
      </c>
      <c r="G265" s="43"/>
      <c r="H265" s="43"/>
      <c r="I265" s="232"/>
      <c r="J265" s="43"/>
      <c r="K265" s="43"/>
      <c r="L265" s="47"/>
      <c r="M265" s="233"/>
      <c r="N265" s="23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187</v>
      </c>
      <c r="AU265" s="20" t="s">
        <v>82</v>
      </c>
    </row>
    <row r="266" spans="1:65" s="2" customFormat="1" ht="16.5" customHeight="1">
      <c r="A266" s="41"/>
      <c r="B266" s="42"/>
      <c r="C266" s="217" t="s">
        <v>367</v>
      </c>
      <c r="D266" s="217" t="s">
        <v>180</v>
      </c>
      <c r="E266" s="218" t="s">
        <v>2392</v>
      </c>
      <c r="F266" s="219" t="s">
        <v>2393</v>
      </c>
      <c r="G266" s="220" t="s">
        <v>196</v>
      </c>
      <c r="H266" s="221">
        <v>2</v>
      </c>
      <c r="I266" s="222"/>
      <c r="J266" s="223">
        <f>ROUND(I266*H266,2)</f>
        <v>0</v>
      </c>
      <c r="K266" s="219" t="s">
        <v>184</v>
      </c>
      <c r="L266" s="47"/>
      <c r="M266" s="224" t="s">
        <v>19</v>
      </c>
      <c r="N266" s="225" t="s">
        <v>43</v>
      </c>
      <c r="O266" s="87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8" t="s">
        <v>185</v>
      </c>
      <c r="AT266" s="228" t="s">
        <v>180</v>
      </c>
      <c r="AU266" s="228" t="s">
        <v>82</v>
      </c>
      <c r="AY266" s="20" t="s">
        <v>178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20" t="s">
        <v>80</v>
      </c>
      <c r="BK266" s="229">
        <f>ROUND(I266*H266,2)</f>
        <v>0</v>
      </c>
      <c r="BL266" s="20" t="s">
        <v>185</v>
      </c>
      <c r="BM266" s="228" t="s">
        <v>585</v>
      </c>
    </row>
    <row r="267" spans="1:47" s="2" customFormat="1" ht="12">
      <c r="A267" s="41"/>
      <c r="B267" s="42"/>
      <c r="C267" s="43"/>
      <c r="D267" s="230" t="s">
        <v>187</v>
      </c>
      <c r="E267" s="43"/>
      <c r="F267" s="231" t="s">
        <v>2394</v>
      </c>
      <c r="G267" s="43"/>
      <c r="H267" s="43"/>
      <c r="I267" s="232"/>
      <c r="J267" s="43"/>
      <c r="K267" s="43"/>
      <c r="L267" s="47"/>
      <c r="M267" s="233"/>
      <c r="N267" s="23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187</v>
      </c>
      <c r="AU267" s="20" t="s">
        <v>82</v>
      </c>
    </row>
    <row r="268" spans="1:65" s="2" customFormat="1" ht="16.5" customHeight="1">
      <c r="A268" s="41"/>
      <c r="B268" s="42"/>
      <c r="C268" s="217" t="s">
        <v>582</v>
      </c>
      <c r="D268" s="217" t="s">
        <v>180</v>
      </c>
      <c r="E268" s="218" t="s">
        <v>2309</v>
      </c>
      <c r="F268" s="219" t="s">
        <v>2310</v>
      </c>
      <c r="G268" s="220" t="s">
        <v>346</v>
      </c>
      <c r="H268" s="221">
        <v>140</v>
      </c>
      <c r="I268" s="222"/>
      <c r="J268" s="223">
        <f>ROUND(I268*H268,2)</f>
        <v>0</v>
      </c>
      <c r="K268" s="219" t="s">
        <v>184</v>
      </c>
      <c r="L268" s="47"/>
      <c r="M268" s="224" t="s">
        <v>19</v>
      </c>
      <c r="N268" s="225" t="s">
        <v>43</v>
      </c>
      <c r="O268" s="87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8" t="s">
        <v>185</v>
      </c>
      <c r="AT268" s="228" t="s">
        <v>180</v>
      </c>
      <c r="AU268" s="228" t="s">
        <v>82</v>
      </c>
      <c r="AY268" s="20" t="s">
        <v>178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20" t="s">
        <v>80</v>
      </c>
      <c r="BK268" s="229">
        <f>ROUND(I268*H268,2)</f>
        <v>0</v>
      </c>
      <c r="BL268" s="20" t="s">
        <v>185</v>
      </c>
      <c r="BM268" s="228" t="s">
        <v>589</v>
      </c>
    </row>
    <row r="269" spans="1:47" s="2" customFormat="1" ht="12">
      <c r="A269" s="41"/>
      <c r="B269" s="42"/>
      <c r="C269" s="43"/>
      <c r="D269" s="230" t="s">
        <v>187</v>
      </c>
      <c r="E269" s="43"/>
      <c r="F269" s="231" t="s">
        <v>2311</v>
      </c>
      <c r="G269" s="43"/>
      <c r="H269" s="43"/>
      <c r="I269" s="232"/>
      <c r="J269" s="43"/>
      <c r="K269" s="43"/>
      <c r="L269" s="47"/>
      <c r="M269" s="233"/>
      <c r="N269" s="23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187</v>
      </c>
      <c r="AU269" s="20" t="s">
        <v>82</v>
      </c>
    </row>
    <row r="270" spans="1:65" s="2" customFormat="1" ht="16.5" customHeight="1">
      <c r="A270" s="41"/>
      <c r="B270" s="42"/>
      <c r="C270" s="217" t="s">
        <v>373</v>
      </c>
      <c r="D270" s="217" t="s">
        <v>180</v>
      </c>
      <c r="E270" s="218" t="s">
        <v>2361</v>
      </c>
      <c r="F270" s="219" t="s">
        <v>2362</v>
      </c>
      <c r="G270" s="220" t="s">
        <v>346</v>
      </c>
      <c r="H270" s="221">
        <v>160</v>
      </c>
      <c r="I270" s="222"/>
      <c r="J270" s="223">
        <f>ROUND(I270*H270,2)</f>
        <v>0</v>
      </c>
      <c r="K270" s="219" t="s">
        <v>184</v>
      </c>
      <c r="L270" s="47"/>
      <c r="M270" s="224" t="s">
        <v>19</v>
      </c>
      <c r="N270" s="225" t="s">
        <v>43</v>
      </c>
      <c r="O270" s="87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8" t="s">
        <v>185</v>
      </c>
      <c r="AT270" s="228" t="s">
        <v>180</v>
      </c>
      <c r="AU270" s="228" t="s">
        <v>82</v>
      </c>
      <c r="AY270" s="20" t="s">
        <v>178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20" t="s">
        <v>80</v>
      </c>
      <c r="BK270" s="229">
        <f>ROUND(I270*H270,2)</f>
        <v>0</v>
      </c>
      <c r="BL270" s="20" t="s">
        <v>185</v>
      </c>
      <c r="BM270" s="228" t="s">
        <v>594</v>
      </c>
    </row>
    <row r="271" spans="1:47" s="2" customFormat="1" ht="12">
      <c r="A271" s="41"/>
      <c r="B271" s="42"/>
      <c r="C271" s="43"/>
      <c r="D271" s="230" t="s">
        <v>187</v>
      </c>
      <c r="E271" s="43"/>
      <c r="F271" s="231" t="s">
        <v>2363</v>
      </c>
      <c r="G271" s="43"/>
      <c r="H271" s="43"/>
      <c r="I271" s="232"/>
      <c r="J271" s="43"/>
      <c r="K271" s="43"/>
      <c r="L271" s="47"/>
      <c r="M271" s="233"/>
      <c r="N271" s="23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187</v>
      </c>
      <c r="AU271" s="20" t="s">
        <v>82</v>
      </c>
    </row>
    <row r="272" spans="1:65" s="2" customFormat="1" ht="21.75" customHeight="1">
      <c r="A272" s="41"/>
      <c r="B272" s="42"/>
      <c r="C272" s="217" t="s">
        <v>591</v>
      </c>
      <c r="D272" s="217" t="s">
        <v>180</v>
      </c>
      <c r="E272" s="218" t="s">
        <v>2352</v>
      </c>
      <c r="F272" s="219" t="s">
        <v>2353</v>
      </c>
      <c r="G272" s="220" t="s">
        <v>346</v>
      </c>
      <c r="H272" s="221">
        <v>160</v>
      </c>
      <c r="I272" s="222"/>
      <c r="J272" s="223">
        <f>ROUND(I272*H272,2)</f>
        <v>0</v>
      </c>
      <c r="K272" s="219" t="s">
        <v>184</v>
      </c>
      <c r="L272" s="47"/>
      <c r="M272" s="224" t="s">
        <v>19</v>
      </c>
      <c r="N272" s="225" t="s">
        <v>43</v>
      </c>
      <c r="O272" s="87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8" t="s">
        <v>185</v>
      </c>
      <c r="AT272" s="228" t="s">
        <v>180</v>
      </c>
      <c r="AU272" s="228" t="s">
        <v>82</v>
      </c>
      <c r="AY272" s="20" t="s">
        <v>178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20" t="s">
        <v>80</v>
      </c>
      <c r="BK272" s="229">
        <f>ROUND(I272*H272,2)</f>
        <v>0</v>
      </c>
      <c r="BL272" s="20" t="s">
        <v>185</v>
      </c>
      <c r="BM272" s="228" t="s">
        <v>986</v>
      </c>
    </row>
    <row r="273" spans="1:47" s="2" customFormat="1" ht="12">
      <c r="A273" s="41"/>
      <c r="B273" s="42"/>
      <c r="C273" s="43"/>
      <c r="D273" s="230" t="s">
        <v>187</v>
      </c>
      <c r="E273" s="43"/>
      <c r="F273" s="231" t="s">
        <v>2354</v>
      </c>
      <c r="G273" s="43"/>
      <c r="H273" s="43"/>
      <c r="I273" s="232"/>
      <c r="J273" s="43"/>
      <c r="K273" s="43"/>
      <c r="L273" s="47"/>
      <c r="M273" s="233"/>
      <c r="N273" s="23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187</v>
      </c>
      <c r="AU273" s="20" t="s">
        <v>82</v>
      </c>
    </row>
    <row r="274" spans="1:65" s="2" customFormat="1" ht="16.5" customHeight="1">
      <c r="A274" s="41"/>
      <c r="B274" s="42"/>
      <c r="C274" s="217" t="s">
        <v>378</v>
      </c>
      <c r="D274" s="217" t="s">
        <v>180</v>
      </c>
      <c r="E274" s="218" t="s">
        <v>2295</v>
      </c>
      <c r="F274" s="219" t="s">
        <v>2296</v>
      </c>
      <c r="G274" s="220" t="s">
        <v>196</v>
      </c>
      <c r="H274" s="221">
        <v>16</v>
      </c>
      <c r="I274" s="222"/>
      <c r="J274" s="223">
        <f>ROUND(I274*H274,2)</f>
        <v>0</v>
      </c>
      <c r="K274" s="219" t="s">
        <v>184</v>
      </c>
      <c r="L274" s="47"/>
      <c r="M274" s="224" t="s">
        <v>19</v>
      </c>
      <c r="N274" s="225" t="s">
        <v>43</v>
      </c>
      <c r="O274" s="87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8" t="s">
        <v>185</v>
      </c>
      <c r="AT274" s="228" t="s">
        <v>180</v>
      </c>
      <c r="AU274" s="228" t="s">
        <v>82</v>
      </c>
      <c r="AY274" s="20" t="s">
        <v>178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20" t="s">
        <v>80</v>
      </c>
      <c r="BK274" s="229">
        <f>ROUND(I274*H274,2)</f>
        <v>0</v>
      </c>
      <c r="BL274" s="20" t="s">
        <v>185</v>
      </c>
      <c r="BM274" s="228" t="s">
        <v>994</v>
      </c>
    </row>
    <row r="275" spans="1:47" s="2" customFormat="1" ht="12">
      <c r="A275" s="41"/>
      <c r="B275" s="42"/>
      <c r="C275" s="43"/>
      <c r="D275" s="230" t="s">
        <v>187</v>
      </c>
      <c r="E275" s="43"/>
      <c r="F275" s="231" t="s">
        <v>2297</v>
      </c>
      <c r="G275" s="43"/>
      <c r="H275" s="43"/>
      <c r="I275" s="232"/>
      <c r="J275" s="43"/>
      <c r="K275" s="43"/>
      <c r="L275" s="47"/>
      <c r="M275" s="233"/>
      <c r="N275" s="23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187</v>
      </c>
      <c r="AU275" s="20" t="s">
        <v>82</v>
      </c>
    </row>
    <row r="276" spans="1:63" s="12" customFormat="1" ht="22.8" customHeight="1">
      <c r="A276" s="12"/>
      <c r="B276" s="201"/>
      <c r="C276" s="202"/>
      <c r="D276" s="203" t="s">
        <v>71</v>
      </c>
      <c r="E276" s="215" t="s">
        <v>2182</v>
      </c>
      <c r="F276" s="215" t="s">
        <v>2395</v>
      </c>
      <c r="G276" s="202"/>
      <c r="H276" s="202"/>
      <c r="I276" s="205"/>
      <c r="J276" s="216">
        <f>BK276</f>
        <v>0</v>
      </c>
      <c r="K276" s="202"/>
      <c r="L276" s="207"/>
      <c r="M276" s="208"/>
      <c r="N276" s="209"/>
      <c r="O276" s="209"/>
      <c r="P276" s="210">
        <f>SUM(P277:P284)</f>
        <v>0</v>
      </c>
      <c r="Q276" s="209"/>
      <c r="R276" s="210">
        <f>SUM(R277:R284)</f>
        <v>0.00015999999999999999</v>
      </c>
      <c r="S276" s="209"/>
      <c r="T276" s="211">
        <f>SUM(T277:T284)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2" t="s">
        <v>80</v>
      </c>
      <c r="AT276" s="213" t="s">
        <v>71</v>
      </c>
      <c r="AU276" s="213" t="s">
        <v>80</v>
      </c>
      <c r="AY276" s="212" t="s">
        <v>178</v>
      </c>
      <c r="BK276" s="214">
        <f>SUM(BK277:BK284)</f>
        <v>0</v>
      </c>
    </row>
    <row r="277" spans="1:65" s="2" customFormat="1" ht="16.5" customHeight="1">
      <c r="A277" s="41"/>
      <c r="B277" s="42"/>
      <c r="C277" s="217" t="s">
        <v>600</v>
      </c>
      <c r="D277" s="217" t="s">
        <v>180</v>
      </c>
      <c r="E277" s="218" t="s">
        <v>2396</v>
      </c>
      <c r="F277" s="219" t="s">
        <v>2397</v>
      </c>
      <c r="G277" s="220" t="s">
        <v>346</v>
      </c>
      <c r="H277" s="221">
        <v>80</v>
      </c>
      <c r="I277" s="222"/>
      <c r="J277" s="223">
        <f>ROUND(I277*H277,2)</f>
        <v>0</v>
      </c>
      <c r="K277" s="219" t="s">
        <v>184</v>
      </c>
      <c r="L277" s="47"/>
      <c r="M277" s="224" t="s">
        <v>19</v>
      </c>
      <c r="N277" s="225" t="s">
        <v>43</v>
      </c>
      <c r="O277" s="87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8" t="s">
        <v>185</v>
      </c>
      <c r="AT277" s="228" t="s">
        <v>180</v>
      </c>
      <c r="AU277" s="228" t="s">
        <v>82</v>
      </c>
      <c r="AY277" s="20" t="s">
        <v>178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20" t="s">
        <v>80</v>
      </c>
      <c r="BK277" s="229">
        <f>ROUND(I277*H277,2)</f>
        <v>0</v>
      </c>
      <c r="BL277" s="20" t="s">
        <v>185</v>
      </c>
      <c r="BM277" s="228" t="s">
        <v>645</v>
      </c>
    </row>
    <row r="278" spans="1:47" s="2" customFormat="1" ht="12">
      <c r="A278" s="41"/>
      <c r="B278" s="42"/>
      <c r="C278" s="43"/>
      <c r="D278" s="230" t="s">
        <v>187</v>
      </c>
      <c r="E278" s="43"/>
      <c r="F278" s="231" t="s">
        <v>2398</v>
      </c>
      <c r="G278" s="43"/>
      <c r="H278" s="43"/>
      <c r="I278" s="232"/>
      <c r="J278" s="43"/>
      <c r="K278" s="43"/>
      <c r="L278" s="47"/>
      <c r="M278" s="233"/>
      <c r="N278" s="23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187</v>
      </c>
      <c r="AU278" s="20" t="s">
        <v>82</v>
      </c>
    </row>
    <row r="279" spans="1:65" s="2" customFormat="1" ht="16.5" customHeight="1">
      <c r="A279" s="41"/>
      <c r="B279" s="42"/>
      <c r="C279" s="217" t="s">
        <v>382</v>
      </c>
      <c r="D279" s="217" t="s">
        <v>180</v>
      </c>
      <c r="E279" s="218" t="s">
        <v>2399</v>
      </c>
      <c r="F279" s="219" t="s">
        <v>2400</v>
      </c>
      <c r="G279" s="220" t="s">
        <v>381</v>
      </c>
      <c r="H279" s="221">
        <v>6</v>
      </c>
      <c r="I279" s="222"/>
      <c r="J279" s="223">
        <f>ROUND(I279*H279,2)</f>
        <v>0</v>
      </c>
      <c r="K279" s="219" t="s">
        <v>197</v>
      </c>
      <c r="L279" s="47"/>
      <c r="M279" s="224" t="s">
        <v>19</v>
      </c>
      <c r="N279" s="225" t="s">
        <v>43</v>
      </c>
      <c r="O279" s="87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8" t="s">
        <v>185</v>
      </c>
      <c r="AT279" s="228" t="s">
        <v>180</v>
      </c>
      <c r="AU279" s="228" t="s">
        <v>82</v>
      </c>
      <c r="AY279" s="20" t="s">
        <v>178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20" t="s">
        <v>80</v>
      </c>
      <c r="BK279" s="229">
        <f>ROUND(I279*H279,2)</f>
        <v>0</v>
      </c>
      <c r="BL279" s="20" t="s">
        <v>185</v>
      </c>
      <c r="BM279" s="228" t="s">
        <v>1029</v>
      </c>
    </row>
    <row r="280" spans="1:47" s="2" customFormat="1" ht="12">
      <c r="A280" s="41"/>
      <c r="B280" s="42"/>
      <c r="C280" s="43"/>
      <c r="D280" s="230" t="s">
        <v>187</v>
      </c>
      <c r="E280" s="43"/>
      <c r="F280" s="231" t="s">
        <v>2401</v>
      </c>
      <c r="G280" s="43"/>
      <c r="H280" s="43"/>
      <c r="I280" s="232"/>
      <c r="J280" s="43"/>
      <c r="K280" s="43"/>
      <c r="L280" s="47"/>
      <c r="M280" s="233"/>
      <c r="N280" s="23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187</v>
      </c>
      <c r="AU280" s="20" t="s">
        <v>82</v>
      </c>
    </row>
    <row r="281" spans="1:65" s="2" customFormat="1" ht="16.5" customHeight="1">
      <c r="A281" s="41"/>
      <c r="B281" s="42"/>
      <c r="C281" s="217" t="s">
        <v>609</v>
      </c>
      <c r="D281" s="217" t="s">
        <v>180</v>
      </c>
      <c r="E281" s="218" t="s">
        <v>2402</v>
      </c>
      <c r="F281" s="219" t="s">
        <v>2403</v>
      </c>
      <c r="G281" s="220" t="s">
        <v>381</v>
      </c>
      <c r="H281" s="221">
        <v>15</v>
      </c>
      <c r="I281" s="222"/>
      <c r="J281" s="223">
        <f>ROUND(I281*H281,2)</f>
        <v>0</v>
      </c>
      <c r="K281" s="219" t="s">
        <v>197</v>
      </c>
      <c r="L281" s="47"/>
      <c r="M281" s="224" t="s">
        <v>19</v>
      </c>
      <c r="N281" s="225" t="s">
        <v>43</v>
      </c>
      <c r="O281" s="87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8" t="s">
        <v>185</v>
      </c>
      <c r="AT281" s="228" t="s">
        <v>180</v>
      </c>
      <c r="AU281" s="228" t="s">
        <v>82</v>
      </c>
      <c r="AY281" s="20" t="s">
        <v>178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20" t="s">
        <v>80</v>
      </c>
      <c r="BK281" s="229">
        <f>ROUND(I281*H281,2)</f>
        <v>0</v>
      </c>
      <c r="BL281" s="20" t="s">
        <v>185</v>
      </c>
      <c r="BM281" s="228" t="s">
        <v>1040</v>
      </c>
    </row>
    <row r="282" spans="1:47" s="2" customFormat="1" ht="12">
      <c r="A282" s="41"/>
      <c r="B282" s="42"/>
      <c r="C282" s="43"/>
      <c r="D282" s="230" t="s">
        <v>187</v>
      </c>
      <c r="E282" s="43"/>
      <c r="F282" s="231" t="s">
        <v>2403</v>
      </c>
      <c r="G282" s="43"/>
      <c r="H282" s="43"/>
      <c r="I282" s="232"/>
      <c r="J282" s="43"/>
      <c r="K282" s="43"/>
      <c r="L282" s="47"/>
      <c r="M282" s="233"/>
      <c r="N282" s="23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187</v>
      </c>
      <c r="AU282" s="20" t="s">
        <v>82</v>
      </c>
    </row>
    <row r="283" spans="1:65" s="2" customFormat="1" ht="21.75" customHeight="1">
      <c r="A283" s="41"/>
      <c r="B283" s="42"/>
      <c r="C283" s="217" t="s">
        <v>386</v>
      </c>
      <c r="D283" s="217" t="s">
        <v>180</v>
      </c>
      <c r="E283" s="218" t="s">
        <v>2404</v>
      </c>
      <c r="F283" s="219" t="s">
        <v>2405</v>
      </c>
      <c r="G283" s="220" t="s">
        <v>196</v>
      </c>
      <c r="H283" s="221">
        <v>80</v>
      </c>
      <c r="I283" s="222"/>
      <c r="J283" s="223">
        <f>ROUND(I283*H283,2)</f>
        <v>0</v>
      </c>
      <c r="K283" s="219" t="s">
        <v>184</v>
      </c>
      <c r="L283" s="47"/>
      <c r="M283" s="224" t="s">
        <v>19</v>
      </c>
      <c r="N283" s="225" t="s">
        <v>43</v>
      </c>
      <c r="O283" s="87"/>
      <c r="P283" s="226">
        <f>O283*H283</f>
        <v>0</v>
      </c>
      <c r="Q283" s="226">
        <v>2E-06</v>
      </c>
      <c r="R283" s="226">
        <f>Q283*H283</f>
        <v>0.00015999999999999999</v>
      </c>
      <c r="S283" s="226">
        <v>0</v>
      </c>
      <c r="T283" s="22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8" t="s">
        <v>185</v>
      </c>
      <c r="AT283" s="228" t="s">
        <v>180</v>
      </c>
      <c r="AU283" s="228" t="s">
        <v>82</v>
      </c>
      <c r="AY283" s="20" t="s">
        <v>178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0" t="s">
        <v>80</v>
      </c>
      <c r="BK283" s="229">
        <f>ROUND(I283*H283,2)</f>
        <v>0</v>
      </c>
      <c r="BL283" s="20" t="s">
        <v>185</v>
      </c>
      <c r="BM283" s="228" t="s">
        <v>655</v>
      </c>
    </row>
    <row r="284" spans="1:47" s="2" customFormat="1" ht="12">
      <c r="A284" s="41"/>
      <c r="B284" s="42"/>
      <c r="C284" s="43"/>
      <c r="D284" s="230" t="s">
        <v>187</v>
      </c>
      <c r="E284" s="43"/>
      <c r="F284" s="231" t="s">
        <v>2406</v>
      </c>
      <c r="G284" s="43"/>
      <c r="H284" s="43"/>
      <c r="I284" s="232"/>
      <c r="J284" s="43"/>
      <c r="K284" s="43"/>
      <c r="L284" s="47"/>
      <c r="M284" s="233"/>
      <c r="N284" s="23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187</v>
      </c>
      <c r="AU284" s="20" t="s">
        <v>82</v>
      </c>
    </row>
    <row r="285" spans="1:63" s="12" customFormat="1" ht="22.8" customHeight="1">
      <c r="A285" s="12"/>
      <c r="B285" s="201"/>
      <c r="C285" s="202"/>
      <c r="D285" s="203" t="s">
        <v>71</v>
      </c>
      <c r="E285" s="215" t="s">
        <v>2194</v>
      </c>
      <c r="F285" s="215" t="s">
        <v>2407</v>
      </c>
      <c r="G285" s="202"/>
      <c r="H285" s="202"/>
      <c r="I285" s="205"/>
      <c r="J285" s="216">
        <f>BK285</f>
        <v>0</v>
      </c>
      <c r="K285" s="202"/>
      <c r="L285" s="207"/>
      <c r="M285" s="208"/>
      <c r="N285" s="209"/>
      <c r="O285" s="209"/>
      <c r="P285" s="210">
        <f>SUM(P286:P301)</f>
        <v>0</v>
      </c>
      <c r="Q285" s="209"/>
      <c r="R285" s="210">
        <f>SUM(R286:R301)</f>
        <v>0</v>
      </c>
      <c r="S285" s="209"/>
      <c r="T285" s="211">
        <f>SUM(T286:T301)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2" t="s">
        <v>80</v>
      </c>
      <c r="AT285" s="213" t="s">
        <v>71</v>
      </c>
      <c r="AU285" s="213" t="s">
        <v>80</v>
      </c>
      <c r="AY285" s="212" t="s">
        <v>178</v>
      </c>
      <c r="BK285" s="214">
        <f>SUM(BK286:BK301)</f>
        <v>0</v>
      </c>
    </row>
    <row r="286" spans="1:65" s="2" customFormat="1" ht="16.5" customHeight="1">
      <c r="A286" s="41"/>
      <c r="B286" s="42"/>
      <c r="C286" s="217" t="s">
        <v>617</v>
      </c>
      <c r="D286" s="217" t="s">
        <v>180</v>
      </c>
      <c r="E286" s="218" t="s">
        <v>2408</v>
      </c>
      <c r="F286" s="219" t="s">
        <v>2409</v>
      </c>
      <c r="G286" s="220" t="s">
        <v>381</v>
      </c>
      <c r="H286" s="221">
        <v>42</v>
      </c>
      <c r="I286" s="222"/>
      <c r="J286" s="223">
        <f>ROUND(I286*H286,2)</f>
        <v>0</v>
      </c>
      <c r="K286" s="219" t="s">
        <v>197</v>
      </c>
      <c r="L286" s="47"/>
      <c r="M286" s="224" t="s">
        <v>19</v>
      </c>
      <c r="N286" s="225" t="s">
        <v>43</v>
      </c>
      <c r="O286" s="87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8" t="s">
        <v>185</v>
      </c>
      <c r="AT286" s="228" t="s">
        <v>180</v>
      </c>
      <c r="AU286" s="228" t="s">
        <v>82</v>
      </c>
      <c r="AY286" s="20" t="s">
        <v>178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20" t="s">
        <v>80</v>
      </c>
      <c r="BK286" s="229">
        <f>ROUND(I286*H286,2)</f>
        <v>0</v>
      </c>
      <c r="BL286" s="20" t="s">
        <v>185</v>
      </c>
      <c r="BM286" s="228" t="s">
        <v>1064</v>
      </c>
    </row>
    <row r="287" spans="1:47" s="2" customFormat="1" ht="12">
      <c r="A287" s="41"/>
      <c r="B287" s="42"/>
      <c r="C287" s="43"/>
      <c r="D287" s="230" t="s">
        <v>187</v>
      </c>
      <c r="E287" s="43"/>
      <c r="F287" s="231" t="s">
        <v>2409</v>
      </c>
      <c r="G287" s="43"/>
      <c r="H287" s="43"/>
      <c r="I287" s="232"/>
      <c r="J287" s="43"/>
      <c r="K287" s="43"/>
      <c r="L287" s="47"/>
      <c r="M287" s="233"/>
      <c r="N287" s="234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187</v>
      </c>
      <c r="AU287" s="20" t="s">
        <v>82</v>
      </c>
    </row>
    <row r="288" spans="1:65" s="2" customFormat="1" ht="16.5" customHeight="1">
      <c r="A288" s="41"/>
      <c r="B288" s="42"/>
      <c r="C288" s="217" t="s">
        <v>390</v>
      </c>
      <c r="D288" s="217" t="s">
        <v>180</v>
      </c>
      <c r="E288" s="218" t="s">
        <v>2410</v>
      </c>
      <c r="F288" s="219" t="s">
        <v>2411</v>
      </c>
      <c r="G288" s="220" t="s">
        <v>381</v>
      </c>
      <c r="H288" s="221">
        <v>8</v>
      </c>
      <c r="I288" s="222"/>
      <c r="J288" s="223">
        <f>ROUND(I288*H288,2)</f>
        <v>0</v>
      </c>
      <c r="K288" s="219" t="s">
        <v>197</v>
      </c>
      <c r="L288" s="47"/>
      <c r="M288" s="224" t="s">
        <v>19</v>
      </c>
      <c r="N288" s="225" t="s">
        <v>43</v>
      </c>
      <c r="O288" s="87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28" t="s">
        <v>185</v>
      </c>
      <c r="AT288" s="228" t="s">
        <v>180</v>
      </c>
      <c r="AU288" s="228" t="s">
        <v>82</v>
      </c>
      <c r="AY288" s="20" t="s">
        <v>178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0" t="s">
        <v>80</v>
      </c>
      <c r="BK288" s="229">
        <f>ROUND(I288*H288,2)</f>
        <v>0</v>
      </c>
      <c r="BL288" s="20" t="s">
        <v>185</v>
      </c>
      <c r="BM288" s="228" t="s">
        <v>1074</v>
      </c>
    </row>
    <row r="289" spans="1:47" s="2" customFormat="1" ht="12">
      <c r="A289" s="41"/>
      <c r="B289" s="42"/>
      <c r="C289" s="43"/>
      <c r="D289" s="230" t="s">
        <v>187</v>
      </c>
      <c r="E289" s="43"/>
      <c r="F289" s="231" t="s">
        <v>2411</v>
      </c>
      <c r="G289" s="43"/>
      <c r="H289" s="43"/>
      <c r="I289" s="232"/>
      <c r="J289" s="43"/>
      <c r="K289" s="43"/>
      <c r="L289" s="47"/>
      <c r="M289" s="233"/>
      <c r="N289" s="23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187</v>
      </c>
      <c r="AU289" s="20" t="s">
        <v>82</v>
      </c>
    </row>
    <row r="290" spans="1:65" s="2" customFormat="1" ht="16.5" customHeight="1">
      <c r="A290" s="41"/>
      <c r="B290" s="42"/>
      <c r="C290" s="217" t="s">
        <v>625</v>
      </c>
      <c r="D290" s="217" t="s">
        <v>180</v>
      </c>
      <c r="E290" s="218" t="s">
        <v>2412</v>
      </c>
      <c r="F290" s="219" t="s">
        <v>2413</v>
      </c>
      <c r="G290" s="220" t="s">
        <v>381</v>
      </c>
      <c r="H290" s="221">
        <v>84</v>
      </c>
      <c r="I290" s="222"/>
      <c r="J290" s="223">
        <f>ROUND(I290*H290,2)</f>
        <v>0</v>
      </c>
      <c r="K290" s="219" t="s">
        <v>197</v>
      </c>
      <c r="L290" s="47"/>
      <c r="M290" s="224" t="s">
        <v>19</v>
      </c>
      <c r="N290" s="225" t="s">
        <v>43</v>
      </c>
      <c r="O290" s="87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8" t="s">
        <v>185</v>
      </c>
      <c r="AT290" s="228" t="s">
        <v>180</v>
      </c>
      <c r="AU290" s="228" t="s">
        <v>82</v>
      </c>
      <c r="AY290" s="20" t="s">
        <v>178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20" t="s">
        <v>80</v>
      </c>
      <c r="BK290" s="229">
        <f>ROUND(I290*H290,2)</f>
        <v>0</v>
      </c>
      <c r="BL290" s="20" t="s">
        <v>185</v>
      </c>
      <c r="BM290" s="228" t="s">
        <v>1085</v>
      </c>
    </row>
    <row r="291" spans="1:47" s="2" customFormat="1" ht="12">
      <c r="A291" s="41"/>
      <c r="B291" s="42"/>
      <c r="C291" s="43"/>
      <c r="D291" s="230" t="s">
        <v>187</v>
      </c>
      <c r="E291" s="43"/>
      <c r="F291" s="231" t="s">
        <v>2413</v>
      </c>
      <c r="G291" s="43"/>
      <c r="H291" s="43"/>
      <c r="I291" s="232"/>
      <c r="J291" s="43"/>
      <c r="K291" s="43"/>
      <c r="L291" s="47"/>
      <c r="M291" s="233"/>
      <c r="N291" s="23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187</v>
      </c>
      <c r="AU291" s="20" t="s">
        <v>82</v>
      </c>
    </row>
    <row r="292" spans="1:65" s="2" customFormat="1" ht="16.5" customHeight="1">
      <c r="A292" s="41"/>
      <c r="B292" s="42"/>
      <c r="C292" s="217" t="s">
        <v>396</v>
      </c>
      <c r="D292" s="217" t="s">
        <v>180</v>
      </c>
      <c r="E292" s="218" t="s">
        <v>2414</v>
      </c>
      <c r="F292" s="219" t="s">
        <v>2415</v>
      </c>
      <c r="G292" s="220" t="s">
        <v>381</v>
      </c>
      <c r="H292" s="221">
        <v>3</v>
      </c>
      <c r="I292" s="222"/>
      <c r="J292" s="223">
        <f>ROUND(I292*H292,2)</f>
        <v>0</v>
      </c>
      <c r="K292" s="219" t="s">
        <v>197</v>
      </c>
      <c r="L292" s="47"/>
      <c r="M292" s="224" t="s">
        <v>19</v>
      </c>
      <c r="N292" s="225" t="s">
        <v>43</v>
      </c>
      <c r="O292" s="87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8" t="s">
        <v>185</v>
      </c>
      <c r="AT292" s="228" t="s">
        <v>180</v>
      </c>
      <c r="AU292" s="228" t="s">
        <v>82</v>
      </c>
      <c r="AY292" s="20" t="s">
        <v>178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20" t="s">
        <v>80</v>
      </c>
      <c r="BK292" s="229">
        <f>ROUND(I292*H292,2)</f>
        <v>0</v>
      </c>
      <c r="BL292" s="20" t="s">
        <v>185</v>
      </c>
      <c r="BM292" s="228" t="s">
        <v>1097</v>
      </c>
    </row>
    <row r="293" spans="1:47" s="2" customFormat="1" ht="12">
      <c r="A293" s="41"/>
      <c r="B293" s="42"/>
      <c r="C293" s="43"/>
      <c r="D293" s="230" t="s">
        <v>187</v>
      </c>
      <c r="E293" s="43"/>
      <c r="F293" s="231" t="s">
        <v>2415</v>
      </c>
      <c r="G293" s="43"/>
      <c r="H293" s="43"/>
      <c r="I293" s="232"/>
      <c r="J293" s="43"/>
      <c r="K293" s="43"/>
      <c r="L293" s="47"/>
      <c r="M293" s="233"/>
      <c r="N293" s="23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187</v>
      </c>
      <c r="AU293" s="20" t="s">
        <v>82</v>
      </c>
    </row>
    <row r="294" spans="1:65" s="2" customFormat="1" ht="16.5" customHeight="1">
      <c r="A294" s="41"/>
      <c r="B294" s="42"/>
      <c r="C294" s="217" t="s">
        <v>633</v>
      </c>
      <c r="D294" s="217" t="s">
        <v>180</v>
      </c>
      <c r="E294" s="218" t="s">
        <v>2416</v>
      </c>
      <c r="F294" s="219" t="s">
        <v>2417</v>
      </c>
      <c r="G294" s="220" t="s">
        <v>196</v>
      </c>
      <c r="H294" s="221">
        <v>1</v>
      </c>
      <c r="I294" s="222"/>
      <c r="J294" s="223">
        <f>ROUND(I294*H294,2)</f>
        <v>0</v>
      </c>
      <c r="K294" s="219" t="s">
        <v>184</v>
      </c>
      <c r="L294" s="47"/>
      <c r="M294" s="224" t="s">
        <v>19</v>
      </c>
      <c r="N294" s="225" t="s">
        <v>43</v>
      </c>
      <c r="O294" s="87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8" t="s">
        <v>185</v>
      </c>
      <c r="AT294" s="228" t="s">
        <v>180</v>
      </c>
      <c r="AU294" s="228" t="s">
        <v>82</v>
      </c>
      <c r="AY294" s="20" t="s">
        <v>178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20" t="s">
        <v>80</v>
      </c>
      <c r="BK294" s="229">
        <f>ROUND(I294*H294,2)</f>
        <v>0</v>
      </c>
      <c r="BL294" s="20" t="s">
        <v>185</v>
      </c>
      <c r="BM294" s="228" t="s">
        <v>1114</v>
      </c>
    </row>
    <row r="295" spans="1:47" s="2" customFormat="1" ht="12">
      <c r="A295" s="41"/>
      <c r="B295" s="42"/>
      <c r="C295" s="43"/>
      <c r="D295" s="230" t="s">
        <v>187</v>
      </c>
      <c r="E295" s="43"/>
      <c r="F295" s="231" t="s">
        <v>2418</v>
      </c>
      <c r="G295" s="43"/>
      <c r="H295" s="43"/>
      <c r="I295" s="232"/>
      <c r="J295" s="43"/>
      <c r="K295" s="43"/>
      <c r="L295" s="47"/>
      <c r="M295" s="233"/>
      <c r="N295" s="23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187</v>
      </c>
      <c r="AU295" s="20" t="s">
        <v>82</v>
      </c>
    </row>
    <row r="296" spans="1:65" s="2" customFormat="1" ht="16.5" customHeight="1">
      <c r="A296" s="41"/>
      <c r="B296" s="42"/>
      <c r="C296" s="217" t="s">
        <v>401</v>
      </c>
      <c r="D296" s="217" t="s">
        <v>180</v>
      </c>
      <c r="E296" s="218" t="s">
        <v>2419</v>
      </c>
      <c r="F296" s="219" t="s">
        <v>2420</v>
      </c>
      <c r="G296" s="220" t="s">
        <v>381</v>
      </c>
      <c r="H296" s="221">
        <v>2.5</v>
      </c>
      <c r="I296" s="222"/>
      <c r="J296" s="223">
        <f>ROUND(I296*H296,2)</f>
        <v>0</v>
      </c>
      <c r="K296" s="219" t="s">
        <v>197</v>
      </c>
      <c r="L296" s="47"/>
      <c r="M296" s="224" t="s">
        <v>19</v>
      </c>
      <c r="N296" s="225" t="s">
        <v>43</v>
      </c>
      <c r="O296" s="87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8" t="s">
        <v>185</v>
      </c>
      <c r="AT296" s="228" t="s">
        <v>180</v>
      </c>
      <c r="AU296" s="228" t="s">
        <v>82</v>
      </c>
      <c r="AY296" s="20" t="s">
        <v>178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20" t="s">
        <v>80</v>
      </c>
      <c r="BK296" s="229">
        <f>ROUND(I296*H296,2)</f>
        <v>0</v>
      </c>
      <c r="BL296" s="20" t="s">
        <v>185</v>
      </c>
      <c r="BM296" s="228" t="s">
        <v>1126</v>
      </c>
    </row>
    <row r="297" spans="1:47" s="2" customFormat="1" ht="12">
      <c r="A297" s="41"/>
      <c r="B297" s="42"/>
      <c r="C297" s="43"/>
      <c r="D297" s="230" t="s">
        <v>187</v>
      </c>
      <c r="E297" s="43"/>
      <c r="F297" s="231" t="s">
        <v>2420</v>
      </c>
      <c r="G297" s="43"/>
      <c r="H297" s="43"/>
      <c r="I297" s="232"/>
      <c r="J297" s="43"/>
      <c r="K297" s="43"/>
      <c r="L297" s="47"/>
      <c r="M297" s="233"/>
      <c r="N297" s="23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187</v>
      </c>
      <c r="AU297" s="20" t="s">
        <v>82</v>
      </c>
    </row>
    <row r="298" spans="1:65" s="2" customFormat="1" ht="16.5" customHeight="1">
      <c r="A298" s="41"/>
      <c r="B298" s="42"/>
      <c r="C298" s="217" t="s">
        <v>642</v>
      </c>
      <c r="D298" s="217" t="s">
        <v>180</v>
      </c>
      <c r="E298" s="218" t="s">
        <v>2421</v>
      </c>
      <c r="F298" s="219" t="s">
        <v>2422</v>
      </c>
      <c r="G298" s="220" t="s">
        <v>196</v>
      </c>
      <c r="H298" s="221">
        <v>2</v>
      </c>
      <c r="I298" s="222"/>
      <c r="J298" s="223">
        <f>ROUND(I298*H298,2)</f>
        <v>0</v>
      </c>
      <c r="K298" s="219" t="s">
        <v>184</v>
      </c>
      <c r="L298" s="47"/>
      <c r="M298" s="224" t="s">
        <v>19</v>
      </c>
      <c r="N298" s="225" t="s">
        <v>43</v>
      </c>
      <c r="O298" s="87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28" t="s">
        <v>185</v>
      </c>
      <c r="AT298" s="228" t="s">
        <v>180</v>
      </c>
      <c r="AU298" s="228" t="s">
        <v>82</v>
      </c>
      <c r="AY298" s="20" t="s">
        <v>178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20" t="s">
        <v>80</v>
      </c>
      <c r="BK298" s="229">
        <f>ROUND(I298*H298,2)</f>
        <v>0</v>
      </c>
      <c r="BL298" s="20" t="s">
        <v>185</v>
      </c>
      <c r="BM298" s="228" t="s">
        <v>1137</v>
      </c>
    </row>
    <row r="299" spans="1:47" s="2" customFormat="1" ht="12">
      <c r="A299" s="41"/>
      <c r="B299" s="42"/>
      <c r="C299" s="43"/>
      <c r="D299" s="230" t="s">
        <v>187</v>
      </c>
      <c r="E299" s="43"/>
      <c r="F299" s="231" t="s">
        <v>2423</v>
      </c>
      <c r="G299" s="43"/>
      <c r="H299" s="43"/>
      <c r="I299" s="232"/>
      <c r="J299" s="43"/>
      <c r="K299" s="43"/>
      <c r="L299" s="47"/>
      <c r="M299" s="233"/>
      <c r="N299" s="23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187</v>
      </c>
      <c r="AU299" s="20" t="s">
        <v>82</v>
      </c>
    </row>
    <row r="300" spans="1:65" s="2" customFormat="1" ht="12">
      <c r="A300" s="41"/>
      <c r="B300" s="42"/>
      <c r="C300" s="217" t="s">
        <v>407</v>
      </c>
      <c r="D300" s="217" t="s">
        <v>180</v>
      </c>
      <c r="E300" s="218" t="s">
        <v>2424</v>
      </c>
      <c r="F300" s="219" t="s">
        <v>2425</v>
      </c>
      <c r="G300" s="220" t="s">
        <v>381</v>
      </c>
      <c r="H300" s="221">
        <v>24</v>
      </c>
      <c r="I300" s="222"/>
      <c r="J300" s="223">
        <f>ROUND(I300*H300,2)</f>
        <v>0</v>
      </c>
      <c r="K300" s="219" t="s">
        <v>197</v>
      </c>
      <c r="L300" s="47"/>
      <c r="M300" s="224" t="s">
        <v>19</v>
      </c>
      <c r="N300" s="225" t="s">
        <v>43</v>
      </c>
      <c r="O300" s="87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28" t="s">
        <v>185</v>
      </c>
      <c r="AT300" s="228" t="s">
        <v>180</v>
      </c>
      <c r="AU300" s="228" t="s">
        <v>82</v>
      </c>
      <c r="AY300" s="20" t="s">
        <v>178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20" t="s">
        <v>80</v>
      </c>
      <c r="BK300" s="229">
        <f>ROUND(I300*H300,2)</f>
        <v>0</v>
      </c>
      <c r="BL300" s="20" t="s">
        <v>185</v>
      </c>
      <c r="BM300" s="228" t="s">
        <v>1149</v>
      </c>
    </row>
    <row r="301" spans="1:47" s="2" customFormat="1" ht="12">
      <c r="A301" s="41"/>
      <c r="B301" s="42"/>
      <c r="C301" s="43"/>
      <c r="D301" s="230" t="s">
        <v>187</v>
      </c>
      <c r="E301" s="43"/>
      <c r="F301" s="231" t="s">
        <v>2425</v>
      </c>
      <c r="G301" s="43"/>
      <c r="H301" s="43"/>
      <c r="I301" s="232"/>
      <c r="J301" s="43"/>
      <c r="K301" s="43"/>
      <c r="L301" s="47"/>
      <c r="M301" s="304"/>
      <c r="N301" s="305"/>
      <c r="O301" s="306"/>
      <c r="P301" s="306"/>
      <c r="Q301" s="306"/>
      <c r="R301" s="306"/>
      <c r="S301" s="306"/>
      <c r="T301" s="307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187</v>
      </c>
      <c r="AU301" s="20" t="s">
        <v>82</v>
      </c>
    </row>
    <row r="302" spans="1:31" s="2" customFormat="1" ht="6.95" customHeight="1">
      <c r="A302" s="41"/>
      <c r="B302" s="62"/>
      <c r="C302" s="63"/>
      <c r="D302" s="63"/>
      <c r="E302" s="63"/>
      <c r="F302" s="63"/>
      <c r="G302" s="63"/>
      <c r="H302" s="63"/>
      <c r="I302" s="63"/>
      <c r="J302" s="63"/>
      <c r="K302" s="63"/>
      <c r="L302" s="47"/>
      <c r="M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</row>
  </sheetData>
  <sheetProtection password="CC35" sheet="1" objects="1" scenarios="1" formatColumns="0" formatRows="0" autoFilter="0"/>
  <autoFilter ref="C105:K30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2:H92"/>
    <mergeCell ref="E96:H96"/>
    <mergeCell ref="E94:H94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108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119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PŘÍSTAVBA DVOU TŘÍD MŠ LAZARETNÍ</v>
      </c>
      <c r="F7" s="147"/>
      <c r="G7" s="147"/>
      <c r="H7" s="147"/>
      <c r="L7" s="23"/>
    </row>
    <row r="8" spans="2:12" s="1" customFormat="1" ht="12" customHeight="1">
      <c r="B8" s="23"/>
      <c r="D8" s="147" t="s">
        <v>120</v>
      </c>
      <c r="L8" s="23"/>
    </row>
    <row r="9" spans="1:31" s="2" customFormat="1" ht="16.5" customHeight="1">
      <c r="A9" s="41"/>
      <c r="B9" s="47"/>
      <c r="C9" s="41"/>
      <c r="D9" s="41"/>
      <c r="E9" s="148" t="s">
        <v>1520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1521</v>
      </c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0" t="s">
        <v>2426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47" t="s">
        <v>20</v>
      </c>
      <c r="J13" s="136" t="s">
        <v>19</v>
      </c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47" t="s">
        <v>23</v>
      </c>
      <c r="J14" s="151" t="str">
        <f>'Rekapitulace stavby'!AN8</f>
        <v>15. 6. 2021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47" t="s">
        <v>26</v>
      </c>
      <c r="J16" s="136" t="s">
        <v>19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47" t="s">
        <v>28</v>
      </c>
      <c r="J17" s="136" t="s">
        <v>19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47" t="s">
        <v>26</v>
      </c>
      <c r="J19" s="36" t="str">
        <f>'Rekapitulace stavby'!AN13</f>
        <v>Vyplň údaj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7" t="s">
        <v>28</v>
      </c>
      <c r="J20" s="36" t="str">
        <f>'Rekapitulace stavby'!AN14</f>
        <v>Vyplň údaj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47" t="s">
        <v>26</v>
      </c>
      <c r="J22" s="136" t="s">
        <v>19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32</v>
      </c>
      <c r="F23" s="41"/>
      <c r="G23" s="41"/>
      <c r="H23" s="41"/>
      <c r="I23" s="147" t="s">
        <v>28</v>
      </c>
      <c r="J23" s="136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34</v>
      </c>
      <c r="E25" s="41"/>
      <c r="F25" s="41"/>
      <c r="G25" s="41"/>
      <c r="H25" s="41"/>
      <c r="I25" s="147" t="s">
        <v>26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35</v>
      </c>
      <c r="F26" s="41"/>
      <c r="G26" s="41"/>
      <c r="H26" s="41"/>
      <c r="I26" s="147" t="s">
        <v>28</v>
      </c>
      <c r="J26" s="136" t="s">
        <v>19</v>
      </c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36</v>
      </c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47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7" t="s">
        <v>38</v>
      </c>
      <c r="E32" s="41"/>
      <c r="F32" s="41"/>
      <c r="G32" s="41"/>
      <c r="H32" s="41"/>
      <c r="I32" s="41"/>
      <c r="J32" s="158">
        <f>ROUND(J88,2)</f>
        <v>0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9" t="s">
        <v>40</v>
      </c>
      <c r="G34" s="41"/>
      <c r="H34" s="41"/>
      <c r="I34" s="159" t="s">
        <v>39</v>
      </c>
      <c r="J34" s="159" t="s">
        <v>41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0" t="s">
        <v>42</v>
      </c>
      <c r="E35" s="147" t="s">
        <v>43</v>
      </c>
      <c r="F35" s="161">
        <f>ROUND((SUM(BE88:BE149)),2)</f>
        <v>0</v>
      </c>
      <c r="G35" s="41"/>
      <c r="H35" s="41"/>
      <c r="I35" s="162">
        <v>0.21</v>
      </c>
      <c r="J35" s="161">
        <f>ROUND(((SUM(BE88:BE149))*I35),2)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44</v>
      </c>
      <c r="F36" s="161">
        <f>ROUND((SUM(BF88:BF149)),2)</f>
        <v>0</v>
      </c>
      <c r="G36" s="41"/>
      <c r="H36" s="41"/>
      <c r="I36" s="162">
        <v>0.15</v>
      </c>
      <c r="J36" s="161">
        <f>ROUND(((SUM(BF88:BF149))*I36),2)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45</v>
      </c>
      <c r="F37" s="161">
        <f>ROUND((SUM(BG88:BG149)),2)</f>
        <v>0</v>
      </c>
      <c r="G37" s="41"/>
      <c r="H37" s="41"/>
      <c r="I37" s="162">
        <v>0.21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46</v>
      </c>
      <c r="F38" s="161">
        <f>ROUND((SUM(BH88:BH149)),2)</f>
        <v>0</v>
      </c>
      <c r="G38" s="41"/>
      <c r="H38" s="41"/>
      <c r="I38" s="162">
        <v>0.15</v>
      </c>
      <c r="J38" s="161">
        <f>0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47</v>
      </c>
      <c r="F39" s="161">
        <f>ROUND((SUM(BI88:BI149)),2)</f>
        <v>0</v>
      </c>
      <c r="G39" s="41"/>
      <c r="H39" s="41"/>
      <c r="I39" s="162">
        <v>0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122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4" t="str">
        <f>E7</f>
        <v>PŘÍSTAVBA DVOU TŘÍD MŠ LAZARETNÍ</v>
      </c>
      <c r="F50" s="35"/>
      <c r="G50" s="35"/>
      <c r="H50" s="35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120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4" t="s">
        <v>1520</v>
      </c>
      <c r="F52" s="43"/>
      <c r="G52" s="43"/>
      <c r="H52" s="43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1521</v>
      </c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 xml:space="preserve">D.1.4.f -  PLYNOVÁ ZAŘÍZENÍ</v>
      </c>
      <c r="F54" s="43"/>
      <c r="G54" s="43"/>
      <c r="H54" s="43"/>
      <c r="I54" s="43"/>
      <c r="J54" s="43"/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Lazaretní 25, 312 00 Plzeň</v>
      </c>
      <c r="G56" s="43"/>
      <c r="H56" s="43"/>
      <c r="I56" s="35" t="s">
        <v>23</v>
      </c>
      <c r="J56" s="75" t="str">
        <f>IF(J14="","",J14)</f>
        <v>15. 6. 2021</v>
      </c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 xml:space="preserve">ZŠ a MŠ Lazaretní 25, Plzeň </v>
      </c>
      <c r="G58" s="43"/>
      <c r="H58" s="43"/>
      <c r="I58" s="35" t="s">
        <v>31</v>
      </c>
      <c r="J58" s="39" t="str">
        <f>E23</f>
        <v>projectstudio8 s.r.o.</v>
      </c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35" t="s">
        <v>34</v>
      </c>
      <c r="J59" s="39" t="str">
        <f>E26</f>
        <v xml:space="preserve">Michal Jirka 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5" t="s">
        <v>123</v>
      </c>
      <c r="D61" s="176"/>
      <c r="E61" s="176"/>
      <c r="F61" s="176"/>
      <c r="G61" s="176"/>
      <c r="H61" s="176"/>
      <c r="I61" s="176"/>
      <c r="J61" s="177" t="s">
        <v>124</v>
      </c>
      <c r="K61" s="176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8" t="s">
        <v>70</v>
      </c>
      <c r="D63" s="43"/>
      <c r="E63" s="43"/>
      <c r="F63" s="43"/>
      <c r="G63" s="43"/>
      <c r="H63" s="43"/>
      <c r="I63" s="43"/>
      <c r="J63" s="105">
        <f>J88</f>
        <v>0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125</v>
      </c>
    </row>
    <row r="64" spans="1:31" s="9" customFormat="1" ht="24.95" customHeight="1">
      <c r="A64" s="9"/>
      <c r="B64" s="179"/>
      <c r="C64" s="180"/>
      <c r="D64" s="181" t="s">
        <v>2427</v>
      </c>
      <c r="E64" s="182"/>
      <c r="F64" s="182"/>
      <c r="G64" s="182"/>
      <c r="H64" s="182"/>
      <c r="I64" s="182"/>
      <c r="J64" s="183">
        <f>J89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9"/>
      <c r="C65" s="180"/>
      <c r="D65" s="181" t="s">
        <v>2428</v>
      </c>
      <c r="E65" s="182"/>
      <c r="F65" s="182"/>
      <c r="G65" s="182"/>
      <c r="H65" s="182"/>
      <c r="I65" s="182"/>
      <c r="J65" s="183">
        <f>J96</f>
        <v>0</v>
      </c>
      <c r="K65" s="180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9"/>
      <c r="C66" s="180"/>
      <c r="D66" s="181" t="s">
        <v>2429</v>
      </c>
      <c r="E66" s="182"/>
      <c r="F66" s="182"/>
      <c r="G66" s="182"/>
      <c r="H66" s="182"/>
      <c r="I66" s="182"/>
      <c r="J66" s="183">
        <f>J127</f>
        <v>0</v>
      </c>
      <c r="K66" s="180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163</v>
      </c>
      <c r="D73" s="43"/>
      <c r="E73" s="43"/>
      <c r="F73" s="43"/>
      <c r="G73" s="43"/>
      <c r="H73" s="43"/>
      <c r="I73" s="43"/>
      <c r="J73" s="43"/>
      <c r="K73" s="4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4" t="str">
        <f>E7</f>
        <v>PŘÍSTAVBA DVOU TŘÍD MŠ LAZARETNÍ</v>
      </c>
      <c r="F76" s="35"/>
      <c r="G76" s="35"/>
      <c r="H76" s="35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2:12" s="1" customFormat="1" ht="12" customHeight="1">
      <c r="B77" s="24"/>
      <c r="C77" s="35" t="s">
        <v>120</v>
      </c>
      <c r="D77" s="25"/>
      <c r="E77" s="25"/>
      <c r="F77" s="25"/>
      <c r="G77" s="25"/>
      <c r="H77" s="25"/>
      <c r="I77" s="25"/>
      <c r="J77" s="25"/>
      <c r="K77" s="25"/>
      <c r="L77" s="23"/>
    </row>
    <row r="78" spans="1:31" s="2" customFormat="1" ht="16.5" customHeight="1">
      <c r="A78" s="41"/>
      <c r="B78" s="42"/>
      <c r="C78" s="43"/>
      <c r="D78" s="43"/>
      <c r="E78" s="174" t="s">
        <v>1520</v>
      </c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1521</v>
      </c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E11</f>
        <v xml:space="preserve">D.1.4.f -  PLYNOVÁ ZAŘÍZENÍ</v>
      </c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21</v>
      </c>
      <c r="D82" s="43"/>
      <c r="E82" s="43"/>
      <c r="F82" s="30" t="str">
        <f>F14</f>
        <v>Lazaretní 25, 312 00 Plzeň</v>
      </c>
      <c r="G82" s="43"/>
      <c r="H82" s="43"/>
      <c r="I82" s="35" t="s">
        <v>23</v>
      </c>
      <c r="J82" s="75" t="str">
        <f>IF(J14="","",J14)</f>
        <v>15. 6. 2021</v>
      </c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25</v>
      </c>
      <c r="D84" s="43"/>
      <c r="E84" s="43"/>
      <c r="F84" s="30" t="str">
        <f>E17</f>
        <v xml:space="preserve">ZŠ a MŠ Lazaretní 25, Plzeň </v>
      </c>
      <c r="G84" s="43"/>
      <c r="H84" s="43"/>
      <c r="I84" s="35" t="s">
        <v>31</v>
      </c>
      <c r="J84" s="39" t="str">
        <f>E23</f>
        <v>projectstudio8 s.r.o.</v>
      </c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5" t="s">
        <v>29</v>
      </c>
      <c r="D85" s="43"/>
      <c r="E85" s="43"/>
      <c r="F85" s="30" t="str">
        <f>IF(E20="","",E20)</f>
        <v>Vyplň údaj</v>
      </c>
      <c r="G85" s="43"/>
      <c r="H85" s="43"/>
      <c r="I85" s="35" t="s">
        <v>34</v>
      </c>
      <c r="J85" s="39" t="str">
        <f>E26</f>
        <v xml:space="preserve">Michal Jirka </v>
      </c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90"/>
      <c r="B87" s="191"/>
      <c r="C87" s="192" t="s">
        <v>164</v>
      </c>
      <c r="D87" s="193" t="s">
        <v>57</v>
      </c>
      <c r="E87" s="193" t="s">
        <v>53</v>
      </c>
      <c r="F87" s="193" t="s">
        <v>54</v>
      </c>
      <c r="G87" s="193" t="s">
        <v>165</v>
      </c>
      <c r="H87" s="193" t="s">
        <v>166</v>
      </c>
      <c r="I87" s="193" t="s">
        <v>167</v>
      </c>
      <c r="J87" s="193" t="s">
        <v>124</v>
      </c>
      <c r="K87" s="194" t="s">
        <v>168</v>
      </c>
      <c r="L87" s="195"/>
      <c r="M87" s="95" t="s">
        <v>19</v>
      </c>
      <c r="N87" s="96" t="s">
        <v>42</v>
      </c>
      <c r="O87" s="96" t="s">
        <v>169</v>
      </c>
      <c r="P87" s="96" t="s">
        <v>170</v>
      </c>
      <c r="Q87" s="96" t="s">
        <v>171</v>
      </c>
      <c r="R87" s="96" t="s">
        <v>172</v>
      </c>
      <c r="S87" s="96" t="s">
        <v>173</v>
      </c>
      <c r="T87" s="97" t="s">
        <v>174</v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</row>
    <row r="88" spans="1:63" s="2" customFormat="1" ht="22.8" customHeight="1">
      <c r="A88" s="41"/>
      <c r="B88" s="42"/>
      <c r="C88" s="102" t="s">
        <v>175</v>
      </c>
      <c r="D88" s="43"/>
      <c r="E88" s="43"/>
      <c r="F88" s="43"/>
      <c r="G88" s="43"/>
      <c r="H88" s="43"/>
      <c r="I88" s="43"/>
      <c r="J88" s="196">
        <f>BK88</f>
        <v>0</v>
      </c>
      <c r="K88" s="43"/>
      <c r="L88" s="47"/>
      <c r="M88" s="98"/>
      <c r="N88" s="197"/>
      <c r="O88" s="99"/>
      <c r="P88" s="198">
        <f>P89+P96+P127</f>
        <v>0</v>
      </c>
      <c r="Q88" s="99"/>
      <c r="R88" s="198">
        <f>R89+R96+R127</f>
        <v>0.26456290250000003</v>
      </c>
      <c r="S88" s="99"/>
      <c r="T88" s="199">
        <f>T89+T96+T127</f>
        <v>0.0041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71</v>
      </c>
      <c r="AU88" s="20" t="s">
        <v>125</v>
      </c>
      <c r="BK88" s="200">
        <f>BK89+BK96+BK127</f>
        <v>0</v>
      </c>
    </row>
    <row r="89" spans="1:63" s="12" customFormat="1" ht="25.9" customHeight="1">
      <c r="A89" s="12"/>
      <c r="B89" s="201"/>
      <c r="C89" s="202"/>
      <c r="D89" s="203" t="s">
        <v>71</v>
      </c>
      <c r="E89" s="204" t="s">
        <v>321</v>
      </c>
      <c r="F89" s="204" t="s">
        <v>2430</v>
      </c>
      <c r="G89" s="202"/>
      <c r="H89" s="202"/>
      <c r="I89" s="205"/>
      <c r="J89" s="206">
        <f>BK89</f>
        <v>0</v>
      </c>
      <c r="K89" s="202"/>
      <c r="L89" s="207"/>
      <c r="M89" s="208"/>
      <c r="N89" s="209"/>
      <c r="O89" s="209"/>
      <c r="P89" s="210">
        <f>SUM(P90:P95)</f>
        <v>0</v>
      </c>
      <c r="Q89" s="209"/>
      <c r="R89" s="210">
        <f>SUM(R90:R95)</f>
        <v>0.00027914</v>
      </c>
      <c r="S89" s="209"/>
      <c r="T89" s="211">
        <f>SUM(T90:T95)</f>
        <v>0.0041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2" t="s">
        <v>80</v>
      </c>
      <c r="AT89" s="213" t="s">
        <v>71</v>
      </c>
      <c r="AU89" s="213" t="s">
        <v>72</v>
      </c>
      <c r="AY89" s="212" t="s">
        <v>178</v>
      </c>
      <c r="BK89" s="214">
        <f>SUM(BK90:BK95)</f>
        <v>0</v>
      </c>
    </row>
    <row r="90" spans="1:65" s="2" customFormat="1" ht="16.5" customHeight="1">
      <c r="A90" s="41"/>
      <c r="B90" s="42"/>
      <c r="C90" s="217" t="s">
        <v>80</v>
      </c>
      <c r="D90" s="217" t="s">
        <v>180</v>
      </c>
      <c r="E90" s="218" t="s">
        <v>2431</v>
      </c>
      <c r="F90" s="219" t="s">
        <v>2432</v>
      </c>
      <c r="G90" s="220" t="s">
        <v>381</v>
      </c>
      <c r="H90" s="221">
        <v>4</v>
      </c>
      <c r="I90" s="222"/>
      <c r="J90" s="223">
        <f>ROUND(I90*H90,2)</f>
        <v>0</v>
      </c>
      <c r="K90" s="219" t="s">
        <v>197</v>
      </c>
      <c r="L90" s="47"/>
      <c r="M90" s="224" t="s">
        <v>19</v>
      </c>
      <c r="N90" s="225" t="s">
        <v>43</v>
      </c>
      <c r="O90" s="87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8" t="s">
        <v>185</v>
      </c>
      <c r="AT90" s="228" t="s">
        <v>180</v>
      </c>
      <c r="AU90" s="228" t="s">
        <v>80</v>
      </c>
      <c r="AY90" s="20" t="s">
        <v>178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0" t="s">
        <v>80</v>
      </c>
      <c r="BK90" s="229">
        <f>ROUND(I90*H90,2)</f>
        <v>0</v>
      </c>
      <c r="BL90" s="20" t="s">
        <v>185</v>
      </c>
      <c r="BM90" s="228" t="s">
        <v>82</v>
      </c>
    </row>
    <row r="91" spans="1:47" s="2" customFormat="1" ht="12">
      <c r="A91" s="41"/>
      <c r="B91" s="42"/>
      <c r="C91" s="43"/>
      <c r="D91" s="230" t="s">
        <v>187</v>
      </c>
      <c r="E91" s="43"/>
      <c r="F91" s="231" t="s">
        <v>2432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187</v>
      </c>
      <c r="AU91" s="20" t="s">
        <v>80</v>
      </c>
    </row>
    <row r="92" spans="1:65" s="2" customFormat="1" ht="16.5" customHeight="1">
      <c r="A92" s="41"/>
      <c r="B92" s="42"/>
      <c r="C92" s="217" t="s">
        <v>82</v>
      </c>
      <c r="D92" s="217" t="s">
        <v>180</v>
      </c>
      <c r="E92" s="218" t="s">
        <v>2433</v>
      </c>
      <c r="F92" s="219" t="s">
        <v>2434</v>
      </c>
      <c r="G92" s="220" t="s">
        <v>196</v>
      </c>
      <c r="H92" s="221">
        <v>1</v>
      </c>
      <c r="I92" s="222"/>
      <c r="J92" s="223">
        <f>ROUND(I92*H92,2)</f>
        <v>0</v>
      </c>
      <c r="K92" s="219" t="s">
        <v>184</v>
      </c>
      <c r="L92" s="47"/>
      <c r="M92" s="224" t="s">
        <v>19</v>
      </c>
      <c r="N92" s="225" t="s">
        <v>43</v>
      </c>
      <c r="O92" s="87"/>
      <c r="P92" s="226">
        <f>O92*H92</f>
        <v>0</v>
      </c>
      <c r="Q92" s="226">
        <v>0.00027914</v>
      </c>
      <c r="R92" s="226">
        <f>Q92*H92</f>
        <v>0.00027914</v>
      </c>
      <c r="S92" s="226">
        <v>0.0041</v>
      </c>
      <c r="T92" s="227">
        <f>S92*H92</f>
        <v>0.0041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8" t="s">
        <v>185</v>
      </c>
      <c r="AT92" s="228" t="s">
        <v>180</v>
      </c>
      <c r="AU92" s="228" t="s">
        <v>80</v>
      </c>
      <c r="AY92" s="20" t="s">
        <v>178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0" t="s">
        <v>80</v>
      </c>
      <c r="BK92" s="229">
        <f>ROUND(I92*H92,2)</f>
        <v>0</v>
      </c>
      <c r="BL92" s="20" t="s">
        <v>185</v>
      </c>
      <c r="BM92" s="228" t="s">
        <v>185</v>
      </c>
    </row>
    <row r="93" spans="1:47" s="2" customFormat="1" ht="12">
      <c r="A93" s="41"/>
      <c r="B93" s="42"/>
      <c r="C93" s="43"/>
      <c r="D93" s="230" t="s">
        <v>187</v>
      </c>
      <c r="E93" s="43"/>
      <c r="F93" s="231" t="s">
        <v>2435</v>
      </c>
      <c r="G93" s="43"/>
      <c r="H93" s="43"/>
      <c r="I93" s="232"/>
      <c r="J93" s="43"/>
      <c r="K93" s="43"/>
      <c r="L93" s="47"/>
      <c r="M93" s="233"/>
      <c r="N93" s="23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187</v>
      </c>
      <c r="AU93" s="20" t="s">
        <v>80</v>
      </c>
    </row>
    <row r="94" spans="1:65" s="2" customFormat="1" ht="16.5" customHeight="1">
      <c r="A94" s="41"/>
      <c r="B94" s="42"/>
      <c r="C94" s="217" t="s">
        <v>101</v>
      </c>
      <c r="D94" s="217" t="s">
        <v>180</v>
      </c>
      <c r="E94" s="218" t="s">
        <v>2436</v>
      </c>
      <c r="F94" s="219" t="s">
        <v>2437</v>
      </c>
      <c r="G94" s="220" t="s">
        <v>346</v>
      </c>
      <c r="H94" s="221">
        <v>6</v>
      </c>
      <c r="I94" s="222"/>
      <c r="J94" s="223">
        <f>ROUND(I94*H94,2)</f>
        <v>0</v>
      </c>
      <c r="K94" s="219" t="s">
        <v>197</v>
      </c>
      <c r="L94" s="47"/>
      <c r="M94" s="224" t="s">
        <v>19</v>
      </c>
      <c r="N94" s="225" t="s">
        <v>43</v>
      </c>
      <c r="O94" s="87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8" t="s">
        <v>185</v>
      </c>
      <c r="AT94" s="228" t="s">
        <v>180</v>
      </c>
      <c r="AU94" s="228" t="s">
        <v>80</v>
      </c>
      <c r="AY94" s="20" t="s">
        <v>178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0" t="s">
        <v>80</v>
      </c>
      <c r="BK94" s="229">
        <f>ROUND(I94*H94,2)</f>
        <v>0</v>
      </c>
      <c r="BL94" s="20" t="s">
        <v>185</v>
      </c>
      <c r="BM94" s="228" t="s">
        <v>207</v>
      </c>
    </row>
    <row r="95" spans="1:47" s="2" customFormat="1" ht="12">
      <c r="A95" s="41"/>
      <c r="B95" s="42"/>
      <c r="C95" s="43"/>
      <c r="D95" s="230" t="s">
        <v>187</v>
      </c>
      <c r="E95" s="43"/>
      <c r="F95" s="231" t="s">
        <v>2437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187</v>
      </c>
      <c r="AU95" s="20" t="s">
        <v>80</v>
      </c>
    </row>
    <row r="96" spans="1:63" s="12" customFormat="1" ht="25.9" customHeight="1">
      <c r="A96" s="12"/>
      <c r="B96" s="201"/>
      <c r="C96" s="202"/>
      <c r="D96" s="203" t="s">
        <v>71</v>
      </c>
      <c r="E96" s="204" t="s">
        <v>391</v>
      </c>
      <c r="F96" s="204" t="s">
        <v>2438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SUM(P97:P126)</f>
        <v>0</v>
      </c>
      <c r="Q96" s="209"/>
      <c r="R96" s="210">
        <f>SUM(R97:R126)</f>
        <v>0.2642837625</v>
      </c>
      <c r="S96" s="209"/>
      <c r="T96" s="211">
        <f>SUM(T97:T126)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80</v>
      </c>
      <c r="AT96" s="213" t="s">
        <v>71</v>
      </c>
      <c r="AU96" s="213" t="s">
        <v>72</v>
      </c>
      <c r="AY96" s="212" t="s">
        <v>178</v>
      </c>
      <c r="BK96" s="214">
        <f>SUM(BK97:BK126)</f>
        <v>0</v>
      </c>
    </row>
    <row r="97" spans="1:65" s="2" customFormat="1" ht="16.5" customHeight="1">
      <c r="A97" s="41"/>
      <c r="B97" s="42"/>
      <c r="C97" s="217" t="s">
        <v>185</v>
      </c>
      <c r="D97" s="217" t="s">
        <v>180</v>
      </c>
      <c r="E97" s="218" t="s">
        <v>2439</v>
      </c>
      <c r="F97" s="219" t="s">
        <v>2440</v>
      </c>
      <c r="G97" s="220" t="s">
        <v>1530</v>
      </c>
      <c r="H97" s="221">
        <v>1</v>
      </c>
      <c r="I97" s="222"/>
      <c r="J97" s="223">
        <f>ROUND(I97*H97,2)</f>
        <v>0</v>
      </c>
      <c r="K97" s="219" t="s">
        <v>184</v>
      </c>
      <c r="L97" s="47"/>
      <c r="M97" s="224" t="s">
        <v>19</v>
      </c>
      <c r="N97" s="225" t="s">
        <v>43</v>
      </c>
      <c r="O97" s="87"/>
      <c r="P97" s="226">
        <f>O97*H97</f>
        <v>0</v>
      </c>
      <c r="Q97" s="226">
        <v>0.1696636605</v>
      </c>
      <c r="R97" s="226">
        <f>Q97*H97</f>
        <v>0.1696636605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185</v>
      </c>
      <c r="AT97" s="228" t="s">
        <v>180</v>
      </c>
      <c r="AU97" s="228" t="s">
        <v>80</v>
      </c>
      <c r="AY97" s="20" t="s">
        <v>178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80</v>
      </c>
      <c r="BK97" s="229">
        <f>ROUND(I97*H97,2)</f>
        <v>0</v>
      </c>
      <c r="BL97" s="20" t="s">
        <v>185</v>
      </c>
      <c r="BM97" s="228" t="s">
        <v>198</v>
      </c>
    </row>
    <row r="98" spans="1:47" s="2" customFormat="1" ht="12">
      <c r="A98" s="41"/>
      <c r="B98" s="42"/>
      <c r="C98" s="43"/>
      <c r="D98" s="230" t="s">
        <v>187</v>
      </c>
      <c r="E98" s="43"/>
      <c r="F98" s="231" t="s">
        <v>2441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187</v>
      </c>
      <c r="AU98" s="20" t="s">
        <v>80</v>
      </c>
    </row>
    <row r="99" spans="1:65" s="2" customFormat="1" ht="16.5" customHeight="1">
      <c r="A99" s="41"/>
      <c r="B99" s="42"/>
      <c r="C99" s="217" t="s">
        <v>202</v>
      </c>
      <c r="D99" s="217" t="s">
        <v>180</v>
      </c>
      <c r="E99" s="218" t="s">
        <v>2442</v>
      </c>
      <c r="F99" s="219" t="s">
        <v>2443</v>
      </c>
      <c r="G99" s="220" t="s">
        <v>1530</v>
      </c>
      <c r="H99" s="221">
        <v>2</v>
      </c>
      <c r="I99" s="222"/>
      <c r="J99" s="223">
        <f>ROUND(I99*H99,2)</f>
        <v>0</v>
      </c>
      <c r="K99" s="219" t="s">
        <v>184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0.00024</v>
      </c>
      <c r="R99" s="226">
        <f>Q99*H99</f>
        <v>0.00048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185</v>
      </c>
      <c r="AT99" s="228" t="s">
        <v>180</v>
      </c>
      <c r="AU99" s="228" t="s">
        <v>80</v>
      </c>
      <c r="AY99" s="20" t="s">
        <v>178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80</v>
      </c>
      <c r="BK99" s="229">
        <f>ROUND(I99*H99,2)</f>
        <v>0</v>
      </c>
      <c r="BL99" s="20" t="s">
        <v>185</v>
      </c>
      <c r="BM99" s="228" t="s">
        <v>201</v>
      </c>
    </row>
    <row r="100" spans="1:47" s="2" customFormat="1" ht="12">
      <c r="A100" s="41"/>
      <c r="B100" s="42"/>
      <c r="C100" s="43"/>
      <c r="D100" s="230" t="s">
        <v>187</v>
      </c>
      <c r="E100" s="43"/>
      <c r="F100" s="231" t="s">
        <v>2444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187</v>
      </c>
      <c r="AU100" s="20" t="s">
        <v>80</v>
      </c>
    </row>
    <row r="101" spans="1:65" s="2" customFormat="1" ht="16.5" customHeight="1">
      <c r="A101" s="41"/>
      <c r="B101" s="42"/>
      <c r="C101" s="217" t="s">
        <v>207</v>
      </c>
      <c r="D101" s="217" t="s">
        <v>180</v>
      </c>
      <c r="E101" s="218" t="s">
        <v>2445</v>
      </c>
      <c r="F101" s="219" t="s">
        <v>2446</v>
      </c>
      <c r="G101" s="220" t="s">
        <v>1530</v>
      </c>
      <c r="H101" s="221">
        <v>1</v>
      </c>
      <c r="I101" s="222"/>
      <c r="J101" s="223">
        <f>ROUND(I101*H101,2)</f>
        <v>0</v>
      </c>
      <c r="K101" s="219" t="s">
        <v>184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0.00017957</v>
      </c>
      <c r="R101" s="226">
        <f>Q101*H101</f>
        <v>0.00017957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185</v>
      </c>
      <c r="AT101" s="228" t="s">
        <v>180</v>
      </c>
      <c r="AU101" s="228" t="s">
        <v>80</v>
      </c>
      <c r="AY101" s="20" t="s">
        <v>178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80</v>
      </c>
      <c r="BK101" s="229">
        <f>ROUND(I101*H101,2)</f>
        <v>0</v>
      </c>
      <c r="BL101" s="20" t="s">
        <v>185</v>
      </c>
      <c r="BM101" s="228" t="s">
        <v>235</v>
      </c>
    </row>
    <row r="102" spans="1:47" s="2" customFormat="1" ht="12">
      <c r="A102" s="41"/>
      <c r="B102" s="42"/>
      <c r="C102" s="43"/>
      <c r="D102" s="230" t="s">
        <v>187</v>
      </c>
      <c r="E102" s="43"/>
      <c r="F102" s="231" t="s">
        <v>2447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187</v>
      </c>
      <c r="AU102" s="20" t="s">
        <v>80</v>
      </c>
    </row>
    <row r="103" spans="1:65" s="2" customFormat="1" ht="16.5" customHeight="1">
      <c r="A103" s="41"/>
      <c r="B103" s="42"/>
      <c r="C103" s="217" t="s">
        <v>212</v>
      </c>
      <c r="D103" s="217" t="s">
        <v>180</v>
      </c>
      <c r="E103" s="218" t="s">
        <v>2448</v>
      </c>
      <c r="F103" s="219" t="s">
        <v>2449</v>
      </c>
      <c r="G103" s="220" t="s">
        <v>1530</v>
      </c>
      <c r="H103" s="221">
        <v>1</v>
      </c>
      <c r="I103" s="222"/>
      <c r="J103" s="223">
        <f>ROUND(I103*H103,2)</f>
        <v>0</v>
      </c>
      <c r="K103" s="219" t="s">
        <v>184</v>
      </c>
      <c r="L103" s="47"/>
      <c r="M103" s="224" t="s">
        <v>19</v>
      </c>
      <c r="N103" s="225" t="s">
        <v>43</v>
      </c>
      <c r="O103" s="87"/>
      <c r="P103" s="226">
        <f>O103*H103</f>
        <v>0</v>
      </c>
      <c r="Q103" s="226">
        <v>0.00061</v>
      </c>
      <c r="R103" s="226">
        <f>Q103*H103</f>
        <v>0.00061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185</v>
      </c>
      <c r="AT103" s="228" t="s">
        <v>180</v>
      </c>
      <c r="AU103" s="228" t="s">
        <v>80</v>
      </c>
      <c r="AY103" s="20" t="s">
        <v>178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80</v>
      </c>
      <c r="BK103" s="229">
        <f>ROUND(I103*H103,2)</f>
        <v>0</v>
      </c>
      <c r="BL103" s="20" t="s">
        <v>185</v>
      </c>
      <c r="BM103" s="228" t="s">
        <v>215</v>
      </c>
    </row>
    <row r="104" spans="1:47" s="2" customFormat="1" ht="12">
      <c r="A104" s="41"/>
      <c r="B104" s="42"/>
      <c r="C104" s="43"/>
      <c r="D104" s="230" t="s">
        <v>187</v>
      </c>
      <c r="E104" s="43"/>
      <c r="F104" s="231" t="s">
        <v>2450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187</v>
      </c>
      <c r="AU104" s="20" t="s">
        <v>80</v>
      </c>
    </row>
    <row r="105" spans="1:65" s="2" customFormat="1" ht="21.75" customHeight="1">
      <c r="A105" s="41"/>
      <c r="B105" s="42"/>
      <c r="C105" s="217" t="s">
        <v>198</v>
      </c>
      <c r="D105" s="217" t="s">
        <v>180</v>
      </c>
      <c r="E105" s="218" t="s">
        <v>2451</v>
      </c>
      <c r="F105" s="219" t="s">
        <v>2452</v>
      </c>
      <c r="G105" s="220" t="s">
        <v>1530</v>
      </c>
      <c r="H105" s="221">
        <v>1</v>
      </c>
      <c r="I105" s="222"/>
      <c r="J105" s="223">
        <f>ROUND(I105*H105,2)</f>
        <v>0</v>
      </c>
      <c r="K105" s="219" t="s">
        <v>197</v>
      </c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185</v>
      </c>
      <c r="AT105" s="228" t="s">
        <v>180</v>
      </c>
      <c r="AU105" s="228" t="s">
        <v>80</v>
      </c>
      <c r="AY105" s="20" t="s">
        <v>178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80</v>
      </c>
      <c r="BK105" s="229">
        <f>ROUND(I105*H105,2)</f>
        <v>0</v>
      </c>
      <c r="BL105" s="20" t="s">
        <v>185</v>
      </c>
      <c r="BM105" s="228" t="s">
        <v>218</v>
      </c>
    </row>
    <row r="106" spans="1:47" s="2" customFormat="1" ht="12">
      <c r="A106" s="41"/>
      <c r="B106" s="42"/>
      <c r="C106" s="43"/>
      <c r="D106" s="230" t="s">
        <v>187</v>
      </c>
      <c r="E106" s="43"/>
      <c r="F106" s="231" t="s">
        <v>2452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187</v>
      </c>
      <c r="AU106" s="20" t="s">
        <v>80</v>
      </c>
    </row>
    <row r="107" spans="1:65" s="2" customFormat="1" ht="16.5" customHeight="1">
      <c r="A107" s="41"/>
      <c r="B107" s="42"/>
      <c r="C107" s="217" t="s">
        <v>220</v>
      </c>
      <c r="D107" s="217" t="s">
        <v>180</v>
      </c>
      <c r="E107" s="218" t="s">
        <v>2453</v>
      </c>
      <c r="F107" s="219" t="s">
        <v>2454</v>
      </c>
      <c r="G107" s="220" t="s">
        <v>1530</v>
      </c>
      <c r="H107" s="221">
        <v>1</v>
      </c>
      <c r="I107" s="222"/>
      <c r="J107" s="223">
        <f>ROUND(I107*H107,2)</f>
        <v>0</v>
      </c>
      <c r="K107" s="219" t="s">
        <v>184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0.000240737</v>
      </c>
      <c r="R107" s="226">
        <f>Q107*H107</f>
        <v>0.000240737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185</v>
      </c>
      <c r="AT107" s="228" t="s">
        <v>180</v>
      </c>
      <c r="AU107" s="228" t="s">
        <v>80</v>
      </c>
      <c r="AY107" s="20" t="s">
        <v>178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185</v>
      </c>
      <c r="BM107" s="228" t="s">
        <v>224</v>
      </c>
    </row>
    <row r="108" spans="1:47" s="2" customFormat="1" ht="12">
      <c r="A108" s="41"/>
      <c r="B108" s="42"/>
      <c r="C108" s="43"/>
      <c r="D108" s="230" t="s">
        <v>187</v>
      </c>
      <c r="E108" s="43"/>
      <c r="F108" s="231" t="s">
        <v>2455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187</v>
      </c>
      <c r="AU108" s="20" t="s">
        <v>80</v>
      </c>
    </row>
    <row r="109" spans="1:65" s="2" customFormat="1" ht="16.5" customHeight="1">
      <c r="A109" s="41"/>
      <c r="B109" s="42"/>
      <c r="C109" s="217" t="s">
        <v>201</v>
      </c>
      <c r="D109" s="217" t="s">
        <v>180</v>
      </c>
      <c r="E109" s="218" t="s">
        <v>2456</v>
      </c>
      <c r="F109" s="219" t="s">
        <v>2457</v>
      </c>
      <c r="G109" s="220" t="s">
        <v>346</v>
      </c>
      <c r="H109" s="221">
        <v>5</v>
      </c>
      <c r="I109" s="222"/>
      <c r="J109" s="223">
        <f>ROUND(I109*H109,2)</f>
        <v>0</v>
      </c>
      <c r="K109" s="219" t="s">
        <v>184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0.000459995</v>
      </c>
      <c r="R109" s="226">
        <f>Q109*H109</f>
        <v>0.002299975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185</v>
      </c>
      <c r="AT109" s="228" t="s">
        <v>180</v>
      </c>
      <c r="AU109" s="228" t="s">
        <v>80</v>
      </c>
      <c r="AY109" s="20" t="s">
        <v>178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185</v>
      </c>
      <c r="BM109" s="228" t="s">
        <v>228</v>
      </c>
    </row>
    <row r="110" spans="1:47" s="2" customFormat="1" ht="12">
      <c r="A110" s="41"/>
      <c r="B110" s="42"/>
      <c r="C110" s="43"/>
      <c r="D110" s="230" t="s">
        <v>187</v>
      </c>
      <c r="E110" s="43"/>
      <c r="F110" s="231" t="s">
        <v>2458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187</v>
      </c>
      <c r="AU110" s="20" t="s">
        <v>80</v>
      </c>
    </row>
    <row r="111" spans="1:65" s="2" customFormat="1" ht="16.5" customHeight="1">
      <c r="A111" s="41"/>
      <c r="B111" s="42"/>
      <c r="C111" s="217" t="s">
        <v>230</v>
      </c>
      <c r="D111" s="217" t="s">
        <v>180</v>
      </c>
      <c r="E111" s="218" t="s">
        <v>2459</v>
      </c>
      <c r="F111" s="219" t="s">
        <v>2460</v>
      </c>
      <c r="G111" s="220" t="s">
        <v>346</v>
      </c>
      <c r="H111" s="221">
        <v>70</v>
      </c>
      <c r="I111" s="222"/>
      <c r="J111" s="223">
        <f>ROUND(I111*H111,2)</f>
        <v>0</v>
      </c>
      <c r="K111" s="219" t="s">
        <v>184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0.001251135</v>
      </c>
      <c r="R111" s="226">
        <f>Q111*H111</f>
        <v>0.08757945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185</v>
      </c>
      <c r="AT111" s="228" t="s">
        <v>180</v>
      </c>
      <c r="AU111" s="228" t="s">
        <v>80</v>
      </c>
      <c r="AY111" s="20" t="s">
        <v>178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185</v>
      </c>
      <c r="BM111" s="228" t="s">
        <v>233</v>
      </c>
    </row>
    <row r="112" spans="1:47" s="2" customFormat="1" ht="12">
      <c r="A112" s="41"/>
      <c r="B112" s="42"/>
      <c r="C112" s="43"/>
      <c r="D112" s="230" t="s">
        <v>187</v>
      </c>
      <c r="E112" s="43"/>
      <c r="F112" s="231" t="s">
        <v>2461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187</v>
      </c>
      <c r="AU112" s="20" t="s">
        <v>80</v>
      </c>
    </row>
    <row r="113" spans="1:65" s="2" customFormat="1" ht="16.5" customHeight="1">
      <c r="A113" s="41"/>
      <c r="B113" s="42"/>
      <c r="C113" s="217" t="s">
        <v>235</v>
      </c>
      <c r="D113" s="217" t="s">
        <v>180</v>
      </c>
      <c r="E113" s="218" t="s">
        <v>2462</v>
      </c>
      <c r="F113" s="219" t="s">
        <v>2463</v>
      </c>
      <c r="G113" s="220" t="s">
        <v>346</v>
      </c>
      <c r="H113" s="221">
        <v>2</v>
      </c>
      <c r="I113" s="222"/>
      <c r="J113" s="223">
        <f>ROUND(I113*H113,2)</f>
        <v>0</v>
      </c>
      <c r="K113" s="219" t="s">
        <v>184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0.001615185</v>
      </c>
      <c r="R113" s="226">
        <f>Q113*H113</f>
        <v>0.00323037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185</v>
      </c>
      <c r="AT113" s="228" t="s">
        <v>180</v>
      </c>
      <c r="AU113" s="228" t="s">
        <v>80</v>
      </c>
      <c r="AY113" s="20" t="s">
        <v>178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80</v>
      </c>
      <c r="BK113" s="229">
        <f>ROUND(I113*H113,2)</f>
        <v>0</v>
      </c>
      <c r="BL113" s="20" t="s">
        <v>185</v>
      </c>
      <c r="BM113" s="228" t="s">
        <v>238</v>
      </c>
    </row>
    <row r="114" spans="1:47" s="2" customFormat="1" ht="12">
      <c r="A114" s="41"/>
      <c r="B114" s="42"/>
      <c r="C114" s="43"/>
      <c r="D114" s="230" t="s">
        <v>187</v>
      </c>
      <c r="E114" s="43"/>
      <c r="F114" s="231" t="s">
        <v>2464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187</v>
      </c>
      <c r="AU114" s="20" t="s">
        <v>80</v>
      </c>
    </row>
    <row r="115" spans="1:65" s="2" customFormat="1" ht="16.5" customHeight="1">
      <c r="A115" s="41"/>
      <c r="B115" s="42"/>
      <c r="C115" s="217" t="s">
        <v>242</v>
      </c>
      <c r="D115" s="217" t="s">
        <v>180</v>
      </c>
      <c r="E115" s="218" t="s">
        <v>2465</v>
      </c>
      <c r="F115" s="219" t="s">
        <v>2466</v>
      </c>
      <c r="G115" s="220" t="s">
        <v>1530</v>
      </c>
      <c r="H115" s="221">
        <v>1</v>
      </c>
      <c r="I115" s="222"/>
      <c r="J115" s="223">
        <f>ROUND(I115*H115,2)</f>
        <v>0</v>
      </c>
      <c r="K115" s="219" t="s">
        <v>197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185</v>
      </c>
      <c r="AT115" s="228" t="s">
        <v>180</v>
      </c>
      <c r="AU115" s="228" t="s">
        <v>80</v>
      </c>
      <c r="AY115" s="20" t="s">
        <v>178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185</v>
      </c>
      <c r="BM115" s="228" t="s">
        <v>245</v>
      </c>
    </row>
    <row r="116" spans="1:47" s="2" customFormat="1" ht="12">
      <c r="A116" s="41"/>
      <c r="B116" s="42"/>
      <c r="C116" s="43"/>
      <c r="D116" s="230" t="s">
        <v>187</v>
      </c>
      <c r="E116" s="43"/>
      <c r="F116" s="231" t="s">
        <v>2466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187</v>
      </c>
      <c r="AU116" s="20" t="s">
        <v>80</v>
      </c>
    </row>
    <row r="117" spans="1:65" s="2" customFormat="1" ht="16.5" customHeight="1">
      <c r="A117" s="41"/>
      <c r="B117" s="42"/>
      <c r="C117" s="217" t="s">
        <v>215</v>
      </c>
      <c r="D117" s="217" t="s">
        <v>180</v>
      </c>
      <c r="E117" s="218" t="s">
        <v>2467</v>
      </c>
      <c r="F117" s="219" t="s">
        <v>2468</v>
      </c>
      <c r="G117" s="220" t="s">
        <v>1530</v>
      </c>
      <c r="H117" s="221">
        <v>2</v>
      </c>
      <c r="I117" s="222"/>
      <c r="J117" s="223">
        <f>ROUND(I117*H117,2)</f>
        <v>0</v>
      </c>
      <c r="K117" s="219" t="s">
        <v>197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185</v>
      </c>
      <c r="AT117" s="228" t="s">
        <v>180</v>
      </c>
      <c r="AU117" s="228" t="s">
        <v>80</v>
      </c>
      <c r="AY117" s="20" t="s">
        <v>178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80</v>
      </c>
      <c r="BK117" s="229">
        <f>ROUND(I117*H117,2)</f>
        <v>0</v>
      </c>
      <c r="BL117" s="20" t="s">
        <v>185</v>
      </c>
      <c r="BM117" s="228" t="s">
        <v>328</v>
      </c>
    </row>
    <row r="118" spans="1:47" s="2" customFormat="1" ht="12">
      <c r="A118" s="41"/>
      <c r="B118" s="42"/>
      <c r="C118" s="43"/>
      <c r="D118" s="230" t="s">
        <v>187</v>
      </c>
      <c r="E118" s="43"/>
      <c r="F118" s="231" t="s">
        <v>2468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187</v>
      </c>
      <c r="AU118" s="20" t="s">
        <v>80</v>
      </c>
    </row>
    <row r="119" spans="1:65" s="2" customFormat="1" ht="16.5" customHeight="1">
      <c r="A119" s="41"/>
      <c r="B119" s="42"/>
      <c r="C119" s="217" t="s">
        <v>8</v>
      </c>
      <c r="D119" s="217" t="s">
        <v>180</v>
      </c>
      <c r="E119" s="218" t="s">
        <v>2469</v>
      </c>
      <c r="F119" s="219" t="s">
        <v>2470</v>
      </c>
      <c r="G119" s="220" t="s">
        <v>1530</v>
      </c>
      <c r="H119" s="221">
        <v>1</v>
      </c>
      <c r="I119" s="222"/>
      <c r="J119" s="223">
        <f>ROUND(I119*H119,2)</f>
        <v>0</v>
      </c>
      <c r="K119" s="219" t="s">
        <v>197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185</v>
      </c>
      <c r="AT119" s="228" t="s">
        <v>180</v>
      </c>
      <c r="AU119" s="228" t="s">
        <v>80</v>
      </c>
      <c r="AY119" s="20" t="s">
        <v>178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80</v>
      </c>
      <c r="BK119" s="229">
        <f>ROUND(I119*H119,2)</f>
        <v>0</v>
      </c>
      <c r="BL119" s="20" t="s">
        <v>185</v>
      </c>
      <c r="BM119" s="228" t="s">
        <v>338</v>
      </c>
    </row>
    <row r="120" spans="1:47" s="2" customFormat="1" ht="12">
      <c r="A120" s="41"/>
      <c r="B120" s="42"/>
      <c r="C120" s="43"/>
      <c r="D120" s="230" t="s">
        <v>187</v>
      </c>
      <c r="E120" s="43"/>
      <c r="F120" s="231" t="s">
        <v>2470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187</v>
      </c>
      <c r="AU120" s="20" t="s">
        <v>80</v>
      </c>
    </row>
    <row r="121" spans="1:65" s="2" customFormat="1" ht="12">
      <c r="A121" s="41"/>
      <c r="B121" s="42"/>
      <c r="C121" s="217" t="s">
        <v>218</v>
      </c>
      <c r="D121" s="217" t="s">
        <v>180</v>
      </c>
      <c r="E121" s="218" t="s">
        <v>2471</v>
      </c>
      <c r="F121" s="219" t="s">
        <v>2472</v>
      </c>
      <c r="G121" s="220" t="s">
        <v>1530</v>
      </c>
      <c r="H121" s="221">
        <v>40</v>
      </c>
      <c r="I121" s="222"/>
      <c r="J121" s="223">
        <f>ROUND(I121*H121,2)</f>
        <v>0</v>
      </c>
      <c r="K121" s="219" t="s">
        <v>197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185</v>
      </c>
      <c r="AT121" s="228" t="s">
        <v>180</v>
      </c>
      <c r="AU121" s="228" t="s">
        <v>80</v>
      </c>
      <c r="AY121" s="20" t="s">
        <v>178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80</v>
      </c>
      <c r="BK121" s="229">
        <f>ROUND(I121*H121,2)</f>
        <v>0</v>
      </c>
      <c r="BL121" s="20" t="s">
        <v>185</v>
      </c>
      <c r="BM121" s="228" t="s">
        <v>349</v>
      </c>
    </row>
    <row r="122" spans="1:47" s="2" customFormat="1" ht="12">
      <c r="A122" s="41"/>
      <c r="B122" s="42"/>
      <c r="C122" s="43"/>
      <c r="D122" s="230" t="s">
        <v>187</v>
      </c>
      <c r="E122" s="43"/>
      <c r="F122" s="231" t="s">
        <v>2472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187</v>
      </c>
      <c r="AU122" s="20" t="s">
        <v>80</v>
      </c>
    </row>
    <row r="123" spans="1:65" s="2" customFormat="1" ht="16.5" customHeight="1">
      <c r="A123" s="41"/>
      <c r="B123" s="42"/>
      <c r="C123" s="217" t="s">
        <v>266</v>
      </c>
      <c r="D123" s="217" t="s">
        <v>180</v>
      </c>
      <c r="E123" s="218" t="s">
        <v>2473</v>
      </c>
      <c r="F123" s="219" t="s">
        <v>2474</v>
      </c>
      <c r="G123" s="220" t="s">
        <v>346</v>
      </c>
      <c r="H123" s="221">
        <v>77</v>
      </c>
      <c r="I123" s="222"/>
      <c r="J123" s="223">
        <f>ROUND(I123*H123,2)</f>
        <v>0</v>
      </c>
      <c r="K123" s="219" t="s">
        <v>197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185</v>
      </c>
      <c r="AT123" s="228" t="s">
        <v>180</v>
      </c>
      <c r="AU123" s="228" t="s">
        <v>80</v>
      </c>
      <c r="AY123" s="20" t="s">
        <v>178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80</v>
      </c>
      <c r="BK123" s="229">
        <f>ROUND(I123*H123,2)</f>
        <v>0</v>
      </c>
      <c r="BL123" s="20" t="s">
        <v>185</v>
      </c>
      <c r="BM123" s="228" t="s">
        <v>359</v>
      </c>
    </row>
    <row r="124" spans="1:47" s="2" customFormat="1" ht="12">
      <c r="A124" s="41"/>
      <c r="B124" s="42"/>
      <c r="C124" s="43"/>
      <c r="D124" s="230" t="s">
        <v>187</v>
      </c>
      <c r="E124" s="43"/>
      <c r="F124" s="231" t="s">
        <v>2474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187</v>
      </c>
      <c r="AU124" s="20" t="s">
        <v>80</v>
      </c>
    </row>
    <row r="125" spans="1:65" s="2" customFormat="1" ht="16.5" customHeight="1">
      <c r="A125" s="41"/>
      <c r="B125" s="42"/>
      <c r="C125" s="217" t="s">
        <v>224</v>
      </c>
      <c r="D125" s="217" t="s">
        <v>180</v>
      </c>
      <c r="E125" s="218" t="s">
        <v>1572</v>
      </c>
      <c r="F125" s="219" t="s">
        <v>1573</v>
      </c>
      <c r="G125" s="220" t="s">
        <v>1530</v>
      </c>
      <c r="H125" s="221">
        <v>1</v>
      </c>
      <c r="I125" s="222"/>
      <c r="J125" s="223">
        <f>ROUND(I125*H125,2)</f>
        <v>0</v>
      </c>
      <c r="K125" s="219" t="s">
        <v>197</v>
      </c>
      <c r="L125" s="47"/>
      <c r="M125" s="224" t="s">
        <v>19</v>
      </c>
      <c r="N125" s="225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185</v>
      </c>
      <c r="AT125" s="228" t="s">
        <v>180</v>
      </c>
      <c r="AU125" s="228" t="s">
        <v>80</v>
      </c>
      <c r="AY125" s="20" t="s">
        <v>178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80</v>
      </c>
      <c r="BK125" s="229">
        <f>ROUND(I125*H125,2)</f>
        <v>0</v>
      </c>
      <c r="BL125" s="20" t="s">
        <v>185</v>
      </c>
      <c r="BM125" s="228" t="s">
        <v>369</v>
      </c>
    </row>
    <row r="126" spans="1:47" s="2" customFormat="1" ht="12">
      <c r="A126" s="41"/>
      <c r="B126" s="42"/>
      <c r="C126" s="43"/>
      <c r="D126" s="230" t="s">
        <v>187</v>
      </c>
      <c r="E126" s="43"/>
      <c r="F126" s="231" t="s">
        <v>1573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187</v>
      </c>
      <c r="AU126" s="20" t="s">
        <v>80</v>
      </c>
    </row>
    <row r="127" spans="1:63" s="12" customFormat="1" ht="25.9" customHeight="1">
      <c r="A127" s="12"/>
      <c r="B127" s="201"/>
      <c r="C127" s="202"/>
      <c r="D127" s="203" t="s">
        <v>71</v>
      </c>
      <c r="E127" s="204" t="s">
        <v>441</v>
      </c>
      <c r="F127" s="204" t="s">
        <v>1640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SUM(P128:P149)</f>
        <v>0</v>
      </c>
      <c r="Q127" s="209"/>
      <c r="R127" s="210">
        <f>SUM(R128:R149)</f>
        <v>0</v>
      </c>
      <c r="S127" s="209"/>
      <c r="T127" s="211">
        <f>SUM(T128:T149)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80</v>
      </c>
      <c r="AT127" s="213" t="s">
        <v>71</v>
      </c>
      <c r="AU127" s="213" t="s">
        <v>72</v>
      </c>
      <c r="AY127" s="212" t="s">
        <v>178</v>
      </c>
      <c r="BK127" s="214">
        <f>SUM(BK128:BK149)</f>
        <v>0</v>
      </c>
    </row>
    <row r="128" spans="1:65" s="2" customFormat="1" ht="16.5" customHeight="1">
      <c r="A128" s="41"/>
      <c r="B128" s="42"/>
      <c r="C128" s="217" t="s">
        <v>276</v>
      </c>
      <c r="D128" s="217" t="s">
        <v>180</v>
      </c>
      <c r="E128" s="218" t="s">
        <v>2475</v>
      </c>
      <c r="F128" s="219" t="s">
        <v>2476</v>
      </c>
      <c r="G128" s="220" t="s">
        <v>381</v>
      </c>
      <c r="H128" s="221">
        <v>2</v>
      </c>
      <c r="I128" s="222"/>
      <c r="J128" s="223">
        <f>ROUND(I128*H128,2)</f>
        <v>0</v>
      </c>
      <c r="K128" s="219" t="s">
        <v>197</v>
      </c>
      <c r="L128" s="47"/>
      <c r="M128" s="224" t="s">
        <v>19</v>
      </c>
      <c r="N128" s="225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185</v>
      </c>
      <c r="AT128" s="228" t="s">
        <v>180</v>
      </c>
      <c r="AU128" s="228" t="s">
        <v>80</v>
      </c>
      <c r="AY128" s="20" t="s">
        <v>178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80</v>
      </c>
      <c r="BK128" s="229">
        <f>ROUND(I128*H128,2)</f>
        <v>0</v>
      </c>
      <c r="BL128" s="20" t="s">
        <v>185</v>
      </c>
      <c r="BM128" s="228" t="s">
        <v>319</v>
      </c>
    </row>
    <row r="129" spans="1:47" s="2" customFormat="1" ht="12">
      <c r="A129" s="41"/>
      <c r="B129" s="42"/>
      <c r="C129" s="43"/>
      <c r="D129" s="230" t="s">
        <v>187</v>
      </c>
      <c r="E129" s="43"/>
      <c r="F129" s="231" t="s">
        <v>2476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187</v>
      </c>
      <c r="AU129" s="20" t="s">
        <v>80</v>
      </c>
    </row>
    <row r="130" spans="1:65" s="2" customFormat="1" ht="16.5" customHeight="1">
      <c r="A130" s="41"/>
      <c r="B130" s="42"/>
      <c r="C130" s="217" t="s">
        <v>228</v>
      </c>
      <c r="D130" s="217" t="s">
        <v>180</v>
      </c>
      <c r="E130" s="218" t="s">
        <v>2477</v>
      </c>
      <c r="F130" s="219" t="s">
        <v>2478</v>
      </c>
      <c r="G130" s="220" t="s">
        <v>1530</v>
      </c>
      <c r="H130" s="221">
        <v>1</v>
      </c>
      <c r="I130" s="222"/>
      <c r="J130" s="223">
        <f>ROUND(I130*H130,2)</f>
        <v>0</v>
      </c>
      <c r="K130" s="219" t="s">
        <v>197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185</v>
      </c>
      <c r="AT130" s="228" t="s">
        <v>180</v>
      </c>
      <c r="AU130" s="228" t="s">
        <v>80</v>
      </c>
      <c r="AY130" s="20" t="s">
        <v>178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80</v>
      </c>
      <c r="BK130" s="229">
        <f>ROUND(I130*H130,2)</f>
        <v>0</v>
      </c>
      <c r="BL130" s="20" t="s">
        <v>185</v>
      </c>
      <c r="BM130" s="228" t="s">
        <v>387</v>
      </c>
    </row>
    <row r="131" spans="1:47" s="2" customFormat="1" ht="12">
      <c r="A131" s="41"/>
      <c r="B131" s="42"/>
      <c r="C131" s="43"/>
      <c r="D131" s="230" t="s">
        <v>187</v>
      </c>
      <c r="E131" s="43"/>
      <c r="F131" s="231" t="s">
        <v>2478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187</v>
      </c>
      <c r="AU131" s="20" t="s">
        <v>80</v>
      </c>
    </row>
    <row r="132" spans="1:65" s="2" customFormat="1" ht="16.5" customHeight="1">
      <c r="A132" s="41"/>
      <c r="B132" s="42"/>
      <c r="C132" s="217" t="s">
        <v>7</v>
      </c>
      <c r="D132" s="217" t="s">
        <v>180</v>
      </c>
      <c r="E132" s="218" t="s">
        <v>2479</v>
      </c>
      <c r="F132" s="219" t="s">
        <v>2480</v>
      </c>
      <c r="G132" s="220" t="s">
        <v>1530</v>
      </c>
      <c r="H132" s="221">
        <v>1</v>
      </c>
      <c r="I132" s="222"/>
      <c r="J132" s="223">
        <f>ROUND(I132*H132,2)</f>
        <v>0</v>
      </c>
      <c r="K132" s="219" t="s">
        <v>197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185</v>
      </c>
      <c r="AT132" s="228" t="s">
        <v>180</v>
      </c>
      <c r="AU132" s="228" t="s">
        <v>80</v>
      </c>
      <c r="AY132" s="20" t="s">
        <v>178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185</v>
      </c>
      <c r="BM132" s="228" t="s">
        <v>398</v>
      </c>
    </row>
    <row r="133" spans="1:47" s="2" customFormat="1" ht="12">
      <c r="A133" s="41"/>
      <c r="B133" s="42"/>
      <c r="C133" s="43"/>
      <c r="D133" s="230" t="s">
        <v>187</v>
      </c>
      <c r="E133" s="43"/>
      <c r="F133" s="231" t="s">
        <v>2480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187</v>
      </c>
      <c r="AU133" s="20" t="s">
        <v>80</v>
      </c>
    </row>
    <row r="134" spans="1:65" s="2" customFormat="1" ht="16.5" customHeight="1">
      <c r="A134" s="41"/>
      <c r="B134" s="42"/>
      <c r="C134" s="217" t="s">
        <v>233</v>
      </c>
      <c r="D134" s="217" t="s">
        <v>180</v>
      </c>
      <c r="E134" s="218" t="s">
        <v>2481</v>
      </c>
      <c r="F134" s="219" t="s">
        <v>2482</v>
      </c>
      <c r="G134" s="220" t="s">
        <v>346</v>
      </c>
      <c r="H134" s="221">
        <v>90</v>
      </c>
      <c r="I134" s="222"/>
      <c r="J134" s="223">
        <f>ROUND(I134*H134,2)</f>
        <v>0</v>
      </c>
      <c r="K134" s="219" t="s">
        <v>184</v>
      </c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185</v>
      </c>
      <c r="AT134" s="228" t="s">
        <v>180</v>
      </c>
      <c r="AU134" s="228" t="s">
        <v>80</v>
      </c>
      <c r="AY134" s="20" t="s">
        <v>178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185</v>
      </c>
      <c r="BM134" s="228" t="s">
        <v>409</v>
      </c>
    </row>
    <row r="135" spans="1:47" s="2" customFormat="1" ht="12">
      <c r="A135" s="41"/>
      <c r="B135" s="42"/>
      <c r="C135" s="43"/>
      <c r="D135" s="230" t="s">
        <v>187</v>
      </c>
      <c r="E135" s="43"/>
      <c r="F135" s="231" t="s">
        <v>2483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187</v>
      </c>
      <c r="AU135" s="20" t="s">
        <v>80</v>
      </c>
    </row>
    <row r="136" spans="1:65" s="2" customFormat="1" ht="16.5" customHeight="1">
      <c r="A136" s="41"/>
      <c r="B136" s="42"/>
      <c r="C136" s="217" t="s">
        <v>296</v>
      </c>
      <c r="D136" s="217" t="s">
        <v>180</v>
      </c>
      <c r="E136" s="218" t="s">
        <v>2484</v>
      </c>
      <c r="F136" s="219" t="s">
        <v>2485</v>
      </c>
      <c r="G136" s="220" t="s">
        <v>381</v>
      </c>
      <c r="H136" s="221">
        <v>6</v>
      </c>
      <c r="I136" s="222"/>
      <c r="J136" s="223">
        <f>ROUND(I136*H136,2)</f>
        <v>0</v>
      </c>
      <c r="K136" s="219" t="s">
        <v>197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185</v>
      </c>
      <c r="AT136" s="228" t="s">
        <v>180</v>
      </c>
      <c r="AU136" s="228" t="s">
        <v>80</v>
      </c>
      <c r="AY136" s="20" t="s">
        <v>178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80</v>
      </c>
      <c r="BK136" s="229">
        <f>ROUND(I136*H136,2)</f>
        <v>0</v>
      </c>
      <c r="BL136" s="20" t="s">
        <v>185</v>
      </c>
      <c r="BM136" s="228" t="s">
        <v>420</v>
      </c>
    </row>
    <row r="137" spans="1:47" s="2" customFormat="1" ht="12">
      <c r="A137" s="41"/>
      <c r="B137" s="42"/>
      <c r="C137" s="43"/>
      <c r="D137" s="230" t="s">
        <v>187</v>
      </c>
      <c r="E137" s="43"/>
      <c r="F137" s="231" t="s">
        <v>2485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187</v>
      </c>
      <c r="AU137" s="20" t="s">
        <v>80</v>
      </c>
    </row>
    <row r="138" spans="1:65" s="2" customFormat="1" ht="16.5" customHeight="1">
      <c r="A138" s="41"/>
      <c r="B138" s="42"/>
      <c r="C138" s="217" t="s">
        <v>238</v>
      </c>
      <c r="D138" s="217" t="s">
        <v>180</v>
      </c>
      <c r="E138" s="218" t="s">
        <v>2486</v>
      </c>
      <c r="F138" s="219" t="s">
        <v>1660</v>
      </c>
      <c r="G138" s="220" t="s">
        <v>1530</v>
      </c>
      <c r="H138" s="221">
        <v>1</v>
      </c>
      <c r="I138" s="222"/>
      <c r="J138" s="223">
        <f>ROUND(I138*H138,2)</f>
        <v>0</v>
      </c>
      <c r="K138" s="219" t="s">
        <v>197</v>
      </c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185</v>
      </c>
      <c r="AT138" s="228" t="s">
        <v>180</v>
      </c>
      <c r="AU138" s="228" t="s">
        <v>80</v>
      </c>
      <c r="AY138" s="20" t="s">
        <v>178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80</v>
      </c>
      <c r="BK138" s="229">
        <f>ROUND(I138*H138,2)</f>
        <v>0</v>
      </c>
      <c r="BL138" s="20" t="s">
        <v>185</v>
      </c>
      <c r="BM138" s="228" t="s">
        <v>430</v>
      </c>
    </row>
    <row r="139" spans="1:47" s="2" customFormat="1" ht="12">
      <c r="A139" s="41"/>
      <c r="B139" s="42"/>
      <c r="C139" s="43"/>
      <c r="D139" s="230" t="s">
        <v>187</v>
      </c>
      <c r="E139" s="43"/>
      <c r="F139" s="231" t="s">
        <v>1660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187</v>
      </c>
      <c r="AU139" s="20" t="s">
        <v>80</v>
      </c>
    </row>
    <row r="140" spans="1:65" s="2" customFormat="1" ht="16.5" customHeight="1">
      <c r="A140" s="41"/>
      <c r="B140" s="42"/>
      <c r="C140" s="217" t="s">
        <v>307</v>
      </c>
      <c r="D140" s="217" t="s">
        <v>180</v>
      </c>
      <c r="E140" s="218" t="s">
        <v>2487</v>
      </c>
      <c r="F140" s="219" t="s">
        <v>1664</v>
      </c>
      <c r="G140" s="220" t="s">
        <v>1530</v>
      </c>
      <c r="H140" s="221">
        <v>1</v>
      </c>
      <c r="I140" s="222"/>
      <c r="J140" s="223">
        <f>ROUND(I140*H140,2)</f>
        <v>0</v>
      </c>
      <c r="K140" s="219" t="s">
        <v>197</v>
      </c>
      <c r="L140" s="47"/>
      <c r="M140" s="224" t="s">
        <v>19</v>
      </c>
      <c r="N140" s="225" t="s">
        <v>43</v>
      </c>
      <c r="O140" s="87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185</v>
      </c>
      <c r="AT140" s="228" t="s">
        <v>180</v>
      </c>
      <c r="AU140" s="228" t="s">
        <v>80</v>
      </c>
      <c r="AY140" s="20" t="s">
        <v>178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0" t="s">
        <v>80</v>
      </c>
      <c r="BK140" s="229">
        <f>ROUND(I140*H140,2)</f>
        <v>0</v>
      </c>
      <c r="BL140" s="20" t="s">
        <v>185</v>
      </c>
      <c r="BM140" s="228" t="s">
        <v>456</v>
      </c>
    </row>
    <row r="141" spans="1:47" s="2" customFormat="1" ht="12">
      <c r="A141" s="41"/>
      <c r="B141" s="42"/>
      <c r="C141" s="43"/>
      <c r="D141" s="230" t="s">
        <v>187</v>
      </c>
      <c r="E141" s="43"/>
      <c r="F141" s="231" t="s">
        <v>1664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187</v>
      </c>
      <c r="AU141" s="20" t="s">
        <v>80</v>
      </c>
    </row>
    <row r="142" spans="1:65" s="2" customFormat="1" ht="21.75" customHeight="1">
      <c r="A142" s="41"/>
      <c r="B142" s="42"/>
      <c r="C142" s="217" t="s">
        <v>245</v>
      </c>
      <c r="D142" s="217" t="s">
        <v>180</v>
      </c>
      <c r="E142" s="218" t="s">
        <v>2488</v>
      </c>
      <c r="F142" s="219" t="s">
        <v>2489</v>
      </c>
      <c r="G142" s="220" t="s">
        <v>1530</v>
      </c>
      <c r="H142" s="221">
        <v>2</v>
      </c>
      <c r="I142" s="222"/>
      <c r="J142" s="223">
        <f>ROUND(I142*H142,2)</f>
        <v>0</v>
      </c>
      <c r="K142" s="219" t="s">
        <v>197</v>
      </c>
      <c r="L142" s="47"/>
      <c r="M142" s="224" t="s">
        <v>19</v>
      </c>
      <c r="N142" s="225" t="s">
        <v>43</v>
      </c>
      <c r="O142" s="87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185</v>
      </c>
      <c r="AT142" s="228" t="s">
        <v>180</v>
      </c>
      <c r="AU142" s="228" t="s">
        <v>80</v>
      </c>
      <c r="AY142" s="20" t="s">
        <v>178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0" t="s">
        <v>80</v>
      </c>
      <c r="BK142" s="229">
        <f>ROUND(I142*H142,2)</f>
        <v>0</v>
      </c>
      <c r="BL142" s="20" t="s">
        <v>185</v>
      </c>
      <c r="BM142" s="228" t="s">
        <v>466</v>
      </c>
    </row>
    <row r="143" spans="1:47" s="2" customFormat="1" ht="12">
      <c r="A143" s="41"/>
      <c r="B143" s="42"/>
      <c r="C143" s="43"/>
      <c r="D143" s="230" t="s">
        <v>187</v>
      </c>
      <c r="E143" s="43"/>
      <c r="F143" s="231" t="s">
        <v>2489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187</v>
      </c>
      <c r="AU143" s="20" t="s">
        <v>80</v>
      </c>
    </row>
    <row r="144" spans="1:65" s="2" customFormat="1" ht="12">
      <c r="A144" s="41"/>
      <c r="B144" s="42"/>
      <c r="C144" s="217" t="s">
        <v>323</v>
      </c>
      <c r="D144" s="217" t="s">
        <v>180</v>
      </c>
      <c r="E144" s="218" t="s">
        <v>2490</v>
      </c>
      <c r="F144" s="219" t="s">
        <v>2491</v>
      </c>
      <c r="G144" s="220" t="s">
        <v>1530</v>
      </c>
      <c r="H144" s="221">
        <v>2</v>
      </c>
      <c r="I144" s="222"/>
      <c r="J144" s="223">
        <f>ROUND(I144*H144,2)</f>
        <v>0</v>
      </c>
      <c r="K144" s="219" t="s">
        <v>197</v>
      </c>
      <c r="L144" s="47"/>
      <c r="M144" s="224" t="s">
        <v>19</v>
      </c>
      <c r="N144" s="225" t="s">
        <v>43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185</v>
      </c>
      <c r="AT144" s="228" t="s">
        <v>180</v>
      </c>
      <c r="AU144" s="228" t="s">
        <v>80</v>
      </c>
      <c r="AY144" s="20" t="s">
        <v>178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0" t="s">
        <v>80</v>
      </c>
      <c r="BK144" s="229">
        <f>ROUND(I144*H144,2)</f>
        <v>0</v>
      </c>
      <c r="BL144" s="20" t="s">
        <v>185</v>
      </c>
      <c r="BM144" s="228" t="s">
        <v>326</v>
      </c>
    </row>
    <row r="145" spans="1:47" s="2" customFormat="1" ht="12">
      <c r="A145" s="41"/>
      <c r="B145" s="42"/>
      <c r="C145" s="43"/>
      <c r="D145" s="230" t="s">
        <v>187</v>
      </c>
      <c r="E145" s="43"/>
      <c r="F145" s="231" t="s">
        <v>2491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187</v>
      </c>
      <c r="AU145" s="20" t="s">
        <v>80</v>
      </c>
    </row>
    <row r="146" spans="1:65" s="2" customFormat="1" ht="16.5" customHeight="1">
      <c r="A146" s="41"/>
      <c r="B146" s="42"/>
      <c r="C146" s="217" t="s">
        <v>328</v>
      </c>
      <c r="D146" s="217" t="s">
        <v>180</v>
      </c>
      <c r="E146" s="218" t="s">
        <v>1667</v>
      </c>
      <c r="F146" s="219" t="s">
        <v>1668</v>
      </c>
      <c r="G146" s="220" t="s">
        <v>1530</v>
      </c>
      <c r="H146" s="221">
        <v>2</v>
      </c>
      <c r="I146" s="222"/>
      <c r="J146" s="223">
        <f>ROUND(I146*H146,2)</f>
        <v>0</v>
      </c>
      <c r="K146" s="219" t="s">
        <v>197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185</v>
      </c>
      <c r="AT146" s="228" t="s">
        <v>180</v>
      </c>
      <c r="AU146" s="228" t="s">
        <v>80</v>
      </c>
      <c r="AY146" s="20" t="s">
        <v>178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80</v>
      </c>
      <c r="BK146" s="229">
        <f>ROUND(I146*H146,2)</f>
        <v>0</v>
      </c>
      <c r="BL146" s="20" t="s">
        <v>185</v>
      </c>
      <c r="BM146" s="228" t="s">
        <v>331</v>
      </c>
    </row>
    <row r="147" spans="1:47" s="2" customFormat="1" ht="12">
      <c r="A147" s="41"/>
      <c r="B147" s="42"/>
      <c r="C147" s="43"/>
      <c r="D147" s="230" t="s">
        <v>187</v>
      </c>
      <c r="E147" s="43"/>
      <c r="F147" s="231" t="s">
        <v>1668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187</v>
      </c>
      <c r="AU147" s="20" t="s">
        <v>80</v>
      </c>
    </row>
    <row r="148" spans="1:65" s="2" customFormat="1" ht="16.5" customHeight="1">
      <c r="A148" s="41"/>
      <c r="B148" s="42"/>
      <c r="C148" s="217" t="s">
        <v>333</v>
      </c>
      <c r="D148" s="217" t="s">
        <v>180</v>
      </c>
      <c r="E148" s="218" t="s">
        <v>1669</v>
      </c>
      <c r="F148" s="219" t="s">
        <v>1670</v>
      </c>
      <c r="G148" s="220" t="s">
        <v>1530</v>
      </c>
      <c r="H148" s="221">
        <v>1</v>
      </c>
      <c r="I148" s="222"/>
      <c r="J148" s="223">
        <f>ROUND(I148*H148,2)</f>
        <v>0</v>
      </c>
      <c r="K148" s="219" t="s">
        <v>197</v>
      </c>
      <c r="L148" s="47"/>
      <c r="M148" s="224" t="s">
        <v>19</v>
      </c>
      <c r="N148" s="225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185</v>
      </c>
      <c r="AT148" s="228" t="s">
        <v>180</v>
      </c>
      <c r="AU148" s="228" t="s">
        <v>80</v>
      </c>
      <c r="AY148" s="20" t="s">
        <v>178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80</v>
      </c>
      <c r="BK148" s="229">
        <f>ROUND(I148*H148,2)</f>
        <v>0</v>
      </c>
      <c r="BL148" s="20" t="s">
        <v>185</v>
      </c>
      <c r="BM148" s="228" t="s">
        <v>336</v>
      </c>
    </row>
    <row r="149" spans="1:47" s="2" customFormat="1" ht="12">
      <c r="A149" s="41"/>
      <c r="B149" s="42"/>
      <c r="C149" s="43"/>
      <c r="D149" s="230" t="s">
        <v>187</v>
      </c>
      <c r="E149" s="43"/>
      <c r="F149" s="231" t="s">
        <v>1670</v>
      </c>
      <c r="G149" s="43"/>
      <c r="H149" s="43"/>
      <c r="I149" s="232"/>
      <c r="J149" s="43"/>
      <c r="K149" s="43"/>
      <c r="L149" s="47"/>
      <c r="M149" s="304"/>
      <c r="N149" s="305"/>
      <c r="O149" s="306"/>
      <c r="P149" s="306"/>
      <c r="Q149" s="306"/>
      <c r="R149" s="306"/>
      <c r="S149" s="306"/>
      <c r="T149" s="307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187</v>
      </c>
      <c r="AU149" s="20" t="s">
        <v>80</v>
      </c>
    </row>
    <row r="150" spans="1:31" s="2" customFormat="1" ht="6.95" customHeight="1">
      <c r="A150" s="41"/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47"/>
      <c r="M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</sheetData>
  <sheetProtection password="CC35" sheet="1" objects="1" scenarios="1" formatColumns="0" formatRows="0" autoFilter="0"/>
  <autoFilter ref="C87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111</v>
      </c>
      <c r="AZ2" s="142" t="s">
        <v>2492</v>
      </c>
      <c r="BA2" s="142" t="s">
        <v>19</v>
      </c>
      <c r="BB2" s="142" t="s">
        <v>19</v>
      </c>
      <c r="BC2" s="142" t="s">
        <v>2493</v>
      </c>
      <c r="BD2" s="142" t="s">
        <v>82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119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PŘÍSTAVBA DVOU TŘÍD MŠ LAZARETNÍ</v>
      </c>
      <c r="F7" s="147"/>
      <c r="G7" s="147"/>
      <c r="H7" s="147"/>
      <c r="L7" s="23"/>
    </row>
    <row r="8" spans="1:31" s="2" customFormat="1" ht="12" customHeight="1">
      <c r="A8" s="41"/>
      <c r="B8" s="47"/>
      <c r="C8" s="41"/>
      <c r="D8" s="147" t="s">
        <v>120</v>
      </c>
      <c r="E8" s="41"/>
      <c r="F8" s="41"/>
      <c r="G8" s="41"/>
      <c r="H8" s="41"/>
      <c r="I8" s="41"/>
      <c r="J8" s="41"/>
      <c r="K8" s="41"/>
      <c r="L8" s="14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50" t="s">
        <v>2494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7" t="s">
        <v>18</v>
      </c>
      <c r="E11" s="41"/>
      <c r="F11" s="136" t="s">
        <v>19</v>
      </c>
      <c r="G11" s="41"/>
      <c r="H11" s="41"/>
      <c r="I11" s="147" t="s">
        <v>20</v>
      </c>
      <c r="J11" s="136" t="s">
        <v>19</v>
      </c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</v>
      </c>
      <c r="E12" s="41"/>
      <c r="F12" s="136" t="s">
        <v>22</v>
      </c>
      <c r="G12" s="41"/>
      <c r="H12" s="41"/>
      <c r="I12" s="147" t="s">
        <v>23</v>
      </c>
      <c r="J12" s="151" t="str">
        <f>'Rekapitulace stavby'!AN8</f>
        <v>15. 6. 2021</v>
      </c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25</v>
      </c>
      <c r="E14" s="41"/>
      <c r="F14" s="41"/>
      <c r="G14" s="41"/>
      <c r="H14" s="41"/>
      <c r="I14" s="147" t="s">
        <v>26</v>
      </c>
      <c r="J14" s="136" t="s">
        <v>19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27</v>
      </c>
      <c r="F15" s="41"/>
      <c r="G15" s="41"/>
      <c r="H15" s="41"/>
      <c r="I15" s="147" t="s">
        <v>28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7" t="s">
        <v>29</v>
      </c>
      <c r="E17" s="41"/>
      <c r="F17" s="41"/>
      <c r="G17" s="41"/>
      <c r="H17" s="41"/>
      <c r="I17" s="147" t="s">
        <v>26</v>
      </c>
      <c r="J17" s="36" t="str">
        <f>'Rekapitulace stavby'!AN13</f>
        <v>Vyplň údaj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7" t="s">
        <v>28</v>
      </c>
      <c r="J18" s="36" t="str">
        <f>'Rekapitulace stavby'!AN14</f>
        <v>Vyplň údaj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7" t="s">
        <v>31</v>
      </c>
      <c r="E20" s="41"/>
      <c r="F20" s="41"/>
      <c r="G20" s="41"/>
      <c r="H20" s="41"/>
      <c r="I20" s="147" t="s">
        <v>26</v>
      </c>
      <c r="J20" s="136" t="s">
        <v>19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32</v>
      </c>
      <c r="F21" s="41"/>
      <c r="G21" s="41"/>
      <c r="H21" s="41"/>
      <c r="I21" s="147" t="s">
        <v>28</v>
      </c>
      <c r="J21" s="136" t="s">
        <v>19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7" t="s">
        <v>34</v>
      </c>
      <c r="E23" s="41"/>
      <c r="F23" s="41"/>
      <c r="G23" s="41"/>
      <c r="H23" s="41"/>
      <c r="I23" s="147" t="s">
        <v>26</v>
      </c>
      <c r="J23" s="136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35</v>
      </c>
      <c r="F24" s="41"/>
      <c r="G24" s="41"/>
      <c r="H24" s="41"/>
      <c r="I24" s="147" t="s">
        <v>28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7" t="s">
        <v>36</v>
      </c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7" t="s">
        <v>38</v>
      </c>
      <c r="E30" s="41"/>
      <c r="F30" s="41"/>
      <c r="G30" s="41"/>
      <c r="H30" s="41"/>
      <c r="I30" s="41"/>
      <c r="J30" s="158">
        <f>ROUND(J93,2)</f>
        <v>0</v>
      </c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9" t="s">
        <v>40</v>
      </c>
      <c r="G32" s="41"/>
      <c r="H32" s="41"/>
      <c r="I32" s="159" t="s">
        <v>39</v>
      </c>
      <c r="J32" s="159" t="s">
        <v>41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60" t="s">
        <v>42</v>
      </c>
      <c r="E33" s="147" t="s">
        <v>43</v>
      </c>
      <c r="F33" s="161">
        <f>ROUND((SUM(BE93:BE273)),2)</f>
        <v>0</v>
      </c>
      <c r="G33" s="41"/>
      <c r="H33" s="41"/>
      <c r="I33" s="162">
        <v>0.21</v>
      </c>
      <c r="J33" s="161">
        <f>ROUND(((SUM(BE93:BE273))*I33),2)</f>
        <v>0</v>
      </c>
      <c r="K33" s="41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7" t="s">
        <v>44</v>
      </c>
      <c r="F34" s="161">
        <f>ROUND((SUM(BF93:BF273)),2)</f>
        <v>0</v>
      </c>
      <c r="G34" s="41"/>
      <c r="H34" s="41"/>
      <c r="I34" s="162">
        <v>0.15</v>
      </c>
      <c r="J34" s="161">
        <f>ROUND(((SUM(BF93:BF273))*I34),2)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7" t="s">
        <v>45</v>
      </c>
      <c r="F35" s="161">
        <f>ROUND((SUM(BG93:BG273)),2)</f>
        <v>0</v>
      </c>
      <c r="G35" s="41"/>
      <c r="H35" s="41"/>
      <c r="I35" s="162">
        <v>0.21</v>
      </c>
      <c r="J35" s="161">
        <f>0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7" t="s">
        <v>46</v>
      </c>
      <c r="F36" s="161">
        <f>ROUND((SUM(BH93:BH273)),2)</f>
        <v>0</v>
      </c>
      <c r="G36" s="41"/>
      <c r="H36" s="41"/>
      <c r="I36" s="162">
        <v>0.15</v>
      </c>
      <c r="J36" s="161">
        <f>0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1">
        <f>ROUND((SUM(BI93:BI273)),2)</f>
        <v>0</v>
      </c>
      <c r="G37" s="41"/>
      <c r="H37" s="41"/>
      <c r="I37" s="162">
        <v>0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122</v>
      </c>
      <c r="D45" s="43"/>
      <c r="E45" s="43"/>
      <c r="F45" s="43"/>
      <c r="G45" s="43"/>
      <c r="H45" s="43"/>
      <c r="I45" s="43"/>
      <c r="J45" s="43"/>
      <c r="K45" s="43"/>
      <c r="L45" s="149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4" t="str">
        <f>E7</f>
        <v>PŘÍSTAVBA DVOU TŘÍD MŠ LAZARETNÍ</v>
      </c>
      <c r="F48" s="35"/>
      <c r="G48" s="35"/>
      <c r="H48" s="35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120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D.2 - ZPEVNĚNÉ PLOCHY</v>
      </c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Lazaretní 25, 312 00 Plzeň</v>
      </c>
      <c r="G52" s="43"/>
      <c r="H52" s="43"/>
      <c r="I52" s="35" t="s">
        <v>23</v>
      </c>
      <c r="J52" s="75" t="str">
        <f>IF(J12="","",J12)</f>
        <v>15. 6. 2021</v>
      </c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ZŠ a MŠ Lazaretní 25, Plzeň </v>
      </c>
      <c r="G54" s="43"/>
      <c r="H54" s="43"/>
      <c r="I54" s="35" t="s">
        <v>31</v>
      </c>
      <c r="J54" s="39" t="str">
        <f>E21</f>
        <v>projectstudio8 s.r.o.</v>
      </c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 xml:space="preserve">Michal Jirka </v>
      </c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5" t="s">
        <v>123</v>
      </c>
      <c r="D57" s="176"/>
      <c r="E57" s="176"/>
      <c r="F57" s="176"/>
      <c r="G57" s="176"/>
      <c r="H57" s="176"/>
      <c r="I57" s="176"/>
      <c r="J57" s="177" t="s">
        <v>124</v>
      </c>
      <c r="K57" s="176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8" t="s">
        <v>70</v>
      </c>
      <c r="D59" s="43"/>
      <c r="E59" s="43"/>
      <c r="F59" s="43"/>
      <c r="G59" s="43"/>
      <c r="H59" s="43"/>
      <c r="I59" s="43"/>
      <c r="J59" s="105">
        <f>J93</f>
        <v>0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125</v>
      </c>
    </row>
    <row r="60" spans="1:31" s="9" customFormat="1" ht="24.95" customHeight="1">
      <c r="A60" s="9"/>
      <c r="B60" s="179"/>
      <c r="C60" s="180"/>
      <c r="D60" s="181" t="s">
        <v>126</v>
      </c>
      <c r="E60" s="182"/>
      <c r="F60" s="182"/>
      <c r="G60" s="182"/>
      <c r="H60" s="182"/>
      <c r="I60" s="182"/>
      <c r="J60" s="183">
        <f>J94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8"/>
      <c r="D61" s="186" t="s">
        <v>127</v>
      </c>
      <c r="E61" s="187"/>
      <c r="F61" s="187"/>
      <c r="G61" s="187"/>
      <c r="H61" s="187"/>
      <c r="I61" s="187"/>
      <c r="J61" s="188">
        <f>J95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8"/>
      <c r="D62" s="186" t="s">
        <v>128</v>
      </c>
      <c r="E62" s="187"/>
      <c r="F62" s="187"/>
      <c r="G62" s="187"/>
      <c r="H62" s="187"/>
      <c r="I62" s="187"/>
      <c r="J62" s="188">
        <f>J137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5"/>
      <c r="C63" s="128"/>
      <c r="D63" s="186" t="s">
        <v>2495</v>
      </c>
      <c r="E63" s="187"/>
      <c r="F63" s="187"/>
      <c r="G63" s="187"/>
      <c r="H63" s="187"/>
      <c r="I63" s="187"/>
      <c r="J63" s="188">
        <f>J145</f>
        <v>0</v>
      </c>
      <c r="K63" s="128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28"/>
      <c r="D64" s="186" t="s">
        <v>129</v>
      </c>
      <c r="E64" s="187"/>
      <c r="F64" s="187"/>
      <c r="G64" s="187"/>
      <c r="H64" s="187"/>
      <c r="I64" s="187"/>
      <c r="J64" s="188">
        <f>J155</f>
        <v>0</v>
      </c>
      <c r="K64" s="128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28"/>
      <c r="D65" s="186" t="s">
        <v>2496</v>
      </c>
      <c r="E65" s="187"/>
      <c r="F65" s="187"/>
      <c r="G65" s="187"/>
      <c r="H65" s="187"/>
      <c r="I65" s="187"/>
      <c r="J65" s="188">
        <f>J180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8"/>
      <c r="D66" s="186" t="s">
        <v>2497</v>
      </c>
      <c r="E66" s="187"/>
      <c r="F66" s="187"/>
      <c r="G66" s="187"/>
      <c r="H66" s="187"/>
      <c r="I66" s="187"/>
      <c r="J66" s="188">
        <f>J188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8"/>
      <c r="D67" s="186" t="s">
        <v>141</v>
      </c>
      <c r="E67" s="187"/>
      <c r="F67" s="187"/>
      <c r="G67" s="187"/>
      <c r="H67" s="187"/>
      <c r="I67" s="187"/>
      <c r="J67" s="188">
        <f>J222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5"/>
      <c r="C68" s="128"/>
      <c r="D68" s="186" t="s">
        <v>2498</v>
      </c>
      <c r="E68" s="187"/>
      <c r="F68" s="187"/>
      <c r="G68" s="187"/>
      <c r="H68" s="187"/>
      <c r="I68" s="187"/>
      <c r="J68" s="188">
        <f>J223</f>
        <v>0</v>
      </c>
      <c r="K68" s="128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5"/>
      <c r="C69" s="128"/>
      <c r="D69" s="186" t="s">
        <v>2499</v>
      </c>
      <c r="E69" s="187"/>
      <c r="F69" s="187"/>
      <c r="G69" s="187"/>
      <c r="H69" s="187"/>
      <c r="I69" s="187"/>
      <c r="J69" s="188">
        <f>J237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5"/>
      <c r="C70" s="128"/>
      <c r="D70" s="186" t="s">
        <v>2500</v>
      </c>
      <c r="E70" s="187"/>
      <c r="F70" s="187"/>
      <c r="G70" s="187"/>
      <c r="H70" s="187"/>
      <c r="I70" s="187"/>
      <c r="J70" s="188">
        <f>J243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5"/>
      <c r="C71" s="128"/>
      <c r="D71" s="186" t="s">
        <v>146</v>
      </c>
      <c r="E71" s="187"/>
      <c r="F71" s="187"/>
      <c r="G71" s="187"/>
      <c r="H71" s="187"/>
      <c r="I71" s="187"/>
      <c r="J71" s="188">
        <f>J249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21.8" customHeight="1">
      <c r="A72" s="10"/>
      <c r="B72" s="185"/>
      <c r="C72" s="128"/>
      <c r="D72" s="186" t="s">
        <v>147</v>
      </c>
      <c r="E72" s="187"/>
      <c r="F72" s="187"/>
      <c r="G72" s="187"/>
      <c r="H72" s="187"/>
      <c r="I72" s="187"/>
      <c r="J72" s="188">
        <f>J250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21.8" customHeight="1">
      <c r="A73" s="10"/>
      <c r="B73" s="185"/>
      <c r="C73" s="128"/>
      <c r="D73" s="186" t="s">
        <v>148</v>
      </c>
      <c r="E73" s="187"/>
      <c r="F73" s="187"/>
      <c r="G73" s="187"/>
      <c r="H73" s="187"/>
      <c r="I73" s="187"/>
      <c r="J73" s="188">
        <f>J271</f>
        <v>0</v>
      </c>
      <c r="K73" s="128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163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174" t="str">
        <f>E7</f>
        <v>PŘÍSTAVBA DVOU TŘÍD MŠ LAZARETNÍ</v>
      </c>
      <c r="F83" s="35"/>
      <c r="G83" s="35"/>
      <c r="H83" s="35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120</v>
      </c>
      <c r="D84" s="43"/>
      <c r="E84" s="43"/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72" t="str">
        <f>E9</f>
        <v>D.2 - ZPEVNĚNÉ PLOCHY</v>
      </c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21</v>
      </c>
      <c r="D87" s="43"/>
      <c r="E87" s="43"/>
      <c r="F87" s="30" t="str">
        <f>F12</f>
        <v>Lazaretní 25, 312 00 Plzeň</v>
      </c>
      <c r="G87" s="43"/>
      <c r="H87" s="43"/>
      <c r="I87" s="35" t="s">
        <v>23</v>
      </c>
      <c r="J87" s="75" t="str">
        <f>IF(J12="","",J12)</f>
        <v>15. 6. 2021</v>
      </c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25</v>
      </c>
      <c r="D89" s="43"/>
      <c r="E89" s="43"/>
      <c r="F89" s="30" t="str">
        <f>E15</f>
        <v xml:space="preserve">ZŠ a MŠ Lazaretní 25, Plzeň </v>
      </c>
      <c r="G89" s="43"/>
      <c r="H89" s="43"/>
      <c r="I89" s="35" t="s">
        <v>31</v>
      </c>
      <c r="J89" s="39" t="str">
        <f>E21</f>
        <v>projectstudio8 s.r.o.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5.15" customHeight="1">
      <c r="A90" s="41"/>
      <c r="B90" s="42"/>
      <c r="C90" s="35" t="s">
        <v>29</v>
      </c>
      <c r="D90" s="43"/>
      <c r="E90" s="43"/>
      <c r="F90" s="30" t="str">
        <f>IF(E18="","",E18)</f>
        <v>Vyplň údaj</v>
      </c>
      <c r="G90" s="43"/>
      <c r="H90" s="43"/>
      <c r="I90" s="35" t="s">
        <v>34</v>
      </c>
      <c r="J90" s="39" t="str">
        <f>E24</f>
        <v xml:space="preserve">Michal Jirka </v>
      </c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0.3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11" customFormat="1" ht="29.25" customHeight="1">
      <c r="A92" s="190"/>
      <c r="B92" s="191"/>
      <c r="C92" s="192" t="s">
        <v>164</v>
      </c>
      <c r="D92" s="193" t="s">
        <v>57</v>
      </c>
      <c r="E92" s="193" t="s">
        <v>53</v>
      </c>
      <c r="F92" s="193" t="s">
        <v>54</v>
      </c>
      <c r="G92" s="193" t="s">
        <v>165</v>
      </c>
      <c r="H92" s="193" t="s">
        <v>166</v>
      </c>
      <c r="I92" s="193" t="s">
        <v>167</v>
      </c>
      <c r="J92" s="193" t="s">
        <v>124</v>
      </c>
      <c r="K92" s="194" t="s">
        <v>168</v>
      </c>
      <c r="L92" s="195"/>
      <c r="M92" s="95" t="s">
        <v>19</v>
      </c>
      <c r="N92" s="96" t="s">
        <v>42</v>
      </c>
      <c r="O92" s="96" t="s">
        <v>169</v>
      </c>
      <c r="P92" s="96" t="s">
        <v>170</v>
      </c>
      <c r="Q92" s="96" t="s">
        <v>171</v>
      </c>
      <c r="R92" s="96" t="s">
        <v>172</v>
      </c>
      <c r="S92" s="96" t="s">
        <v>173</v>
      </c>
      <c r="T92" s="97" t="s">
        <v>174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</row>
    <row r="93" spans="1:63" s="2" customFormat="1" ht="22.8" customHeight="1">
      <c r="A93" s="41"/>
      <c r="B93" s="42"/>
      <c r="C93" s="102" t="s">
        <v>175</v>
      </c>
      <c r="D93" s="43"/>
      <c r="E93" s="43"/>
      <c r="F93" s="43"/>
      <c r="G93" s="43"/>
      <c r="H93" s="43"/>
      <c r="I93" s="43"/>
      <c r="J93" s="196">
        <f>BK93</f>
        <v>0</v>
      </c>
      <c r="K93" s="43"/>
      <c r="L93" s="47"/>
      <c r="M93" s="98"/>
      <c r="N93" s="197"/>
      <c r="O93" s="99"/>
      <c r="P93" s="198">
        <f>P94</f>
        <v>0</v>
      </c>
      <c r="Q93" s="99"/>
      <c r="R93" s="198">
        <f>R94</f>
        <v>34.01086752</v>
      </c>
      <c r="S93" s="99"/>
      <c r="T93" s="199">
        <f>T94</f>
        <v>56.73538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71</v>
      </c>
      <c r="AU93" s="20" t="s">
        <v>125</v>
      </c>
      <c r="BK93" s="200">
        <f>BK94</f>
        <v>0</v>
      </c>
    </row>
    <row r="94" spans="1:63" s="12" customFormat="1" ht="25.9" customHeight="1">
      <c r="A94" s="12"/>
      <c r="B94" s="201"/>
      <c r="C94" s="202"/>
      <c r="D94" s="203" t="s">
        <v>71</v>
      </c>
      <c r="E94" s="204" t="s">
        <v>176</v>
      </c>
      <c r="F94" s="204" t="s">
        <v>177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P95+P137+P155+P180+P188+P222</f>
        <v>0</v>
      </c>
      <c r="Q94" s="209"/>
      <c r="R94" s="210">
        <f>R95+R137+R155+R180+R188+R222</f>
        <v>34.01086752</v>
      </c>
      <c r="S94" s="209"/>
      <c r="T94" s="211">
        <f>T95+T137+T155+T180+T188+T222</f>
        <v>56.73538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80</v>
      </c>
      <c r="AT94" s="213" t="s">
        <v>71</v>
      </c>
      <c r="AU94" s="213" t="s">
        <v>72</v>
      </c>
      <c r="AY94" s="212" t="s">
        <v>178</v>
      </c>
      <c r="BK94" s="214">
        <f>BK95+BK137+BK155+BK180+BK188+BK222</f>
        <v>0</v>
      </c>
    </row>
    <row r="95" spans="1:63" s="12" customFormat="1" ht="22.8" customHeight="1">
      <c r="A95" s="12"/>
      <c r="B95" s="201"/>
      <c r="C95" s="202"/>
      <c r="D95" s="203" t="s">
        <v>71</v>
      </c>
      <c r="E95" s="215" t="s">
        <v>80</v>
      </c>
      <c r="F95" s="215" t="s">
        <v>179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SUM(P96:P136)</f>
        <v>0</v>
      </c>
      <c r="Q95" s="209"/>
      <c r="R95" s="210">
        <f>SUM(R96:R136)</f>
        <v>7.2</v>
      </c>
      <c r="S95" s="209"/>
      <c r="T95" s="211">
        <f>SUM(T96:T136)</f>
        <v>52.36364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2" t="s">
        <v>80</v>
      </c>
      <c r="AT95" s="213" t="s">
        <v>71</v>
      </c>
      <c r="AU95" s="213" t="s">
        <v>80</v>
      </c>
      <c r="AY95" s="212" t="s">
        <v>178</v>
      </c>
      <c r="BK95" s="214">
        <f>SUM(BK96:BK136)</f>
        <v>0</v>
      </c>
    </row>
    <row r="96" spans="1:65" s="2" customFormat="1" ht="16.5" customHeight="1">
      <c r="A96" s="41"/>
      <c r="B96" s="42"/>
      <c r="C96" s="217" t="s">
        <v>80</v>
      </c>
      <c r="D96" s="281" t="s">
        <v>180</v>
      </c>
      <c r="E96" s="218" t="s">
        <v>2501</v>
      </c>
      <c r="F96" s="219" t="s">
        <v>2502</v>
      </c>
      <c r="G96" s="220" t="s">
        <v>183</v>
      </c>
      <c r="H96" s="221">
        <v>1.63</v>
      </c>
      <c r="I96" s="222"/>
      <c r="J96" s="223">
        <f>ROUND(I96*H96,2)</f>
        <v>0</v>
      </c>
      <c r="K96" s="219" t="s">
        <v>184</v>
      </c>
      <c r="L96" s="47"/>
      <c r="M96" s="224" t="s">
        <v>19</v>
      </c>
      <c r="N96" s="225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0.255</v>
      </c>
      <c r="T96" s="227">
        <f>S96*H96</f>
        <v>0.41564999999999996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185</v>
      </c>
      <c r="AT96" s="228" t="s">
        <v>180</v>
      </c>
      <c r="AU96" s="228" t="s">
        <v>82</v>
      </c>
      <c r="AY96" s="20" t="s">
        <v>178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80</v>
      </c>
      <c r="BK96" s="229">
        <f>ROUND(I96*H96,2)</f>
        <v>0</v>
      </c>
      <c r="BL96" s="20" t="s">
        <v>185</v>
      </c>
      <c r="BM96" s="228" t="s">
        <v>2503</v>
      </c>
    </row>
    <row r="97" spans="1:47" s="2" customFormat="1" ht="12">
      <c r="A97" s="41"/>
      <c r="B97" s="42"/>
      <c r="C97" s="43"/>
      <c r="D97" s="230" t="s">
        <v>187</v>
      </c>
      <c r="E97" s="43"/>
      <c r="F97" s="231" t="s">
        <v>2504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187</v>
      </c>
      <c r="AU97" s="20" t="s">
        <v>82</v>
      </c>
    </row>
    <row r="98" spans="1:51" s="13" customFormat="1" ht="12">
      <c r="A98" s="13"/>
      <c r="B98" s="235"/>
      <c r="C98" s="236"/>
      <c r="D98" s="230" t="s">
        <v>189</v>
      </c>
      <c r="E98" s="237" t="s">
        <v>19</v>
      </c>
      <c r="F98" s="238" t="s">
        <v>2505</v>
      </c>
      <c r="G98" s="236"/>
      <c r="H98" s="239">
        <v>1.63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189</v>
      </c>
      <c r="AU98" s="245" t="s">
        <v>82</v>
      </c>
      <c r="AV98" s="13" t="s">
        <v>82</v>
      </c>
      <c r="AW98" s="13" t="s">
        <v>33</v>
      </c>
      <c r="AX98" s="13" t="s">
        <v>72</v>
      </c>
      <c r="AY98" s="245" t="s">
        <v>178</v>
      </c>
    </row>
    <row r="99" spans="1:51" s="15" customFormat="1" ht="12">
      <c r="A99" s="15"/>
      <c r="B99" s="257"/>
      <c r="C99" s="258"/>
      <c r="D99" s="230" t="s">
        <v>189</v>
      </c>
      <c r="E99" s="259" t="s">
        <v>19</v>
      </c>
      <c r="F99" s="260" t="s">
        <v>265</v>
      </c>
      <c r="G99" s="258"/>
      <c r="H99" s="261">
        <v>1.63</v>
      </c>
      <c r="I99" s="262"/>
      <c r="J99" s="258"/>
      <c r="K99" s="258"/>
      <c r="L99" s="263"/>
      <c r="M99" s="264"/>
      <c r="N99" s="265"/>
      <c r="O99" s="265"/>
      <c r="P99" s="265"/>
      <c r="Q99" s="265"/>
      <c r="R99" s="265"/>
      <c r="S99" s="265"/>
      <c r="T99" s="26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7" t="s">
        <v>189</v>
      </c>
      <c r="AU99" s="267" t="s">
        <v>82</v>
      </c>
      <c r="AV99" s="15" t="s">
        <v>185</v>
      </c>
      <c r="AW99" s="15" t="s">
        <v>33</v>
      </c>
      <c r="AX99" s="15" t="s">
        <v>80</v>
      </c>
      <c r="AY99" s="267" t="s">
        <v>178</v>
      </c>
    </row>
    <row r="100" spans="1:65" s="2" customFormat="1" ht="21.75" customHeight="1">
      <c r="A100" s="41"/>
      <c r="B100" s="42"/>
      <c r="C100" s="217" t="s">
        <v>82</v>
      </c>
      <c r="D100" s="281" t="s">
        <v>180</v>
      </c>
      <c r="E100" s="218" t="s">
        <v>2506</v>
      </c>
      <c r="F100" s="219" t="s">
        <v>2507</v>
      </c>
      <c r="G100" s="220" t="s">
        <v>183</v>
      </c>
      <c r="H100" s="221">
        <v>2.542</v>
      </c>
      <c r="I100" s="222"/>
      <c r="J100" s="223">
        <f>ROUND(I100*H100,2)</f>
        <v>0</v>
      </c>
      <c r="K100" s="219" t="s">
        <v>184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0.255</v>
      </c>
      <c r="T100" s="227">
        <f>S100*H100</f>
        <v>0.64821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185</v>
      </c>
      <c r="AT100" s="228" t="s">
        <v>180</v>
      </c>
      <c r="AU100" s="228" t="s">
        <v>82</v>
      </c>
      <c r="AY100" s="20" t="s">
        <v>178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185</v>
      </c>
      <c r="BM100" s="228" t="s">
        <v>2508</v>
      </c>
    </row>
    <row r="101" spans="1:47" s="2" customFormat="1" ht="12">
      <c r="A101" s="41"/>
      <c r="B101" s="42"/>
      <c r="C101" s="43"/>
      <c r="D101" s="230" t="s">
        <v>187</v>
      </c>
      <c r="E101" s="43"/>
      <c r="F101" s="231" t="s">
        <v>2509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187</v>
      </c>
      <c r="AU101" s="20" t="s">
        <v>82</v>
      </c>
    </row>
    <row r="102" spans="1:51" s="13" customFormat="1" ht="12">
      <c r="A102" s="13"/>
      <c r="B102" s="235"/>
      <c r="C102" s="236"/>
      <c r="D102" s="230" t="s">
        <v>189</v>
      </c>
      <c r="E102" s="237" t="s">
        <v>19</v>
      </c>
      <c r="F102" s="238" t="s">
        <v>2510</v>
      </c>
      <c r="G102" s="236"/>
      <c r="H102" s="239">
        <v>2.542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189</v>
      </c>
      <c r="AU102" s="245" t="s">
        <v>82</v>
      </c>
      <c r="AV102" s="13" t="s">
        <v>82</v>
      </c>
      <c r="AW102" s="13" t="s">
        <v>33</v>
      </c>
      <c r="AX102" s="13" t="s">
        <v>72</v>
      </c>
      <c r="AY102" s="245" t="s">
        <v>178</v>
      </c>
    </row>
    <row r="103" spans="1:51" s="15" customFormat="1" ht="12">
      <c r="A103" s="15"/>
      <c r="B103" s="257"/>
      <c r="C103" s="258"/>
      <c r="D103" s="230" t="s">
        <v>189</v>
      </c>
      <c r="E103" s="259" t="s">
        <v>19</v>
      </c>
      <c r="F103" s="260" t="s">
        <v>265</v>
      </c>
      <c r="G103" s="258"/>
      <c r="H103" s="261">
        <v>2.542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7" t="s">
        <v>189</v>
      </c>
      <c r="AU103" s="267" t="s">
        <v>82</v>
      </c>
      <c r="AV103" s="15" t="s">
        <v>185</v>
      </c>
      <c r="AW103" s="15" t="s">
        <v>33</v>
      </c>
      <c r="AX103" s="15" t="s">
        <v>80</v>
      </c>
      <c r="AY103" s="267" t="s">
        <v>178</v>
      </c>
    </row>
    <row r="104" spans="1:65" s="2" customFormat="1" ht="16.5" customHeight="1">
      <c r="A104" s="41"/>
      <c r="B104" s="42"/>
      <c r="C104" s="217" t="s">
        <v>101</v>
      </c>
      <c r="D104" s="281" t="s">
        <v>180</v>
      </c>
      <c r="E104" s="218" t="s">
        <v>2511</v>
      </c>
      <c r="F104" s="219" t="s">
        <v>2512</v>
      </c>
      <c r="G104" s="220" t="s">
        <v>183</v>
      </c>
      <c r="H104" s="221">
        <v>75.697</v>
      </c>
      <c r="I104" s="222"/>
      <c r="J104" s="223">
        <f>ROUND(I104*H104,2)</f>
        <v>0</v>
      </c>
      <c r="K104" s="219" t="s">
        <v>184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0.29</v>
      </c>
      <c r="T104" s="227">
        <f>S104*H104</f>
        <v>21.95213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185</v>
      </c>
      <c r="AT104" s="228" t="s">
        <v>180</v>
      </c>
      <c r="AU104" s="228" t="s">
        <v>82</v>
      </c>
      <c r="AY104" s="20" t="s">
        <v>178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80</v>
      </c>
      <c r="BK104" s="229">
        <f>ROUND(I104*H104,2)</f>
        <v>0</v>
      </c>
      <c r="BL104" s="20" t="s">
        <v>185</v>
      </c>
      <c r="BM104" s="228" t="s">
        <v>2513</v>
      </c>
    </row>
    <row r="105" spans="1:47" s="2" customFormat="1" ht="12">
      <c r="A105" s="41"/>
      <c r="B105" s="42"/>
      <c r="C105" s="43"/>
      <c r="D105" s="230" t="s">
        <v>187</v>
      </c>
      <c r="E105" s="43"/>
      <c r="F105" s="231" t="s">
        <v>2514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187</v>
      </c>
      <c r="AU105" s="20" t="s">
        <v>82</v>
      </c>
    </row>
    <row r="106" spans="1:51" s="13" customFormat="1" ht="12">
      <c r="A106" s="13"/>
      <c r="B106" s="235"/>
      <c r="C106" s="236"/>
      <c r="D106" s="230" t="s">
        <v>189</v>
      </c>
      <c r="E106" s="237" t="s">
        <v>19</v>
      </c>
      <c r="F106" s="238" t="s">
        <v>2515</v>
      </c>
      <c r="G106" s="236"/>
      <c r="H106" s="239">
        <v>75.697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82</v>
      </c>
      <c r="AV106" s="13" t="s">
        <v>82</v>
      </c>
      <c r="AW106" s="13" t="s">
        <v>33</v>
      </c>
      <c r="AX106" s="13" t="s">
        <v>80</v>
      </c>
      <c r="AY106" s="245" t="s">
        <v>178</v>
      </c>
    </row>
    <row r="107" spans="1:65" s="2" customFormat="1" ht="16.5" customHeight="1">
      <c r="A107" s="41"/>
      <c r="B107" s="42"/>
      <c r="C107" s="217" t="s">
        <v>185</v>
      </c>
      <c r="D107" s="281" t="s">
        <v>180</v>
      </c>
      <c r="E107" s="218" t="s">
        <v>2516</v>
      </c>
      <c r="F107" s="219" t="s">
        <v>2517</v>
      </c>
      <c r="G107" s="220" t="s">
        <v>183</v>
      </c>
      <c r="H107" s="221">
        <v>63.4</v>
      </c>
      <c r="I107" s="222"/>
      <c r="J107" s="223">
        <f>ROUND(I107*H107,2)</f>
        <v>0</v>
      </c>
      <c r="K107" s="219" t="s">
        <v>184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0.22</v>
      </c>
      <c r="T107" s="227">
        <f>S107*H107</f>
        <v>13.948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185</v>
      </c>
      <c r="AT107" s="228" t="s">
        <v>180</v>
      </c>
      <c r="AU107" s="228" t="s">
        <v>82</v>
      </c>
      <c r="AY107" s="20" t="s">
        <v>178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185</v>
      </c>
      <c r="BM107" s="228" t="s">
        <v>2518</v>
      </c>
    </row>
    <row r="108" spans="1:47" s="2" customFormat="1" ht="12">
      <c r="A108" s="41"/>
      <c r="B108" s="42"/>
      <c r="C108" s="43"/>
      <c r="D108" s="230" t="s">
        <v>187</v>
      </c>
      <c r="E108" s="43"/>
      <c r="F108" s="231" t="s">
        <v>2519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187</v>
      </c>
      <c r="AU108" s="20" t="s">
        <v>82</v>
      </c>
    </row>
    <row r="109" spans="1:51" s="13" customFormat="1" ht="12">
      <c r="A109" s="13"/>
      <c r="B109" s="235"/>
      <c r="C109" s="236"/>
      <c r="D109" s="230" t="s">
        <v>189</v>
      </c>
      <c r="E109" s="237" t="s">
        <v>19</v>
      </c>
      <c r="F109" s="238" t="s">
        <v>2520</v>
      </c>
      <c r="G109" s="236"/>
      <c r="H109" s="239">
        <v>63.4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82</v>
      </c>
      <c r="AV109" s="13" t="s">
        <v>82</v>
      </c>
      <c r="AW109" s="13" t="s">
        <v>33</v>
      </c>
      <c r="AX109" s="13" t="s">
        <v>72</v>
      </c>
      <c r="AY109" s="245" t="s">
        <v>178</v>
      </c>
    </row>
    <row r="110" spans="1:51" s="15" customFormat="1" ht="12">
      <c r="A110" s="15"/>
      <c r="B110" s="257"/>
      <c r="C110" s="258"/>
      <c r="D110" s="230" t="s">
        <v>189</v>
      </c>
      <c r="E110" s="259" t="s">
        <v>19</v>
      </c>
      <c r="F110" s="260" t="s">
        <v>265</v>
      </c>
      <c r="G110" s="258"/>
      <c r="H110" s="261">
        <v>63.4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7" t="s">
        <v>189</v>
      </c>
      <c r="AU110" s="267" t="s">
        <v>82</v>
      </c>
      <c r="AV110" s="15" t="s">
        <v>185</v>
      </c>
      <c r="AW110" s="15" t="s">
        <v>33</v>
      </c>
      <c r="AX110" s="15" t="s">
        <v>80</v>
      </c>
      <c r="AY110" s="267" t="s">
        <v>178</v>
      </c>
    </row>
    <row r="111" spans="1:65" s="2" customFormat="1" ht="16.5" customHeight="1">
      <c r="A111" s="41"/>
      <c r="B111" s="42"/>
      <c r="C111" s="217" t="s">
        <v>202</v>
      </c>
      <c r="D111" s="281" t="s">
        <v>180</v>
      </c>
      <c r="E111" s="218" t="s">
        <v>2521</v>
      </c>
      <c r="F111" s="219" t="s">
        <v>2522</v>
      </c>
      <c r="G111" s="220" t="s">
        <v>346</v>
      </c>
      <c r="H111" s="221">
        <v>47.84</v>
      </c>
      <c r="I111" s="222"/>
      <c r="J111" s="223">
        <f>ROUND(I111*H111,2)</f>
        <v>0</v>
      </c>
      <c r="K111" s="219" t="s">
        <v>184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0.29</v>
      </c>
      <c r="T111" s="227">
        <f>S111*H111</f>
        <v>13.8736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185</v>
      </c>
      <c r="AT111" s="228" t="s">
        <v>180</v>
      </c>
      <c r="AU111" s="228" t="s">
        <v>82</v>
      </c>
      <c r="AY111" s="20" t="s">
        <v>178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185</v>
      </c>
      <c r="BM111" s="228" t="s">
        <v>2523</v>
      </c>
    </row>
    <row r="112" spans="1:47" s="2" customFormat="1" ht="12">
      <c r="A112" s="41"/>
      <c r="B112" s="42"/>
      <c r="C112" s="43"/>
      <c r="D112" s="230" t="s">
        <v>187</v>
      </c>
      <c r="E112" s="43"/>
      <c r="F112" s="231" t="s">
        <v>2524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187</v>
      </c>
      <c r="AU112" s="20" t="s">
        <v>82</v>
      </c>
    </row>
    <row r="113" spans="1:51" s="13" customFormat="1" ht="12">
      <c r="A113" s="13"/>
      <c r="B113" s="235"/>
      <c r="C113" s="236"/>
      <c r="D113" s="230" t="s">
        <v>189</v>
      </c>
      <c r="E113" s="237" t="s">
        <v>19</v>
      </c>
      <c r="F113" s="238" t="s">
        <v>2525</v>
      </c>
      <c r="G113" s="236"/>
      <c r="H113" s="239">
        <v>47.84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189</v>
      </c>
      <c r="AU113" s="245" t="s">
        <v>82</v>
      </c>
      <c r="AV113" s="13" t="s">
        <v>82</v>
      </c>
      <c r="AW113" s="13" t="s">
        <v>33</v>
      </c>
      <c r="AX113" s="13" t="s">
        <v>72</v>
      </c>
      <c r="AY113" s="245" t="s">
        <v>178</v>
      </c>
    </row>
    <row r="114" spans="1:51" s="15" customFormat="1" ht="12">
      <c r="A114" s="15"/>
      <c r="B114" s="257"/>
      <c r="C114" s="258"/>
      <c r="D114" s="230" t="s">
        <v>189</v>
      </c>
      <c r="E114" s="259" t="s">
        <v>19</v>
      </c>
      <c r="F114" s="260" t="s">
        <v>265</v>
      </c>
      <c r="G114" s="258"/>
      <c r="H114" s="261">
        <v>47.84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189</v>
      </c>
      <c r="AU114" s="267" t="s">
        <v>82</v>
      </c>
      <c r="AV114" s="15" t="s">
        <v>185</v>
      </c>
      <c r="AW114" s="15" t="s">
        <v>33</v>
      </c>
      <c r="AX114" s="15" t="s">
        <v>80</v>
      </c>
      <c r="AY114" s="267" t="s">
        <v>178</v>
      </c>
    </row>
    <row r="115" spans="1:65" s="2" customFormat="1" ht="16.5" customHeight="1">
      <c r="A115" s="41"/>
      <c r="B115" s="42"/>
      <c r="C115" s="217" t="s">
        <v>207</v>
      </c>
      <c r="D115" s="281" t="s">
        <v>180</v>
      </c>
      <c r="E115" s="218" t="s">
        <v>2526</v>
      </c>
      <c r="F115" s="219" t="s">
        <v>2527</v>
      </c>
      <c r="G115" s="220" t="s">
        <v>346</v>
      </c>
      <c r="H115" s="221">
        <v>13.27</v>
      </c>
      <c r="I115" s="222"/>
      <c r="J115" s="223">
        <f>ROUND(I115*H115,2)</f>
        <v>0</v>
      </c>
      <c r="K115" s="219" t="s">
        <v>184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0.115</v>
      </c>
      <c r="T115" s="227">
        <f>S115*H115</f>
        <v>1.52605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185</v>
      </c>
      <c r="AT115" s="228" t="s">
        <v>180</v>
      </c>
      <c r="AU115" s="228" t="s">
        <v>82</v>
      </c>
      <c r="AY115" s="20" t="s">
        <v>178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185</v>
      </c>
      <c r="BM115" s="228" t="s">
        <v>2528</v>
      </c>
    </row>
    <row r="116" spans="1:47" s="2" customFormat="1" ht="12">
      <c r="A116" s="41"/>
      <c r="B116" s="42"/>
      <c r="C116" s="43"/>
      <c r="D116" s="230" t="s">
        <v>187</v>
      </c>
      <c r="E116" s="43"/>
      <c r="F116" s="231" t="s">
        <v>2529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187</v>
      </c>
      <c r="AU116" s="20" t="s">
        <v>82</v>
      </c>
    </row>
    <row r="117" spans="1:51" s="13" customFormat="1" ht="12">
      <c r="A117" s="13"/>
      <c r="B117" s="235"/>
      <c r="C117" s="236"/>
      <c r="D117" s="230" t="s">
        <v>189</v>
      </c>
      <c r="E117" s="237" t="s">
        <v>19</v>
      </c>
      <c r="F117" s="238" t="s">
        <v>2530</v>
      </c>
      <c r="G117" s="236"/>
      <c r="H117" s="239">
        <v>13.27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189</v>
      </c>
      <c r="AU117" s="245" t="s">
        <v>82</v>
      </c>
      <c r="AV117" s="13" t="s">
        <v>82</v>
      </c>
      <c r="AW117" s="13" t="s">
        <v>33</v>
      </c>
      <c r="AX117" s="13" t="s">
        <v>80</v>
      </c>
      <c r="AY117" s="245" t="s">
        <v>178</v>
      </c>
    </row>
    <row r="118" spans="1:65" s="2" customFormat="1" ht="21.75" customHeight="1">
      <c r="A118" s="41"/>
      <c r="B118" s="42"/>
      <c r="C118" s="217" t="s">
        <v>212</v>
      </c>
      <c r="D118" s="281" t="s">
        <v>180</v>
      </c>
      <c r="E118" s="218" t="s">
        <v>2531</v>
      </c>
      <c r="F118" s="219" t="s">
        <v>2532</v>
      </c>
      <c r="G118" s="220" t="s">
        <v>223</v>
      </c>
      <c r="H118" s="221">
        <v>2.073</v>
      </c>
      <c r="I118" s="222"/>
      <c r="J118" s="223">
        <f>ROUND(I118*H118,2)</f>
        <v>0</v>
      </c>
      <c r="K118" s="219" t="s">
        <v>184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185</v>
      </c>
      <c r="AT118" s="228" t="s">
        <v>180</v>
      </c>
      <c r="AU118" s="228" t="s">
        <v>82</v>
      </c>
      <c r="AY118" s="20" t="s">
        <v>178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80</v>
      </c>
      <c r="BK118" s="229">
        <f>ROUND(I118*H118,2)</f>
        <v>0</v>
      </c>
      <c r="BL118" s="20" t="s">
        <v>185</v>
      </c>
      <c r="BM118" s="228" t="s">
        <v>2533</v>
      </c>
    </row>
    <row r="119" spans="1:47" s="2" customFormat="1" ht="12">
      <c r="A119" s="41"/>
      <c r="B119" s="42"/>
      <c r="C119" s="43"/>
      <c r="D119" s="230" t="s">
        <v>187</v>
      </c>
      <c r="E119" s="43"/>
      <c r="F119" s="231" t="s">
        <v>2534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187</v>
      </c>
      <c r="AU119" s="20" t="s">
        <v>82</v>
      </c>
    </row>
    <row r="120" spans="1:51" s="13" customFormat="1" ht="12">
      <c r="A120" s="13"/>
      <c r="B120" s="235"/>
      <c r="C120" s="236"/>
      <c r="D120" s="230" t="s">
        <v>189</v>
      </c>
      <c r="E120" s="237" t="s">
        <v>19</v>
      </c>
      <c r="F120" s="238" t="s">
        <v>2535</v>
      </c>
      <c r="G120" s="236"/>
      <c r="H120" s="239">
        <v>2.073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189</v>
      </c>
      <c r="AU120" s="245" t="s">
        <v>82</v>
      </c>
      <c r="AV120" s="13" t="s">
        <v>82</v>
      </c>
      <c r="AW120" s="13" t="s">
        <v>33</v>
      </c>
      <c r="AX120" s="13" t="s">
        <v>80</v>
      </c>
      <c r="AY120" s="245" t="s">
        <v>178</v>
      </c>
    </row>
    <row r="121" spans="1:65" s="2" customFormat="1" ht="16.5" customHeight="1">
      <c r="A121" s="41"/>
      <c r="B121" s="42"/>
      <c r="C121" s="217" t="s">
        <v>198</v>
      </c>
      <c r="D121" s="281" t="s">
        <v>180</v>
      </c>
      <c r="E121" s="218" t="s">
        <v>243</v>
      </c>
      <c r="F121" s="219" t="s">
        <v>244</v>
      </c>
      <c r="G121" s="220" t="s">
        <v>223</v>
      </c>
      <c r="H121" s="221">
        <v>2.073</v>
      </c>
      <c r="I121" s="222"/>
      <c r="J121" s="223">
        <f>ROUND(I121*H121,2)</f>
        <v>0</v>
      </c>
      <c r="K121" s="219" t="s">
        <v>184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185</v>
      </c>
      <c r="AT121" s="228" t="s">
        <v>180</v>
      </c>
      <c r="AU121" s="228" t="s">
        <v>82</v>
      </c>
      <c r="AY121" s="20" t="s">
        <v>178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80</v>
      </c>
      <c r="BK121" s="229">
        <f>ROUND(I121*H121,2)</f>
        <v>0</v>
      </c>
      <c r="BL121" s="20" t="s">
        <v>185</v>
      </c>
      <c r="BM121" s="228" t="s">
        <v>2536</v>
      </c>
    </row>
    <row r="122" spans="1:47" s="2" customFormat="1" ht="12">
      <c r="A122" s="41"/>
      <c r="B122" s="42"/>
      <c r="C122" s="43"/>
      <c r="D122" s="230" t="s">
        <v>187</v>
      </c>
      <c r="E122" s="43"/>
      <c r="F122" s="231" t="s">
        <v>246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187</v>
      </c>
      <c r="AU122" s="20" t="s">
        <v>82</v>
      </c>
    </row>
    <row r="123" spans="1:65" s="2" customFormat="1" ht="12">
      <c r="A123" s="41"/>
      <c r="B123" s="42"/>
      <c r="C123" s="217" t="s">
        <v>220</v>
      </c>
      <c r="D123" s="281" t="s">
        <v>180</v>
      </c>
      <c r="E123" s="218" t="s">
        <v>247</v>
      </c>
      <c r="F123" s="219" t="s">
        <v>248</v>
      </c>
      <c r="G123" s="220" t="s">
        <v>223</v>
      </c>
      <c r="H123" s="221">
        <v>10.365</v>
      </c>
      <c r="I123" s="222"/>
      <c r="J123" s="223">
        <f>ROUND(I123*H123,2)</f>
        <v>0</v>
      </c>
      <c r="K123" s="219" t="s">
        <v>184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185</v>
      </c>
      <c r="AT123" s="228" t="s">
        <v>180</v>
      </c>
      <c r="AU123" s="228" t="s">
        <v>82</v>
      </c>
      <c r="AY123" s="20" t="s">
        <v>178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80</v>
      </c>
      <c r="BK123" s="229">
        <f>ROUND(I123*H123,2)</f>
        <v>0</v>
      </c>
      <c r="BL123" s="20" t="s">
        <v>185</v>
      </c>
      <c r="BM123" s="228" t="s">
        <v>2537</v>
      </c>
    </row>
    <row r="124" spans="1:47" s="2" customFormat="1" ht="12">
      <c r="A124" s="41"/>
      <c r="B124" s="42"/>
      <c r="C124" s="43"/>
      <c r="D124" s="230" t="s">
        <v>187</v>
      </c>
      <c r="E124" s="43"/>
      <c r="F124" s="231" t="s">
        <v>250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187</v>
      </c>
      <c r="AU124" s="20" t="s">
        <v>82</v>
      </c>
    </row>
    <row r="125" spans="1:51" s="13" customFormat="1" ht="12">
      <c r="A125" s="13"/>
      <c r="B125" s="235"/>
      <c r="C125" s="236"/>
      <c r="D125" s="230" t="s">
        <v>189</v>
      </c>
      <c r="E125" s="236"/>
      <c r="F125" s="238" t="s">
        <v>2538</v>
      </c>
      <c r="G125" s="236"/>
      <c r="H125" s="239">
        <v>10.365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82</v>
      </c>
      <c r="AV125" s="13" t="s">
        <v>82</v>
      </c>
      <c r="AW125" s="13" t="s">
        <v>4</v>
      </c>
      <c r="AX125" s="13" t="s">
        <v>80</v>
      </c>
      <c r="AY125" s="245" t="s">
        <v>178</v>
      </c>
    </row>
    <row r="126" spans="1:65" s="2" customFormat="1" ht="16.5" customHeight="1">
      <c r="A126" s="41"/>
      <c r="B126" s="42"/>
      <c r="C126" s="217" t="s">
        <v>201</v>
      </c>
      <c r="D126" s="281" t="s">
        <v>180</v>
      </c>
      <c r="E126" s="218" t="s">
        <v>252</v>
      </c>
      <c r="F126" s="219" t="s">
        <v>253</v>
      </c>
      <c r="G126" s="220" t="s">
        <v>254</v>
      </c>
      <c r="H126" s="221">
        <v>3.628</v>
      </c>
      <c r="I126" s="222"/>
      <c r="J126" s="223">
        <f>ROUND(I126*H126,2)</f>
        <v>0</v>
      </c>
      <c r="K126" s="219" t="s">
        <v>184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185</v>
      </c>
      <c r="AT126" s="228" t="s">
        <v>180</v>
      </c>
      <c r="AU126" s="228" t="s">
        <v>82</v>
      </c>
      <c r="AY126" s="20" t="s">
        <v>178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80</v>
      </c>
      <c r="BK126" s="229">
        <f>ROUND(I126*H126,2)</f>
        <v>0</v>
      </c>
      <c r="BL126" s="20" t="s">
        <v>185</v>
      </c>
      <c r="BM126" s="228" t="s">
        <v>2539</v>
      </c>
    </row>
    <row r="127" spans="1:47" s="2" customFormat="1" ht="12">
      <c r="A127" s="41"/>
      <c r="B127" s="42"/>
      <c r="C127" s="43"/>
      <c r="D127" s="230" t="s">
        <v>187</v>
      </c>
      <c r="E127" s="43"/>
      <c r="F127" s="231" t="s">
        <v>256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187</v>
      </c>
      <c r="AU127" s="20" t="s">
        <v>82</v>
      </c>
    </row>
    <row r="128" spans="1:51" s="13" customFormat="1" ht="12">
      <c r="A128" s="13"/>
      <c r="B128" s="235"/>
      <c r="C128" s="236"/>
      <c r="D128" s="230" t="s">
        <v>189</v>
      </c>
      <c r="E128" s="236"/>
      <c r="F128" s="238" t="s">
        <v>2540</v>
      </c>
      <c r="G128" s="236"/>
      <c r="H128" s="239">
        <v>3.628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189</v>
      </c>
      <c r="AU128" s="245" t="s">
        <v>82</v>
      </c>
      <c r="AV128" s="13" t="s">
        <v>82</v>
      </c>
      <c r="AW128" s="13" t="s">
        <v>4</v>
      </c>
      <c r="AX128" s="13" t="s">
        <v>80</v>
      </c>
      <c r="AY128" s="245" t="s">
        <v>178</v>
      </c>
    </row>
    <row r="129" spans="1:65" s="2" customFormat="1" ht="16.5" customHeight="1">
      <c r="A129" s="41"/>
      <c r="B129" s="42"/>
      <c r="C129" s="217" t="s">
        <v>230</v>
      </c>
      <c r="D129" s="281" t="s">
        <v>180</v>
      </c>
      <c r="E129" s="218" t="s">
        <v>2541</v>
      </c>
      <c r="F129" s="219" t="s">
        <v>2542</v>
      </c>
      <c r="G129" s="220" t="s">
        <v>183</v>
      </c>
      <c r="H129" s="221">
        <v>24</v>
      </c>
      <c r="I129" s="222"/>
      <c r="J129" s="223">
        <f>ROUND(I129*H129,2)</f>
        <v>0</v>
      </c>
      <c r="K129" s="219" t="s">
        <v>184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185</v>
      </c>
      <c r="AT129" s="228" t="s">
        <v>180</v>
      </c>
      <c r="AU129" s="228" t="s">
        <v>82</v>
      </c>
      <c r="AY129" s="20" t="s">
        <v>178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80</v>
      </c>
      <c r="BK129" s="229">
        <f>ROUND(I129*H129,2)</f>
        <v>0</v>
      </c>
      <c r="BL129" s="20" t="s">
        <v>185</v>
      </c>
      <c r="BM129" s="228" t="s">
        <v>2543</v>
      </c>
    </row>
    <row r="130" spans="1:47" s="2" customFormat="1" ht="12">
      <c r="A130" s="41"/>
      <c r="B130" s="42"/>
      <c r="C130" s="43"/>
      <c r="D130" s="230" t="s">
        <v>187</v>
      </c>
      <c r="E130" s="43"/>
      <c r="F130" s="231" t="s">
        <v>2544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187</v>
      </c>
      <c r="AU130" s="20" t="s">
        <v>82</v>
      </c>
    </row>
    <row r="131" spans="1:65" s="2" customFormat="1" ht="16.5" customHeight="1">
      <c r="A131" s="41"/>
      <c r="B131" s="42"/>
      <c r="C131" s="293" t="s">
        <v>235</v>
      </c>
      <c r="D131" s="303" t="s">
        <v>452</v>
      </c>
      <c r="E131" s="294" t="s">
        <v>2545</v>
      </c>
      <c r="F131" s="295" t="s">
        <v>2546</v>
      </c>
      <c r="G131" s="296" t="s">
        <v>254</v>
      </c>
      <c r="H131" s="297">
        <v>7.2</v>
      </c>
      <c r="I131" s="298"/>
      <c r="J131" s="299">
        <f>ROUND(I131*H131,2)</f>
        <v>0</v>
      </c>
      <c r="K131" s="295" t="s">
        <v>184</v>
      </c>
      <c r="L131" s="300"/>
      <c r="M131" s="301" t="s">
        <v>19</v>
      </c>
      <c r="N131" s="302" t="s">
        <v>43</v>
      </c>
      <c r="O131" s="87"/>
      <c r="P131" s="226">
        <f>O131*H131</f>
        <v>0</v>
      </c>
      <c r="Q131" s="226">
        <v>1</v>
      </c>
      <c r="R131" s="226">
        <f>Q131*H131</f>
        <v>7.2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198</v>
      </c>
      <c r="AT131" s="228" t="s">
        <v>452</v>
      </c>
      <c r="AU131" s="228" t="s">
        <v>82</v>
      </c>
      <c r="AY131" s="20" t="s">
        <v>178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80</v>
      </c>
      <c r="BK131" s="229">
        <f>ROUND(I131*H131,2)</f>
        <v>0</v>
      </c>
      <c r="BL131" s="20" t="s">
        <v>185</v>
      </c>
      <c r="BM131" s="228" t="s">
        <v>2547</v>
      </c>
    </row>
    <row r="132" spans="1:47" s="2" customFormat="1" ht="12">
      <c r="A132" s="41"/>
      <c r="B132" s="42"/>
      <c r="C132" s="43"/>
      <c r="D132" s="230" t="s">
        <v>187</v>
      </c>
      <c r="E132" s="43"/>
      <c r="F132" s="231" t="s">
        <v>2546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187</v>
      </c>
      <c r="AU132" s="20" t="s">
        <v>82</v>
      </c>
    </row>
    <row r="133" spans="1:51" s="13" customFormat="1" ht="12">
      <c r="A133" s="13"/>
      <c r="B133" s="235"/>
      <c r="C133" s="236"/>
      <c r="D133" s="230" t="s">
        <v>189</v>
      </c>
      <c r="E133" s="237" t="s">
        <v>19</v>
      </c>
      <c r="F133" s="238" t="s">
        <v>2548</v>
      </c>
      <c r="G133" s="236"/>
      <c r="H133" s="239">
        <v>7.2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82</v>
      </c>
      <c r="AV133" s="13" t="s">
        <v>82</v>
      </c>
      <c r="AW133" s="13" t="s">
        <v>33</v>
      </c>
      <c r="AX133" s="13" t="s">
        <v>80</v>
      </c>
      <c r="AY133" s="245" t="s">
        <v>178</v>
      </c>
    </row>
    <row r="134" spans="1:65" s="2" customFormat="1" ht="16.5" customHeight="1">
      <c r="A134" s="41"/>
      <c r="B134" s="42"/>
      <c r="C134" s="217" t="s">
        <v>242</v>
      </c>
      <c r="D134" s="281" t="s">
        <v>180</v>
      </c>
      <c r="E134" s="218" t="s">
        <v>2549</v>
      </c>
      <c r="F134" s="219" t="s">
        <v>2550</v>
      </c>
      <c r="G134" s="220" t="s">
        <v>183</v>
      </c>
      <c r="H134" s="221">
        <v>50.94</v>
      </c>
      <c r="I134" s="222"/>
      <c r="J134" s="223">
        <f>ROUND(I134*H134,2)</f>
        <v>0</v>
      </c>
      <c r="K134" s="219" t="s">
        <v>184</v>
      </c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185</v>
      </c>
      <c r="AT134" s="228" t="s">
        <v>180</v>
      </c>
      <c r="AU134" s="228" t="s">
        <v>82</v>
      </c>
      <c r="AY134" s="20" t="s">
        <v>178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185</v>
      </c>
      <c r="BM134" s="228" t="s">
        <v>2551</v>
      </c>
    </row>
    <row r="135" spans="1:47" s="2" customFormat="1" ht="12">
      <c r="A135" s="41"/>
      <c r="B135" s="42"/>
      <c r="C135" s="43"/>
      <c r="D135" s="230" t="s">
        <v>187</v>
      </c>
      <c r="E135" s="43"/>
      <c r="F135" s="231" t="s">
        <v>2552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187</v>
      </c>
      <c r="AU135" s="20" t="s">
        <v>82</v>
      </c>
    </row>
    <row r="136" spans="1:51" s="13" customFormat="1" ht="12">
      <c r="A136" s="13"/>
      <c r="B136" s="235"/>
      <c r="C136" s="236"/>
      <c r="D136" s="230" t="s">
        <v>189</v>
      </c>
      <c r="E136" s="237" t="s">
        <v>19</v>
      </c>
      <c r="F136" s="238" t="s">
        <v>2492</v>
      </c>
      <c r="G136" s="236"/>
      <c r="H136" s="239">
        <v>50.94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82</v>
      </c>
      <c r="AV136" s="13" t="s">
        <v>82</v>
      </c>
      <c r="AW136" s="13" t="s">
        <v>33</v>
      </c>
      <c r="AX136" s="13" t="s">
        <v>80</v>
      </c>
      <c r="AY136" s="245" t="s">
        <v>178</v>
      </c>
    </row>
    <row r="137" spans="1:63" s="12" customFormat="1" ht="22.8" customHeight="1">
      <c r="A137" s="12"/>
      <c r="B137" s="201"/>
      <c r="C137" s="202"/>
      <c r="D137" s="203" t="s">
        <v>71</v>
      </c>
      <c r="E137" s="215" t="s">
        <v>82</v>
      </c>
      <c r="F137" s="215" t="s">
        <v>258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P138+SUM(P139:P145)</f>
        <v>0</v>
      </c>
      <c r="Q137" s="209"/>
      <c r="R137" s="210">
        <f>R138+SUM(R139:R145)</f>
        <v>2.36605314</v>
      </c>
      <c r="S137" s="209"/>
      <c r="T137" s="211">
        <f>T138+SUM(T139:T145)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80</v>
      </c>
      <c r="AT137" s="213" t="s">
        <v>71</v>
      </c>
      <c r="AU137" s="213" t="s">
        <v>80</v>
      </c>
      <c r="AY137" s="212" t="s">
        <v>178</v>
      </c>
      <c r="BK137" s="214">
        <f>BK138+SUM(BK139:BK145)</f>
        <v>0</v>
      </c>
    </row>
    <row r="138" spans="1:65" s="2" customFormat="1" ht="16.5" customHeight="1">
      <c r="A138" s="41"/>
      <c r="B138" s="42"/>
      <c r="C138" s="217" t="s">
        <v>215</v>
      </c>
      <c r="D138" s="217" t="s">
        <v>180</v>
      </c>
      <c r="E138" s="218" t="s">
        <v>2553</v>
      </c>
      <c r="F138" s="219" t="s">
        <v>2554</v>
      </c>
      <c r="G138" s="220" t="s">
        <v>223</v>
      </c>
      <c r="H138" s="221">
        <v>0.521</v>
      </c>
      <c r="I138" s="222"/>
      <c r="J138" s="223">
        <f>ROUND(I138*H138,2)</f>
        <v>0</v>
      </c>
      <c r="K138" s="219" t="s">
        <v>184</v>
      </c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2.25634</v>
      </c>
      <c r="R138" s="226">
        <f>Q138*H138</f>
        <v>1.1755531399999999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185</v>
      </c>
      <c r="AT138" s="228" t="s">
        <v>180</v>
      </c>
      <c r="AU138" s="228" t="s">
        <v>82</v>
      </c>
      <c r="AY138" s="20" t="s">
        <v>178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80</v>
      </c>
      <c r="BK138" s="229">
        <f>ROUND(I138*H138,2)</f>
        <v>0</v>
      </c>
      <c r="BL138" s="20" t="s">
        <v>185</v>
      </c>
      <c r="BM138" s="228" t="s">
        <v>2555</v>
      </c>
    </row>
    <row r="139" spans="1:47" s="2" customFormat="1" ht="12">
      <c r="A139" s="41"/>
      <c r="B139" s="42"/>
      <c r="C139" s="43"/>
      <c r="D139" s="230" t="s">
        <v>187</v>
      </c>
      <c r="E139" s="43"/>
      <c r="F139" s="231" t="s">
        <v>2556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187</v>
      </c>
      <c r="AU139" s="20" t="s">
        <v>82</v>
      </c>
    </row>
    <row r="140" spans="1:51" s="14" customFormat="1" ht="12">
      <c r="A140" s="14"/>
      <c r="B140" s="247"/>
      <c r="C140" s="248"/>
      <c r="D140" s="230" t="s">
        <v>189</v>
      </c>
      <c r="E140" s="249" t="s">
        <v>19</v>
      </c>
      <c r="F140" s="250" t="s">
        <v>2557</v>
      </c>
      <c r="G140" s="248"/>
      <c r="H140" s="249" t="s">
        <v>19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189</v>
      </c>
      <c r="AU140" s="256" t="s">
        <v>82</v>
      </c>
      <c r="AV140" s="14" t="s">
        <v>80</v>
      </c>
      <c r="AW140" s="14" t="s">
        <v>33</v>
      </c>
      <c r="AX140" s="14" t="s">
        <v>72</v>
      </c>
      <c r="AY140" s="256" t="s">
        <v>178</v>
      </c>
    </row>
    <row r="141" spans="1:51" s="13" customFormat="1" ht="12">
      <c r="A141" s="13"/>
      <c r="B141" s="235"/>
      <c r="C141" s="236"/>
      <c r="D141" s="230" t="s">
        <v>189</v>
      </c>
      <c r="E141" s="237" t="s">
        <v>19</v>
      </c>
      <c r="F141" s="238" t="s">
        <v>2558</v>
      </c>
      <c r="G141" s="236"/>
      <c r="H141" s="239">
        <v>0.252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189</v>
      </c>
      <c r="AU141" s="245" t="s">
        <v>82</v>
      </c>
      <c r="AV141" s="13" t="s">
        <v>82</v>
      </c>
      <c r="AW141" s="13" t="s">
        <v>33</v>
      </c>
      <c r="AX141" s="13" t="s">
        <v>72</v>
      </c>
      <c r="AY141" s="245" t="s">
        <v>178</v>
      </c>
    </row>
    <row r="142" spans="1:51" s="14" customFormat="1" ht="12">
      <c r="A142" s="14"/>
      <c r="B142" s="247"/>
      <c r="C142" s="248"/>
      <c r="D142" s="230" t="s">
        <v>189</v>
      </c>
      <c r="E142" s="249" t="s">
        <v>19</v>
      </c>
      <c r="F142" s="250" t="s">
        <v>2559</v>
      </c>
      <c r="G142" s="248"/>
      <c r="H142" s="249" t="s">
        <v>19</v>
      </c>
      <c r="I142" s="251"/>
      <c r="J142" s="248"/>
      <c r="K142" s="248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189</v>
      </c>
      <c r="AU142" s="256" t="s">
        <v>82</v>
      </c>
      <c r="AV142" s="14" t="s">
        <v>80</v>
      </c>
      <c r="AW142" s="14" t="s">
        <v>33</v>
      </c>
      <c r="AX142" s="14" t="s">
        <v>72</v>
      </c>
      <c r="AY142" s="256" t="s">
        <v>178</v>
      </c>
    </row>
    <row r="143" spans="1:51" s="13" customFormat="1" ht="12">
      <c r="A143" s="13"/>
      <c r="B143" s="235"/>
      <c r="C143" s="236"/>
      <c r="D143" s="230" t="s">
        <v>189</v>
      </c>
      <c r="E143" s="237" t="s">
        <v>19</v>
      </c>
      <c r="F143" s="238" t="s">
        <v>2560</v>
      </c>
      <c r="G143" s="236"/>
      <c r="H143" s="239">
        <v>0.269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189</v>
      </c>
      <c r="AU143" s="245" t="s">
        <v>82</v>
      </c>
      <c r="AV143" s="13" t="s">
        <v>82</v>
      </c>
      <c r="AW143" s="13" t="s">
        <v>33</v>
      </c>
      <c r="AX143" s="13" t="s">
        <v>72</v>
      </c>
      <c r="AY143" s="245" t="s">
        <v>178</v>
      </c>
    </row>
    <row r="144" spans="1:51" s="15" customFormat="1" ht="12">
      <c r="A144" s="15"/>
      <c r="B144" s="257"/>
      <c r="C144" s="258"/>
      <c r="D144" s="230" t="s">
        <v>189</v>
      </c>
      <c r="E144" s="259" t="s">
        <v>19</v>
      </c>
      <c r="F144" s="260" t="s">
        <v>265</v>
      </c>
      <c r="G144" s="258"/>
      <c r="H144" s="261">
        <v>0.521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7" t="s">
        <v>189</v>
      </c>
      <c r="AU144" s="267" t="s">
        <v>82</v>
      </c>
      <c r="AV144" s="15" t="s">
        <v>185</v>
      </c>
      <c r="AW144" s="15" t="s">
        <v>33</v>
      </c>
      <c r="AX144" s="15" t="s">
        <v>80</v>
      </c>
      <c r="AY144" s="267" t="s">
        <v>178</v>
      </c>
    </row>
    <row r="145" spans="1:63" s="12" customFormat="1" ht="20.85" customHeight="1">
      <c r="A145" s="12"/>
      <c r="B145" s="201"/>
      <c r="C145" s="202"/>
      <c r="D145" s="203" t="s">
        <v>71</v>
      </c>
      <c r="E145" s="215" t="s">
        <v>224</v>
      </c>
      <c r="F145" s="215" t="s">
        <v>2561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SUM(P146:P154)</f>
        <v>0</v>
      </c>
      <c r="Q145" s="209"/>
      <c r="R145" s="210">
        <f>SUM(R146:R154)</f>
        <v>1.1905000000000001</v>
      </c>
      <c r="S145" s="209"/>
      <c r="T145" s="211">
        <f>SUM(T146:T154)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80</v>
      </c>
      <c r="AT145" s="213" t="s">
        <v>71</v>
      </c>
      <c r="AU145" s="213" t="s">
        <v>82</v>
      </c>
      <c r="AY145" s="212" t="s">
        <v>178</v>
      </c>
      <c r="BK145" s="214">
        <f>SUM(BK146:BK154)</f>
        <v>0</v>
      </c>
    </row>
    <row r="146" spans="1:65" s="2" customFormat="1" ht="16.5" customHeight="1">
      <c r="A146" s="41"/>
      <c r="B146" s="42"/>
      <c r="C146" s="217" t="s">
        <v>8</v>
      </c>
      <c r="D146" s="281" t="s">
        <v>180</v>
      </c>
      <c r="E146" s="218" t="s">
        <v>2562</v>
      </c>
      <c r="F146" s="219" t="s">
        <v>2563</v>
      </c>
      <c r="G146" s="220" t="s">
        <v>183</v>
      </c>
      <c r="H146" s="221">
        <v>113</v>
      </c>
      <c r="I146" s="222"/>
      <c r="J146" s="223">
        <f>ROUND(I146*H146,2)</f>
        <v>0</v>
      </c>
      <c r="K146" s="219" t="s">
        <v>184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185</v>
      </c>
      <c r="AT146" s="228" t="s">
        <v>180</v>
      </c>
      <c r="AU146" s="228" t="s">
        <v>101</v>
      </c>
      <c r="AY146" s="20" t="s">
        <v>178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80</v>
      </c>
      <c r="BK146" s="229">
        <f>ROUND(I146*H146,2)</f>
        <v>0</v>
      </c>
      <c r="BL146" s="20" t="s">
        <v>185</v>
      </c>
      <c r="BM146" s="228" t="s">
        <v>2564</v>
      </c>
    </row>
    <row r="147" spans="1:47" s="2" customFormat="1" ht="12">
      <c r="A147" s="41"/>
      <c r="B147" s="42"/>
      <c r="C147" s="43"/>
      <c r="D147" s="230" t="s">
        <v>187</v>
      </c>
      <c r="E147" s="43"/>
      <c r="F147" s="231" t="s">
        <v>2565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187</v>
      </c>
      <c r="AU147" s="20" t="s">
        <v>101</v>
      </c>
    </row>
    <row r="148" spans="1:65" s="2" customFormat="1" ht="16.5" customHeight="1">
      <c r="A148" s="41"/>
      <c r="B148" s="42"/>
      <c r="C148" s="293" t="s">
        <v>218</v>
      </c>
      <c r="D148" s="303" t="s">
        <v>452</v>
      </c>
      <c r="E148" s="294" t="s">
        <v>2566</v>
      </c>
      <c r="F148" s="295" t="s">
        <v>2567</v>
      </c>
      <c r="G148" s="296" t="s">
        <v>372</v>
      </c>
      <c r="H148" s="297">
        <v>4</v>
      </c>
      <c r="I148" s="298"/>
      <c r="J148" s="299">
        <f>ROUND(I148*H148,2)</f>
        <v>0</v>
      </c>
      <c r="K148" s="295" t="s">
        <v>184</v>
      </c>
      <c r="L148" s="300"/>
      <c r="M148" s="301" t="s">
        <v>19</v>
      </c>
      <c r="N148" s="302" t="s">
        <v>43</v>
      </c>
      <c r="O148" s="87"/>
      <c r="P148" s="226">
        <f>O148*H148</f>
        <v>0</v>
      </c>
      <c r="Q148" s="226">
        <v>0.001</v>
      </c>
      <c r="R148" s="226">
        <f>Q148*H148</f>
        <v>0.004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198</v>
      </c>
      <c r="AT148" s="228" t="s">
        <v>452</v>
      </c>
      <c r="AU148" s="228" t="s">
        <v>101</v>
      </c>
      <c r="AY148" s="20" t="s">
        <v>178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80</v>
      </c>
      <c r="BK148" s="229">
        <f>ROUND(I148*H148,2)</f>
        <v>0</v>
      </c>
      <c r="BL148" s="20" t="s">
        <v>185</v>
      </c>
      <c r="BM148" s="228" t="s">
        <v>2568</v>
      </c>
    </row>
    <row r="149" spans="1:47" s="2" customFormat="1" ht="12">
      <c r="A149" s="41"/>
      <c r="B149" s="42"/>
      <c r="C149" s="43"/>
      <c r="D149" s="230" t="s">
        <v>187</v>
      </c>
      <c r="E149" s="43"/>
      <c r="F149" s="231" t="s">
        <v>2567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187</v>
      </c>
      <c r="AU149" s="20" t="s">
        <v>101</v>
      </c>
    </row>
    <row r="150" spans="1:65" s="2" customFormat="1" ht="21.75" customHeight="1">
      <c r="A150" s="41"/>
      <c r="B150" s="42"/>
      <c r="C150" s="217" t="s">
        <v>266</v>
      </c>
      <c r="D150" s="281" t="s">
        <v>180</v>
      </c>
      <c r="E150" s="218" t="s">
        <v>2569</v>
      </c>
      <c r="F150" s="219" t="s">
        <v>2570</v>
      </c>
      <c r="G150" s="220" t="s">
        <v>183</v>
      </c>
      <c r="H150" s="221">
        <v>113</v>
      </c>
      <c r="I150" s="222"/>
      <c r="J150" s="223">
        <f>ROUND(I150*H150,2)</f>
        <v>0</v>
      </c>
      <c r="K150" s="219" t="s">
        <v>184</v>
      </c>
      <c r="L150" s="47"/>
      <c r="M150" s="224" t="s">
        <v>19</v>
      </c>
      <c r="N150" s="225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185</v>
      </c>
      <c r="AT150" s="228" t="s">
        <v>180</v>
      </c>
      <c r="AU150" s="228" t="s">
        <v>101</v>
      </c>
      <c r="AY150" s="20" t="s">
        <v>178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80</v>
      </c>
      <c r="BK150" s="229">
        <f>ROUND(I150*H150,2)</f>
        <v>0</v>
      </c>
      <c r="BL150" s="20" t="s">
        <v>185</v>
      </c>
      <c r="BM150" s="228" t="s">
        <v>2571</v>
      </c>
    </row>
    <row r="151" spans="1:47" s="2" customFormat="1" ht="12">
      <c r="A151" s="41"/>
      <c r="B151" s="42"/>
      <c r="C151" s="43"/>
      <c r="D151" s="230" t="s">
        <v>187</v>
      </c>
      <c r="E151" s="43"/>
      <c r="F151" s="231" t="s">
        <v>2572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187</v>
      </c>
      <c r="AU151" s="20" t="s">
        <v>101</v>
      </c>
    </row>
    <row r="152" spans="1:65" s="2" customFormat="1" ht="16.5" customHeight="1">
      <c r="A152" s="41"/>
      <c r="B152" s="42"/>
      <c r="C152" s="293" t="s">
        <v>224</v>
      </c>
      <c r="D152" s="303" t="s">
        <v>452</v>
      </c>
      <c r="E152" s="294" t="s">
        <v>2573</v>
      </c>
      <c r="F152" s="295" t="s">
        <v>2574</v>
      </c>
      <c r="G152" s="296" t="s">
        <v>223</v>
      </c>
      <c r="H152" s="297">
        <v>5.65</v>
      </c>
      <c r="I152" s="298"/>
      <c r="J152" s="299">
        <f>ROUND(I152*H152,2)</f>
        <v>0</v>
      </c>
      <c r="K152" s="295" t="s">
        <v>184</v>
      </c>
      <c r="L152" s="300"/>
      <c r="M152" s="301" t="s">
        <v>19</v>
      </c>
      <c r="N152" s="302" t="s">
        <v>43</v>
      </c>
      <c r="O152" s="87"/>
      <c r="P152" s="226">
        <f>O152*H152</f>
        <v>0</v>
      </c>
      <c r="Q152" s="226">
        <v>0.21</v>
      </c>
      <c r="R152" s="226">
        <f>Q152*H152</f>
        <v>1.1865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198</v>
      </c>
      <c r="AT152" s="228" t="s">
        <v>452</v>
      </c>
      <c r="AU152" s="228" t="s">
        <v>101</v>
      </c>
      <c r="AY152" s="20" t="s">
        <v>178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80</v>
      </c>
      <c r="BK152" s="229">
        <f>ROUND(I152*H152,2)</f>
        <v>0</v>
      </c>
      <c r="BL152" s="20" t="s">
        <v>185</v>
      </c>
      <c r="BM152" s="228" t="s">
        <v>2575</v>
      </c>
    </row>
    <row r="153" spans="1:47" s="2" customFormat="1" ht="12">
      <c r="A153" s="41"/>
      <c r="B153" s="42"/>
      <c r="C153" s="43"/>
      <c r="D153" s="230" t="s">
        <v>187</v>
      </c>
      <c r="E153" s="43"/>
      <c r="F153" s="231" t="s">
        <v>2574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187</v>
      </c>
      <c r="AU153" s="20" t="s">
        <v>101</v>
      </c>
    </row>
    <row r="154" spans="1:51" s="13" customFormat="1" ht="12">
      <c r="A154" s="13"/>
      <c r="B154" s="235"/>
      <c r="C154" s="236"/>
      <c r="D154" s="230" t="s">
        <v>189</v>
      </c>
      <c r="E154" s="237" t="s">
        <v>19</v>
      </c>
      <c r="F154" s="238" t="s">
        <v>2576</v>
      </c>
      <c r="G154" s="236"/>
      <c r="H154" s="239">
        <v>5.65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189</v>
      </c>
      <c r="AU154" s="245" t="s">
        <v>101</v>
      </c>
      <c r="AV154" s="13" t="s">
        <v>82</v>
      </c>
      <c r="AW154" s="13" t="s">
        <v>33</v>
      </c>
      <c r="AX154" s="13" t="s">
        <v>80</v>
      </c>
      <c r="AY154" s="245" t="s">
        <v>178</v>
      </c>
    </row>
    <row r="155" spans="1:63" s="12" customFormat="1" ht="22.8" customHeight="1">
      <c r="A155" s="12"/>
      <c r="B155" s="201"/>
      <c r="C155" s="202"/>
      <c r="D155" s="203" t="s">
        <v>71</v>
      </c>
      <c r="E155" s="215" t="s">
        <v>101</v>
      </c>
      <c r="F155" s="215" t="s">
        <v>295</v>
      </c>
      <c r="G155" s="202"/>
      <c r="H155" s="202"/>
      <c r="I155" s="205"/>
      <c r="J155" s="216">
        <f>BK155</f>
        <v>0</v>
      </c>
      <c r="K155" s="202"/>
      <c r="L155" s="207"/>
      <c r="M155" s="208"/>
      <c r="N155" s="209"/>
      <c r="O155" s="209"/>
      <c r="P155" s="210">
        <f>SUM(P156:P179)</f>
        <v>0</v>
      </c>
      <c r="Q155" s="209"/>
      <c r="R155" s="210">
        <f>SUM(R156:R179)</f>
        <v>10.75144056</v>
      </c>
      <c r="S155" s="209"/>
      <c r="T155" s="211">
        <f>SUM(T156:T179)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80</v>
      </c>
      <c r="AT155" s="213" t="s">
        <v>71</v>
      </c>
      <c r="AU155" s="213" t="s">
        <v>80</v>
      </c>
      <c r="AY155" s="212" t="s">
        <v>178</v>
      </c>
      <c r="BK155" s="214">
        <f>SUM(BK156:BK179)</f>
        <v>0</v>
      </c>
    </row>
    <row r="156" spans="1:65" s="2" customFormat="1" ht="21.75" customHeight="1">
      <c r="A156" s="41"/>
      <c r="B156" s="42"/>
      <c r="C156" s="217" t="s">
        <v>276</v>
      </c>
      <c r="D156" s="217" t="s">
        <v>180</v>
      </c>
      <c r="E156" s="218" t="s">
        <v>2577</v>
      </c>
      <c r="F156" s="219" t="s">
        <v>2578</v>
      </c>
      <c r="G156" s="220" t="s">
        <v>183</v>
      </c>
      <c r="H156" s="221">
        <v>6.2</v>
      </c>
      <c r="I156" s="222"/>
      <c r="J156" s="223">
        <f>ROUND(I156*H156,2)</f>
        <v>0</v>
      </c>
      <c r="K156" s="219" t="s">
        <v>184</v>
      </c>
      <c r="L156" s="47"/>
      <c r="M156" s="224" t="s">
        <v>19</v>
      </c>
      <c r="N156" s="225" t="s">
        <v>43</v>
      </c>
      <c r="O156" s="87"/>
      <c r="P156" s="226">
        <f>O156*H156</f>
        <v>0</v>
      </c>
      <c r="Q156" s="226">
        <v>0.34662</v>
      </c>
      <c r="R156" s="226">
        <f>Q156*H156</f>
        <v>2.149044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185</v>
      </c>
      <c r="AT156" s="228" t="s">
        <v>180</v>
      </c>
      <c r="AU156" s="228" t="s">
        <v>82</v>
      </c>
      <c r="AY156" s="20" t="s">
        <v>178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80</v>
      </c>
      <c r="BK156" s="229">
        <f>ROUND(I156*H156,2)</f>
        <v>0</v>
      </c>
      <c r="BL156" s="20" t="s">
        <v>185</v>
      </c>
      <c r="BM156" s="228" t="s">
        <v>2579</v>
      </c>
    </row>
    <row r="157" spans="1:47" s="2" customFormat="1" ht="12">
      <c r="A157" s="41"/>
      <c r="B157" s="42"/>
      <c r="C157" s="43"/>
      <c r="D157" s="230" t="s">
        <v>187</v>
      </c>
      <c r="E157" s="43"/>
      <c r="F157" s="231" t="s">
        <v>2580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187</v>
      </c>
      <c r="AU157" s="20" t="s">
        <v>82</v>
      </c>
    </row>
    <row r="158" spans="1:51" s="14" customFormat="1" ht="12">
      <c r="A158" s="14"/>
      <c r="B158" s="247"/>
      <c r="C158" s="248"/>
      <c r="D158" s="230" t="s">
        <v>189</v>
      </c>
      <c r="E158" s="249" t="s">
        <v>19</v>
      </c>
      <c r="F158" s="250" t="s">
        <v>2581</v>
      </c>
      <c r="G158" s="248"/>
      <c r="H158" s="249" t="s">
        <v>19</v>
      </c>
      <c r="I158" s="251"/>
      <c r="J158" s="248"/>
      <c r="K158" s="248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189</v>
      </c>
      <c r="AU158" s="256" t="s">
        <v>82</v>
      </c>
      <c r="AV158" s="14" t="s">
        <v>80</v>
      </c>
      <c r="AW158" s="14" t="s">
        <v>33</v>
      </c>
      <c r="AX158" s="14" t="s">
        <v>72</v>
      </c>
      <c r="AY158" s="256" t="s">
        <v>178</v>
      </c>
    </row>
    <row r="159" spans="1:51" s="13" customFormat="1" ht="12">
      <c r="A159" s="13"/>
      <c r="B159" s="235"/>
      <c r="C159" s="236"/>
      <c r="D159" s="230" t="s">
        <v>189</v>
      </c>
      <c r="E159" s="237" t="s">
        <v>19</v>
      </c>
      <c r="F159" s="238" t="s">
        <v>2582</v>
      </c>
      <c r="G159" s="236"/>
      <c r="H159" s="239">
        <v>3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189</v>
      </c>
      <c r="AU159" s="245" t="s">
        <v>82</v>
      </c>
      <c r="AV159" s="13" t="s">
        <v>82</v>
      </c>
      <c r="AW159" s="13" t="s">
        <v>33</v>
      </c>
      <c r="AX159" s="13" t="s">
        <v>72</v>
      </c>
      <c r="AY159" s="245" t="s">
        <v>178</v>
      </c>
    </row>
    <row r="160" spans="1:51" s="14" customFormat="1" ht="12">
      <c r="A160" s="14"/>
      <c r="B160" s="247"/>
      <c r="C160" s="248"/>
      <c r="D160" s="230" t="s">
        <v>189</v>
      </c>
      <c r="E160" s="249" t="s">
        <v>19</v>
      </c>
      <c r="F160" s="250" t="s">
        <v>2583</v>
      </c>
      <c r="G160" s="248"/>
      <c r="H160" s="249" t="s">
        <v>19</v>
      </c>
      <c r="I160" s="251"/>
      <c r="J160" s="248"/>
      <c r="K160" s="248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189</v>
      </c>
      <c r="AU160" s="256" t="s">
        <v>82</v>
      </c>
      <c r="AV160" s="14" t="s">
        <v>80</v>
      </c>
      <c r="AW160" s="14" t="s">
        <v>33</v>
      </c>
      <c r="AX160" s="14" t="s">
        <v>72</v>
      </c>
      <c r="AY160" s="256" t="s">
        <v>178</v>
      </c>
    </row>
    <row r="161" spans="1:51" s="13" customFormat="1" ht="12">
      <c r="A161" s="13"/>
      <c r="B161" s="235"/>
      <c r="C161" s="236"/>
      <c r="D161" s="230" t="s">
        <v>189</v>
      </c>
      <c r="E161" s="237" t="s">
        <v>19</v>
      </c>
      <c r="F161" s="238" t="s">
        <v>2584</v>
      </c>
      <c r="G161" s="236"/>
      <c r="H161" s="239">
        <v>3.2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189</v>
      </c>
      <c r="AU161" s="245" t="s">
        <v>82</v>
      </c>
      <c r="AV161" s="13" t="s">
        <v>82</v>
      </c>
      <c r="AW161" s="13" t="s">
        <v>33</v>
      </c>
      <c r="AX161" s="13" t="s">
        <v>72</v>
      </c>
      <c r="AY161" s="245" t="s">
        <v>178</v>
      </c>
    </row>
    <row r="162" spans="1:51" s="15" customFormat="1" ht="12">
      <c r="A162" s="15"/>
      <c r="B162" s="257"/>
      <c r="C162" s="258"/>
      <c r="D162" s="230" t="s">
        <v>189</v>
      </c>
      <c r="E162" s="259" t="s">
        <v>19</v>
      </c>
      <c r="F162" s="260" t="s">
        <v>265</v>
      </c>
      <c r="G162" s="258"/>
      <c r="H162" s="261">
        <v>6.2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7" t="s">
        <v>189</v>
      </c>
      <c r="AU162" s="267" t="s">
        <v>82</v>
      </c>
      <c r="AV162" s="15" t="s">
        <v>185</v>
      </c>
      <c r="AW162" s="15" t="s">
        <v>33</v>
      </c>
      <c r="AX162" s="15" t="s">
        <v>80</v>
      </c>
      <c r="AY162" s="267" t="s">
        <v>178</v>
      </c>
    </row>
    <row r="163" spans="1:65" s="2" customFormat="1" ht="16.5" customHeight="1">
      <c r="A163" s="41"/>
      <c r="B163" s="42"/>
      <c r="C163" s="217" t="s">
        <v>228</v>
      </c>
      <c r="D163" s="217" t="s">
        <v>180</v>
      </c>
      <c r="E163" s="218" t="s">
        <v>2585</v>
      </c>
      <c r="F163" s="219" t="s">
        <v>2586</v>
      </c>
      <c r="G163" s="220" t="s">
        <v>254</v>
      </c>
      <c r="H163" s="221">
        <v>0.103</v>
      </c>
      <c r="I163" s="222"/>
      <c r="J163" s="223">
        <f>ROUND(I163*H163,2)</f>
        <v>0</v>
      </c>
      <c r="K163" s="219" t="s">
        <v>184</v>
      </c>
      <c r="L163" s="47"/>
      <c r="M163" s="224" t="s">
        <v>19</v>
      </c>
      <c r="N163" s="225" t="s">
        <v>43</v>
      </c>
      <c r="O163" s="87"/>
      <c r="P163" s="226">
        <f>O163*H163</f>
        <v>0</v>
      </c>
      <c r="Q163" s="226">
        <v>1.04922</v>
      </c>
      <c r="R163" s="226">
        <f>Q163*H163</f>
        <v>0.10806966</v>
      </c>
      <c r="S163" s="226">
        <v>0</v>
      </c>
      <c r="T163" s="22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8" t="s">
        <v>185</v>
      </c>
      <c r="AT163" s="228" t="s">
        <v>180</v>
      </c>
      <c r="AU163" s="228" t="s">
        <v>82</v>
      </c>
      <c r="AY163" s="20" t="s">
        <v>178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0" t="s">
        <v>80</v>
      </c>
      <c r="BK163" s="229">
        <f>ROUND(I163*H163,2)</f>
        <v>0</v>
      </c>
      <c r="BL163" s="20" t="s">
        <v>185</v>
      </c>
      <c r="BM163" s="228" t="s">
        <v>2587</v>
      </c>
    </row>
    <row r="164" spans="1:47" s="2" customFormat="1" ht="12">
      <c r="A164" s="41"/>
      <c r="B164" s="42"/>
      <c r="C164" s="43"/>
      <c r="D164" s="230" t="s">
        <v>187</v>
      </c>
      <c r="E164" s="43"/>
      <c r="F164" s="231" t="s">
        <v>2588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187</v>
      </c>
      <c r="AU164" s="20" t="s">
        <v>82</v>
      </c>
    </row>
    <row r="165" spans="1:51" s="14" customFormat="1" ht="12">
      <c r="A165" s="14"/>
      <c r="B165" s="247"/>
      <c r="C165" s="248"/>
      <c r="D165" s="230" t="s">
        <v>189</v>
      </c>
      <c r="E165" s="249" t="s">
        <v>19</v>
      </c>
      <c r="F165" s="250" t="s">
        <v>2581</v>
      </c>
      <c r="G165" s="248"/>
      <c r="H165" s="249" t="s">
        <v>19</v>
      </c>
      <c r="I165" s="251"/>
      <c r="J165" s="248"/>
      <c r="K165" s="248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189</v>
      </c>
      <c r="AU165" s="256" t="s">
        <v>82</v>
      </c>
      <c r="AV165" s="14" t="s">
        <v>80</v>
      </c>
      <c r="AW165" s="14" t="s">
        <v>33</v>
      </c>
      <c r="AX165" s="14" t="s">
        <v>72</v>
      </c>
      <c r="AY165" s="256" t="s">
        <v>178</v>
      </c>
    </row>
    <row r="166" spans="1:51" s="13" customFormat="1" ht="12">
      <c r="A166" s="13"/>
      <c r="B166" s="235"/>
      <c r="C166" s="236"/>
      <c r="D166" s="230" t="s">
        <v>189</v>
      </c>
      <c r="E166" s="237" t="s">
        <v>19</v>
      </c>
      <c r="F166" s="238" t="s">
        <v>2589</v>
      </c>
      <c r="G166" s="236"/>
      <c r="H166" s="239">
        <v>0.05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189</v>
      </c>
      <c r="AU166" s="245" t="s">
        <v>82</v>
      </c>
      <c r="AV166" s="13" t="s">
        <v>82</v>
      </c>
      <c r="AW166" s="13" t="s">
        <v>33</v>
      </c>
      <c r="AX166" s="13" t="s">
        <v>72</v>
      </c>
      <c r="AY166" s="245" t="s">
        <v>178</v>
      </c>
    </row>
    <row r="167" spans="1:51" s="14" customFormat="1" ht="12">
      <c r="A167" s="14"/>
      <c r="B167" s="247"/>
      <c r="C167" s="248"/>
      <c r="D167" s="230" t="s">
        <v>189</v>
      </c>
      <c r="E167" s="249" t="s">
        <v>19</v>
      </c>
      <c r="F167" s="250" t="s">
        <v>2583</v>
      </c>
      <c r="G167" s="248"/>
      <c r="H167" s="249" t="s">
        <v>19</v>
      </c>
      <c r="I167" s="251"/>
      <c r="J167" s="248"/>
      <c r="K167" s="248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189</v>
      </c>
      <c r="AU167" s="256" t="s">
        <v>82</v>
      </c>
      <c r="AV167" s="14" t="s">
        <v>80</v>
      </c>
      <c r="AW167" s="14" t="s">
        <v>33</v>
      </c>
      <c r="AX167" s="14" t="s">
        <v>72</v>
      </c>
      <c r="AY167" s="256" t="s">
        <v>178</v>
      </c>
    </row>
    <row r="168" spans="1:51" s="13" customFormat="1" ht="12">
      <c r="A168" s="13"/>
      <c r="B168" s="235"/>
      <c r="C168" s="236"/>
      <c r="D168" s="230" t="s">
        <v>189</v>
      </c>
      <c r="E168" s="237" t="s">
        <v>19</v>
      </c>
      <c r="F168" s="238" t="s">
        <v>2590</v>
      </c>
      <c r="G168" s="236"/>
      <c r="H168" s="239">
        <v>0.053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189</v>
      </c>
      <c r="AU168" s="245" t="s">
        <v>82</v>
      </c>
      <c r="AV168" s="13" t="s">
        <v>82</v>
      </c>
      <c r="AW168" s="13" t="s">
        <v>33</v>
      </c>
      <c r="AX168" s="13" t="s">
        <v>72</v>
      </c>
      <c r="AY168" s="245" t="s">
        <v>178</v>
      </c>
    </row>
    <row r="169" spans="1:51" s="15" customFormat="1" ht="12">
      <c r="A169" s="15"/>
      <c r="B169" s="257"/>
      <c r="C169" s="258"/>
      <c r="D169" s="230" t="s">
        <v>189</v>
      </c>
      <c r="E169" s="259" t="s">
        <v>19</v>
      </c>
      <c r="F169" s="260" t="s">
        <v>265</v>
      </c>
      <c r="G169" s="258"/>
      <c r="H169" s="261">
        <v>0.103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7" t="s">
        <v>189</v>
      </c>
      <c r="AU169" s="267" t="s">
        <v>82</v>
      </c>
      <c r="AV169" s="15" t="s">
        <v>185</v>
      </c>
      <c r="AW169" s="15" t="s">
        <v>33</v>
      </c>
      <c r="AX169" s="15" t="s">
        <v>80</v>
      </c>
      <c r="AY169" s="267" t="s">
        <v>178</v>
      </c>
    </row>
    <row r="170" spans="1:65" s="2" customFormat="1" ht="16.5" customHeight="1">
      <c r="A170" s="41"/>
      <c r="B170" s="42"/>
      <c r="C170" s="217" t="s">
        <v>7</v>
      </c>
      <c r="D170" s="217" t="s">
        <v>180</v>
      </c>
      <c r="E170" s="218" t="s">
        <v>2591</v>
      </c>
      <c r="F170" s="219" t="s">
        <v>2592</v>
      </c>
      <c r="G170" s="220" t="s">
        <v>346</v>
      </c>
      <c r="H170" s="221">
        <v>20.25</v>
      </c>
      <c r="I170" s="222"/>
      <c r="J170" s="223">
        <f>ROUND(I170*H170,2)</f>
        <v>0</v>
      </c>
      <c r="K170" s="219" t="s">
        <v>184</v>
      </c>
      <c r="L170" s="47"/>
      <c r="M170" s="224" t="s">
        <v>19</v>
      </c>
      <c r="N170" s="225" t="s">
        <v>43</v>
      </c>
      <c r="O170" s="87"/>
      <c r="P170" s="226">
        <f>O170*H170</f>
        <v>0</v>
      </c>
      <c r="Q170" s="226">
        <v>0.12064</v>
      </c>
      <c r="R170" s="226">
        <f>Q170*H170</f>
        <v>2.44296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185</v>
      </c>
      <c r="AT170" s="228" t="s">
        <v>180</v>
      </c>
      <c r="AU170" s="228" t="s">
        <v>82</v>
      </c>
      <c r="AY170" s="20" t="s">
        <v>178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80</v>
      </c>
      <c r="BK170" s="229">
        <f>ROUND(I170*H170,2)</f>
        <v>0</v>
      </c>
      <c r="BL170" s="20" t="s">
        <v>185</v>
      </c>
      <c r="BM170" s="228" t="s">
        <v>2593</v>
      </c>
    </row>
    <row r="171" spans="1:47" s="2" customFormat="1" ht="12">
      <c r="A171" s="41"/>
      <c r="B171" s="42"/>
      <c r="C171" s="43"/>
      <c r="D171" s="230" t="s">
        <v>187</v>
      </c>
      <c r="E171" s="43"/>
      <c r="F171" s="231" t="s">
        <v>2594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187</v>
      </c>
      <c r="AU171" s="20" t="s">
        <v>82</v>
      </c>
    </row>
    <row r="172" spans="1:51" s="13" customFormat="1" ht="12">
      <c r="A172" s="13"/>
      <c r="B172" s="235"/>
      <c r="C172" s="236"/>
      <c r="D172" s="230" t="s">
        <v>189</v>
      </c>
      <c r="E172" s="237" t="s">
        <v>19</v>
      </c>
      <c r="F172" s="238" t="s">
        <v>2595</v>
      </c>
      <c r="G172" s="236"/>
      <c r="H172" s="239">
        <v>20.25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189</v>
      </c>
      <c r="AU172" s="245" t="s">
        <v>82</v>
      </c>
      <c r="AV172" s="13" t="s">
        <v>82</v>
      </c>
      <c r="AW172" s="13" t="s">
        <v>33</v>
      </c>
      <c r="AX172" s="13" t="s">
        <v>80</v>
      </c>
      <c r="AY172" s="245" t="s">
        <v>178</v>
      </c>
    </row>
    <row r="173" spans="1:65" s="2" customFormat="1" ht="16.5" customHeight="1">
      <c r="A173" s="41"/>
      <c r="B173" s="42"/>
      <c r="C173" s="293" t="s">
        <v>233</v>
      </c>
      <c r="D173" s="293" t="s">
        <v>452</v>
      </c>
      <c r="E173" s="294" t="s">
        <v>2596</v>
      </c>
      <c r="F173" s="295" t="s">
        <v>2597</v>
      </c>
      <c r="G173" s="296" t="s">
        <v>196</v>
      </c>
      <c r="H173" s="297">
        <v>184</v>
      </c>
      <c r="I173" s="298"/>
      <c r="J173" s="299">
        <f>ROUND(I173*H173,2)</f>
        <v>0</v>
      </c>
      <c r="K173" s="295" t="s">
        <v>184</v>
      </c>
      <c r="L173" s="300"/>
      <c r="M173" s="301" t="s">
        <v>19</v>
      </c>
      <c r="N173" s="302" t="s">
        <v>43</v>
      </c>
      <c r="O173" s="87"/>
      <c r="P173" s="226">
        <f>O173*H173</f>
        <v>0</v>
      </c>
      <c r="Q173" s="226">
        <v>0.011</v>
      </c>
      <c r="R173" s="226">
        <f>Q173*H173</f>
        <v>2.024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198</v>
      </c>
      <c r="AT173" s="228" t="s">
        <v>452</v>
      </c>
      <c r="AU173" s="228" t="s">
        <v>82</v>
      </c>
      <c r="AY173" s="20" t="s">
        <v>178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80</v>
      </c>
      <c r="BK173" s="229">
        <f>ROUND(I173*H173,2)</f>
        <v>0</v>
      </c>
      <c r="BL173" s="20" t="s">
        <v>185</v>
      </c>
      <c r="BM173" s="228" t="s">
        <v>2598</v>
      </c>
    </row>
    <row r="174" spans="1:47" s="2" customFormat="1" ht="12">
      <c r="A174" s="41"/>
      <c r="B174" s="42"/>
      <c r="C174" s="43"/>
      <c r="D174" s="230" t="s">
        <v>187</v>
      </c>
      <c r="E174" s="43"/>
      <c r="F174" s="231" t="s">
        <v>2597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187</v>
      </c>
      <c r="AU174" s="20" t="s">
        <v>82</v>
      </c>
    </row>
    <row r="175" spans="1:65" s="2" customFormat="1" ht="16.5" customHeight="1">
      <c r="A175" s="41"/>
      <c r="B175" s="42"/>
      <c r="C175" s="217" t="s">
        <v>296</v>
      </c>
      <c r="D175" s="217" t="s">
        <v>180</v>
      </c>
      <c r="E175" s="218" t="s">
        <v>2599</v>
      </c>
      <c r="F175" s="219" t="s">
        <v>2600</v>
      </c>
      <c r="G175" s="220" t="s">
        <v>346</v>
      </c>
      <c r="H175" s="221">
        <v>11.47</v>
      </c>
      <c r="I175" s="222"/>
      <c r="J175" s="223">
        <f>ROUND(I175*H175,2)</f>
        <v>0</v>
      </c>
      <c r="K175" s="219" t="s">
        <v>184</v>
      </c>
      <c r="L175" s="47"/>
      <c r="M175" s="224" t="s">
        <v>19</v>
      </c>
      <c r="N175" s="225" t="s">
        <v>43</v>
      </c>
      <c r="O175" s="87"/>
      <c r="P175" s="226">
        <f>O175*H175</f>
        <v>0</v>
      </c>
      <c r="Q175" s="226">
        <v>0.24127</v>
      </c>
      <c r="R175" s="226">
        <f>Q175*H175</f>
        <v>2.7673669000000003</v>
      </c>
      <c r="S175" s="226">
        <v>0</v>
      </c>
      <c r="T175" s="22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8" t="s">
        <v>185</v>
      </c>
      <c r="AT175" s="228" t="s">
        <v>180</v>
      </c>
      <c r="AU175" s="228" t="s">
        <v>82</v>
      </c>
      <c r="AY175" s="20" t="s">
        <v>178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0" t="s">
        <v>80</v>
      </c>
      <c r="BK175" s="229">
        <f>ROUND(I175*H175,2)</f>
        <v>0</v>
      </c>
      <c r="BL175" s="20" t="s">
        <v>185</v>
      </c>
      <c r="BM175" s="228" t="s">
        <v>2601</v>
      </c>
    </row>
    <row r="176" spans="1:47" s="2" customFormat="1" ht="12">
      <c r="A176" s="41"/>
      <c r="B176" s="42"/>
      <c r="C176" s="43"/>
      <c r="D176" s="230" t="s">
        <v>187</v>
      </c>
      <c r="E176" s="43"/>
      <c r="F176" s="231" t="s">
        <v>2602</v>
      </c>
      <c r="G176" s="43"/>
      <c r="H176" s="43"/>
      <c r="I176" s="232"/>
      <c r="J176" s="43"/>
      <c r="K176" s="43"/>
      <c r="L176" s="47"/>
      <c r="M176" s="233"/>
      <c r="N176" s="23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187</v>
      </c>
      <c r="AU176" s="20" t="s">
        <v>82</v>
      </c>
    </row>
    <row r="177" spans="1:51" s="13" customFormat="1" ht="12">
      <c r="A177" s="13"/>
      <c r="B177" s="235"/>
      <c r="C177" s="236"/>
      <c r="D177" s="230" t="s">
        <v>189</v>
      </c>
      <c r="E177" s="237" t="s">
        <v>19</v>
      </c>
      <c r="F177" s="238" t="s">
        <v>2603</v>
      </c>
      <c r="G177" s="236"/>
      <c r="H177" s="239">
        <v>11.47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189</v>
      </c>
      <c r="AU177" s="245" t="s">
        <v>82</v>
      </c>
      <c r="AV177" s="13" t="s">
        <v>82</v>
      </c>
      <c r="AW177" s="13" t="s">
        <v>33</v>
      </c>
      <c r="AX177" s="13" t="s">
        <v>80</v>
      </c>
      <c r="AY177" s="245" t="s">
        <v>178</v>
      </c>
    </row>
    <row r="178" spans="1:65" s="2" customFormat="1" ht="16.5" customHeight="1">
      <c r="A178" s="41"/>
      <c r="B178" s="42"/>
      <c r="C178" s="293" t="s">
        <v>238</v>
      </c>
      <c r="D178" s="293" t="s">
        <v>452</v>
      </c>
      <c r="E178" s="294" t="s">
        <v>2604</v>
      </c>
      <c r="F178" s="295" t="s">
        <v>2605</v>
      </c>
      <c r="G178" s="296" t="s">
        <v>196</v>
      </c>
      <c r="H178" s="297">
        <v>105</v>
      </c>
      <c r="I178" s="298"/>
      <c r="J178" s="299">
        <f>ROUND(I178*H178,2)</f>
        <v>0</v>
      </c>
      <c r="K178" s="295" t="s">
        <v>184</v>
      </c>
      <c r="L178" s="300"/>
      <c r="M178" s="301" t="s">
        <v>19</v>
      </c>
      <c r="N178" s="302" t="s">
        <v>43</v>
      </c>
      <c r="O178" s="87"/>
      <c r="P178" s="226">
        <f>O178*H178</f>
        <v>0</v>
      </c>
      <c r="Q178" s="226">
        <v>0.012</v>
      </c>
      <c r="R178" s="226">
        <f>Q178*H178</f>
        <v>1.26</v>
      </c>
      <c r="S178" s="226">
        <v>0</v>
      </c>
      <c r="T178" s="22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8" t="s">
        <v>198</v>
      </c>
      <c r="AT178" s="228" t="s">
        <v>452</v>
      </c>
      <c r="AU178" s="228" t="s">
        <v>82</v>
      </c>
      <c r="AY178" s="20" t="s">
        <v>178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0" t="s">
        <v>80</v>
      </c>
      <c r="BK178" s="229">
        <f>ROUND(I178*H178,2)</f>
        <v>0</v>
      </c>
      <c r="BL178" s="20" t="s">
        <v>185</v>
      </c>
      <c r="BM178" s="228" t="s">
        <v>2606</v>
      </c>
    </row>
    <row r="179" spans="1:47" s="2" customFormat="1" ht="12">
      <c r="A179" s="41"/>
      <c r="B179" s="42"/>
      <c r="C179" s="43"/>
      <c r="D179" s="230" t="s">
        <v>187</v>
      </c>
      <c r="E179" s="43"/>
      <c r="F179" s="231" t="s">
        <v>2605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187</v>
      </c>
      <c r="AU179" s="20" t="s">
        <v>82</v>
      </c>
    </row>
    <row r="180" spans="1:63" s="12" customFormat="1" ht="22.8" customHeight="1">
      <c r="A180" s="12"/>
      <c r="B180" s="201"/>
      <c r="C180" s="202"/>
      <c r="D180" s="203" t="s">
        <v>71</v>
      </c>
      <c r="E180" s="215" t="s">
        <v>185</v>
      </c>
      <c r="F180" s="215" t="s">
        <v>2607</v>
      </c>
      <c r="G180" s="202"/>
      <c r="H180" s="202"/>
      <c r="I180" s="205"/>
      <c r="J180" s="216">
        <f>BK180</f>
        <v>0</v>
      </c>
      <c r="K180" s="202"/>
      <c r="L180" s="207"/>
      <c r="M180" s="208"/>
      <c r="N180" s="209"/>
      <c r="O180" s="209"/>
      <c r="P180" s="210">
        <f>SUM(P181:P187)</f>
        <v>0</v>
      </c>
      <c r="Q180" s="209"/>
      <c r="R180" s="210">
        <f>SUM(R181:R187)</f>
        <v>1.1480128</v>
      </c>
      <c r="S180" s="209"/>
      <c r="T180" s="211">
        <f>SUM(T181:T187)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2" t="s">
        <v>80</v>
      </c>
      <c r="AT180" s="213" t="s">
        <v>71</v>
      </c>
      <c r="AU180" s="213" t="s">
        <v>80</v>
      </c>
      <c r="AY180" s="212" t="s">
        <v>178</v>
      </c>
      <c r="BK180" s="214">
        <f>SUM(BK181:BK187)</f>
        <v>0</v>
      </c>
    </row>
    <row r="181" spans="1:65" s="2" customFormat="1" ht="21.75" customHeight="1">
      <c r="A181" s="41"/>
      <c r="B181" s="42"/>
      <c r="C181" s="217" t="s">
        <v>307</v>
      </c>
      <c r="D181" s="217" t="s">
        <v>180</v>
      </c>
      <c r="E181" s="218" t="s">
        <v>2608</v>
      </c>
      <c r="F181" s="219" t="s">
        <v>2609</v>
      </c>
      <c r="G181" s="220" t="s">
        <v>183</v>
      </c>
      <c r="H181" s="221">
        <v>7.09</v>
      </c>
      <c r="I181" s="222"/>
      <c r="J181" s="223">
        <f>ROUND(I181*H181,2)</f>
        <v>0</v>
      </c>
      <c r="K181" s="219" t="s">
        <v>184</v>
      </c>
      <c r="L181" s="47"/>
      <c r="M181" s="224" t="s">
        <v>19</v>
      </c>
      <c r="N181" s="225" t="s">
        <v>43</v>
      </c>
      <c r="O181" s="87"/>
      <c r="P181" s="226">
        <f>O181*H181</f>
        <v>0</v>
      </c>
      <c r="Q181" s="226">
        <v>0.16192</v>
      </c>
      <c r="R181" s="226">
        <f>Q181*H181</f>
        <v>1.1480128</v>
      </c>
      <c r="S181" s="226">
        <v>0</v>
      </c>
      <c r="T181" s="22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8" t="s">
        <v>185</v>
      </c>
      <c r="AT181" s="228" t="s">
        <v>180</v>
      </c>
      <c r="AU181" s="228" t="s">
        <v>82</v>
      </c>
      <c r="AY181" s="20" t="s">
        <v>178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0" t="s">
        <v>80</v>
      </c>
      <c r="BK181" s="229">
        <f>ROUND(I181*H181,2)</f>
        <v>0</v>
      </c>
      <c r="BL181" s="20" t="s">
        <v>185</v>
      </c>
      <c r="BM181" s="228" t="s">
        <v>2610</v>
      </c>
    </row>
    <row r="182" spans="1:47" s="2" customFormat="1" ht="12">
      <c r="A182" s="41"/>
      <c r="B182" s="42"/>
      <c r="C182" s="43"/>
      <c r="D182" s="230" t="s">
        <v>187</v>
      </c>
      <c r="E182" s="43"/>
      <c r="F182" s="231" t="s">
        <v>2611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187</v>
      </c>
      <c r="AU182" s="20" t="s">
        <v>82</v>
      </c>
    </row>
    <row r="183" spans="1:51" s="14" customFormat="1" ht="12">
      <c r="A183" s="14"/>
      <c r="B183" s="247"/>
      <c r="C183" s="248"/>
      <c r="D183" s="230" t="s">
        <v>189</v>
      </c>
      <c r="E183" s="249" t="s">
        <v>19</v>
      </c>
      <c r="F183" s="250" t="s">
        <v>2581</v>
      </c>
      <c r="G183" s="248"/>
      <c r="H183" s="249" t="s">
        <v>19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189</v>
      </c>
      <c r="AU183" s="256" t="s">
        <v>82</v>
      </c>
      <c r="AV183" s="14" t="s">
        <v>80</v>
      </c>
      <c r="AW183" s="14" t="s">
        <v>33</v>
      </c>
      <c r="AX183" s="14" t="s">
        <v>72</v>
      </c>
      <c r="AY183" s="256" t="s">
        <v>178</v>
      </c>
    </row>
    <row r="184" spans="1:51" s="13" customFormat="1" ht="12">
      <c r="A184" s="13"/>
      <c r="B184" s="235"/>
      <c r="C184" s="236"/>
      <c r="D184" s="230" t="s">
        <v>189</v>
      </c>
      <c r="E184" s="237" t="s">
        <v>19</v>
      </c>
      <c r="F184" s="238" t="s">
        <v>2612</v>
      </c>
      <c r="G184" s="236"/>
      <c r="H184" s="239">
        <v>3.58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189</v>
      </c>
      <c r="AU184" s="245" t="s">
        <v>82</v>
      </c>
      <c r="AV184" s="13" t="s">
        <v>82</v>
      </c>
      <c r="AW184" s="13" t="s">
        <v>33</v>
      </c>
      <c r="AX184" s="13" t="s">
        <v>72</v>
      </c>
      <c r="AY184" s="245" t="s">
        <v>178</v>
      </c>
    </row>
    <row r="185" spans="1:51" s="14" customFormat="1" ht="12">
      <c r="A185" s="14"/>
      <c r="B185" s="247"/>
      <c r="C185" s="248"/>
      <c r="D185" s="230" t="s">
        <v>189</v>
      </c>
      <c r="E185" s="249" t="s">
        <v>19</v>
      </c>
      <c r="F185" s="250" t="s">
        <v>2583</v>
      </c>
      <c r="G185" s="248"/>
      <c r="H185" s="249" t="s">
        <v>19</v>
      </c>
      <c r="I185" s="251"/>
      <c r="J185" s="248"/>
      <c r="K185" s="248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189</v>
      </c>
      <c r="AU185" s="256" t="s">
        <v>82</v>
      </c>
      <c r="AV185" s="14" t="s">
        <v>80</v>
      </c>
      <c r="AW185" s="14" t="s">
        <v>33</v>
      </c>
      <c r="AX185" s="14" t="s">
        <v>72</v>
      </c>
      <c r="AY185" s="256" t="s">
        <v>178</v>
      </c>
    </row>
    <row r="186" spans="1:51" s="13" customFormat="1" ht="12">
      <c r="A186" s="13"/>
      <c r="B186" s="235"/>
      <c r="C186" s="236"/>
      <c r="D186" s="230" t="s">
        <v>189</v>
      </c>
      <c r="E186" s="237" t="s">
        <v>19</v>
      </c>
      <c r="F186" s="238" t="s">
        <v>2613</v>
      </c>
      <c r="G186" s="236"/>
      <c r="H186" s="239">
        <v>3.51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189</v>
      </c>
      <c r="AU186" s="245" t="s">
        <v>82</v>
      </c>
      <c r="AV186" s="13" t="s">
        <v>82</v>
      </c>
      <c r="AW186" s="13" t="s">
        <v>33</v>
      </c>
      <c r="AX186" s="13" t="s">
        <v>72</v>
      </c>
      <c r="AY186" s="245" t="s">
        <v>178</v>
      </c>
    </row>
    <row r="187" spans="1:51" s="15" customFormat="1" ht="12">
      <c r="A187" s="15"/>
      <c r="B187" s="257"/>
      <c r="C187" s="258"/>
      <c r="D187" s="230" t="s">
        <v>189</v>
      </c>
      <c r="E187" s="259" t="s">
        <v>19</v>
      </c>
      <c r="F187" s="260" t="s">
        <v>265</v>
      </c>
      <c r="G187" s="258"/>
      <c r="H187" s="261">
        <v>7.09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7" t="s">
        <v>189</v>
      </c>
      <c r="AU187" s="267" t="s">
        <v>82</v>
      </c>
      <c r="AV187" s="15" t="s">
        <v>185</v>
      </c>
      <c r="AW187" s="15" t="s">
        <v>33</v>
      </c>
      <c r="AX187" s="15" t="s">
        <v>80</v>
      </c>
      <c r="AY187" s="267" t="s">
        <v>178</v>
      </c>
    </row>
    <row r="188" spans="1:63" s="12" customFormat="1" ht="22.8" customHeight="1">
      <c r="A188" s="12"/>
      <c r="B188" s="201"/>
      <c r="C188" s="202"/>
      <c r="D188" s="203" t="s">
        <v>71</v>
      </c>
      <c r="E188" s="215" t="s">
        <v>202</v>
      </c>
      <c r="F188" s="215" t="s">
        <v>2614</v>
      </c>
      <c r="G188" s="202"/>
      <c r="H188" s="202"/>
      <c r="I188" s="205"/>
      <c r="J188" s="216">
        <f>BK188</f>
        <v>0</v>
      </c>
      <c r="K188" s="202"/>
      <c r="L188" s="207"/>
      <c r="M188" s="208"/>
      <c r="N188" s="209"/>
      <c r="O188" s="209"/>
      <c r="P188" s="210">
        <f>SUM(P189:P221)</f>
        <v>0</v>
      </c>
      <c r="Q188" s="209"/>
      <c r="R188" s="210">
        <f>SUM(R189:R221)</f>
        <v>5.995400600000001</v>
      </c>
      <c r="S188" s="209"/>
      <c r="T188" s="211">
        <f>SUM(T189:T221)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2" t="s">
        <v>80</v>
      </c>
      <c r="AT188" s="213" t="s">
        <v>71</v>
      </c>
      <c r="AU188" s="213" t="s">
        <v>80</v>
      </c>
      <c r="AY188" s="212" t="s">
        <v>178</v>
      </c>
      <c r="BK188" s="214">
        <f>SUM(BK189:BK221)</f>
        <v>0</v>
      </c>
    </row>
    <row r="189" spans="1:65" s="2" customFormat="1" ht="16.5" customHeight="1">
      <c r="A189" s="41"/>
      <c r="B189" s="42"/>
      <c r="C189" s="217" t="s">
        <v>245</v>
      </c>
      <c r="D189" s="217" t="s">
        <v>180</v>
      </c>
      <c r="E189" s="218" t="s">
        <v>2615</v>
      </c>
      <c r="F189" s="219" t="s">
        <v>2616</v>
      </c>
      <c r="G189" s="220" t="s">
        <v>183</v>
      </c>
      <c r="H189" s="221">
        <v>7.09</v>
      </c>
      <c r="I189" s="222"/>
      <c r="J189" s="223">
        <f>ROUND(I189*H189,2)</f>
        <v>0</v>
      </c>
      <c r="K189" s="219" t="s">
        <v>184</v>
      </c>
      <c r="L189" s="47"/>
      <c r="M189" s="224" t="s">
        <v>19</v>
      </c>
      <c r="N189" s="225" t="s">
        <v>43</v>
      </c>
      <c r="O189" s="87"/>
      <c r="P189" s="226">
        <f>O189*H189</f>
        <v>0</v>
      </c>
      <c r="Q189" s="226">
        <v>0.396</v>
      </c>
      <c r="R189" s="226">
        <f>Q189*H189</f>
        <v>2.80764</v>
      </c>
      <c r="S189" s="226">
        <v>0</v>
      </c>
      <c r="T189" s="22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8" t="s">
        <v>185</v>
      </c>
      <c r="AT189" s="228" t="s">
        <v>180</v>
      </c>
      <c r="AU189" s="228" t="s">
        <v>82</v>
      </c>
      <c r="AY189" s="20" t="s">
        <v>178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0" t="s">
        <v>80</v>
      </c>
      <c r="BK189" s="229">
        <f>ROUND(I189*H189,2)</f>
        <v>0</v>
      </c>
      <c r="BL189" s="20" t="s">
        <v>185</v>
      </c>
      <c r="BM189" s="228" t="s">
        <v>2617</v>
      </c>
    </row>
    <row r="190" spans="1:47" s="2" customFormat="1" ht="12">
      <c r="A190" s="41"/>
      <c r="B190" s="42"/>
      <c r="C190" s="43"/>
      <c r="D190" s="230" t="s">
        <v>187</v>
      </c>
      <c r="E190" s="43"/>
      <c r="F190" s="231" t="s">
        <v>2618</v>
      </c>
      <c r="G190" s="43"/>
      <c r="H190" s="43"/>
      <c r="I190" s="232"/>
      <c r="J190" s="43"/>
      <c r="K190" s="43"/>
      <c r="L190" s="47"/>
      <c r="M190" s="233"/>
      <c r="N190" s="23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187</v>
      </c>
      <c r="AU190" s="20" t="s">
        <v>82</v>
      </c>
    </row>
    <row r="191" spans="1:51" s="14" customFormat="1" ht="12">
      <c r="A191" s="14"/>
      <c r="B191" s="247"/>
      <c r="C191" s="248"/>
      <c r="D191" s="230" t="s">
        <v>189</v>
      </c>
      <c r="E191" s="249" t="s">
        <v>19</v>
      </c>
      <c r="F191" s="250" t="s">
        <v>2581</v>
      </c>
      <c r="G191" s="248"/>
      <c r="H191" s="249" t="s">
        <v>19</v>
      </c>
      <c r="I191" s="251"/>
      <c r="J191" s="248"/>
      <c r="K191" s="248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189</v>
      </c>
      <c r="AU191" s="256" t="s">
        <v>82</v>
      </c>
      <c r="AV191" s="14" t="s">
        <v>80</v>
      </c>
      <c r="AW191" s="14" t="s">
        <v>33</v>
      </c>
      <c r="AX191" s="14" t="s">
        <v>72</v>
      </c>
      <c r="AY191" s="256" t="s">
        <v>178</v>
      </c>
    </row>
    <row r="192" spans="1:51" s="13" customFormat="1" ht="12">
      <c r="A192" s="13"/>
      <c r="B192" s="235"/>
      <c r="C192" s="236"/>
      <c r="D192" s="230" t="s">
        <v>189</v>
      </c>
      <c r="E192" s="237" t="s">
        <v>19</v>
      </c>
      <c r="F192" s="238" t="s">
        <v>2612</v>
      </c>
      <c r="G192" s="236"/>
      <c r="H192" s="239">
        <v>3.58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189</v>
      </c>
      <c r="AU192" s="245" t="s">
        <v>82</v>
      </c>
      <c r="AV192" s="13" t="s">
        <v>82</v>
      </c>
      <c r="AW192" s="13" t="s">
        <v>33</v>
      </c>
      <c r="AX192" s="13" t="s">
        <v>72</v>
      </c>
      <c r="AY192" s="245" t="s">
        <v>178</v>
      </c>
    </row>
    <row r="193" spans="1:51" s="14" customFormat="1" ht="12">
      <c r="A193" s="14"/>
      <c r="B193" s="247"/>
      <c r="C193" s="248"/>
      <c r="D193" s="230" t="s">
        <v>189</v>
      </c>
      <c r="E193" s="249" t="s">
        <v>19</v>
      </c>
      <c r="F193" s="250" t="s">
        <v>2583</v>
      </c>
      <c r="G193" s="248"/>
      <c r="H193" s="249" t="s">
        <v>19</v>
      </c>
      <c r="I193" s="251"/>
      <c r="J193" s="248"/>
      <c r="K193" s="248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189</v>
      </c>
      <c r="AU193" s="256" t="s">
        <v>82</v>
      </c>
      <c r="AV193" s="14" t="s">
        <v>80</v>
      </c>
      <c r="AW193" s="14" t="s">
        <v>33</v>
      </c>
      <c r="AX193" s="14" t="s">
        <v>72</v>
      </c>
      <c r="AY193" s="256" t="s">
        <v>178</v>
      </c>
    </row>
    <row r="194" spans="1:51" s="13" customFormat="1" ht="12">
      <c r="A194" s="13"/>
      <c r="B194" s="235"/>
      <c r="C194" s="236"/>
      <c r="D194" s="230" t="s">
        <v>189</v>
      </c>
      <c r="E194" s="237" t="s">
        <v>19</v>
      </c>
      <c r="F194" s="238" t="s">
        <v>2613</v>
      </c>
      <c r="G194" s="236"/>
      <c r="H194" s="239">
        <v>3.51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189</v>
      </c>
      <c r="AU194" s="245" t="s">
        <v>82</v>
      </c>
      <c r="AV194" s="13" t="s">
        <v>82</v>
      </c>
      <c r="AW194" s="13" t="s">
        <v>33</v>
      </c>
      <c r="AX194" s="13" t="s">
        <v>72</v>
      </c>
      <c r="AY194" s="245" t="s">
        <v>178</v>
      </c>
    </row>
    <row r="195" spans="1:51" s="15" customFormat="1" ht="12">
      <c r="A195" s="15"/>
      <c r="B195" s="257"/>
      <c r="C195" s="258"/>
      <c r="D195" s="230" t="s">
        <v>189</v>
      </c>
      <c r="E195" s="259" t="s">
        <v>19</v>
      </c>
      <c r="F195" s="260" t="s">
        <v>265</v>
      </c>
      <c r="G195" s="258"/>
      <c r="H195" s="261">
        <v>7.09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7" t="s">
        <v>189</v>
      </c>
      <c r="AU195" s="267" t="s">
        <v>82</v>
      </c>
      <c r="AV195" s="15" t="s">
        <v>185</v>
      </c>
      <c r="AW195" s="15" t="s">
        <v>33</v>
      </c>
      <c r="AX195" s="15" t="s">
        <v>80</v>
      </c>
      <c r="AY195" s="267" t="s">
        <v>178</v>
      </c>
    </row>
    <row r="196" spans="1:65" s="2" customFormat="1" ht="16.5" customHeight="1">
      <c r="A196" s="41"/>
      <c r="B196" s="42"/>
      <c r="C196" s="217" t="s">
        <v>323</v>
      </c>
      <c r="D196" s="281" t="s">
        <v>180</v>
      </c>
      <c r="E196" s="218" t="s">
        <v>2619</v>
      </c>
      <c r="F196" s="219" t="s">
        <v>2620</v>
      </c>
      <c r="G196" s="220" t="s">
        <v>183</v>
      </c>
      <c r="H196" s="221">
        <v>50.94</v>
      </c>
      <c r="I196" s="222"/>
      <c r="J196" s="223">
        <f>ROUND(I196*H196,2)</f>
        <v>0</v>
      </c>
      <c r="K196" s="219" t="s">
        <v>184</v>
      </c>
      <c r="L196" s="47"/>
      <c r="M196" s="224" t="s">
        <v>19</v>
      </c>
      <c r="N196" s="225" t="s">
        <v>43</v>
      </c>
      <c r="O196" s="87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8" t="s">
        <v>185</v>
      </c>
      <c r="AT196" s="228" t="s">
        <v>180</v>
      </c>
      <c r="AU196" s="228" t="s">
        <v>82</v>
      </c>
      <c r="AY196" s="20" t="s">
        <v>178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0" t="s">
        <v>80</v>
      </c>
      <c r="BK196" s="229">
        <f>ROUND(I196*H196,2)</f>
        <v>0</v>
      </c>
      <c r="BL196" s="20" t="s">
        <v>185</v>
      </c>
      <c r="BM196" s="228" t="s">
        <v>2621</v>
      </c>
    </row>
    <row r="197" spans="1:47" s="2" customFormat="1" ht="12">
      <c r="A197" s="41"/>
      <c r="B197" s="42"/>
      <c r="C197" s="43"/>
      <c r="D197" s="230" t="s">
        <v>187</v>
      </c>
      <c r="E197" s="43"/>
      <c r="F197" s="231" t="s">
        <v>2622</v>
      </c>
      <c r="G197" s="43"/>
      <c r="H197" s="43"/>
      <c r="I197" s="232"/>
      <c r="J197" s="43"/>
      <c r="K197" s="43"/>
      <c r="L197" s="47"/>
      <c r="M197" s="233"/>
      <c r="N197" s="23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187</v>
      </c>
      <c r="AU197" s="20" t="s">
        <v>82</v>
      </c>
    </row>
    <row r="198" spans="1:51" s="13" customFormat="1" ht="12">
      <c r="A198" s="13"/>
      <c r="B198" s="235"/>
      <c r="C198" s="236"/>
      <c r="D198" s="230" t="s">
        <v>189</v>
      </c>
      <c r="E198" s="237" t="s">
        <v>19</v>
      </c>
      <c r="F198" s="238" t="s">
        <v>2492</v>
      </c>
      <c r="G198" s="236"/>
      <c r="H198" s="239">
        <v>50.94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189</v>
      </c>
      <c r="AU198" s="245" t="s">
        <v>82</v>
      </c>
      <c r="AV198" s="13" t="s">
        <v>82</v>
      </c>
      <c r="AW198" s="13" t="s">
        <v>33</v>
      </c>
      <c r="AX198" s="13" t="s">
        <v>80</v>
      </c>
      <c r="AY198" s="245" t="s">
        <v>178</v>
      </c>
    </row>
    <row r="199" spans="1:65" s="2" customFormat="1" ht="16.5" customHeight="1">
      <c r="A199" s="41"/>
      <c r="B199" s="42"/>
      <c r="C199" s="217" t="s">
        <v>328</v>
      </c>
      <c r="D199" s="281" t="s">
        <v>180</v>
      </c>
      <c r="E199" s="218" t="s">
        <v>2623</v>
      </c>
      <c r="F199" s="219" t="s">
        <v>2624</v>
      </c>
      <c r="G199" s="220" t="s">
        <v>183</v>
      </c>
      <c r="H199" s="221">
        <v>50.94</v>
      </c>
      <c r="I199" s="222"/>
      <c r="J199" s="223">
        <f>ROUND(I199*H199,2)</f>
        <v>0</v>
      </c>
      <c r="K199" s="219" t="s">
        <v>184</v>
      </c>
      <c r="L199" s="47"/>
      <c r="M199" s="224" t="s">
        <v>19</v>
      </c>
      <c r="N199" s="225" t="s">
        <v>43</v>
      </c>
      <c r="O199" s="87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8" t="s">
        <v>185</v>
      </c>
      <c r="AT199" s="228" t="s">
        <v>180</v>
      </c>
      <c r="AU199" s="228" t="s">
        <v>82</v>
      </c>
      <c r="AY199" s="20" t="s">
        <v>178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0" t="s">
        <v>80</v>
      </c>
      <c r="BK199" s="229">
        <f>ROUND(I199*H199,2)</f>
        <v>0</v>
      </c>
      <c r="BL199" s="20" t="s">
        <v>185</v>
      </c>
      <c r="BM199" s="228" t="s">
        <v>2625</v>
      </c>
    </row>
    <row r="200" spans="1:47" s="2" customFormat="1" ht="12">
      <c r="A200" s="41"/>
      <c r="B200" s="42"/>
      <c r="C200" s="43"/>
      <c r="D200" s="230" t="s">
        <v>187</v>
      </c>
      <c r="E200" s="43"/>
      <c r="F200" s="231" t="s">
        <v>2626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187</v>
      </c>
      <c r="AU200" s="20" t="s">
        <v>82</v>
      </c>
    </row>
    <row r="201" spans="1:51" s="13" customFormat="1" ht="12">
      <c r="A201" s="13"/>
      <c r="B201" s="235"/>
      <c r="C201" s="236"/>
      <c r="D201" s="230" t="s">
        <v>189</v>
      </c>
      <c r="E201" s="237" t="s">
        <v>19</v>
      </c>
      <c r="F201" s="238" t="s">
        <v>2492</v>
      </c>
      <c r="G201" s="236"/>
      <c r="H201" s="239">
        <v>50.94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189</v>
      </c>
      <c r="AU201" s="245" t="s">
        <v>82</v>
      </c>
      <c r="AV201" s="13" t="s">
        <v>82</v>
      </c>
      <c r="AW201" s="13" t="s">
        <v>33</v>
      </c>
      <c r="AX201" s="13" t="s">
        <v>80</v>
      </c>
      <c r="AY201" s="245" t="s">
        <v>178</v>
      </c>
    </row>
    <row r="202" spans="1:65" s="2" customFormat="1" ht="16.5" customHeight="1">
      <c r="A202" s="41"/>
      <c r="B202" s="42"/>
      <c r="C202" s="217" t="s">
        <v>333</v>
      </c>
      <c r="D202" s="281" t="s">
        <v>180</v>
      </c>
      <c r="E202" s="218" t="s">
        <v>2627</v>
      </c>
      <c r="F202" s="219" t="s">
        <v>2628</v>
      </c>
      <c r="G202" s="220" t="s">
        <v>183</v>
      </c>
      <c r="H202" s="221">
        <v>50.94</v>
      </c>
      <c r="I202" s="222"/>
      <c r="J202" s="223">
        <f>ROUND(I202*H202,2)</f>
        <v>0</v>
      </c>
      <c r="K202" s="219" t="s">
        <v>184</v>
      </c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185</v>
      </c>
      <c r="AT202" s="228" t="s">
        <v>180</v>
      </c>
      <c r="AU202" s="228" t="s">
        <v>82</v>
      </c>
      <c r="AY202" s="20" t="s">
        <v>178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185</v>
      </c>
      <c r="BM202" s="228" t="s">
        <v>2629</v>
      </c>
    </row>
    <row r="203" spans="1:47" s="2" customFormat="1" ht="12">
      <c r="A203" s="41"/>
      <c r="B203" s="42"/>
      <c r="C203" s="43"/>
      <c r="D203" s="230" t="s">
        <v>187</v>
      </c>
      <c r="E203" s="43"/>
      <c r="F203" s="231" t="s">
        <v>2630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187</v>
      </c>
      <c r="AU203" s="20" t="s">
        <v>82</v>
      </c>
    </row>
    <row r="204" spans="1:51" s="13" customFormat="1" ht="12">
      <c r="A204" s="13"/>
      <c r="B204" s="235"/>
      <c r="C204" s="236"/>
      <c r="D204" s="230" t="s">
        <v>189</v>
      </c>
      <c r="E204" s="237" t="s">
        <v>19</v>
      </c>
      <c r="F204" s="238" t="s">
        <v>2492</v>
      </c>
      <c r="G204" s="236"/>
      <c r="H204" s="239">
        <v>50.94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189</v>
      </c>
      <c r="AU204" s="245" t="s">
        <v>82</v>
      </c>
      <c r="AV204" s="13" t="s">
        <v>82</v>
      </c>
      <c r="AW204" s="13" t="s">
        <v>33</v>
      </c>
      <c r="AX204" s="13" t="s">
        <v>80</v>
      </c>
      <c r="AY204" s="245" t="s">
        <v>178</v>
      </c>
    </row>
    <row r="205" spans="1:65" s="2" customFormat="1" ht="16.5" customHeight="1">
      <c r="A205" s="41"/>
      <c r="B205" s="42"/>
      <c r="C205" s="217" t="s">
        <v>338</v>
      </c>
      <c r="D205" s="281" t="s">
        <v>180</v>
      </c>
      <c r="E205" s="218" t="s">
        <v>2631</v>
      </c>
      <c r="F205" s="219" t="s">
        <v>2632</v>
      </c>
      <c r="G205" s="220" t="s">
        <v>183</v>
      </c>
      <c r="H205" s="221">
        <v>50.94</v>
      </c>
      <c r="I205" s="222"/>
      <c r="J205" s="223">
        <f>ROUND(I205*H205,2)</f>
        <v>0</v>
      </c>
      <c r="K205" s="219" t="s">
        <v>184</v>
      </c>
      <c r="L205" s="47"/>
      <c r="M205" s="224" t="s">
        <v>19</v>
      </c>
      <c r="N205" s="225" t="s">
        <v>43</v>
      </c>
      <c r="O205" s="87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8" t="s">
        <v>185</v>
      </c>
      <c r="AT205" s="228" t="s">
        <v>180</v>
      </c>
      <c r="AU205" s="228" t="s">
        <v>82</v>
      </c>
      <c r="AY205" s="20" t="s">
        <v>178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0" t="s">
        <v>80</v>
      </c>
      <c r="BK205" s="229">
        <f>ROUND(I205*H205,2)</f>
        <v>0</v>
      </c>
      <c r="BL205" s="20" t="s">
        <v>185</v>
      </c>
      <c r="BM205" s="228" t="s">
        <v>2633</v>
      </c>
    </row>
    <row r="206" spans="1:47" s="2" customFormat="1" ht="12">
      <c r="A206" s="41"/>
      <c r="B206" s="42"/>
      <c r="C206" s="43"/>
      <c r="D206" s="230" t="s">
        <v>187</v>
      </c>
      <c r="E206" s="43"/>
      <c r="F206" s="231" t="s">
        <v>2634</v>
      </c>
      <c r="G206" s="43"/>
      <c r="H206" s="43"/>
      <c r="I206" s="232"/>
      <c r="J206" s="43"/>
      <c r="K206" s="43"/>
      <c r="L206" s="47"/>
      <c r="M206" s="233"/>
      <c r="N206" s="23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187</v>
      </c>
      <c r="AU206" s="20" t="s">
        <v>82</v>
      </c>
    </row>
    <row r="207" spans="1:51" s="13" customFormat="1" ht="12">
      <c r="A207" s="13"/>
      <c r="B207" s="235"/>
      <c r="C207" s="236"/>
      <c r="D207" s="230" t="s">
        <v>189</v>
      </c>
      <c r="E207" s="237" t="s">
        <v>19</v>
      </c>
      <c r="F207" s="238" t="s">
        <v>2635</v>
      </c>
      <c r="G207" s="236"/>
      <c r="H207" s="239">
        <v>50.94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189</v>
      </c>
      <c r="AU207" s="245" t="s">
        <v>82</v>
      </c>
      <c r="AV207" s="13" t="s">
        <v>82</v>
      </c>
      <c r="AW207" s="13" t="s">
        <v>33</v>
      </c>
      <c r="AX207" s="13" t="s">
        <v>72</v>
      </c>
      <c r="AY207" s="245" t="s">
        <v>178</v>
      </c>
    </row>
    <row r="208" spans="1:51" s="15" customFormat="1" ht="12">
      <c r="A208" s="15"/>
      <c r="B208" s="257"/>
      <c r="C208" s="258"/>
      <c r="D208" s="230" t="s">
        <v>189</v>
      </c>
      <c r="E208" s="259" t="s">
        <v>2492</v>
      </c>
      <c r="F208" s="260" t="s">
        <v>265</v>
      </c>
      <c r="G208" s="258"/>
      <c r="H208" s="261">
        <v>50.94</v>
      </c>
      <c r="I208" s="262"/>
      <c r="J208" s="258"/>
      <c r="K208" s="258"/>
      <c r="L208" s="263"/>
      <c r="M208" s="264"/>
      <c r="N208" s="265"/>
      <c r="O208" s="265"/>
      <c r="P208" s="265"/>
      <c r="Q208" s="265"/>
      <c r="R208" s="265"/>
      <c r="S208" s="265"/>
      <c r="T208" s="26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7" t="s">
        <v>189</v>
      </c>
      <c r="AU208" s="267" t="s">
        <v>82</v>
      </c>
      <c r="AV208" s="15" t="s">
        <v>185</v>
      </c>
      <c r="AW208" s="15" t="s">
        <v>33</v>
      </c>
      <c r="AX208" s="15" t="s">
        <v>80</v>
      </c>
      <c r="AY208" s="267" t="s">
        <v>178</v>
      </c>
    </row>
    <row r="209" spans="1:65" s="2" customFormat="1" ht="16.5" customHeight="1">
      <c r="A209" s="41"/>
      <c r="B209" s="42"/>
      <c r="C209" s="217" t="s">
        <v>343</v>
      </c>
      <c r="D209" s="217" t="s">
        <v>180</v>
      </c>
      <c r="E209" s="218" t="s">
        <v>2636</v>
      </c>
      <c r="F209" s="219" t="s">
        <v>2637</v>
      </c>
      <c r="G209" s="220" t="s">
        <v>183</v>
      </c>
      <c r="H209" s="221">
        <v>7.09</v>
      </c>
      <c r="I209" s="222"/>
      <c r="J209" s="223">
        <f>ROUND(I209*H209,2)</f>
        <v>0</v>
      </c>
      <c r="K209" s="219" t="s">
        <v>184</v>
      </c>
      <c r="L209" s="47"/>
      <c r="M209" s="224" t="s">
        <v>19</v>
      </c>
      <c r="N209" s="225" t="s">
        <v>43</v>
      </c>
      <c r="O209" s="87"/>
      <c r="P209" s="226">
        <f>O209*H209</f>
        <v>0</v>
      </c>
      <c r="Q209" s="226">
        <v>0.36924</v>
      </c>
      <c r="R209" s="226">
        <f>Q209*H209</f>
        <v>2.6179116000000002</v>
      </c>
      <c r="S209" s="226">
        <v>0</v>
      </c>
      <c r="T209" s="22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8" t="s">
        <v>185</v>
      </c>
      <c r="AT209" s="228" t="s">
        <v>180</v>
      </c>
      <c r="AU209" s="228" t="s">
        <v>82</v>
      </c>
      <c r="AY209" s="20" t="s">
        <v>178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0" t="s">
        <v>80</v>
      </c>
      <c r="BK209" s="229">
        <f>ROUND(I209*H209,2)</f>
        <v>0</v>
      </c>
      <c r="BL209" s="20" t="s">
        <v>185</v>
      </c>
      <c r="BM209" s="228" t="s">
        <v>2638</v>
      </c>
    </row>
    <row r="210" spans="1:47" s="2" customFormat="1" ht="12">
      <c r="A210" s="41"/>
      <c r="B210" s="42"/>
      <c r="C210" s="43"/>
      <c r="D210" s="230" t="s">
        <v>187</v>
      </c>
      <c r="E210" s="43"/>
      <c r="F210" s="231" t="s">
        <v>2639</v>
      </c>
      <c r="G210" s="43"/>
      <c r="H210" s="43"/>
      <c r="I210" s="232"/>
      <c r="J210" s="43"/>
      <c r="K210" s="43"/>
      <c r="L210" s="47"/>
      <c r="M210" s="233"/>
      <c r="N210" s="23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187</v>
      </c>
      <c r="AU210" s="20" t="s">
        <v>82</v>
      </c>
    </row>
    <row r="211" spans="1:51" s="14" customFormat="1" ht="12">
      <c r="A211" s="14"/>
      <c r="B211" s="247"/>
      <c r="C211" s="248"/>
      <c r="D211" s="230" t="s">
        <v>189</v>
      </c>
      <c r="E211" s="249" t="s">
        <v>19</v>
      </c>
      <c r="F211" s="250" t="s">
        <v>2581</v>
      </c>
      <c r="G211" s="248"/>
      <c r="H211" s="249" t="s">
        <v>19</v>
      </c>
      <c r="I211" s="251"/>
      <c r="J211" s="248"/>
      <c r="K211" s="248"/>
      <c r="L211" s="252"/>
      <c r="M211" s="253"/>
      <c r="N211" s="254"/>
      <c r="O211" s="254"/>
      <c r="P211" s="254"/>
      <c r="Q211" s="254"/>
      <c r="R211" s="254"/>
      <c r="S211" s="254"/>
      <c r="T211" s="25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6" t="s">
        <v>189</v>
      </c>
      <c r="AU211" s="256" t="s">
        <v>82</v>
      </c>
      <c r="AV211" s="14" t="s">
        <v>80</v>
      </c>
      <c r="AW211" s="14" t="s">
        <v>33</v>
      </c>
      <c r="AX211" s="14" t="s">
        <v>72</v>
      </c>
      <c r="AY211" s="256" t="s">
        <v>178</v>
      </c>
    </row>
    <row r="212" spans="1:51" s="13" customFormat="1" ht="12">
      <c r="A212" s="13"/>
      <c r="B212" s="235"/>
      <c r="C212" s="236"/>
      <c r="D212" s="230" t="s">
        <v>189</v>
      </c>
      <c r="E212" s="237" t="s">
        <v>19</v>
      </c>
      <c r="F212" s="238" t="s">
        <v>2612</v>
      </c>
      <c r="G212" s="236"/>
      <c r="H212" s="239">
        <v>3.58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189</v>
      </c>
      <c r="AU212" s="245" t="s">
        <v>82</v>
      </c>
      <c r="AV212" s="13" t="s">
        <v>82</v>
      </c>
      <c r="AW212" s="13" t="s">
        <v>33</v>
      </c>
      <c r="AX212" s="13" t="s">
        <v>72</v>
      </c>
      <c r="AY212" s="245" t="s">
        <v>178</v>
      </c>
    </row>
    <row r="213" spans="1:51" s="14" customFormat="1" ht="12">
      <c r="A213" s="14"/>
      <c r="B213" s="247"/>
      <c r="C213" s="248"/>
      <c r="D213" s="230" t="s">
        <v>189</v>
      </c>
      <c r="E213" s="249" t="s">
        <v>19</v>
      </c>
      <c r="F213" s="250" t="s">
        <v>2583</v>
      </c>
      <c r="G213" s="248"/>
      <c r="H213" s="249" t="s">
        <v>19</v>
      </c>
      <c r="I213" s="251"/>
      <c r="J213" s="248"/>
      <c r="K213" s="248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189</v>
      </c>
      <c r="AU213" s="256" t="s">
        <v>82</v>
      </c>
      <c r="AV213" s="14" t="s">
        <v>80</v>
      </c>
      <c r="AW213" s="14" t="s">
        <v>33</v>
      </c>
      <c r="AX213" s="14" t="s">
        <v>72</v>
      </c>
      <c r="AY213" s="256" t="s">
        <v>178</v>
      </c>
    </row>
    <row r="214" spans="1:51" s="13" customFormat="1" ht="12">
      <c r="A214" s="13"/>
      <c r="B214" s="235"/>
      <c r="C214" s="236"/>
      <c r="D214" s="230" t="s">
        <v>189</v>
      </c>
      <c r="E214" s="237" t="s">
        <v>19</v>
      </c>
      <c r="F214" s="238" t="s">
        <v>2613</v>
      </c>
      <c r="G214" s="236"/>
      <c r="H214" s="239">
        <v>3.51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189</v>
      </c>
      <c r="AU214" s="245" t="s">
        <v>82</v>
      </c>
      <c r="AV214" s="13" t="s">
        <v>82</v>
      </c>
      <c r="AW214" s="13" t="s">
        <v>33</v>
      </c>
      <c r="AX214" s="13" t="s">
        <v>72</v>
      </c>
      <c r="AY214" s="245" t="s">
        <v>178</v>
      </c>
    </row>
    <row r="215" spans="1:51" s="15" customFormat="1" ht="12">
      <c r="A215" s="15"/>
      <c r="B215" s="257"/>
      <c r="C215" s="258"/>
      <c r="D215" s="230" t="s">
        <v>189</v>
      </c>
      <c r="E215" s="259" t="s">
        <v>19</v>
      </c>
      <c r="F215" s="260" t="s">
        <v>265</v>
      </c>
      <c r="G215" s="258"/>
      <c r="H215" s="261">
        <v>7.09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7" t="s">
        <v>189</v>
      </c>
      <c r="AU215" s="267" t="s">
        <v>82</v>
      </c>
      <c r="AV215" s="15" t="s">
        <v>185</v>
      </c>
      <c r="AW215" s="15" t="s">
        <v>33</v>
      </c>
      <c r="AX215" s="15" t="s">
        <v>80</v>
      </c>
      <c r="AY215" s="267" t="s">
        <v>178</v>
      </c>
    </row>
    <row r="216" spans="1:65" s="2" customFormat="1" ht="21.75" customHeight="1">
      <c r="A216" s="41"/>
      <c r="B216" s="42"/>
      <c r="C216" s="217" t="s">
        <v>349</v>
      </c>
      <c r="D216" s="281" t="s">
        <v>180</v>
      </c>
      <c r="E216" s="218" t="s">
        <v>2640</v>
      </c>
      <c r="F216" s="219" t="s">
        <v>2641</v>
      </c>
      <c r="G216" s="220" t="s">
        <v>183</v>
      </c>
      <c r="H216" s="221">
        <v>2.374</v>
      </c>
      <c r="I216" s="222"/>
      <c r="J216" s="223">
        <f>ROUND(I216*H216,2)</f>
        <v>0</v>
      </c>
      <c r="K216" s="219" t="s">
        <v>184</v>
      </c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0.101</v>
      </c>
      <c r="R216" s="226">
        <f>Q216*H216</f>
        <v>0.23977400000000001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185</v>
      </c>
      <c r="AT216" s="228" t="s">
        <v>180</v>
      </c>
      <c r="AU216" s="228" t="s">
        <v>82</v>
      </c>
      <c r="AY216" s="20" t="s">
        <v>178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80</v>
      </c>
      <c r="BK216" s="229">
        <f>ROUND(I216*H216,2)</f>
        <v>0</v>
      </c>
      <c r="BL216" s="20" t="s">
        <v>185</v>
      </c>
      <c r="BM216" s="228" t="s">
        <v>2642</v>
      </c>
    </row>
    <row r="217" spans="1:47" s="2" customFormat="1" ht="12">
      <c r="A217" s="41"/>
      <c r="B217" s="42"/>
      <c r="C217" s="43"/>
      <c r="D217" s="230" t="s">
        <v>187</v>
      </c>
      <c r="E217" s="43"/>
      <c r="F217" s="231" t="s">
        <v>2643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187</v>
      </c>
      <c r="AU217" s="20" t="s">
        <v>82</v>
      </c>
    </row>
    <row r="218" spans="1:51" s="13" customFormat="1" ht="12">
      <c r="A218" s="13"/>
      <c r="B218" s="235"/>
      <c r="C218" s="236"/>
      <c r="D218" s="230" t="s">
        <v>189</v>
      </c>
      <c r="E218" s="237" t="s">
        <v>19</v>
      </c>
      <c r="F218" s="238" t="s">
        <v>2644</v>
      </c>
      <c r="G218" s="236"/>
      <c r="H218" s="239">
        <v>2.374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82</v>
      </c>
      <c r="AV218" s="13" t="s">
        <v>82</v>
      </c>
      <c r="AW218" s="13" t="s">
        <v>33</v>
      </c>
      <c r="AX218" s="13" t="s">
        <v>80</v>
      </c>
      <c r="AY218" s="245" t="s">
        <v>178</v>
      </c>
    </row>
    <row r="219" spans="1:65" s="2" customFormat="1" ht="16.5" customHeight="1">
      <c r="A219" s="41"/>
      <c r="B219" s="42"/>
      <c r="C219" s="293" t="s">
        <v>354</v>
      </c>
      <c r="D219" s="303" t="s">
        <v>452</v>
      </c>
      <c r="E219" s="294" t="s">
        <v>2645</v>
      </c>
      <c r="F219" s="295" t="s">
        <v>2646</v>
      </c>
      <c r="G219" s="296" t="s">
        <v>183</v>
      </c>
      <c r="H219" s="297">
        <v>2.445</v>
      </c>
      <c r="I219" s="298"/>
      <c r="J219" s="299">
        <f>ROUND(I219*H219,2)</f>
        <v>0</v>
      </c>
      <c r="K219" s="295" t="s">
        <v>184</v>
      </c>
      <c r="L219" s="300"/>
      <c r="M219" s="301" t="s">
        <v>19</v>
      </c>
      <c r="N219" s="302" t="s">
        <v>43</v>
      </c>
      <c r="O219" s="87"/>
      <c r="P219" s="226">
        <f>O219*H219</f>
        <v>0</v>
      </c>
      <c r="Q219" s="226">
        <v>0.135</v>
      </c>
      <c r="R219" s="226">
        <f>Q219*H219</f>
        <v>0.330075</v>
      </c>
      <c r="S219" s="226">
        <v>0</v>
      </c>
      <c r="T219" s="22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8" t="s">
        <v>198</v>
      </c>
      <c r="AT219" s="228" t="s">
        <v>452</v>
      </c>
      <c r="AU219" s="228" t="s">
        <v>82</v>
      </c>
      <c r="AY219" s="20" t="s">
        <v>178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0" t="s">
        <v>80</v>
      </c>
      <c r="BK219" s="229">
        <f>ROUND(I219*H219,2)</f>
        <v>0</v>
      </c>
      <c r="BL219" s="20" t="s">
        <v>185</v>
      </c>
      <c r="BM219" s="228" t="s">
        <v>2647</v>
      </c>
    </row>
    <row r="220" spans="1:47" s="2" customFormat="1" ht="12">
      <c r="A220" s="41"/>
      <c r="B220" s="42"/>
      <c r="C220" s="43"/>
      <c r="D220" s="230" t="s">
        <v>187</v>
      </c>
      <c r="E220" s="43"/>
      <c r="F220" s="231" t="s">
        <v>2646</v>
      </c>
      <c r="G220" s="43"/>
      <c r="H220" s="43"/>
      <c r="I220" s="232"/>
      <c r="J220" s="43"/>
      <c r="K220" s="43"/>
      <c r="L220" s="47"/>
      <c r="M220" s="233"/>
      <c r="N220" s="23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187</v>
      </c>
      <c r="AU220" s="20" t="s">
        <v>82</v>
      </c>
    </row>
    <row r="221" spans="1:51" s="13" customFormat="1" ht="12">
      <c r="A221" s="13"/>
      <c r="B221" s="235"/>
      <c r="C221" s="236"/>
      <c r="D221" s="230" t="s">
        <v>189</v>
      </c>
      <c r="E221" s="236"/>
      <c r="F221" s="238" t="s">
        <v>2648</v>
      </c>
      <c r="G221" s="236"/>
      <c r="H221" s="239">
        <v>2.445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189</v>
      </c>
      <c r="AU221" s="245" t="s">
        <v>82</v>
      </c>
      <c r="AV221" s="13" t="s">
        <v>82</v>
      </c>
      <c r="AW221" s="13" t="s">
        <v>4</v>
      </c>
      <c r="AX221" s="13" t="s">
        <v>80</v>
      </c>
      <c r="AY221" s="245" t="s">
        <v>178</v>
      </c>
    </row>
    <row r="222" spans="1:63" s="12" customFormat="1" ht="22.8" customHeight="1">
      <c r="A222" s="12"/>
      <c r="B222" s="201"/>
      <c r="C222" s="202"/>
      <c r="D222" s="203" t="s">
        <v>71</v>
      </c>
      <c r="E222" s="215" t="s">
        <v>220</v>
      </c>
      <c r="F222" s="215" t="s">
        <v>778</v>
      </c>
      <c r="G222" s="202"/>
      <c r="H222" s="202"/>
      <c r="I222" s="205"/>
      <c r="J222" s="216">
        <f>BK222</f>
        <v>0</v>
      </c>
      <c r="K222" s="202"/>
      <c r="L222" s="207"/>
      <c r="M222" s="208"/>
      <c r="N222" s="209"/>
      <c r="O222" s="209"/>
      <c r="P222" s="210">
        <f>P223+P237+P243+P249</f>
        <v>0</v>
      </c>
      <c r="Q222" s="209"/>
      <c r="R222" s="210">
        <f>R223+R237+R243+R249</f>
        <v>6.54996042</v>
      </c>
      <c r="S222" s="209"/>
      <c r="T222" s="211">
        <f>T223+T237+T243+T249</f>
        <v>4.37174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80</v>
      </c>
      <c r="AT222" s="213" t="s">
        <v>71</v>
      </c>
      <c r="AU222" s="213" t="s">
        <v>80</v>
      </c>
      <c r="AY222" s="212" t="s">
        <v>178</v>
      </c>
      <c r="BK222" s="214">
        <f>BK223+BK237+BK243+BK249</f>
        <v>0</v>
      </c>
    </row>
    <row r="223" spans="1:63" s="12" customFormat="1" ht="20.85" customHeight="1">
      <c r="A223" s="12"/>
      <c r="B223" s="201"/>
      <c r="C223" s="202"/>
      <c r="D223" s="203" t="s">
        <v>71</v>
      </c>
      <c r="E223" s="215" t="s">
        <v>652</v>
      </c>
      <c r="F223" s="215" t="s">
        <v>2649</v>
      </c>
      <c r="G223" s="202"/>
      <c r="H223" s="202"/>
      <c r="I223" s="205"/>
      <c r="J223" s="216">
        <f>BK223</f>
        <v>0</v>
      </c>
      <c r="K223" s="202"/>
      <c r="L223" s="207"/>
      <c r="M223" s="208"/>
      <c r="N223" s="209"/>
      <c r="O223" s="209"/>
      <c r="P223" s="210">
        <f>SUM(P224:P236)</f>
        <v>0</v>
      </c>
      <c r="Q223" s="209"/>
      <c r="R223" s="210">
        <f>SUM(R224:R236)</f>
        <v>5.41226772</v>
      </c>
      <c r="S223" s="209"/>
      <c r="T223" s="211">
        <f>SUM(T224:T236)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2" t="s">
        <v>80</v>
      </c>
      <c r="AT223" s="213" t="s">
        <v>71</v>
      </c>
      <c r="AU223" s="213" t="s">
        <v>82</v>
      </c>
      <c r="AY223" s="212" t="s">
        <v>178</v>
      </c>
      <c r="BK223" s="214">
        <f>SUM(BK224:BK236)</f>
        <v>0</v>
      </c>
    </row>
    <row r="224" spans="1:65" s="2" customFormat="1" ht="16.5" customHeight="1">
      <c r="A224" s="41"/>
      <c r="B224" s="42"/>
      <c r="C224" s="217" t="s">
        <v>359</v>
      </c>
      <c r="D224" s="281" t="s">
        <v>180</v>
      </c>
      <c r="E224" s="218" t="s">
        <v>2650</v>
      </c>
      <c r="F224" s="219" t="s">
        <v>2651</v>
      </c>
      <c r="G224" s="220" t="s">
        <v>346</v>
      </c>
      <c r="H224" s="221">
        <v>30.66</v>
      </c>
      <c r="I224" s="222"/>
      <c r="J224" s="223">
        <f>ROUND(I224*H224,2)</f>
        <v>0</v>
      </c>
      <c r="K224" s="219" t="s">
        <v>184</v>
      </c>
      <c r="L224" s="47"/>
      <c r="M224" s="224" t="s">
        <v>19</v>
      </c>
      <c r="N224" s="225" t="s">
        <v>43</v>
      </c>
      <c r="O224" s="87"/>
      <c r="P224" s="226">
        <f>O224*H224</f>
        <v>0</v>
      </c>
      <c r="Q224" s="226">
        <v>0.1295</v>
      </c>
      <c r="R224" s="226">
        <f>Q224*H224</f>
        <v>3.97047</v>
      </c>
      <c r="S224" s="226">
        <v>0</v>
      </c>
      <c r="T224" s="22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8" t="s">
        <v>185</v>
      </c>
      <c r="AT224" s="228" t="s">
        <v>180</v>
      </c>
      <c r="AU224" s="228" t="s">
        <v>101</v>
      </c>
      <c r="AY224" s="20" t="s">
        <v>178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0" t="s">
        <v>80</v>
      </c>
      <c r="BK224" s="229">
        <f>ROUND(I224*H224,2)</f>
        <v>0</v>
      </c>
      <c r="BL224" s="20" t="s">
        <v>185</v>
      </c>
      <c r="BM224" s="228" t="s">
        <v>2652</v>
      </c>
    </row>
    <row r="225" spans="1:47" s="2" customFormat="1" ht="12">
      <c r="A225" s="41"/>
      <c r="B225" s="42"/>
      <c r="C225" s="43"/>
      <c r="D225" s="230" t="s">
        <v>187</v>
      </c>
      <c r="E225" s="43"/>
      <c r="F225" s="231" t="s">
        <v>2653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187</v>
      </c>
      <c r="AU225" s="20" t="s">
        <v>101</v>
      </c>
    </row>
    <row r="226" spans="1:51" s="13" customFormat="1" ht="12">
      <c r="A226" s="13"/>
      <c r="B226" s="235"/>
      <c r="C226" s="236"/>
      <c r="D226" s="230" t="s">
        <v>189</v>
      </c>
      <c r="E226" s="237" t="s">
        <v>19</v>
      </c>
      <c r="F226" s="238" t="s">
        <v>2654</v>
      </c>
      <c r="G226" s="236"/>
      <c r="H226" s="239">
        <v>30.66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189</v>
      </c>
      <c r="AU226" s="245" t="s">
        <v>101</v>
      </c>
      <c r="AV226" s="13" t="s">
        <v>82</v>
      </c>
      <c r="AW226" s="13" t="s">
        <v>33</v>
      </c>
      <c r="AX226" s="13" t="s">
        <v>80</v>
      </c>
      <c r="AY226" s="245" t="s">
        <v>178</v>
      </c>
    </row>
    <row r="227" spans="1:65" s="2" customFormat="1" ht="16.5" customHeight="1">
      <c r="A227" s="41"/>
      <c r="B227" s="42"/>
      <c r="C227" s="293" t="s">
        <v>364</v>
      </c>
      <c r="D227" s="303" t="s">
        <v>452</v>
      </c>
      <c r="E227" s="294" t="s">
        <v>2655</v>
      </c>
      <c r="F227" s="295" t="s">
        <v>2656</v>
      </c>
      <c r="G227" s="296" t="s">
        <v>346</v>
      </c>
      <c r="H227" s="297">
        <v>31.273</v>
      </c>
      <c r="I227" s="298"/>
      <c r="J227" s="299">
        <f>ROUND(I227*H227,2)</f>
        <v>0</v>
      </c>
      <c r="K227" s="295" t="s">
        <v>184</v>
      </c>
      <c r="L227" s="300"/>
      <c r="M227" s="301" t="s">
        <v>19</v>
      </c>
      <c r="N227" s="302" t="s">
        <v>43</v>
      </c>
      <c r="O227" s="87"/>
      <c r="P227" s="226">
        <f>O227*H227</f>
        <v>0</v>
      </c>
      <c r="Q227" s="226">
        <v>0.045</v>
      </c>
      <c r="R227" s="226">
        <f>Q227*H227</f>
        <v>1.407285</v>
      </c>
      <c r="S227" s="226">
        <v>0</v>
      </c>
      <c r="T227" s="22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8" t="s">
        <v>198</v>
      </c>
      <c r="AT227" s="228" t="s">
        <v>452</v>
      </c>
      <c r="AU227" s="228" t="s">
        <v>101</v>
      </c>
      <c r="AY227" s="20" t="s">
        <v>178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0" t="s">
        <v>80</v>
      </c>
      <c r="BK227" s="229">
        <f>ROUND(I227*H227,2)</f>
        <v>0</v>
      </c>
      <c r="BL227" s="20" t="s">
        <v>185</v>
      </c>
      <c r="BM227" s="228" t="s">
        <v>2657</v>
      </c>
    </row>
    <row r="228" spans="1:47" s="2" customFormat="1" ht="12">
      <c r="A228" s="41"/>
      <c r="B228" s="42"/>
      <c r="C228" s="43"/>
      <c r="D228" s="230" t="s">
        <v>187</v>
      </c>
      <c r="E228" s="43"/>
      <c r="F228" s="231" t="s">
        <v>2656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187</v>
      </c>
      <c r="AU228" s="20" t="s">
        <v>101</v>
      </c>
    </row>
    <row r="229" spans="1:51" s="13" customFormat="1" ht="12">
      <c r="A229" s="13"/>
      <c r="B229" s="235"/>
      <c r="C229" s="236"/>
      <c r="D229" s="230" t="s">
        <v>189</v>
      </c>
      <c r="E229" s="236"/>
      <c r="F229" s="238" t="s">
        <v>2658</v>
      </c>
      <c r="G229" s="236"/>
      <c r="H229" s="239">
        <v>31.273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101</v>
      </c>
      <c r="AV229" s="13" t="s">
        <v>82</v>
      </c>
      <c r="AW229" s="13" t="s">
        <v>4</v>
      </c>
      <c r="AX229" s="13" t="s">
        <v>80</v>
      </c>
      <c r="AY229" s="245" t="s">
        <v>178</v>
      </c>
    </row>
    <row r="230" spans="1:65" s="2" customFormat="1" ht="16.5" customHeight="1">
      <c r="A230" s="41"/>
      <c r="B230" s="42"/>
      <c r="C230" s="217" t="s">
        <v>369</v>
      </c>
      <c r="D230" s="217" t="s">
        <v>180</v>
      </c>
      <c r="E230" s="218" t="s">
        <v>2659</v>
      </c>
      <c r="F230" s="219" t="s">
        <v>2660</v>
      </c>
      <c r="G230" s="220" t="s">
        <v>254</v>
      </c>
      <c r="H230" s="221">
        <v>0.034</v>
      </c>
      <c r="I230" s="222"/>
      <c r="J230" s="223">
        <f>ROUND(I230*H230,2)</f>
        <v>0</v>
      </c>
      <c r="K230" s="219" t="s">
        <v>184</v>
      </c>
      <c r="L230" s="47"/>
      <c r="M230" s="224" t="s">
        <v>19</v>
      </c>
      <c r="N230" s="225" t="s">
        <v>43</v>
      </c>
      <c r="O230" s="87"/>
      <c r="P230" s="226">
        <f>O230*H230</f>
        <v>0</v>
      </c>
      <c r="Q230" s="226">
        <v>1.01508</v>
      </c>
      <c r="R230" s="226">
        <f>Q230*H230</f>
        <v>0.034512720000000004</v>
      </c>
      <c r="S230" s="226">
        <v>0</v>
      </c>
      <c r="T230" s="22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8" t="s">
        <v>185</v>
      </c>
      <c r="AT230" s="228" t="s">
        <v>180</v>
      </c>
      <c r="AU230" s="228" t="s">
        <v>101</v>
      </c>
      <c r="AY230" s="20" t="s">
        <v>178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0" t="s">
        <v>80</v>
      </c>
      <c r="BK230" s="229">
        <f>ROUND(I230*H230,2)</f>
        <v>0</v>
      </c>
      <c r="BL230" s="20" t="s">
        <v>185</v>
      </c>
      <c r="BM230" s="228" t="s">
        <v>2661</v>
      </c>
    </row>
    <row r="231" spans="1:47" s="2" customFormat="1" ht="12">
      <c r="A231" s="41"/>
      <c r="B231" s="42"/>
      <c r="C231" s="43"/>
      <c r="D231" s="230" t="s">
        <v>187</v>
      </c>
      <c r="E231" s="43"/>
      <c r="F231" s="231" t="s">
        <v>2662</v>
      </c>
      <c r="G231" s="43"/>
      <c r="H231" s="43"/>
      <c r="I231" s="232"/>
      <c r="J231" s="43"/>
      <c r="K231" s="43"/>
      <c r="L231" s="47"/>
      <c r="M231" s="233"/>
      <c r="N231" s="23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187</v>
      </c>
      <c r="AU231" s="20" t="s">
        <v>101</v>
      </c>
    </row>
    <row r="232" spans="1:51" s="14" customFormat="1" ht="12">
      <c r="A232" s="14"/>
      <c r="B232" s="247"/>
      <c r="C232" s="248"/>
      <c r="D232" s="230" t="s">
        <v>189</v>
      </c>
      <c r="E232" s="249" t="s">
        <v>19</v>
      </c>
      <c r="F232" s="250" t="s">
        <v>2581</v>
      </c>
      <c r="G232" s="248"/>
      <c r="H232" s="249" t="s">
        <v>19</v>
      </c>
      <c r="I232" s="251"/>
      <c r="J232" s="248"/>
      <c r="K232" s="248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189</v>
      </c>
      <c r="AU232" s="256" t="s">
        <v>101</v>
      </c>
      <c r="AV232" s="14" t="s">
        <v>80</v>
      </c>
      <c r="AW232" s="14" t="s">
        <v>33</v>
      </c>
      <c r="AX232" s="14" t="s">
        <v>72</v>
      </c>
      <c r="AY232" s="256" t="s">
        <v>178</v>
      </c>
    </row>
    <row r="233" spans="1:51" s="13" customFormat="1" ht="12">
      <c r="A233" s="13"/>
      <c r="B233" s="235"/>
      <c r="C233" s="236"/>
      <c r="D233" s="230" t="s">
        <v>189</v>
      </c>
      <c r="E233" s="237" t="s">
        <v>19</v>
      </c>
      <c r="F233" s="238" t="s">
        <v>2663</v>
      </c>
      <c r="G233" s="236"/>
      <c r="H233" s="239">
        <v>0.017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189</v>
      </c>
      <c r="AU233" s="245" t="s">
        <v>101</v>
      </c>
      <c r="AV233" s="13" t="s">
        <v>82</v>
      </c>
      <c r="AW233" s="13" t="s">
        <v>33</v>
      </c>
      <c r="AX233" s="13" t="s">
        <v>72</v>
      </c>
      <c r="AY233" s="245" t="s">
        <v>178</v>
      </c>
    </row>
    <row r="234" spans="1:51" s="14" customFormat="1" ht="12">
      <c r="A234" s="14"/>
      <c r="B234" s="247"/>
      <c r="C234" s="248"/>
      <c r="D234" s="230" t="s">
        <v>189</v>
      </c>
      <c r="E234" s="249" t="s">
        <v>19</v>
      </c>
      <c r="F234" s="250" t="s">
        <v>2583</v>
      </c>
      <c r="G234" s="248"/>
      <c r="H234" s="249" t="s">
        <v>19</v>
      </c>
      <c r="I234" s="251"/>
      <c r="J234" s="248"/>
      <c r="K234" s="248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189</v>
      </c>
      <c r="AU234" s="256" t="s">
        <v>101</v>
      </c>
      <c r="AV234" s="14" t="s">
        <v>80</v>
      </c>
      <c r="AW234" s="14" t="s">
        <v>33</v>
      </c>
      <c r="AX234" s="14" t="s">
        <v>72</v>
      </c>
      <c r="AY234" s="256" t="s">
        <v>178</v>
      </c>
    </row>
    <row r="235" spans="1:51" s="13" customFormat="1" ht="12">
      <c r="A235" s="13"/>
      <c r="B235" s="235"/>
      <c r="C235" s="236"/>
      <c r="D235" s="230" t="s">
        <v>189</v>
      </c>
      <c r="E235" s="237" t="s">
        <v>19</v>
      </c>
      <c r="F235" s="238" t="s">
        <v>2664</v>
      </c>
      <c r="G235" s="236"/>
      <c r="H235" s="239">
        <v>0.017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189</v>
      </c>
      <c r="AU235" s="245" t="s">
        <v>101</v>
      </c>
      <c r="AV235" s="13" t="s">
        <v>82</v>
      </c>
      <c r="AW235" s="13" t="s">
        <v>33</v>
      </c>
      <c r="AX235" s="13" t="s">
        <v>72</v>
      </c>
      <c r="AY235" s="245" t="s">
        <v>178</v>
      </c>
    </row>
    <row r="236" spans="1:51" s="15" customFormat="1" ht="12">
      <c r="A236" s="15"/>
      <c r="B236" s="257"/>
      <c r="C236" s="258"/>
      <c r="D236" s="230" t="s">
        <v>189</v>
      </c>
      <c r="E236" s="259" t="s">
        <v>19</v>
      </c>
      <c r="F236" s="260" t="s">
        <v>265</v>
      </c>
      <c r="G236" s="258"/>
      <c r="H236" s="261">
        <v>0.034</v>
      </c>
      <c r="I236" s="262"/>
      <c r="J236" s="258"/>
      <c r="K236" s="258"/>
      <c r="L236" s="263"/>
      <c r="M236" s="264"/>
      <c r="N236" s="265"/>
      <c r="O236" s="265"/>
      <c r="P236" s="265"/>
      <c r="Q236" s="265"/>
      <c r="R236" s="265"/>
      <c r="S236" s="265"/>
      <c r="T236" s="26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7" t="s">
        <v>189</v>
      </c>
      <c r="AU236" s="267" t="s">
        <v>101</v>
      </c>
      <c r="AV236" s="15" t="s">
        <v>185</v>
      </c>
      <c r="AW236" s="15" t="s">
        <v>33</v>
      </c>
      <c r="AX236" s="15" t="s">
        <v>80</v>
      </c>
      <c r="AY236" s="267" t="s">
        <v>178</v>
      </c>
    </row>
    <row r="237" spans="1:63" s="12" customFormat="1" ht="20.85" customHeight="1">
      <c r="A237" s="12"/>
      <c r="B237" s="201"/>
      <c r="C237" s="202"/>
      <c r="D237" s="203" t="s">
        <v>71</v>
      </c>
      <c r="E237" s="215" t="s">
        <v>663</v>
      </c>
      <c r="F237" s="215" t="s">
        <v>2665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SUM(P238:P242)</f>
        <v>0</v>
      </c>
      <c r="Q237" s="209"/>
      <c r="R237" s="210">
        <f>SUM(R238:R242)</f>
        <v>1.1376927000000001</v>
      </c>
      <c r="S237" s="209"/>
      <c r="T237" s="211">
        <f>SUM(T238:T242)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2" t="s">
        <v>80</v>
      </c>
      <c r="AT237" s="213" t="s">
        <v>71</v>
      </c>
      <c r="AU237" s="213" t="s">
        <v>82</v>
      </c>
      <c r="AY237" s="212" t="s">
        <v>178</v>
      </c>
      <c r="BK237" s="214">
        <f>SUM(BK238:BK242)</f>
        <v>0</v>
      </c>
    </row>
    <row r="238" spans="1:65" s="2" customFormat="1" ht="16.5" customHeight="1">
      <c r="A238" s="41"/>
      <c r="B238" s="42"/>
      <c r="C238" s="217" t="s">
        <v>375</v>
      </c>
      <c r="D238" s="281" t="s">
        <v>180</v>
      </c>
      <c r="E238" s="218" t="s">
        <v>2666</v>
      </c>
      <c r="F238" s="219" t="s">
        <v>2667</v>
      </c>
      <c r="G238" s="220" t="s">
        <v>346</v>
      </c>
      <c r="H238" s="221">
        <v>3.91</v>
      </c>
      <c r="I238" s="222"/>
      <c r="J238" s="223">
        <f>ROUND(I238*H238,2)</f>
        <v>0</v>
      </c>
      <c r="K238" s="219" t="s">
        <v>184</v>
      </c>
      <c r="L238" s="47"/>
      <c r="M238" s="224" t="s">
        <v>19</v>
      </c>
      <c r="N238" s="225" t="s">
        <v>43</v>
      </c>
      <c r="O238" s="87"/>
      <c r="P238" s="226">
        <f>O238*H238</f>
        <v>0</v>
      </c>
      <c r="Q238" s="226">
        <v>0.16371</v>
      </c>
      <c r="R238" s="226">
        <f>Q238*H238</f>
        <v>0.6401061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185</v>
      </c>
      <c r="AT238" s="228" t="s">
        <v>180</v>
      </c>
      <c r="AU238" s="228" t="s">
        <v>101</v>
      </c>
      <c r="AY238" s="20" t="s">
        <v>178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80</v>
      </c>
      <c r="BK238" s="229">
        <f>ROUND(I238*H238,2)</f>
        <v>0</v>
      </c>
      <c r="BL238" s="20" t="s">
        <v>185</v>
      </c>
      <c r="BM238" s="228" t="s">
        <v>2668</v>
      </c>
    </row>
    <row r="239" spans="1:47" s="2" customFormat="1" ht="12">
      <c r="A239" s="41"/>
      <c r="B239" s="42"/>
      <c r="C239" s="43"/>
      <c r="D239" s="230" t="s">
        <v>187</v>
      </c>
      <c r="E239" s="43"/>
      <c r="F239" s="231" t="s">
        <v>2669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187</v>
      </c>
      <c r="AU239" s="20" t="s">
        <v>101</v>
      </c>
    </row>
    <row r="240" spans="1:51" s="13" customFormat="1" ht="12">
      <c r="A240" s="13"/>
      <c r="B240" s="235"/>
      <c r="C240" s="236"/>
      <c r="D240" s="230" t="s">
        <v>189</v>
      </c>
      <c r="E240" s="237" t="s">
        <v>19</v>
      </c>
      <c r="F240" s="238" t="s">
        <v>2670</v>
      </c>
      <c r="G240" s="236"/>
      <c r="H240" s="239">
        <v>3.91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189</v>
      </c>
      <c r="AU240" s="245" t="s">
        <v>101</v>
      </c>
      <c r="AV240" s="13" t="s">
        <v>82</v>
      </c>
      <c r="AW240" s="13" t="s">
        <v>33</v>
      </c>
      <c r="AX240" s="13" t="s">
        <v>80</v>
      </c>
      <c r="AY240" s="245" t="s">
        <v>178</v>
      </c>
    </row>
    <row r="241" spans="1:65" s="2" customFormat="1" ht="16.5" customHeight="1">
      <c r="A241" s="41"/>
      <c r="B241" s="42"/>
      <c r="C241" s="293" t="s">
        <v>319</v>
      </c>
      <c r="D241" s="303" t="s">
        <v>452</v>
      </c>
      <c r="E241" s="294" t="s">
        <v>2671</v>
      </c>
      <c r="F241" s="295" t="s">
        <v>2672</v>
      </c>
      <c r="G241" s="296" t="s">
        <v>346</v>
      </c>
      <c r="H241" s="297">
        <v>3.91</v>
      </c>
      <c r="I241" s="298"/>
      <c r="J241" s="299">
        <f>ROUND(I241*H241,2)</f>
        <v>0</v>
      </c>
      <c r="K241" s="295" t="s">
        <v>184</v>
      </c>
      <c r="L241" s="300"/>
      <c r="M241" s="301" t="s">
        <v>19</v>
      </c>
      <c r="N241" s="302" t="s">
        <v>43</v>
      </c>
      <c r="O241" s="87"/>
      <c r="P241" s="226">
        <f>O241*H241</f>
        <v>0</v>
      </c>
      <c r="Q241" s="226">
        <v>0.12726</v>
      </c>
      <c r="R241" s="226">
        <f>Q241*H241</f>
        <v>0.49758660000000005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198</v>
      </c>
      <c r="AT241" s="228" t="s">
        <v>452</v>
      </c>
      <c r="AU241" s="228" t="s">
        <v>101</v>
      </c>
      <c r="AY241" s="20" t="s">
        <v>178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80</v>
      </c>
      <c r="BK241" s="229">
        <f>ROUND(I241*H241,2)</f>
        <v>0</v>
      </c>
      <c r="BL241" s="20" t="s">
        <v>185</v>
      </c>
      <c r="BM241" s="228" t="s">
        <v>2673</v>
      </c>
    </row>
    <row r="242" spans="1:47" s="2" customFormat="1" ht="12">
      <c r="A242" s="41"/>
      <c r="B242" s="42"/>
      <c r="C242" s="43"/>
      <c r="D242" s="230" t="s">
        <v>187</v>
      </c>
      <c r="E242" s="43"/>
      <c r="F242" s="231" t="s">
        <v>2672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187</v>
      </c>
      <c r="AU242" s="20" t="s">
        <v>101</v>
      </c>
    </row>
    <row r="243" spans="1:63" s="12" customFormat="1" ht="20.85" customHeight="1">
      <c r="A243" s="12"/>
      <c r="B243" s="201"/>
      <c r="C243" s="202"/>
      <c r="D243" s="203" t="s">
        <v>71</v>
      </c>
      <c r="E243" s="215" t="s">
        <v>428</v>
      </c>
      <c r="F243" s="215" t="s">
        <v>2674</v>
      </c>
      <c r="G243" s="202"/>
      <c r="H243" s="202"/>
      <c r="I243" s="205"/>
      <c r="J243" s="216">
        <f>BK243</f>
        <v>0</v>
      </c>
      <c r="K243" s="202"/>
      <c r="L243" s="207"/>
      <c r="M243" s="208"/>
      <c r="N243" s="209"/>
      <c r="O243" s="209"/>
      <c r="P243" s="210">
        <f>SUM(P244:P248)</f>
        <v>0</v>
      </c>
      <c r="Q243" s="209"/>
      <c r="R243" s="210">
        <f>SUM(R244:R248)</f>
        <v>0</v>
      </c>
      <c r="S243" s="209"/>
      <c r="T243" s="211">
        <f>SUM(T244:T248)</f>
        <v>4.37174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2" t="s">
        <v>80</v>
      </c>
      <c r="AT243" s="213" t="s">
        <v>71</v>
      </c>
      <c r="AU243" s="213" t="s">
        <v>82</v>
      </c>
      <c r="AY243" s="212" t="s">
        <v>178</v>
      </c>
      <c r="BK243" s="214">
        <f>SUM(BK244:BK248)</f>
        <v>0</v>
      </c>
    </row>
    <row r="244" spans="1:65" s="2" customFormat="1" ht="16.5" customHeight="1">
      <c r="A244" s="41"/>
      <c r="B244" s="42"/>
      <c r="C244" s="217" t="s">
        <v>383</v>
      </c>
      <c r="D244" s="281" t="s">
        <v>180</v>
      </c>
      <c r="E244" s="218" t="s">
        <v>2675</v>
      </c>
      <c r="F244" s="219" t="s">
        <v>2676</v>
      </c>
      <c r="G244" s="220" t="s">
        <v>223</v>
      </c>
      <c r="H244" s="221">
        <v>1.814</v>
      </c>
      <c r="I244" s="222"/>
      <c r="J244" s="223">
        <f>ROUND(I244*H244,2)</f>
        <v>0</v>
      </c>
      <c r="K244" s="219" t="s">
        <v>184</v>
      </c>
      <c r="L244" s="47"/>
      <c r="M244" s="224" t="s">
        <v>19</v>
      </c>
      <c r="N244" s="225" t="s">
        <v>43</v>
      </c>
      <c r="O244" s="87"/>
      <c r="P244" s="226">
        <f>O244*H244</f>
        <v>0</v>
      </c>
      <c r="Q244" s="226">
        <v>0</v>
      </c>
      <c r="R244" s="226">
        <f>Q244*H244</f>
        <v>0</v>
      </c>
      <c r="S244" s="226">
        <v>2.41</v>
      </c>
      <c r="T244" s="227">
        <f>S244*H244</f>
        <v>4.37174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8" t="s">
        <v>185</v>
      </c>
      <c r="AT244" s="228" t="s">
        <v>180</v>
      </c>
      <c r="AU244" s="228" t="s">
        <v>101</v>
      </c>
      <c r="AY244" s="20" t="s">
        <v>178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0" t="s">
        <v>80</v>
      </c>
      <c r="BK244" s="229">
        <f>ROUND(I244*H244,2)</f>
        <v>0</v>
      </c>
      <c r="BL244" s="20" t="s">
        <v>185</v>
      </c>
      <c r="BM244" s="228" t="s">
        <v>2677</v>
      </c>
    </row>
    <row r="245" spans="1:47" s="2" customFormat="1" ht="12">
      <c r="A245" s="41"/>
      <c r="B245" s="42"/>
      <c r="C245" s="43"/>
      <c r="D245" s="230" t="s">
        <v>187</v>
      </c>
      <c r="E245" s="43"/>
      <c r="F245" s="231" t="s">
        <v>2678</v>
      </c>
      <c r="G245" s="43"/>
      <c r="H245" s="43"/>
      <c r="I245" s="232"/>
      <c r="J245" s="43"/>
      <c r="K245" s="43"/>
      <c r="L245" s="47"/>
      <c r="M245" s="233"/>
      <c r="N245" s="23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187</v>
      </c>
      <c r="AU245" s="20" t="s">
        <v>101</v>
      </c>
    </row>
    <row r="246" spans="1:51" s="13" customFormat="1" ht="12">
      <c r="A246" s="13"/>
      <c r="B246" s="235"/>
      <c r="C246" s="236"/>
      <c r="D246" s="230" t="s">
        <v>189</v>
      </c>
      <c r="E246" s="237" t="s">
        <v>19</v>
      </c>
      <c r="F246" s="238" t="s">
        <v>2679</v>
      </c>
      <c r="G246" s="236"/>
      <c r="H246" s="239">
        <v>1.156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189</v>
      </c>
      <c r="AU246" s="245" t="s">
        <v>101</v>
      </c>
      <c r="AV246" s="13" t="s">
        <v>82</v>
      </c>
      <c r="AW246" s="13" t="s">
        <v>33</v>
      </c>
      <c r="AX246" s="13" t="s">
        <v>72</v>
      </c>
      <c r="AY246" s="245" t="s">
        <v>178</v>
      </c>
    </row>
    <row r="247" spans="1:51" s="13" customFormat="1" ht="12">
      <c r="A247" s="13"/>
      <c r="B247" s="235"/>
      <c r="C247" s="236"/>
      <c r="D247" s="230" t="s">
        <v>189</v>
      </c>
      <c r="E247" s="237" t="s">
        <v>19</v>
      </c>
      <c r="F247" s="238" t="s">
        <v>2680</v>
      </c>
      <c r="G247" s="236"/>
      <c r="H247" s="239">
        <v>0.658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189</v>
      </c>
      <c r="AU247" s="245" t="s">
        <v>101</v>
      </c>
      <c r="AV247" s="13" t="s">
        <v>82</v>
      </c>
      <c r="AW247" s="13" t="s">
        <v>33</v>
      </c>
      <c r="AX247" s="13" t="s">
        <v>72</v>
      </c>
      <c r="AY247" s="245" t="s">
        <v>178</v>
      </c>
    </row>
    <row r="248" spans="1:51" s="15" customFormat="1" ht="12">
      <c r="A248" s="15"/>
      <c r="B248" s="257"/>
      <c r="C248" s="258"/>
      <c r="D248" s="230" t="s">
        <v>189</v>
      </c>
      <c r="E248" s="259" t="s">
        <v>19</v>
      </c>
      <c r="F248" s="260" t="s">
        <v>265</v>
      </c>
      <c r="G248" s="258"/>
      <c r="H248" s="261">
        <v>1.814</v>
      </c>
      <c r="I248" s="262"/>
      <c r="J248" s="258"/>
      <c r="K248" s="258"/>
      <c r="L248" s="263"/>
      <c r="M248" s="264"/>
      <c r="N248" s="265"/>
      <c r="O248" s="265"/>
      <c r="P248" s="265"/>
      <c r="Q248" s="265"/>
      <c r="R248" s="265"/>
      <c r="S248" s="265"/>
      <c r="T248" s="26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7" t="s">
        <v>189</v>
      </c>
      <c r="AU248" s="267" t="s">
        <v>101</v>
      </c>
      <c r="AV248" s="15" t="s">
        <v>185</v>
      </c>
      <c r="AW248" s="15" t="s">
        <v>33</v>
      </c>
      <c r="AX248" s="15" t="s">
        <v>80</v>
      </c>
      <c r="AY248" s="267" t="s">
        <v>178</v>
      </c>
    </row>
    <row r="249" spans="1:63" s="12" customFormat="1" ht="20.85" customHeight="1">
      <c r="A249" s="12"/>
      <c r="B249" s="201"/>
      <c r="C249" s="202"/>
      <c r="D249" s="203" t="s">
        <v>71</v>
      </c>
      <c r="E249" s="215" t="s">
        <v>686</v>
      </c>
      <c r="F249" s="215" t="s">
        <v>840</v>
      </c>
      <c r="G249" s="202"/>
      <c r="H249" s="202"/>
      <c r="I249" s="205"/>
      <c r="J249" s="216">
        <f>BK249</f>
        <v>0</v>
      </c>
      <c r="K249" s="202"/>
      <c r="L249" s="207"/>
      <c r="M249" s="208"/>
      <c r="N249" s="209"/>
      <c r="O249" s="209"/>
      <c r="P249" s="210">
        <f>P250+P271</f>
        <v>0</v>
      </c>
      <c r="Q249" s="209"/>
      <c r="R249" s="210">
        <f>R250+R271</f>
        <v>0</v>
      </c>
      <c r="S249" s="209"/>
      <c r="T249" s="211">
        <f>T250+T271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2" t="s">
        <v>80</v>
      </c>
      <c r="AT249" s="213" t="s">
        <v>71</v>
      </c>
      <c r="AU249" s="213" t="s">
        <v>82</v>
      </c>
      <c r="AY249" s="212" t="s">
        <v>178</v>
      </c>
      <c r="BK249" s="214">
        <f>BK250+BK271</f>
        <v>0</v>
      </c>
    </row>
    <row r="250" spans="1:63" s="16" customFormat="1" ht="20.85" customHeight="1">
      <c r="A250" s="16"/>
      <c r="B250" s="268"/>
      <c r="C250" s="269"/>
      <c r="D250" s="270" t="s">
        <v>71</v>
      </c>
      <c r="E250" s="270" t="s">
        <v>841</v>
      </c>
      <c r="F250" s="270" t="s">
        <v>842</v>
      </c>
      <c r="G250" s="269"/>
      <c r="H250" s="269"/>
      <c r="I250" s="271"/>
      <c r="J250" s="272">
        <f>BK250</f>
        <v>0</v>
      </c>
      <c r="K250" s="269"/>
      <c r="L250" s="273"/>
      <c r="M250" s="274"/>
      <c r="N250" s="275"/>
      <c r="O250" s="275"/>
      <c r="P250" s="276">
        <f>SUM(P251:P270)</f>
        <v>0</v>
      </c>
      <c r="Q250" s="275"/>
      <c r="R250" s="276">
        <f>SUM(R251:R270)</f>
        <v>0</v>
      </c>
      <c r="S250" s="275"/>
      <c r="T250" s="277">
        <f>SUM(T251:T270)</f>
        <v>0</v>
      </c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R250" s="278" t="s">
        <v>80</v>
      </c>
      <c r="AT250" s="279" t="s">
        <v>71</v>
      </c>
      <c r="AU250" s="279" t="s">
        <v>101</v>
      </c>
      <c r="AY250" s="278" t="s">
        <v>178</v>
      </c>
      <c r="BK250" s="280">
        <f>SUM(BK251:BK270)</f>
        <v>0</v>
      </c>
    </row>
    <row r="251" spans="1:65" s="2" customFormat="1" ht="16.5" customHeight="1">
      <c r="A251" s="41"/>
      <c r="B251" s="42"/>
      <c r="C251" s="217" t="s">
        <v>387</v>
      </c>
      <c r="D251" s="217" t="s">
        <v>180</v>
      </c>
      <c r="E251" s="218" t="s">
        <v>2681</v>
      </c>
      <c r="F251" s="219" t="s">
        <v>2682</v>
      </c>
      <c r="G251" s="220" t="s">
        <v>254</v>
      </c>
      <c r="H251" s="221">
        <v>23.478</v>
      </c>
      <c r="I251" s="222"/>
      <c r="J251" s="223">
        <f>ROUND(I251*H251,2)</f>
        <v>0</v>
      </c>
      <c r="K251" s="219" t="s">
        <v>184</v>
      </c>
      <c r="L251" s="47"/>
      <c r="M251" s="224" t="s">
        <v>19</v>
      </c>
      <c r="N251" s="225" t="s">
        <v>43</v>
      </c>
      <c r="O251" s="87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8" t="s">
        <v>185</v>
      </c>
      <c r="AT251" s="228" t="s">
        <v>180</v>
      </c>
      <c r="AU251" s="228" t="s">
        <v>185</v>
      </c>
      <c r="AY251" s="20" t="s">
        <v>178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0" t="s">
        <v>80</v>
      </c>
      <c r="BK251" s="229">
        <f>ROUND(I251*H251,2)</f>
        <v>0</v>
      </c>
      <c r="BL251" s="20" t="s">
        <v>185</v>
      </c>
      <c r="BM251" s="228" t="s">
        <v>2683</v>
      </c>
    </row>
    <row r="252" spans="1:47" s="2" customFormat="1" ht="12">
      <c r="A252" s="41"/>
      <c r="B252" s="42"/>
      <c r="C252" s="43"/>
      <c r="D252" s="230" t="s">
        <v>187</v>
      </c>
      <c r="E252" s="43"/>
      <c r="F252" s="231" t="s">
        <v>2684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187</v>
      </c>
      <c r="AU252" s="20" t="s">
        <v>185</v>
      </c>
    </row>
    <row r="253" spans="1:51" s="13" customFormat="1" ht="12">
      <c r="A253" s="13"/>
      <c r="B253" s="235"/>
      <c r="C253" s="236"/>
      <c r="D253" s="230" t="s">
        <v>189</v>
      </c>
      <c r="E253" s="237" t="s">
        <v>19</v>
      </c>
      <c r="F253" s="238" t="s">
        <v>2685</v>
      </c>
      <c r="G253" s="236"/>
      <c r="H253" s="239">
        <v>23.478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189</v>
      </c>
      <c r="AU253" s="245" t="s">
        <v>185</v>
      </c>
      <c r="AV253" s="13" t="s">
        <v>82</v>
      </c>
      <c r="AW253" s="13" t="s">
        <v>33</v>
      </c>
      <c r="AX253" s="13" t="s">
        <v>80</v>
      </c>
      <c r="AY253" s="245" t="s">
        <v>178</v>
      </c>
    </row>
    <row r="254" spans="1:65" s="2" customFormat="1" ht="16.5" customHeight="1">
      <c r="A254" s="41"/>
      <c r="B254" s="42"/>
      <c r="C254" s="217" t="s">
        <v>393</v>
      </c>
      <c r="D254" s="217" t="s">
        <v>180</v>
      </c>
      <c r="E254" s="218" t="s">
        <v>2686</v>
      </c>
      <c r="F254" s="219" t="s">
        <v>2687</v>
      </c>
      <c r="G254" s="220" t="s">
        <v>254</v>
      </c>
      <c r="H254" s="221">
        <v>328.692</v>
      </c>
      <c r="I254" s="222"/>
      <c r="J254" s="223">
        <f>ROUND(I254*H254,2)</f>
        <v>0</v>
      </c>
      <c r="K254" s="219" t="s">
        <v>184</v>
      </c>
      <c r="L254" s="47"/>
      <c r="M254" s="224" t="s">
        <v>19</v>
      </c>
      <c r="N254" s="225" t="s">
        <v>43</v>
      </c>
      <c r="O254" s="87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8" t="s">
        <v>185</v>
      </c>
      <c r="AT254" s="228" t="s">
        <v>180</v>
      </c>
      <c r="AU254" s="228" t="s">
        <v>185</v>
      </c>
      <c r="AY254" s="20" t="s">
        <v>178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20" t="s">
        <v>80</v>
      </c>
      <c r="BK254" s="229">
        <f>ROUND(I254*H254,2)</f>
        <v>0</v>
      </c>
      <c r="BL254" s="20" t="s">
        <v>185</v>
      </c>
      <c r="BM254" s="228" t="s">
        <v>2688</v>
      </c>
    </row>
    <row r="255" spans="1:47" s="2" customFormat="1" ht="12">
      <c r="A255" s="41"/>
      <c r="B255" s="42"/>
      <c r="C255" s="43"/>
      <c r="D255" s="230" t="s">
        <v>187</v>
      </c>
      <c r="E255" s="43"/>
      <c r="F255" s="231" t="s">
        <v>2689</v>
      </c>
      <c r="G255" s="43"/>
      <c r="H255" s="43"/>
      <c r="I255" s="232"/>
      <c r="J255" s="43"/>
      <c r="K255" s="43"/>
      <c r="L255" s="47"/>
      <c r="M255" s="233"/>
      <c r="N255" s="23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187</v>
      </c>
      <c r="AU255" s="20" t="s">
        <v>185</v>
      </c>
    </row>
    <row r="256" spans="1:51" s="13" customFormat="1" ht="12">
      <c r="A256" s="13"/>
      <c r="B256" s="235"/>
      <c r="C256" s="236"/>
      <c r="D256" s="230" t="s">
        <v>189</v>
      </c>
      <c r="E256" s="236"/>
      <c r="F256" s="238" t="s">
        <v>2690</v>
      </c>
      <c r="G256" s="236"/>
      <c r="H256" s="239">
        <v>328.692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189</v>
      </c>
      <c r="AU256" s="245" t="s">
        <v>185</v>
      </c>
      <c r="AV256" s="13" t="s">
        <v>82</v>
      </c>
      <c r="AW256" s="13" t="s">
        <v>4</v>
      </c>
      <c r="AX256" s="13" t="s">
        <v>80</v>
      </c>
      <c r="AY256" s="245" t="s">
        <v>178</v>
      </c>
    </row>
    <row r="257" spans="1:65" s="2" customFormat="1" ht="16.5" customHeight="1">
      <c r="A257" s="41"/>
      <c r="B257" s="42"/>
      <c r="C257" s="217" t="s">
        <v>398</v>
      </c>
      <c r="D257" s="217" t="s">
        <v>180</v>
      </c>
      <c r="E257" s="218" t="s">
        <v>2691</v>
      </c>
      <c r="F257" s="219" t="s">
        <v>2692</v>
      </c>
      <c r="G257" s="220" t="s">
        <v>254</v>
      </c>
      <c r="H257" s="221">
        <v>35.33</v>
      </c>
      <c r="I257" s="222"/>
      <c r="J257" s="223">
        <f>ROUND(I257*H257,2)</f>
        <v>0</v>
      </c>
      <c r="K257" s="219" t="s">
        <v>184</v>
      </c>
      <c r="L257" s="47"/>
      <c r="M257" s="224" t="s">
        <v>19</v>
      </c>
      <c r="N257" s="225" t="s">
        <v>43</v>
      </c>
      <c r="O257" s="87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8" t="s">
        <v>185</v>
      </c>
      <c r="AT257" s="228" t="s">
        <v>180</v>
      </c>
      <c r="AU257" s="228" t="s">
        <v>185</v>
      </c>
      <c r="AY257" s="20" t="s">
        <v>178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0" t="s">
        <v>80</v>
      </c>
      <c r="BK257" s="229">
        <f>ROUND(I257*H257,2)</f>
        <v>0</v>
      </c>
      <c r="BL257" s="20" t="s">
        <v>185</v>
      </c>
      <c r="BM257" s="228" t="s">
        <v>2693</v>
      </c>
    </row>
    <row r="258" spans="1:47" s="2" customFormat="1" ht="12">
      <c r="A258" s="41"/>
      <c r="B258" s="42"/>
      <c r="C258" s="43"/>
      <c r="D258" s="230" t="s">
        <v>187</v>
      </c>
      <c r="E258" s="43"/>
      <c r="F258" s="231" t="s">
        <v>2694</v>
      </c>
      <c r="G258" s="43"/>
      <c r="H258" s="43"/>
      <c r="I258" s="232"/>
      <c r="J258" s="43"/>
      <c r="K258" s="43"/>
      <c r="L258" s="47"/>
      <c r="M258" s="233"/>
      <c r="N258" s="23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187</v>
      </c>
      <c r="AU258" s="20" t="s">
        <v>185</v>
      </c>
    </row>
    <row r="259" spans="1:51" s="13" customFormat="1" ht="12">
      <c r="A259" s="13"/>
      <c r="B259" s="235"/>
      <c r="C259" s="236"/>
      <c r="D259" s="230" t="s">
        <v>189</v>
      </c>
      <c r="E259" s="237" t="s">
        <v>19</v>
      </c>
      <c r="F259" s="238" t="s">
        <v>2695</v>
      </c>
      <c r="G259" s="236"/>
      <c r="H259" s="239">
        <v>35.33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189</v>
      </c>
      <c r="AU259" s="245" t="s">
        <v>185</v>
      </c>
      <c r="AV259" s="13" t="s">
        <v>82</v>
      </c>
      <c r="AW259" s="13" t="s">
        <v>33</v>
      </c>
      <c r="AX259" s="13" t="s">
        <v>80</v>
      </c>
      <c r="AY259" s="245" t="s">
        <v>178</v>
      </c>
    </row>
    <row r="260" spans="1:65" s="2" customFormat="1" ht="16.5" customHeight="1">
      <c r="A260" s="41"/>
      <c r="B260" s="42"/>
      <c r="C260" s="217" t="s">
        <v>404</v>
      </c>
      <c r="D260" s="217" t="s">
        <v>180</v>
      </c>
      <c r="E260" s="218" t="s">
        <v>2696</v>
      </c>
      <c r="F260" s="219" t="s">
        <v>2697</v>
      </c>
      <c r="G260" s="220" t="s">
        <v>254</v>
      </c>
      <c r="H260" s="221">
        <v>20.609</v>
      </c>
      <c r="I260" s="222"/>
      <c r="J260" s="223">
        <f>ROUND(I260*H260,2)</f>
        <v>0</v>
      </c>
      <c r="K260" s="219" t="s">
        <v>184</v>
      </c>
      <c r="L260" s="47"/>
      <c r="M260" s="224" t="s">
        <v>19</v>
      </c>
      <c r="N260" s="225" t="s">
        <v>43</v>
      </c>
      <c r="O260" s="87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8" t="s">
        <v>185</v>
      </c>
      <c r="AT260" s="228" t="s">
        <v>180</v>
      </c>
      <c r="AU260" s="228" t="s">
        <v>185</v>
      </c>
      <c r="AY260" s="20" t="s">
        <v>178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0" t="s">
        <v>80</v>
      </c>
      <c r="BK260" s="229">
        <f>ROUND(I260*H260,2)</f>
        <v>0</v>
      </c>
      <c r="BL260" s="20" t="s">
        <v>185</v>
      </c>
      <c r="BM260" s="228" t="s">
        <v>2698</v>
      </c>
    </row>
    <row r="261" spans="1:47" s="2" customFormat="1" ht="12">
      <c r="A261" s="41"/>
      <c r="B261" s="42"/>
      <c r="C261" s="43"/>
      <c r="D261" s="230" t="s">
        <v>187</v>
      </c>
      <c r="E261" s="43"/>
      <c r="F261" s="231" t="s">
        <v>2689</v>
      </c>
      <c r="G261" s="43"/>
      <c r="H261" s="43"/>
      <c r="I261" s="232"/>
      <c r="J261" s="43"/>
      <c r="K261" s="43"/>
      <c r="L261" s="47"/>
      <c r="M261" s="233"/>
      <c r="N261" s="23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187</v>
      </c>
      <c r="AU261" s="20" t="s">
        <v>185</v>
      </c>
    </row>
    <row r="262" spans="1:51" s="13" customFormat="1" ht="12">
      <c r="A262" s="13"/>
      <c r="B262" s="235"/>
      <c r="C262" s="236"/>
      <c r="D262" s="230" t="s">
        <v>189</v>
      </c>
      <c r="E262" s="236"/>
      <c r="F262" s="238" t="s">
        <v>2699</v>
      </c>
      <c r="G262" s="236"/>
      <c r="H262" s="239">
        <v>20.609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189</v>
      </c>
      <c r="AU262" s="245" t="s">
        <v>185</v>
      </c>
      <c r="AV262" s="13" t="s">
        <v>82</v>
      </c>
      <c r="AW262" s="13" t="s">
        <v>4</v>
      </c>
      <c r="AX262" s="13" t="s">
        <v>80</v>
      </c>
      <c r="AY262" s="245" t="s">
        <v>178</v>
      </c>
    </row>
    <row r="263" spans="1:65" s="2" customFormat="1" ht="12">
      <c r="A263" s="41"/>
      <c r="B263" s="42"/>
      <c r="C263" s="217" t="s">
        <v>409</v>
      </c>
      <c r="D263" s="217" t="s">
        <v>180</v>
      </c>
      <c r="E263" s="218" t="s">
        <v>2700</v>
      </c>
      <c r="F263" s="219" t="s">
        <v>2701</v>
      </c>
      <c r="G263" s="220" t="s">
        <v>254</v>
      </c>
      <c r="H263" s="221">
        <v>21.382</v>
      </c>
      <c r="I263" s="222"/>
      <c r="J263" s="223">
        <f>ROUND(I263*H263,2)</f>
        <v>0</v>
      </c>
      <c r="K263" s="219" t="s">
        <v>184</v>
      </c>
      <c r="L263" s="47"/>
      <c r="M263" s="224" t="s">
        <v>19</v>
      </c>
      <c r="N263" s="225" t="s">
        <v>43</v>
      </c>
      <c r="O263" s="87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8" t="s">
        <v>185</v>
      </c>
      <c r="AT263" s="228" t="s">
        <v>180</v>
      </c>
      <c r="AU263" s="228" t="s">
        <v>185</v>
      </c>
      <c r="AY263" s="20" t="s">
        <v>178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20" t="s">
        <v>80</v>
      </c>
      <c r="BK263" s="229">
        <f>ROUND(I263*H263,2)</f>
        <v>0</v>
      </c>
      <c r="BL263" s="20" t="s">
        <v>185</v>
      </c>
      <c r="BM263" s="228" t="s">
        <v>2702</v>
      </c>
    </row>
    <row r="264" spans="1:47" s="2" customFormat="1" ht="12">
      <c r="A264" s="41"/>
      <c r="B264" s="42"/>
      <c r="C264" s="43"/>
      <c r="D264" s="230" t="s">
        <v>187</v>
      </c>
      <c r="E264" s="43"/>
      <c r="F264" s="231" t="s">
        <v>2703</v>
      </c>
      <c r="G264" s="43"/>
      <c r="H264" s="43"/>
      <c r="I264" s="232"/>
      <c r="J264" s="43"/>
      <c r="K264" s="43"/>
      <c r="L264" s="47"/>
      <c r="M264" s="233"/>
      <c r="N264" s="23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187</v>
      </c>
      <c r="AU264" s="20" t="s">
        <v>185</v>
      </c>
    </row>
    <row r="265" spans="1:51" s="13" customFormat="1" ht="12">
      <c r="A265" s="13"/>
      <c r="B265" s="235"/>
      <c r="C265" s="236"/>
      <c r="D265" s="230" t="s">
        <v>189</v>
      </c>
      <c r="E265" s="237" t="s">
        <v>19</v>
      </c>
      <c r="F265" s="238" t="s">
        <v>2704</v>
      </c>
      <c r="G265" s="236"/>
      <c r="H265" s="239">
        <v>21.382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189</v>
      </c>
      <c r="AU265" s="245" t="s">
        <v>185</v>
      </c>
      <c r="AV265" s="13" t="s">
        <v>82</v>
      </c>
      <c r="AW265" s="13" t="s">
        <v>33</v>
      </c>
      <c r="AX265" s="13" t="s">
        <v>80</v>
      </c>
      <c r="AY265" s="245" t="s">
        <v>178</v>
      </c>
    </row>
    <row r="266" spans="1:65" s="2" customFormat="1" ht="12">
      <c r="A266" s="41"/>
      <c r="B266" s="42"/>
      <c r="C266" s="217" t="s">
        <v>415</v>
      </c>
      <c r="D266" s="217" t="s">
        <v>180</v>
      </c>
      <c r="E266" s="218" t="s">
        <v>2705</v>
      </c>
      <c r="F266" s="219" t="s">
        <v>256</v>
      </c>
      <c r="G266" s="220" t="s">
        <v>254</v>
      </c>
      <c r="H266" s="221">
        <v>23.478</v>
      </c>
      <c r="I266" s="222"/>
      <c r="J266" s="223">
        <f>ROUND(I266*H266,2)</f>
        <v>0</v>
      </c>
      <c r="K266" s="219" t="s">
        <v>184</v>
      </c>
      <c r="L266" s="47"/>
      <c r="M266" s="224" t="s">
        <v>19</v>
      </c>
      <c r="N266" s="225" t="s">
        <v>43</v>
      </c>
      <c r="O266" s="87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8" t="s">
        <v>185</v>
      </c>
      <c r="AT266" s="228" t="s">
        <v>180</v>
      </c>
      <c r="AU266" s="228" t="s">
        <v>185</v>
      </c>
      <c r="AY266" s="20" t="s">
        <v>178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20" t="s">
        <v>80</v>
      </c>
      <c r="BK266" s="229">
        <f>ROUND(I266*H266,2)</f>
        <v>0</v>
      </c>
      <c r="BL266" s="20" t="s">
        <v>185</v>
      </c>
      <c r="BM266" s="228" t="s">
        <v>2706</v>
      </c>
    </row>
    <row r="267" spans="1:47" s="2" customFormat="1" ht="12">
      <c r="A267" s="41"/>
      <c r="B267" s="42"/>
      <c r="C267" s="43"/>
      <c r="D267" s="230" t="s">
        <v>187</v>
      </c>
      <c r="E267" s="43"/>
      <c r="F267" s="231" t="s">
        <v>256</v>
      </c>
      <c r="G267" s="43"/>
      <c r="H267" s="43"/>
      <c r="I267" s="232"/>
      <c r="J267" s="43"/>
      <c r="K267" s="43"/>
      <c r="L267" s="47"/>
      <c r="M267" s="233"/>
      <c r="N267" s="23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187</v>
      </c>
      <c r="AU267" s="20" t="s">
        <v>185</v>
      </c>
    </row>
    <row r="268" spans="1:51" s="13" customFormat="1" ht="12">
      <c r="A268" s="13"/>
      <c r="B268" s="235"/>
      <c r="C268" s="236"/>
      <c r="D268" s="230" t="s">
        <v>189</v>
      </c>
      <c r="E268" s="237" t="s">
        <v>19</v>
      </c>
      <c r="F268" s="238" t="s">
        <v>2685</v>
      </c>
      <c r="G268" s="236"/>
      <c r="H268" s="239">
        <v>23.478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189</v>
      </c>
      <c r="AU268" s="245" t="s">
        <v>185</v>
      </c>
      <c r="AV268" s="13" t="s">
        <v>82</v>
      </c>
      <c r="AW268" s="13" t="s">
        <v>33</v>
      </c>
      <c r="AX268" s="13" t="s">
        <v>80</v>
      </c>
      <c r="AY268" s="245" t="s">
        <v>178</v>
      </c>
    </row>
    <row r="269" spans="1:65" s="2" customFormat="1" ht="12">
      <c r="A269" s="41"/>
      <c r="B269" s="42"/>
      <c r="C269" s="217" t="s">
        <v>420</v>
      </c>
      <c r="D269" s="217" t="s">
        <v>180</v>
      </c>
      <c r="E269" s="218" t="s">
        <v>2707</v>
      </c>
      <c r="F269" s="219" t="s">
        <v>2708</v>
      </c>
      <c r="G269" s="220" t="s">
        <v>254</v>
      </c>
      <c r="H269" s="221">
        <v>13.948</v>
      </c>
      <c r="I269" s="222"/>
      <c r="J269" s="223">
        <f>ROUND(I269*H269,2)</f>
        <v>0</v>
      </c>
      <c r="K269" s="219" t="s">
        <v>184</v>
      </c>
      <c r="L269" s="47"/>
      <c r="M269" s="224" t="s">
        <v>19</v>
      </c>
      <c r="N269" s="225" t="s">
        <v>43</v>
      </c>
      <c r="O269" s="87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8" t="s">
        <v>185</v>
      </c>
      <c r="AT269" s="228" t="s">
        <v>180</v>
      </c>
      <c r="AU269" s="228" t="s">
        <v>185</v>
      </c>
      <c r="AY269" s="20" t="s">
        <v>178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20" t="s">
        <v>80</v>
      </c>
      <c r="BK269" s="229">
        <f>ROUND(I269*H269,2)</f>
        <v>0</v>
      </c>
      <c r="BL269" s="20" t="s">
        <v>185</v>
      </c>
      <c r="BM269" s="228" t="s">
        <v>2709</v>
      </c>
    </row>
    <row r="270" spans="1:47" s="2" customFormat="1" ht="12">
      <c r="A270" s="41"/>
      <c r="B270" s="42"/>
      <c r="C270" s="43"/>
      <c r="D270" s="230" t="s">
        <v>187</v>
      </c>
      <c r="E270" s="43"/>
      <c r="F270" s="231" t="s">
        <v>2708</v>
      </c>
      <c r="G270" s="43"/>
      <c r="H270" s="43"/>
      <c r="I270" s="232"/>
      <c r="J270" s="43"/>
      <c r="K270" s="43"/>
      <c r="L270" s="47"/>
      <c r="M270" s="233"/>
      <c r="N270" s="23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187</v>
      </c>
      <c r="AU270" s="20" t="s">
        <v>185</v>
      </c>
    </row>
    <row r="271" spans="1:63" s="16" customFormat="1" ht="20.85" customHeight="1">
      <c r="A271" s="16"/>
      <c r="B271" s="268"/>
      <c r="C271" s="269"/>
      <c r="D271" s="270" t="s">
        <v>71</v>
      </c>
      <c r="E271" s="270" t="s">
        <v>862</v>
      </c>
      <c r="F271" s="270" t="s">
        <v>863</v>
      </c>
      <c r="G271" s="269"/>
      <c r="H271" s="269"/>
      <c r="I271" s="271"/>
      <c r="J271" s="272">
        <f>BK271</f>
        <v>0</v>
      </c>
      <c r="K271" s="269"/>
      <c r="L271" s="273"/>
      <c r="M271" s="274"/>
      <c r="N271" s="275"/>
      <c r="O271" s="275"/>
      <c r="P271" s="276">
        <f>SUM(P272:P273)</f>
        <v>0</v>
      </c>
      <c r="Q271" s="275"/>
      <c r="R271" s="276">
        <f>SUM(R272:R273)</f>
        <v>0</v>
      </c>
      <c r="S271" s="275"/>
      <c r="T271" s="277">
        <f>SUM(T272:T273)</f>
        <v>0</v>
      </c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R271" s="278" t="s">
        <v>80</v>
      </c>
      <c r="AT271" s="279" t="s">
        <v>71</v>
      </c>
      <c r="AU271" s="279" t="s">
        <v>101</v>
      </c>
      <c r="AY271" s="278" t="s">
        <v>178</v>
      </c>
      <c r="BK271" s="280">
        <f>SUM(BK272:BK273)</f>
        <v>0</v>
      </c>
    </row>
    <row r="272" spans="1:65" s="2" customFormat="1" ht="21.75" customHeight="1">
      <c r="A272" s="41"/>
      <c r="B272" s="42"/>
      <c r="C272" s="217" t="s">
        <v>425</v>
      </c>
      <c r="D272" s="281" t="s">
        <v>180</v>
      </c>
      <c r="E272" s="218" t="s">
        <v>2710</v>
      </c>
      <c r="F272" s="219" t="s">
        <v>2711</v>
      </c>
      <c r="G272" s="220" t="s">
        <v>254</v>
      </c>
      <c r="H272" s="221">
        <v>34.011</v>
      </c>
      <c r="I272" s="222"/>
      <c r="J272" s="223">
        <f>ROUND(I272*H272,2)</f>
        <v>0</v>
      </c>
      <c r="K272" s="219" t="s">
        <v>184</v>
      </c>
      <c r="L272" s="47"/>
      <c r="M272" s="224" t="s">
        <v>19</v>
      </c>
      <c r="N272" s="225" t="s">
        <v>43</v>
      </c>
      <c r="O272" s="87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8" t="s">
        <v>185</v>
      </c>
      <c r="AT272" s="228" t="s">
        <v>180</v>
      </c>
      <c r="AU272" s="228" t="s">
        <v>185</v>
      </c>
      <c r="AY272" s="20" t="s">
        <v>178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20" t="s">
        <v>80</v>
      </c>
      <c r="BK272" s="229">
        <f>ROUND(I272*H272,2)</f>
        <v>0</v>
      </c>
      <c r="BL272" s="20" t="s">
        <v>185</v>
      </c>
      <c r="BM272" s="228" t="s">
        <v>2712</v>
      </c>
    </row>
    <row r="273" spans="1:47" s="2" customFormat="1" ht="12">
      <c r="A273" s="41"/>
      <c r="B273" s="42"/>
      <c r="C273" s="43"/>
      <c r="D273" s="230" t="s">
        <v>187</v>
      </c>
      <c r="E273" s="43"/>
      <c r="F273" s="231" t="s">
        <v>2713</v>
      </c>
      <c r="G273" s="43"/>
      <c r="H273" s="43"/>
      <c r="I273" s="232"/>
      <c r="J273" s="43"/>
      <c r="K273" s="43"/>
      <c r="L273" s="47"/>
      <c r="M273" s="304"/>
      <c r="N273" s="305"/>
      <c r="O273" s="306"/>
      <c r="P273" s="306"/>
      <c r="Q273" s="306"/>
      <c r="R273" s="306"/>
      <c r="S273" s="306"/>
      <c r="T273" s="307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187</v>
      </c>
      <c r="AU273" s="20" t="s">
        <v>185</v>
      </c>
    </row>
    <row r="274" spans="1:31" s="2" customFormat="1" ht="6.95" customHeight="1">
      <c r="A274" s="41"/>
      <c r="B274" s="62"/>
      <c r="C274" s="63"/>
      <c r="D274" s="63"/>
      <c r="E274" s="63"/>
      <c r="F274" s="63"/>
      <c r="G274" s="63"/>
      <c r="H274" s="63"/>
      <c r="I274" s="63"/>
      <c r="J274" s="63"/>
      <c r="K274" s="63"/>
      <c r="L274" s="47"/>
      <c r="M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</row>
  </sheetData>
  <sheetProtection password="CC35" sheet="1" objects="1" scenarios="1" formatColumns="0" formatRows="0" autoFilter="0"/>
  <autoFilter ref="C92:K273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Michal_PC\Michal</cp:lastModifiedBy>
  <dcterms:created xsi:type="dcterms:W3CDTF">2021-12-07T14:18:31Z</dcterms:created>
  <dcterms:modified xsi:type="dcterms:W3CDTF">2021-12-07T14:18:52Z</dcterms:modified>
  <cp:category/>
  <cp:version/>
  <cp:contentType/>
  <cp:contentStatus/>
</cp:coreProperties>
</file>