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270" windowWidth="18735" windowHeight="12210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Pol'!$A$1:$U$96</definedName>
    <definedName name="_xlnm.Print_Area" localSheetId="1">Stavba!$A$1:$J$61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45621" fullCalcOnLoad="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0" i="1" l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G39" i="1"/>
  <c r="F39" i="1"/>
  <c r="G86" i="12"/>
  <c r="AC86" i="12"/>
  <c r="AD86" i="12"/>
  <c r="G9" i="12"/>
  <c r="M9" i="12" s="1"/>
  <c r="I9" i="12"/>
  <c r="I8" i="12" s="1"/>
  <c r="K9" i="12"/>
  <c r="K8" i="12" s="1"/>
  <c r="O9" i="12"/>
  <c r="Q9" i="12"/>
  <c r="Q8" i="12" s="1"/>
  <c r="U9" i="12"/>
  <c r="U8" i="12" s="1"/>
  <c r="G11" i="12"/>
  <c r="I11" i="12"/>
  <c r="K11" i="12"/>
  <c r="M11" i="12"/>
  <c r="O11" i="12"/>
  <c r="Q11" i="12"/>
  <c r="U11" i="12"/>
  <c r="G12" i="12"/>
  <c r="I12" i="12"/>
  <c r="K12" i="12"/>
  <c r="M12" i="12"/>
  <c r="O12" i="12"/>
  <c r="Q12" i="12"/>
  <c r="U12" i="12"/>
  <c r="G13" i="12"/>
  <c r="G8" i="12" s="1"/>
  <c r="I13" i="12"/>
  <c r="K13" i="12"/>
  <c r="O13" i="12"/>
  <c r="O8" i="12" s="1"/>
  <c r="Q13" i="12"/>
  <c r="U13" i="12"/>
  <c r="G15" i="12"/>
  <c r="M15" i="12" s="1"/>
  <c r="I15" i="12"/>
  <c r="K15" i="12"/>
  <c r="O15" i="12"/>
  <c r="Q15" i="12"/>
  <c r="U15" i="12"/>
  <c r="G16" i="12"/>
  <c r="I16" i="12"/>
  <c r="K16" i="12"/>
  <c r="M16" i="12"/>
  <c r="O16" i="12"/>
  <c r="Q16" i="12"/>
  <c r="U16" i="12"/>
  <c r="G18" i="12"/>
  <c r="I18" i="12"/>
  <c r="K18" i="12"/>
  <c r="M18" i="12"/>
  <c r="O18" i="12"/>
  <c r="Q18" i="12"/>
  <c r="U18" i="12"/>
  <c r="G19" i="12"/>
  <c r="M19" i="12" s="1"/>
  <c r="I19" i="12"/>
  <c r="K19" i="12"/>
  <c r="O19" i="12"/>
  <c r="Q19" i="12"/>
  <c r="U19" i="12"/>
  <c r="G20" i="12"/>
  <c r="M20" i="12" s="1"/>
  <c r="I20" i="12"/>
  <c r="K20" i="12"/>
  <c r="O20" i="12"/>
  <c r="Q20" i="12"/>
  <c r="U20" i="12"/>
  <c r="G21" i="12"/>
  <c r="I21" i="12"/>
  <c r="K21" i="12"/>
  <c r="M21" i="12"/>
  <c r="O21" i="12"/>
  <c r="Q21" i="12"/>
  <c r="U21" i="12"/>
  <c r="G22" i="12"/>
  <c r="I22" i="12"/>
  <c r="K22" i="12"/>
  <c r="M22" i="12"/>
  <c r="O22" i="12"/>
  <c r="Q22" i="12"/>
  <c r="U22" i="12"/>
  <c r="G23" i="12"/>
  <c r="M23" i="12" s="1"/>
  <c r="I23" i="12"/>
  <c r="K23" i="12"/>
  <c r="O23" i="12"/>
  <c r="Q23" i="12"/>
  <c r="U23" i="12"/>
  <c r="G24" i="12"/>
  <c r="M24" i="12" s="1"/>
  <c r="I24" i="12"/>
  <c r="K24" i="12"/>
  <c r="O24" i="12"/>
  <c r="Q24" i="12"/>
  <c r="U24" i="12"/>
  <c r="G25" i="12"/>
  <c r="I25" i="12"/>
  <c r="K25" i="12"/>
  <c r="M25" i="12"/>
  <c r="O25" i="12"/>
  <c r="Q25" i="12"/>
  <c r="U25" i="12"/>
  <c r="G26" i="12"/>
  <c r="I26" i="12"/>
  <c r="K26" i="12"/>
  <c r="M26" i="12"/>
  <c r="O26" i="12"/>
  <c r="Q26" i="12"/>
  <c r="U26" i="12"/>
  <c r="G27" i="12"/>
  <c r="M27" i="12" s="1"/>
  <c r="I27" i="12"/>
  <c r="K27" i="12"/>
  <c r="O27" i="12"/>
  <c r="Q27" i="12"/>
  <c r="U27" i="12"/>
  <c r="G28" i="12"/>
  <c r="M28" i="12" s="1"/>
  <c r="I28" i="12"/>
  <c r="K28" i="12"/>
  <c r="O28" i="12"/>
  <c r="Q28" i="12"/>
  <c r="U28" i="12"/>
  <c r="G30" i="12"/>
  <c r="I30" i="12"/>
  <c r="I29" i="12" s="1"/>
  <c r="K30" i="12"/>
  <c r="M30" i="12"/>
  <c r="O30" i="12"/>
  <c r="Q30" i="12"/>
  <c r="Q29" i="12" s="1"/>
  <c r="U30" i="12"/>
  <c r="G32" i="12"/>
  <c r="M32" i="12" s="1"/>
  <c r="I32" i="12"/>
  <c r="K32" i="12"/>
  <c r="K29" i="12" s="1"/>
  <c r="O32" i="12"/>
  <c r="Q32" i="12"/>
  <c r="U32" i="12"/>
  <c r="U29" i="12" s="1"/>
  <c r="G34" i="12"/>
  <c r="I34" i="12"/>
  <c r="K34" i="12"/>
  <c r="M34" i="12"/>
  <c r="O34" i="12"/>
  <c r="Q34" i="12"/>
  <c r="U34" i="12"/>
  <c r="G35" i="12"/>
  <c r="M35" i="12" s="1"/>
  <c r="I35" i="12"/>
  <c r="K35" i="12"/>
  <c r="O35" i="12"/>
  <c r="O29" i="12" s="1"/>
  <c r="Q35" i="12"/>
  <c r="U35" i="12"/>
  <c r="G38" i="12"/>
  <c r="M38" i="12" s="1"/>
  <c r="I38" i="12"/>
  <c r="K38" i="12"/>
  <c r="K37" i="12" s="1"/>
  <c r="O38" i="12"/>
  <c r="Q38" i="12"/>
  <c r="U38" i="12"/>
  <c r="U37" i="12" s="1"/>
  <c r="G39" i="12"/>
  <c r="I39" i="12"/>
  <c r="K39" i="12"/>
  <c r="M39" i="12"/>
  <c r="O39" i="12"/>
  <c r="Q39" i="12"/>
  <c r="U39" i="12"/>
  <c r="G40" i="12"/>
  <c r="G37" i="12" s="1"/>
  <c r="I40" i="12"/>
  <c r="K40" i="12"/>
  <c r="O40" i="12"/>
  <c r="O37" i="12" s="1"/>
  <c r="Q40" i="12"/>
  <c r="U40" i="12"/>
  <c r="G41" i="12"/>
  <c r="M41" i="12" s="1"/>
  <c r="I41" i="12"/>
  <c r="I37" i="12" s="1"/>
  <c r="K41" i="12"/>
  <c r="O41" i="12"/>
  <c r="Q41" i="12"/>
  <c r="Q37" i="12" s="1"/>
  <c r="U41" i="12"/>
  <c r="G42" i="12"/>
  <c r="M42" i="12" s="1"/>
  <c r="I42" i="12"/>
  <c r="K42" i="12"/>
  <c r="O42" i="12"/>
  <c r="Q42" i="12"/>
  <c r="U42" i="12"/>
  <c r="K44" i="12"/>
  <c r="U44" i="12"/>
  <c r="G45" i="12"/>
  <c r="M45" i="12" s="1"/>
  <c r="M44" i="12" s="1"/>
  <c r="I45" i="12"/>
  <c r="K45" i="12"/>
  <c r="O45" i="12"/>
  <c r="O44" i="12" s="1"/>
  <c r="Q45" i="12"/>
  <c r="U45" i="12"/>
  <c r="G47" i="12"/>
  <c r="M47" i="12" s="1"/>
  <c r="I47" i="12"/>
  <c r="I44" i="12" s="1"/>
  <c r="K47" i="12"/>
  <c r="O47" i="12"/>
  <c r="Q47" i="12"/>
  <c r="Q44" i="12" s="1"/>
  <c r="U47" i="12"/>
  <c r="I49" i="12"/>
  <c r="K49" i="12"/>
  <c r="Q49" i="12"/>
  <c r="U49" i="12"/>
  <c r="G50" i="12"/>
  <c r="I50" i="12"/>
  <c r="K50" i="12"/>
  <c r="M50" i="12"/>
  <c r="O50" i="12"/>
  <c r="Q50" i="12"/>
  <c r="U50" i="12"/>
  <c r="G51" i="12"/>
  <c r="G49" i="12" s="1"/>
  <c r="I51" i="12"/>
  <c r="K51" i="12"/>
  <c r="O51" i="12"/>
  <c r="O49" i="12" s="1"/>
  <c r="Q51" i="12"/>
  <c r="U51" i="12"/>
  <c r="G52" i="12"/>
  <c r="I52" i="12"/>
  <c r="O52" i="12"/>
  <c r="Q52" i="12"/>
  <c r="G53" i="12"/>
  <c r="M53" i="12" s="1"/>
  <c r="M52" i="12" s="1"/>
  <c r="I53" i="12"/>
  <c r="K53" i="12"/>
  <c r="K52" i="12" s="1"/>
  <c r="O53" i="12"/>
  <c r="Q53" i="12"/>
  <c r="U53" i="12"/>
  <c r="U52" i="12" s="1"/>
  <c r="G54" i="12"/>
  <c r="I54" i="12"/>
  <c r="K54" i="12"/>
  <c r="M54" i="12"/>
  <c r="O54" i="12"/>
  <c r="Q54" i="12"/>
  <c r="U54" i="12"/>
  <c r="G56" i="12"/>
  <c r="M56" i="12" s="1"/>
  <c r="I56" i="12"/>
  <c r="I55" i="12" s="1"/>
  <c r="K56" i="12"/>
  <c r="O56" i="12"/>
  <c r="Q56" i="12"/>
  <c r="Q55" i="12" s="1"/>
  <c r="U56" i="12"/>
  <c r="G57" i="12"/>
  <c r="M57" i="12" s="1"/>
  <c r="I57" i="12"/>
  <c r="K57" i="12"/>
  <c r="K55" i="12" s="1"/>
  <c r="O57" i="12"/>
  <c r="Q57" i="12"/>
  <c r="U57" i="12"/>
  <c r="U55" i="12" s="1"/>
  <c r="G58" i="12"/>
  <c r="I58" i="12"/>
  <c r="K58" i="12"/>
  <c r="M58" i="12"/>
  <c r="O58" i="12"/>
  <c r="Q58" i="12"/>
  <c r="U58" i="12"/>
  <c r="G59" i="12"/>
  <c r="M59" i="12" s="1"/>
  <c r="I59" i="12"/>
  <c r="K59" i="12"/>
  <c r="O59" i="12"/>
  <c r="O55" i="12" s="1"/>
  <c r="Q59" i="12"/>
  <c r="U59" i="12"/>
  <c r="G60" i="12"/>
  <c r="I60" i="12"/>
  <c r="O60" i="12"/>
  <c r="Q60" i="12"/>
  <c r="G61" i="12"/>
  <c r="M61" i="12" s="1"/>
  <c r="M60" i="12" s="1"/>
  <c r="I61" i="12"/>
  <c r="K61" i="12"/>
  <c r="K60" i="12" s="1"/>
  <c r="O61" i="12"/>
  <c r="Q61" i="12"/>
  <c r="U61" i="12"/>
  <c r="U60" i="12" s="1"/>
  <c r="G63" i="12"/>
  <c r="I63" i="12"/>
  <c r="K63" i="12"/>
  <c r="M63" i="12"/>
  <c r="O63" i="12"/>
  <c r="Q63" i="12"/>
  <c r="U63" i="12"/>
  <c r="G65" i="12"/>
  <c r="M65" i="12" s="1"/>
  <c r="I65" i="12"/>
  <c r="I64" i="12" s="1"/>
  <c r="K65" i="12"/>
  <c r="O65" i="12"/>
  <c r="Q65" i="12"/>
  <c r="Q64" i="12" s="1"/>
  <c r="U65" i="12"/>
  <c r="G66" i="12"/>
  <c r="M66" i="12" s="1"/>
  <c r="I66" i="12"/>
  <c r="K66" i="12"/>
  <c r="K64" i="12" s="1"/>
  <c r="O66" i="12"/>
  <c r="Q66" i="12"/>
  <c r="U66" i="12"/>
  <c r="U64" i="12" s="1"/>
  <c r="G67" i="12"/>
  <c r="I67" i="12"/>
  <c r="K67" i="12"/>
  <c r="M67" i="12"/>
  <c r="O67" i="12"/>
  <c r="Q67" i="12"/>
  <c r="U67" i="12"/>
  <c r="G68" i="12"/>
  <c r="M68" i="12" s="1"/>
  <c r="I68" i="12"/>
  <c r="K68" i="12"/>
  <c r="O68" i="12"/>
  <c r="O64" i="12" s="1"/>
  <c r="Q68" i="12"/>
  <c r="U68" i="12"/>
  <c r="G69" i="12"/>
  <c r="I69" i="12"/>
  <c r="O69" i="12"/>
  <c r="Q69" i="12"/>
  <c r="G70" i="12"/>
  <c r="M70" i="12" s="1"/>
  <c r="M69" i="12" s="1"/>
  <c r="I70" i="12"/>
  <c r="K70" i="12"/>
  <c r="K69" i="12" s="1"/>
  <c r="O70" i="12"/>
  <c r="Q70" i="12"/>
  <c r="U70" i="12"/>
  <c r="U69" i="12" s="1"/>
  <c r="K71" i="12"/>
  <c r="U71" i="12"/>
  <c r="G72" i="12"/>
  <c r="G71" i="12" s="1"/>
  <c r="I72" i="12"/>
  <c r="K72" i="12"/>
  <c r="O72" i="12"/>
  <c r="O71" i="12" s="1"/>
  <c r="Q72" i="12"/>
  <c r="U72" i="12"/>
  <c r="G74" i="12"/>
  <c r="M74" i="12" s="1"/>
  <c r="I74" i="12"/>
  <c r="I71" i="12" s="1"/>
  <c r="K74" i="12"/>
  <c r="O74" i="12"/>
  <c r="Q74" i="12"/>
  <c r="Q71" i="12" s="1"/>
  <c r="U74" i="12"/>
  <c r="I76" i="12"/>
  <c r="K76" i="12"/>
  <c r="Q76" i="12"/>
  <c r="U76" i="12"/>
  <c r="G77" i="12"/>
  <c r="I77" i="12"/>
  <c r="K77" i="12"/>
  <c r="M77" i="12"/>
  <c r="O77" i="12"/>
  <c r="Q77" i="12"/>
  <c r="U77" i="12"/>
  <c r="G78" i="12"/>
  <c r="G76" i="12" s="1"/>
  <c r="I78" i="12"/>
  <c r="K78" i="12"/>
  <c r="O78" i="12"/>
  <c r="O76" i="12" s="1"/>
  <c r="Q78" i="12"/>
  <c r="U78" i="12"/>
  <c r="I79" i="12"/>
  <c r="Q79" i="12"/>
  <c r="G80" i="12"/>
  <c r="M80" i="12" s="1"/>
  <c r="I80" i="12"/>
  <c r="K80" i="12"/>
  <c r="K79" i="12" s="1"/>
  <c r="O80" i="12"/>
  <c r="Q80" i="12"/>
  <c r="U80" i="12"/>
  <c r="U79" i="12" s="1"/>
  <c r="G81" i="12"/>
  <c r="I81" i="12"/>
  <c r="K81" i="12"/>
  <c r="M81" i="12"/>
  <c r="O81" i="12"/>
  <c r="Q81" i="12"/>
  <c r="U81" i="12"/>
  <c r="G82" i="12"/>
  <c r="M82" i="12" s="1"/>
  <c r="I82" i="12"/>
  <c r="K82" i="12"/>
  <c r="O82" i="12"/>
  <c r="O79" i="12" s="1"/>
  <c r="Q82" i="12"/>
  <c r="U82" i="12"/>
  <c r="G83" i="12"/>
  <c r="I83" i="12"/>
  <c r="O83" i="12"/>
  <c r="Q83" i="12"/>
  <c r="G84" i="12"/>
  <c r="M84" i="12" s="1"/>
  <c r="M83" i="12" s="1"/>
  <c r="I84" i="12"/>
  <c r="K84" i="12"/>
  <c r="K83" i="12" s="1"/>
  <c r="O84" i="12"/>
  <c r="Q84" i="12"/>
  <c r="U84" i="12"/>
  <c r="U83" i="12" s="1"/>
  <c r="I20" i="1"/>
  <c r="I19" i="1"/>
  <c r="I18" i="1"/>
  <c r="I17" i="1"/>
  <c r="I16" i="1"/>
  <c r="I61" i="1"/>
  <c r="G27" i="1"/>
  <c r="F40" i="1"/>
  <c r="G40" i="1"/>
  <c r="G25" i="1" s="1"/>
  <c r="G26" i="1" s="1"/>
  <c r="H39" i="1"/>
  <c r="H40" i="1" s="1"/>
  <c r="J28" i="1"/>
  <c r="J26" i="1"/>
  <c r="G38" i="1"/>
  <c r="F38" i="1"/>
  <c r="H32" i="1"/>
  <c r="J23" i="1"/>
  <c r="J24" i="1"/>
  <c r="J25" i="1"/>
  <c r="J27" i="1"/>
  <c r="E24" i="1"/>
  <c r="E26" i="1"/>
  <c r="G28" i="1" l="1"/>
  <c r="G23" i="1"/>
  <c r="M8" i="12"/>
  <c r="M55" i="12"/>
  <c r="M79" i="12"/>
  <c r="M64" i="12"/>
  <c r="M29" i="12"/>
  <c r="G79" i="12"/>
  <c r="M72" i="12"/>
  <c r="M71" i="12" s="1"/>
  <c r="G44" i="12"/>
  <c r="M13" i="12"/>
  <c r="G64" i="12"/>
  <c r="G55" i="12"/>
  <c r="G29" i="12"/>
  <c r="M51" i="12"/>
  <c r="M49" i="12" s="1"/>
  <c r="M40" i="12"/>
  <c r="M37" i="12" s="1"/>
  <c r="M78" i="12"/>
  <c r="M76" i="12" s="1"/>
  <c r="I21" i="1"/>
  <c r="I39" i="1"/>
  <c r="I40" i="1" s="1"/>
  <c r="J39" i="1" s="1"/>
  <c r="J40" i="1" s="1"/>
  <c r="G24" i="1" l="1"/>
  <c r="G29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<sst xmlns="http://schemas.openxmlformats.org/spreadsheetml/2006/main" count="440" uniqueCount="223">
  <si>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</si>
  <si>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</si>
  <si>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</si>
  <si>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</si>
  <si>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</si>
  <si>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</si>
  <si>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</si>
  <si>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</si>
  <si>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</si>
  <si>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</si>
  <si>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</si>
  <si>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</si>
  <si>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</si>
  <si>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</si>
  <si>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</si>
  <si>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</si>
  <si>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</si>
  <si>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</si>
  <si>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</si>
  <si>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</si>
  <si>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</si>
  <si>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</si>
  <si>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</si>
  <si>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</si>
  <si>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</si>
  <si>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</si>
  <si>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</si>
  <si>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</si>
  <si>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</si>
  <si>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</si>
  <si>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</si>
  <si>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</si>
  <si>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</si>
  <si>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</si>
  <si>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</si>
  <si>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</si>
  <si>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</si>
  <si>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</si>
  <si>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</si>
  <si>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</si>
  <si>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</si>
  <si>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</si>
  <si>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</si>
  <si>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HORNÍ BŘÍZA</t>
  </si>
  <si>
    <t>Rozpočet:</t>
  </si>
  <si>
    <t>Misto</t>
  </si>
  <si>
    <t xml:space="preserve">HORNÍ BŘÍZA- DOZP - terasa pavilonu L 1 CHODNÍKY -dokončení </t>
  </si>
  <si>
    <t>Rozpočet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</si>
  <si>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</si>
  <si>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</si>
  <si>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</si>
  <si>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</si>
  <si>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</si>
  <si>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</si>
  <si>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</si>
  <si>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Základy,zvláštní zakládání</t>
  </si>
  <si>
    <t>5</t>
  </si>
  <si>
    <t>Komunikace</t>
  </si>
  <si>
    <t>62</t>
  </si>
  <si>
    <t>Upravy povrchů vnější</t>
  </si>
  <si>
    <t>8</t>
  </si>
  <si>
    <t>Trubní vedení</t>
  </si>
  <si>
    <t>91</t>
  </si>
  <si>
    <t>Doplňující práce na komunikaci</t>
  </si>
  <si>
    <t>95</t>
  </si>
  <si>
    <t>Dokončovací kce na pozem.stav.</t>
  </si>
  <si>
    <t>96</t>
  </si>
  <si>
    <t>Bourání konstrukcí</t>
  </si>
  <si>
    <t>97</t>
  </si>
  <si>
    <t>Odvoz suti</t>
  </si>
  <si>
    <t>99</t>
  </si>
  <si>
    <t>Staveništní přesun hmot</t>
  </si>
  <si>
    <t>711</t>
  </si>
  <si>
    <t>Izolace proti vodě</t>
  </si>
  <si>
    <t>767</t>
  </si>
  <si>
    <t>Konstrukce zámečnické</t>
  </si>
  <si>
    <t>771</t>
  </si>
  <si>
    <t>Podlahy z dlaždic a obklady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</si>
  <si>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</si>
  <si>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</si>
  <si>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</si>
  <si>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</si>
  <si>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</si>
  <si>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</si>
  <si>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</si>
  <si>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</si>
  <si>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</si>
  <si>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</si>
  <si>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</si>
  <si>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</si>
  <si>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</si>
  <si>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</si>
  <si>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</si>
  <si>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</si>
  <si>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</si>
  <si>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</si>
  <si>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</si>
  <si>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</si>
  <si>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</si>
  <si>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</si>
  <si>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</si>
  <si>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</si>
  <si>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</si>
  <si>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</si>
  <si>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</si>
  <si>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</si>
  <si>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</si>
  <si>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132201110R00</t>
  </si>
  <si>
    <t>Hloubení rýh š.do 60 cm v hor.3 do 50 m3, STROJNĚ</t>
  </si>
  <si>
    <t>m3</t>
  </si>
  <si>
    <t>POL1_0</t>
  </si>
  <si>
    <t>18,5*0,4*0,7</t>
  </si>
  <si>
    <t>VV</t>
  </si>
  <si>
    <t>162301101RT3</t>
  </si>
  <si>
    <t>Vodorovné přemístění výkopku z hor.1-4 do 500 m, nosnost 12 t</t>
  </si>
  <si>
    <t>171201201R00</t>
  </si>
  <si>
    <t>Uložení sypaniny na skl.-sypanina</t>
  </si>
  <si>
    <t>167101101R00</t>
  </si>
  <si>
    <t>Nakládání výkopku z hor.1-4 v množství do 100 m3, zpětně z deponie</t>
  </si>
  <si>
    <t>výkopek:5,18</t>
  </si>
  <si>
    <t>171101104R00</t>
  </si>
  <si>
    <t>Uložení sypaniny do násypů zhutněných na 102% PS</t>
  </si>
  <si>
    <t>121101103R00</t>
  </si>
  <si>
    <t>Sejmutí ornice s přemístěním přes 100 do 250 m</t>
  </si>
  <si>
    <t>165,0*0,1</t>
  </si>
  <si>
    <t>122201101R00</t>
  </si>
  <si>
    <t>Odkopávky nezapažené v hor. 3 do 100 m3</t>
  </si>
  <si>
    <t>Nakládání výkopku z hor.1-4 v množství do 100 m3</t>
  </si>
  <si>
    <t>Uložení sypaniny na skl.-sypanina na výšku přes 2m</t>
  </si>
  <si>
    <t>181050010RA0</t>
  </si>
  <si>
    <t>Terénní modelace</t>
  </si>
  <si>
    <t>m2</t>
  </si>
  <si>
    <t>POL2_0</t>
  </si>
  <si>
    <t>181300010RAA</t>
  </si>
  <si>
    <t>Rozprostření ornice v rovině tloušťka 10 cm, dovoz ornice ze vzdálenosti 500 m, osetí trávou</t>
  </si>
  <si>
    <t>113106121R00</t>
  </si>
  <si>
    <t>Rozebrání dlažeb z betonových dlaždic na sucho</t>
  </si>
  <si>
    <t>113201111R00</t>
  </si>
  <si>
    <t>Vytrhání obrubníků chodníkových a parkových</t>
  </si>
  <si>
    <t>m</t>
  </si>
  <si>
    <t>120901112RT1</t>
  </si>
  <si>
    <t>Bourání konstrukcí kamenných na MVC v odkopávkách, pneumatickým kladivem</t>
  </si>
  <si>
    <t>274313611R00</t>
  </si>
  <si>
    <t>Beton základových pasů prostý C 16/20</t>
  </si>
  <si>
    <t>5,18*1,035</t>
  </si>
  <si>
    <t>274272140RT3</t>
  </si>
  <si>
    <t>Zdivo základové z bednicích tvárnic, tl. 30 cm, výplň tvárnic betonem C 16/20</t>
  </si>
  <si>
    <t>18,5*0,5</t>
  </si>
  <si>
    <t>274361821R00</t>
  </si>
  <si>
    <t>Výztuž základ. pasů z betonářské oceli 10505 (R), + kotvení do pasu</t>
  </si>
  <si>
    <t>t</t>
  </si>
  <si>
    <t>212810010RAB</t>
  </si>
  <si>
    <t>Trativody z PVC drenážních flexibilních trubek, lože štěrkopísek a obsyp kamenivo, trubky d 80 mm</t>
  </si>
  <si>
    <t>18,5*2</t>
  </si>
  <si>
    <t>597101040RAA</t>
  </si>
  <si>
    <t>Žlab odvodňovací polymerbeton, zatížení E600 kN, včetně dodávky žlabu a roštu</t>
  </si>
  <si>
    <t>918101111R00</t>
  </si>
  <si>
    <t>Lože pod  žlab</t>
  </si>
  <si>
    <t>564851111RT3</t>
  </si>
  <si>
    <t>Podklad ze štěrkodrti po zhutnění tloušťky 15 cm, štěrkodrť frakce 0-45 mm</t>
  </si>
  <si>
    <t>596215020R00</t>
  </si>
  <si>
    <t>Kladení zámkové dlažby tl. 6 cm do drtě tl. 3 cm</t>
  </si>
  <si>
    <t>59245304R</t>
  </si>
  <si>
    <t>Dlažba  přírodní  20x16,5x6</t>
  </si>
  <si>
    <t>POL3_0</t>
  </si>
  <si>
    <t>104*1,01</t>
  </si>
  <si>
    <t>622432112R00</t>
  </si>
  <si>
    <t>Omítka stěn  marmolit střednězrnná</t>
  </si>
  <si>
    <t>4,5*0,5</t>
  </si>
  <si>
    <t>620401162R00</t>
  </si>
  <si>
    <t>Nátěr hydrofobizační  2x</t>
  </si>
  <si>
    <t>14,0*0,5</t>
  </si>
  <si>
    <t>831350111RA0</t>
  </si>
  <si>
    <t>Kanalizační přípojka z trub PVC, D 125 mm</t>
  </si>
  <si>
    <t>895941311RT2</t>
  </si>
  <si>
    <t>Zřízení vpusti uliční z dílců typ UVB - 50, včetně dodávky dílců pro uliční vpusti TBV</t>
  </si>
  <si>
    <t>kus</t>
  </si>
  <si>
    <t>916661111RT3</t>
  </si>
  <si>
    <t>Osazení park. obrubníků do lože z C 12/15 s opěrou, včetně obrubníku 80x250x500 mm</t>
  </si>
  <si>
    <t>Lože pod obrubníky nebo obruby dlažeb z C 12/15</t>
  </si>
  <si>
    <t>953761131R00</t>
  </si>
  <si>
    <t>přívod vzduchu  KG 110</t>
  </si>
  <si>
    <t>953946111R00</t>
  </si>
  <si>
    <t xml:space="preserve">Osazení ventilačních mřížek </t>
  </si>
  <si>
    <t>dodávka mřížky 10/10</t>
  </si>
  <si>
    <t>ks</t>
  </si>
  <si>
    <t>953941110R00</t>
  </si>
  <si>
    <t>Osazení zábradlí</t>
  </si>
  <si>
    <t>965081713RT1</t>
  </si>
  <si>
    <t>Bourání dlažeb keramických tl.10 mm, nad 1 m2, ručně, dlaždice keramické</t>
  </si>
  <si>
    <t>14,0*0,3</t>
  </si>
  <si>
    <t>764430840R00</t>
  </si>
  <si>
    <t>Demontáž oplechování okapu</t>
  </si>
  <si>
    <t>979087212R00</t>
  </si>
  <si>
    <t>Nakládání suti na dopravní prostředky</t>
  </si>
  <si>
    <t>979082213R00</t>
  </si>
  <si>
    <t>Vodorovná doprava suti po suchu do 1 km</t>
  </si>
  <si>
    <t>979082219R00</t>
  </si>
  <si>
    <t>Příplatek za dopravu suti po suchu za další 1 km, (10 km)</t>
  </si>
  <si>
    <t>979990101R00</t>
  </si>
  <si>
    <t>Poplatek za sklád.suti-směs bet.a cihel do 30x30cm</t>
  </si>
  <si>
    <t>998223011R00</t>
  </si>
  <si>
    <t>Přesun hmot, pozemní komunikace, kryt dlážděný</t>
  </si>
  <si>
    <t>711150014RAD</t>
  </si>
  <si>
    <t>Izolace proti vodě svislá přitavená, 1x, 1x ALP, 1x pás</t>
  </si>
  <si>
    <t>711170020RA0</t>
  </si>
  <si>
    <t>Izolace proti zem.vlhkosti fólií,ochr.text.,svisl.</t>
  </si>
  <si>
    <t>18,5*(0,3+0,8)</t>
  </si>
  <si>
    <t>767161110R00</t>
  </si>
  <si>
    <t>Montáž zábradlí rovného z trubek do zdiva do 20 kg</t>
  </si>
  <si>
    <t>3</t>
  </si>
  <si>
    <t>dodávka zábradlí PZ v. 100 cm</t>
  </si>
  <si>
    <t>771100010RAA</t>
  </si>
  <si>
    <t>Vyrovnání podk.samoniv.hmotou , nivelační hmota tl. 3 mm, penetrace</t>
  </si>
  <si>
    <t>771570012RAB</t>
  </si>
  <si>
    <t>Dlažba z dlaždic keramických, do tmele</t>
  </si>
  <si>
    <t>771578011RT4</t>
  </si>
  <si>
    <t>Spára podlaha -  polyuretanový tmel</t>
  </si>
  <si>
    <t>zařízení staveniště, mimostaveništní doprava</t>
  </si>
  <si>
    <t/>
  </si>
  <si>
    <t>SUM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</si>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</sst>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5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0" borderId="29" xfId="0" applyNumberFormat="1" applyBorder="1" applyAlignment="1"/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 wrapText="1"/>
    </xf>
    <xf numFmtId="49" fontId="7" fillId="0" borderId="26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 wrapText="1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17" fillId="0" borderId="34" xfId="0" applyNumberFormat="1" applyFont="1" applyBorder="1" applyAlignment="1">
      <alignment vertical="top" wrapText="1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72" fontId="16" fillId="0" borderId="33" xfId="0" applyNumberFormat="1" applyFont="1" applyBorder="1" applyAlignment="1">
      <alignment vertical="top" shrinkToFit="1"/>
    </xf>
    <xf numFmtId="172" fontId="17" fillId="0" borderId="33" xfId="0" applyNumberFormat="1" applyFont="1" applyBorder="1" applyAlignment="1">
      <alignment vertical="top" wrapText="1" shrinkToFit="1"/>
    </xf>
    <xf numFmtId="172" fontId="0" fillId="3" borderId="39" xfId="0" applyNumberFormat="1" applyFill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72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8" xfId="0" applyFont="1" applyBorder="1" applyAlignment="1">
      <alignment vertical="top" shrinkToFit="1"/>
    </xf>
    <xf numFmtId="172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0" fontId="16" fillId="0" borderId="39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17" fillId="0" borderId="33" xfId="0" quotePrefix="1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6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80" t="s">
        <v>39</v>
      </c>
      <c r="B2" s="80"/>
      <c r="C2" s="80"/>
      <c r="D2" s="80"/>
      <c r="E2" s="80"/>
      <c r="F2" s="80"/>
      <c r="G2" s="8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4"/>
  <sheetViews>
    <sheetView showGridLines="0" topLeftCell="B26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85" t="s">
        <v>42</v>
      </c>
      <c r="C1" s="86"/>
      <c r="D1" s="86"/>
      <c r="E1" s="86"/>
      <c r="F1" s="86"/>
      <c r="G1" s="86"/>
      <c r="H1" s="86"/>
      <c r="I1" s="86"/>
      <c r="J1" s="87"/>
    </row>
    <row r="2" spans="1:15" ht="23.25" customHeight="1" x14ac:dyDescent="0.2">
      <c r="A2" s="4"/>
      <c r="B2" s="106" t="s">
        <v>40</v>
      </c>
      <c r="C2" s="107"/>
      <c r="D2" s="108" t="s">
        <v>46</v>
      </c>
      <c r="E2" s="109"/>
      <c r="F2" s="109"/>
      <c r="G2" s="109"/>
      <c r="H2" s="109"/>
      <c r="I2" s="109"/>
      <c r="J2" s="110"/>
      <c r="O2" s="2"/>
    </row>
    <row r="3" spans="1:15" ht="23.25" customHeight="1" x14ac:dyDescent="0.2">
      <c r="A3" s="4"/>
      <c r="B3" s="111" t="s">
        <v>45</v>
      </c>
      <c r="C3" s="112"/>
      <c r="D3" s="113" t="s">
        <v>43</v>
      </c>
      <c r="E3" s="114"/>
      <c r="F3" s="114"/>
      <c r="G3" s="114"/>
      <c r="H3" s="114"/>
      <c r="I3" s="114"/>
      <c r="J3" s="115"/>
    </row>
    <row r="4" spans="1:15" ht="23.25" hidden="1" customHeight="1" x14ac:dyDescent="0.2">
      <c r="A4" s="4"/>
      <c r="B4" s="116" t="s">
        <v>44</v>
      </c>
      <c r="C4" s="117"/>
      <c r="D4" s="118"/>
      <c r="E4" s="118"/>
      <c r="F4" s="119"/>
      <c r="G4" s="120"/>
      <c r="H4" s="119"/>
      <c r="I4" s="120"/>
      <c r="J4" s="121"/>
    </row>
    <row r="5" spans="1:15" ht="24" customHeight="1" x14ac:dyDescent="0.2">
      <c r="A5" s="4"/>
      <c r="B5" s="47" t="s">
        <v>21</v>
      </c>
      <c r="C5" s="5"/>
      <c r="D5" s="122"/>
      <c r="E5" s="26"/>
      <c r="F5" s="26"/>
      <c r="G5" s="26"/>
      <c r="H5" s="28" t="s">
        <v>33</v>
      </c>
      <c r="I5" s="122"/>
      <c r="J5" s="11"/>
    </row>
    <row r="6" spans="1:15" ht="15.75" customHeight="1" x14ac:dyDescent="0.2">
      <c r="A6" s="4"/>
      <c r="B6" s="41"/>
      <c r="C6" s="26"/>
      <c r="D6" s="122"/>
      <c r="E6" s="26"/>
      <c r="F6" s="26"/>
      <c r="G6" s="26"/>
      <c r="H6" s="28" t="s">
        <v>34</v>
      </c>
      <c r="I6" s="122"/>
      <c r="J6" s="11"/>
    </row>
    <row r="7" spans="1:15" ht="15.75" customHeight="1" x14ac:dyDescent="0.2">
      <c r="A7" s="4"/>
      <c r="B7" s="42"/>
      <c r="C7" s="123"/>
      <c r="D7" s="105"/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124"/>
      <c r="E11" s="124"/>
      <c r="F11" s="124"/>
      <c r="G11" s="124"/>
      <c r="H11" s="28" t="s">
        <v>33</v>
      </c>
      <c r="I11" s="128"/>
      <c r="J11" s="11"/>
    </row>
    <row r="12" spans="1:15" ht="15.75" customHeight="1" x14ac:dyDescent="0.2">
      <c r="A12" s="4"/>
      <c r="B12" s="41"/>
      <c r="C12" s="26"/>
      <c r="D12" s="125"/>
      <c r="E12" s="125"/>
      <c r="F12" s="125"/>
      <c r="G12" s="125"/>
      <c r="H12" s="28" t="s">
        <v>34</v>
      </c>
      <c r="I12" s="128"/>
      <c r="J12" s="11"/>
    </row>
    <row r="13" spans="1:15" ht="15.75" customHeight="1" x14ac:dyDescent="0.2">
      <c r="A13" s="4"/>
      <c r="B13" s="42"/>
      <c r="C13" s="127"/>
      <c r="D13" s="126"/>
      <c r="E13" s="126"/>
      <c r="F13" s="126"/>
      <c r="G13" s="126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100"/>
      <c r="F15" s="100"/>
      <c r="G15" s="81"/>
      <c r="H15" s="81"/>
      <c r="I15" s="81" t="s">
        <v>28</v>
      </c>
      <c r="J15" s="82"/>
    </row>
    <row r="16" spans="1:15" ht="23.25" customHeight="1" x14ac:dyDescent="0.2">
      <c r="A16" s="193" t="s">
        <v>23</v>
      </c>
      <c r="B16" s="194" t="s">
        <v>23</v>
      </c>
      <c r="C16" s="58"/>
      <c r="D16" s="59"/>
      <c r="E16" s="83"/>
      <c r="F16" s="84"/>
      <c r="G16" s="83"/>
      <c r="H16" s="84"/>
      <c r="I16" s="83">
        <f>SUMIF(F47:F60,A16,I47:I60)+SUMIF(F47:F60,"PSU",I47:I60)</f>
        <v>0</v>
      </c>
      <c r="J16" s="93"/>
    </row>
    <row r="17" spans="1:10" ht="23.25" customHeight="1" x14ac:dyDescent="0.2">
      <c r="A17" s="193" t="s">
        <v>24</v>
      </c>
      <c r="B17" s="194" t="s">
        <v>24</v>
      </c>
      <c r="C17" s="58"/>
      <c r="D17" s="59"/>
      <c r="E17" s="83"/>
      <c r="F17" s="84"/>
      <c r="G17" s="83"/>
      <c r="H17" s="84"/>
      <c r="I17" s="83">
        <f>SUMIF(F47:F60,A17,I47:I60)</f>
        <v>0</v>
      </c>
      <c r="J17" s="93"/>
    </row>
    <row r="18" spans="1:10" ht="23.25" customHeight="1" x14ac:dyDescent="0.2">
      <c r="A18" s="193" t="s">
        <v>25</v>
      </c>
      <c r="B18" s="194" t="s">
        <v>25</v>
      </c>
      <c r="C18" s="58"/>
      <c r="D18" s="59"/>
      <c r="E18" s="83"/>
      <c r="F18" s="84"/>
      <c r="G18" s="83"/>
      <c r="H18" s="84"/>
      <c r="I18" s="83">
        <f>SUMIF(F47:F60,A18,I47:I60)</f>
        <v>0</v>
      </c>
      <c r="J18" s="93"/>
    </row>
    <row r="19" spans="1:10" ht="23.25" customHeight="1" x14ac:dyDescent="0.2">
      <c r="A19" s="193" t="s">
        <v>78</v>
      </c>
      <c r="B19" s="194" t="s">
        <v>26</v>
      </c>
      <c r="C19" s="58"/>
      <c r="D19" s="59"/>
      <c r="E19" s="83"/>
      <c r="F19" s="84"/>
      <c r="G19" s="83"/>
      <c r="H19" s="84"/>
      <c r="I19" s="83">
        <f>SUMIF(F47:F60,A19,I47:I60)</f>
        <v>0</v>
      </c>
      <c r="J19" s="93"/>
    </row>
    <row r="20" spans="1:10" ht="23.25" customHeight="1" x14ac:dyDescent="0.2">
      <c r="A20" s="193" t="s">
        <v>79</v>
      </c>
      <c r="B20" s="194" t="s">
        <v>27</v>
      </c>
      <c r="C20" s="58"/>
      <c r="D20" s="59"/>
      <c r="E20" s="83"/>
      <c r="F20" s="84"/>
      <c r="G20" s="83"/>
      <c r="H20" s="84"/>
      <c r="I20" s="83">
        <f>SUMIF(F47:F60,A20,I47:I60)</f>
        <v>0</v>
      </c>
      <c r="J20" s="93"/>
    </row>
    <row r="21" spans="1:10" ht="23.25" customHeight="1" x14ac:dyDescent="0.2">
      <c r="A21" s="4"/>
      <c r="B21" s="74" t="s">
        <v>28</v>
      </c>
      <c r="C21" s="75"/>
      <c r="D21" s="76"/>
      <c r="E21" s="94"/>
      <c r="F21" s="95"/>
      <c r="G21" s="94"/>
      <c r="H21" s="95"/>
      <c r="I21" s="94">
        <f>SUM(I16:J20)</f>
        <v>0</v>
      </c>
      <c r="J21" s="99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91">
        <f>ZakladDPHSniVypocet</f>
        <v>0</v>
      </c>
      <c r="H23" s="92"/>
      <c r="I23" s="92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97">
        <f>ZakladDPHSni*SazbaDPH1/100</f>
        <v>0</v>
      </c>
      <c r="H24" s="98"/>
      <c r="I24" s="98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91">
        <f>ZakladDPHZaklVypocet</f>
        <v>0</v>
      </c>
      <c r="H25" s="92"/>
      <c r="I25" s="92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88">
        <f>ZakladDPHZakl*SazbaDPH2/100</f>
        <v>0</v>
      </c>
      <c r="H26" s="89"/>
      <c r="I26" s="89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90">
        <f>0</f>
        <v>0</v>
      </c>
      <c r="H27" s="90"/>
      <c r="I27" s="90"/>
      <c r="J27" s="63" t="str">
        <f t="shared" si="0"/>
        <v>CZK</v>
      </c>
    </row>
    <row r="28" spans="1:10" ht="27.75" hidden="1" customHeight="1" thickBot="1" x14ac:dyDescent="0.25">
      <c r="A28" s="4"/>
      <c r="B28" s="152" t="s">
        <v>22</v>
      </c>
      <c r="C28" s="153"/>
      <c r="D28" s="153"/>
      <c r="E28" s="154"/>
      <c r="F28" s="155"/>
      <c r="G28" s="156">
        <f>ZakladDPHSniVypocet+ZakladDPHZaklVypocet</f>
        <v>0</v>
      </c>
      <c r="H28" s="156"/>
      <c r="I28" s="156"/>
      <c r="J28" s="157" t="str">
        <f t="shared" si="0"/>
        <v>CZK</v>
      </c>
    </row>
    <row r="29" spans="1:10" ht="27.75" customHeight="1" thickBot="1" x14ac:dyDescent="0.25">
      <c r="A29" s="4"/>
      <c r="B29" s="152" t="s">
        <v>35</v>
      </c>
      <c r="C29" s="158"/>
      <c r="D29" s="158"/>
      <c r="E29" s="158"/>
      <c r="F29" s="158"/>
      <c r="G29" s="159">
        <f>ZakladDPHSni+DPHSni+ZakladDPHZakl+DPHZakl+Zaokrouhleni</f>
        <v>0</v>
      </c>
      <c r="H29" s="159"/>
      <c r="I29" s="159"/>
      <c r="J29" s="160" t="s">
        <v>49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44469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96" t="s">
        <v>2</v>
      </c>
      <c r="E35" s="96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44"/>
      <c r="G37" s="144"/>
      <c r="H37" s="144"/>
      <c r="I37" s="144"/>
      <c r="J37" s="3"/>
    </row>
    <row r="38" spans="1:10" ht="25.5" hidden="1" customHeight="1" x14ac:dyDescent="0.2">
      <c r="A38" s="131" t="s">
        <v>37</v>
      </c>
      <c r="B38" s="133" t="s">
        <v>16</v>
      </c>
      <c r="C38" s="134" t="s">
        <v>5</v>
      </c>
      <c r="D38" s="135"/>
      <c r="E38" s="135"/>
      <c r="F38" s="145" t="str">
        <f>B23</f>
        <v>Základ pro sníženou DPH</v>
      </c>
      <c r="G38" s="145" t="str">
        <f>B25</f>
        <v>Základ pro základní DPH</v>
      </c>
      <c r="H38" s="146" t="s">
        <v>17</v>
      </c>
      <c r="I38" s="146" t="s">
        <v>1</v>
      </c>
      <c r="J38" s="136" t="s">
        <v>0</v>
      </c>
    </row>
    <row r="39" spans="1:10" ht="25.5" hidden="1" customHeight="1" x14ac:dyDescent="0.2">
      <c r="A39" s="131">
        <v>1</v>
      </c>
      <c r="B39" s="137" t="s">
        <v>47</v>
      </c>
      <c r="C39" s="138" t="s">
        <v>46</v>
      </c>
      <c r="D39" s="139"/>
      <c r="E39" s="139"/>
      <c r="F39" s="147">
        <f>'Rozpočet Pol'!AC86</f>
        <v>0</v>
      </c>
      <c r="G39" s="148">
        <f>'Rozpočet Pol'!AD86</f>
        <v>0</v>
      </c>
      <c r="H39" s="149">
        <f>(F39*SazbaDPH1/100)+(G39*SazbaDPH2/100)</f>
        <v>0</v>
      </c>
      <c r="I39" s="149">
        <f>F39+G39+H39</f>
        <v>0</v>
      </c>
      <c r="J39" s="140" t="str">
        <f>IF(CenaCelkemVypocet=0,"",I39/CenaCelkemVypocet*100)</f>
        <v/>
      </c>
    </row>
    <row r="40" spans="1:10" ht="25.5" hidden="1" customHeight="1" x14ac:dyDescent="0.2">
      <c r="A40" s="131"/>
      <c r="B40" s="141" t="s">
        <v>48</v>
      </c>
      <c r="C40" s="142"/>
      <c r="D40" s="142"/>
      <c r="E40" s="143"/>
      <c r="F40" s="150">
        <f>SUMIF(A39:A39,"=1",F39:F39)</f>
        <v>0</v>
      </c>
      <c r="G40" s="151">
        <f>SUMIF(A39:A39,"=1",G39:G39)</f>
        <v>0</v>
      </c>
      <c r="H40" s="151">
        <f>SUMIF(A39:A39,"=1",H39:H39)</f>
        <v>0</v>
      </c>
      <c r="I40" s="151">
        <f>SUMIF(A39:A39,"=1",I39:I39)</f>
        <v>0</v>
      </c>
      <c r="J40" s="132">
        <f>SUMIF(A39:A39,"=1",J39:J39)</f>
        <v>0</v>
      </c>
    </row>
    <row r="44" spans="1:10" ht="15.75" x14ac:dyDescent="0.25">
      <c r="B44" s="161" t="s">
        <v>50</v>
      </c>
    </row>
    <row r="46" spans="1:10" ht="25.5" customHeight="1" x14ac:dyDescent="0.2">
      <c r="A46" s="162"/>
      <c r="B46" s="168" t="s">
        <v>16</v>
      </c>
      <c r="C46" s="168" t="s">
        <v>5</v>
      </c>
      <c r="D46" s="169"/>
      <c r="E46" s="169"/>
      <c r="F46" s="172" t="s">
        <v>51</v>
      </c>
      <c r="G46" s="172"/>
      <c r="H46" s="172"/>
      <c r="I46" s="173" t="s">
        <v>28</v>
      </c>
      <c r="J46" s="173"/>
    </row>
    <row r="47" spans="1:10" ht="25.5" customHeight="1" x14ac:dyDescent="0.2">
      <c r="A47" s="163"/>
      <c r="B47" s="174" t="s">
        <v>52</v>
      </c>
      <c r="C47" s="175" t="s">
        <v>53</v>
      </c>
      <c r="D47" s="176"/>
      <c r="E47" s="176"/>
      <c r="F47" s="180" t="s">
        <v>23</v>
      </c>
      <c r="G47" s="181"/>
      <c r="H47" s="181"/>
      <c r="I47" s="182">
        <f>'Rozpočet Pol'!G8</f>
        <v>0</v>
      </c>
      <c r="J47" s="182"/>
    </row>
    <row r="48" spans="1:10" ht="25.5" customHeight="1" x14ac:dyDescent="0.2">
      <c r="A48" s="163"/>
      <c r="B48" s="166" t="s">
        <v>54</v>
      </c>
      <c r="C48" s="165" t="s">
        <v>55</v>
      </c>
      <c r="D48" s="167"/>
      <c r="E48" s="167"/>
      <c r="F48" s="183" t="s">
        <v>23</v>
      </c>
      <c r="G48" s="184"/>
      <c r="H48" s="184"/>
      <c r="I48" s="185">
        <f>'Rozpočet Pol'!G29</f>
        <v>0</v>
      </c>
      <c r="J48" s="185"/>
    </row>
    <row r="49" spans="1:10" ht="25.5" customHeight="1" x14ac:dyDescent="0.2">
      <c r="A49" s="163"/>
      <c r="B49" s="166" t="s">
        <v>56</v>
      </c>
      <c r="C49" s="165" t="s">
        <v>57</v>
      </c>
      <c r="D49" s="167"/>
      <c r="E49" s="167"/>
      <c r="F49" s="183" t="s">
        <v>23</v>
      </c>
      <c r="G49" s="184"/>
      <c r="H49" s="184"/>
      <c r="I49" s="185">
        <f>'Rozpočet Pol'!G37</f>
        <v>0</v>
      </c>
      <c r="J49" s="185"/>
    </row>
    <row r="50" spans="1:10" ht="25.5" customHeight="1" x14ac:dyDescent="0.2">
      <c r="A50" s="163"/>
      <c r="B50" s="166" t="s">
        <v>58</v>
      </c>
      <c r="C50" s="165" t="s">
        <v>59</v>
      </c>
      <c r="D50" s="167"/>
      <c r="E50" s="167"/>
      <c r="F50" s="183" t="s">
        <v>23</v>
      </c>
      <c r="G50" s="184"/>
      <c r="H50" s="184"/>
      <c r="I50" s="185">
        <f>'Rozpočet Pol'!G44</f>
        <v>0</v>
      </c>
      <c r="J50" s="185"/>
    </row>
    <row r="51" spans="1:10" ht="25.5" customHeight="1" x14ac:dyDescent="0.2">
      <c r="A51" s="163"/>
      <c r="B51" s="166" t="s">
        <v>60</v>
      </c>
      <c r="C51" s="165" t="s">
        <v>61</v>
      </c>
      <c r="D51" s="167"/>
      <c r="E51" s="167"/>
      <c r="F51" s="183" t="s">
        <v>23</v>
      </c>
      <c r="G51" s="184"/>
      <c r="H51" s="184"/>
      <c r="I51" s="185">
        <f>'Rozpočet Pol'!G49</f>
        <v>0</v>
      </c>
      <c r="J51" s="185"/>
    </row>
    <row r="52" spans="1:10" ht="25.5" customHeight="1" x14ac:dyDescent="0.2">
      <c r="A52" s="163"/>
      <c r="B52" s="166" t="s">
        <v>62</v>
      </c>
      <c r="C52" s="165" t="s">
        <v>63</v>
      </c>
      <c r="D52" s="167"/>
      <c r="E52" s="167"/>
      <c r="F52" s="183" t="s">
        <v>23</v>
      </c>
      <c r="G52" s="184"/>
      <c r="H52" s="184"/>
      <c r="I52" s="185">
        <f>'Rozpočet Pol'!G52</f>
        <v>0</v>
      </c>
      <c r="J52" s="185"/>
    </row>
    <row r="53" spans="1:10" ht="25.5" customHeight="1" x14ac:dyDescent="0.2">
      <c r="A53" s="163"/>
      <c r="B53" s="166" t="s">
        <v>64</v>
      </c>
      <c r="C53" s="165" t="s">
        <v>65</v>
      </c>
      <c r="D53" s="167"/>
      <c r="E53" s="167"/>
      <c r="F53" s="183" t="s">
        <v>23</v>
      </c>
      <c r="G53" s="184"/>
      <c r="H53" s="184"/>
      <c r="I53" s="185">
        <f>'Rozpočet Pol'!G55</f>
        <v>0</v>
      </c>
      <c r="J53" s="185"/>
    </row>
    <row r="54" spans="1:10" ht="25.5" customHeight="1" x14ac:dyDescent="0.2">
      <c r="A54" s="163"/>
      <c r="B54" s="166" t="s">
        <v>66</v>
      </c>
      <c r="C54" s="165" t="s">
        <v>67</v>
      </c>
      <c r="D54" s="167"/>
      <c r="E54" s="167"/>
      <c r="F54" s="183" t="s">
        <v>23</v>
      </c>
      <c r="G54" s="184"/>
      <c r="H54" s="184"/>
      <c r="I54" s="185">
        <f>'Rozpočet Pol'!G60</f>
        <v>0</v>
      </c>
      <c r="J54" s="185"/>
    </row>
    <row r="55" spans="1:10" ht="25.5" customHeight="1" x14ac:dyDescent="0.2">
      <c r="A55" s="163"/>
      <c r="B55" s="166" t="s">
        <v>68</v>
      </c>
      <c r="C55" s="165" t="s">
        <v>69</v>
      </c>
      <c r="D55" s="167"/>
      <c r="E55" s="167"/>
      <c r="F55" s="183" t="s">
        <v>23</v>
      </c>
      <c r="G55" s="184"/>
      <c r="H55" s="184"/>
      <c r="I55" s="185">
        <f>'Rozpočet Pol'!G64</f>
        <v>0</v>
      </c>
      <c r="J55" s="185"/>
    </row>
    <row r="56" spans="1:10" ht="25.5" customHeight="1" x14ac:dyDescent="0.2">
      <c r="A56" s="163"/>
      <c r="B56" s="166" t="s">
        <v>70</v>
      </c>
      <c r="C56" s="165" t="s">
        <v>71</v>
      </c>
      <c r="D56" s="167"/>
      <c r="E56" s="167"/>
      <c r="F56" s="183" t="s">
        <v>23</v>
      </c>
      <c r="G56" s="184"/>
      <c r="H56" s="184"/>
      <c r="I56" s="185">
        <f>'Rozpočet Pol'!G69</f>
        <v>0</v>
      </c>
      <c r="J56" s="185"/>
    </row>
    <row r="57" spans="1:10" ht="25.5" customHeight="1" x14ac:dyDescent="0.2">
      <c r="A57" s="163"/>
      <c r="B57" s="166" t="s">
        <v>72</v>
      </c>
      <c r="C57" s="165" t="s">
        <v>73</v>
      </c>
      <c r="D57" s="167"/>
      <c r="E57" s="167"/>
      <c r="F57" s="183" t="s">
        <v>24</v>
      </c>
      <c r="G57" s="184"/>
      <c r="H57" s="184"/>
      <c r="I57" s="185">
        <f>'Rozpočet Pol'!G71</f>
        <v>0</v>
      </c>
      <c r="J57" s="185"/>
    </row>
    <row r="58" spans="1:10" ht="25.5" customHeight="1" x14ac:dyDescent="0.2">
      <c r="A58" s="163"/>
      <c r="B58" s="166" t="s">
        <v>74</v>
      </c>
      <c r="C58" s="165" t="s">
        <v>75</v>
      </c>
      <c r="D58" s="167"/>
      <c r="E58" s="167"/>
      <c r="F58" s="183" t="s">
        <v>24</v>
      </c>
      <c r="G58" s="184"/>
      <c r="H58" s="184"/>
      <c r="I58" s="185">
        <f>'Rozpočet Pol'!G76</f>
        <v>0</v>
      </c>
      <c r="J58" s="185"/>
    </row>
    <row r="59" spans="1:10" ht="25.5" customHeight="1" x14ac:dyDescent="0.2">
      <c r="A59" s="163"/>
      <c r="B59" s="166" t="s">
        <v>76</v>
      </c>
      <c r="C59" s="165" t="s">
        <v>77</v>
      </c>
      <c r="D59" s="167"/>
      <c r="E59" s="167"/>
      <c r="F59" s="183" t="s">
        <v>24</v>
      </c>
      <c r="G59" s="184"/>
      <c r="H59" s="184"/>
      <c r="I59" s="185">
        <f>'Rozpočet Pol'!G79</f>
        <v>0</v>
      </c>
      <c r="J59" s="185"/>
    </row>
    <row r="60" spans="1:10" ht="25.5" customHeight="1" x14ac:dyDescent="0.2">
      <c r="A60" s="163"/>
      <c r="B60" s="177" t="s">
        <v>78</v>
      </c>
      <c r="C60" s="178" t="s">
        <v>26</v>
      </c>
      <c r="D60" s="179"/>
      <c r="E60" s="179"/>
      <c r="F60" s="186" t="s">
        <v>23</v>
      </c>
      <c r="G60" s="187"/>
      <c r="H60" s="187"/>
      <c r="I60" s="188">
        <f>'Rozpočet Pol'!G83</f>
        <v>0</v>
      </c>
      <c r="J60" s="188"/>
    </row>
    <row r="61" spans="1:10" ht="25.5" customHeight="1" x14ac:dyDescent="0.2">
      <c r="A61" s="164"/>
      <c r="B61" s="170" t="s">
        <v>1</v>
      </c>
      <c r="C61" s="170"/>
      <c r="D61" s="171"/>
      <c r="E61" s="171"/>
      <c r="F61" s="189"/>
      <c r="G61" s="190"/>
      <c r="H61" s="190"/>
      <c r="I61" s="191">
        <f>SUM(I47:I60)</f>
        <v>0</v>
      </c>
      <c r="J61" s="191"/>
    </row>
    <row r="62" spans="1:10" x14ac:dyDescent="0.2">
      <c r="F62" s="192"/>
      <c r="G62" s="130"/>
      <c r="H62" s="192"/>
      <c r="I62" s="130"/>
      <c r="J62" s="130"/>
    </row>
    <row r="63" spans="1:10" x14ac:dyDescent="0.2">
      <c r="F63" s="192"/>
      <c r="G63" s="130"/>
      <c r="H63" s="192"/>
      <c r="I63" s="130"/>
      <c r="J63" s="130"/>
    </row>
    <row r="64" spans="1:10" x14ac:dyDescent="0.2">
      <c r="F64" s="192"/>
      <c r="G64" s="130"/>
      <c r="H64" s="192"/>
      <c r="I64" s="130"/>
      <c r="J64" s="13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7">
    <mergeCell ref="I61:J61"/>
    <mergeCell ref="I58:J58"/>
    <mergeCell ref="C58:E58"/>
    <mergeCell ref="I59:J59"/>
    <mergeCell ref="C59:E59"/>
    <mergeCell ref="I60:J60"/>
    <mergeCell ref="C60:E60"/>
    <mergeCell ref="I55:J55"/>
    <mergeCell ref="C55:E55"/>
    <mergeCell ref="I56:J56"/>
    <mergeCell ref="C56:E56"/>
    <mergeCell ref="I57:J57"/>
    <mergeCell ref="C57:E57"/>
    <mergeCell ref="I52:J52"/>
    <mergeCell ref="C52:E52"/>
    <mergeCell ref="I53:J53"/>
    <mergeCell ref="C53:E53"/>
    <mergeCell ref="I54:J54"/>
    <mergeCell ref="C54:E54"/>
    <mergeCell ref="I49:J49"/>
    <mergeCell ref="C49:E49"/>
    <mergeCell ref="I50:J50"/>
    <mergeCell ref="C50:E50"/>
    <mergeCell ref="I51:J51"/>
    <mergeCell ref="C51:E51"/>
    <mergeCell ref="C39:E39"/>
    <mergeCell ref="B40:E40"/>
    <mergeCell ref="I46:J46"/>
    <mergeCell ref="I47:J47"/>
    <mergeCell ref="C47:E47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101" t="s">
        <v>6</v>
      </c>
      <c r="B1" s="101"/>
      <c r="C1" s="102"/>
      <c r="D1" s="101"/>
      <c r="E1" s="101"/>
      <c r="F1" s="101"/>
      <c r="G1" s="101"/>
    </row>
    <row r="2" spans="1:7" ht="24.95" customHeight="1" x14ac:dyDescent="0.2">
      <c r="A2" s="79" t="s">
        <v>41</v>
      </c>
      <c r="B2" s="78"/>
      <c r="C2" s="103"/>
      <c r="D2" s="103"/>
      <c r="E2" s="103"/>
      <c r="F2" s="103"/>
      <c r="G2" s="104"/>
    </row>
    <row r="3" spans="1:7" ht="24.95" hidden="1" customHeight="1" x14ac:dyDescent="0.2">
      <c r="A3" s="79" t="s">
        <v>7</v>
      </c>
      <c r="B3" s="78"/>
      <c r="C3" s="103"/>
      <c r="D3" s="103"/>
      <c r="E3" s="103"/>
      <c r="F3" s="103"/>
      <c r="G3" s="104"/>
    </row>
    <row r="4" spans="1:7" ht="24.95" hidden="1" customHeight="1" x14ac:dyDescent="0.2">
      <c r="A4" s="79" t="s">
        <v>8</v>
      </c>
      <c r="B4" s="78"/>
      <c r="C4" s="103"/>
      <c r="D4" s="103"/>
      <c r="E4" s="103"/>
      <c r="F4" s="103"/>
      <c r="G4" s="104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96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129" customWidth="1"/>
    <col min="3" max="3" width="38.28515625" style="12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21" width="0" hidden="1" customWidth="1"/>
    <col min="29" max="39" width="0" hidden="1" customWidth="1"/>
  </cols>
  <sheetData>
    <row r="1" spans="1:60" ht="15.75" customHeight="1" x14ac:dyDescent="0.25">
      <c r="A1" s="195" t="s">
        <v>6</v>
      </c>
      <c r="B1" s="195"/>
      <c r="C1" s="195"/>
      <c r="D1" s="195"/>
      <c r="E1" s="195"/>
      <c r="F1" s="195"/>
      <c r="G1" s="195"/>
      <c r="AE1" t="s">
        <v>81</v>
      </c>
    </row>
    <row r="2" spans="1:60" ht="24.95" customHeight="1" x14ac:dyDescent="0.2">
      <c r="A2" s="202" t="s">
        <v>80</v>
      </c>
      <c r="B2" s="196"/>
      <c r="C2" s="197" t="s">
        <v>46</v>
      </c>
      <c r="D2" s="198"/>
      <c r="E2" s="198"/>
      <c r="F2" s="198"/>
      <c r="G2" s="204"/>
      <c r="AE2" t="s">
        <v>82</v>
      </c>
    </row>
    <row r="3" spans="1:60" ht="24.95" customHeight="1" x14ac:dyDescent="0.2">
      <c r="A3" s="203" t="s">
        <v>7</v>
      </c>
      <c r="B3" s="201"/>
      <c r="C3" s="199" t="s">
        <v>43</v>
      </c>
      <c r="D3" s="200"/>
      <c r="E3" s="200"/>
      <c r="F3" s="200"/>
      <c r="G3" s="205"/>
      <c r="AE3" t="s">
        <v>83</v>
      </c>
    </row>
    <row r="4" spans="1:60" ht="24.95" hidden="1" customHeight="1" x14ac:dyDescent="0.2">
      <c r="A4" s="203" t="s">
        <v>8</v>
      </c>
      <c r="B4" s="201"/>
      <c r="C4" s="199"/>
      <c r="D4" s="200"/>
      <c r="E4" s="200"/>
      <c r="F4" s="200"/>
      <c r="G4" s="205"/>
      <c r="AE4" t="s">
        <v>84</v>
      </c>
    </row>
    <row r="5" spans="1:60" hidden="1" x14ac:dyDescent="0.2">
      <c r="A5" s="206" t="s">
        <v>85</v>
      </c>
      <c r="B5" s="207"/>
      <c r="C5" s="208"/>
      <c r="D5" s="209"/>
      <c r="E5" s="209"/>
      <c r="F5" s="209"/>
      <c r="G5" s="210"/>
      <c r="AE5" t="s">
        <v>86</v>
      </c>
    </row>
    <row r="7" spans="1:60" ht="38.25" x14ac:dyDescent="0.2">
      <c r="A7" s="215" t="s">
        <v>87</v>
      </c>
      <c r="B7" s="216" t="s">
        <v>88</v>
      </c>
      <c r="C7" s="216" t="s">
        <v>89</v>
      </c>
      <c r="D7" s="215" t="s">
        <v>90</v>
      </c>
      <c r="E7" s="215" t="s">
        <v>91</v>
      </c>
      <c r="F7" s="211" t="s">
        <v>92</v>
      </c>
      <c r="G7" s="234" t="s">
        <v>28</v>
      </c>
      <c r="H7" s="235" t="s">
        <v>29</v>
      </c>
      <c r="I7" s="235" t="s">
        <v>93</v>
      </c>
      <c r="J7" s="235" t="s">
        <v>30</v>
      </c>
      <c r="K7" s="235" t="s">
        <v>94</v>
      </c>
      <c r="L7" s="235" t="s">
        <v>95</v>
      </c>
      <c r="M7" s="235" t="s">
        <v>96</v>
      </c>
      <c r="N7" s="235" t="s">
        <v>97</v>
      </c>
      <c r="O7" s="235" t="s">
        <v>98</v>
      </c>
      <c r="P7" s="235" t="s">
        <v>99</v>
      </c>
      <c r="Q7" s="235" t="s">
        <v>100</v>
      </c>
      <c r="R7" s="235" t="s">
        <v>101</v>
      </c>
      <c r="S7" s="235" t="s">
        <v>102</v>
      </c>
      <c r="T7" s="235" t="s">
        <v>103</v>
      </c>
      <c r="U7" s="218" t="s">
        <v>104</v>
      </c>
    </row>
    <row r="8" spans="1:60" x14ac:dyDescent="0.2">
      <c r="A8" s="236" t="s">
        <v>105</v>
      </c>
      <c r="B8" s="237" t="s">
        <v>52</v>
      </c>
      <c r="C8" s="238" t="s">
        <v>53</v>
      </c>
      <c r="D8" s="239"/>
      <c r="E8" s="240"/>
      <c r="F8" s="241"/>
      <c r="G8" s="241">
        <f>SUMIF(AE9:AE28,"&lt;&gt;NOR",G9:G28)</f>
        <v>0</v>
      </c>
      <c r="H8" s="241"/>
      <c r="I8" s="241">
        <f>SUM(I9:I28)</f>
        <v>0</v>
      </c>
      <c r="J8" s="241"/>
      <c r="K8" s="241">
        <f>SUM(K9:K28)</f>
        <v>0</v>
      </c>
      <c r="L8" s="241"/>
      <c r="M8" s="241">
        <f>SUM(M9:M28)</f>
        <v>0</v>
      </c>
      <c r="N8" s="217"/>
      <c r="O8" s="217">
        <f>SUM(O9:O28)</f>
        <v>4.9500000000000004E-3</v>
      </c>
      <c r="P8" s="217"/>
      <c r="Q8" s="217">
        <f>SUM(Q9:Q28)</f>
        <v>51.793999999999997</v>
      </c>
      <c r="R8" s="217"/>
      <c r="S8" s="217"/>
      <c r="T8" s="236"/>
      <c r="U8" s="217">
        <f>SUM(U9:U28)</f>
        <v>152.03000000000003</v>
      </c>
      <c r="AE8" t="s">
        <v>106</v>
      </c>
    </row>
    <row r="9" spans="1:60" outlineLevel="1" x14ac:dyDescent="0.2">
      <c r="A9" s="213">
        <v>1</v>
      </c>
      <c r="B9" s="219" t="s">
        <v>107</v>
      </c>
      <c r="C9" s="264" t="s">
        <v>108</v>
      </c>
      <c r="D9" s="221" t="s">
        <v>109</v>
      </c>
      <c r="E9" s="228">
        <v>5.18</v>
      </c>
      <c r="F9" s="231"/>
      <c r="G9" s="232">
        <f>ROUND(E9*F9,2)</f>
        <v>0</v>
      </c>
      <c r="H9" s="231"/>
      <c r="I9" s="232">
        <f>ROUND(E9*H9,2)</f>
        <v>0</v>
      </c>
      <c r="J9" s="231"/>
      <c r="K9" s="232">
        <f>ROUND(E9*J9,2)</f>
        <v>0</v>
      </c>
      <c r="L9" s="232">
        <v>15</v>
      </c>
      <c r="M9" s="232">
        <f>G9*(1+L9/100)</f>
        <v>0</v>
      </c>
      <c r="N9" s="222">
        <v>0</v>
      </c>
      <c r="O9" s="222">
        <f>ROUND(E9*N9,5)</f>
        <v>0</v>
      </c>
      <c r="P9" s="222">
        <v>0</v>
      </c>
      <c r="Q9" s="222">
        <f>ROUND(E9*P9,5)</f>
        <v>0</v>
      </c>
      <c r="R9" s="222"/>
      <c r="S9" s="222"/>
      <c r="T9" s="223">
        <v>0.36499999999999999</v>
      </c>
      <c r="U9" s="222">
        <f>ROUND(E9*T9,2)</f>
        <v>1.89</v>
      </c>
      <c r="V9" s="212"/>
      <c r="W9" s="212"/>
      <c r="X9" s="212"/>
      <c r="Y9" s="212"/>
      <c r="Z9" s="212"/>
      <c r="AA9" s="212"/>
      <c r="AB9" s="212"/>
      <c r="AC9" s="212"/>
      <c r="AD9" s="212"/>
      <c r="AE9" s="212" t="s">
        <v>110</v>
      </c>
      <c r="AF9" s="212"/>
      <c r="AG9" s="212"/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13"/>
      <c r="B10" s="219"/>
      <c r="C10" s="265" t="s">
        <v>111</v>
      </c>
      <c r="D10" s="224"/>
      <c r="E10" s="229">
        <v>5.18</v>
      </c>
      <c r="F10" s="232"/>
      <c r="G10" s="232"/>
      <c r="H10" s="232"/>
      <c r="I10" s="232"/>
      <c r="J10" s="232"/>
      <c r="K10" s="232"/>
      <c r="L10" s="232"/>
      <c r="M10" s="232"/>
      <c r="N10" s="222"/>
      <c r="O10" s="222"/>
      <c r="P10" s="222"/>
      <c r="Q10" s="222"/>
      <c r="R10" s="222"/>
      <c r="S10" s="222"/>
      <c r="T10" s="223"/>
      <c r="U10" s="222"/>
      <c r="V10" s="212"/>
      <c r="W10" s="212"/>
      <c r="X10" s="212"/>
      <c r="Y10" s="212"/>
      <c r="Z10" s="212"/>
      <c r="AA10" s="212"/>
      <c r="AB10" s="212"/>
      <c r="AC10" s="212"/>
      <c r="AD10" s="212"/>
      <c r="AE10" s="212" t="s">
        <v>112</v>
      </c>
      <c r="AF10" s="212">
        <v>0</v>
      </c>
      <c r="AG10" s="212"/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ht="22.5" outlineLevel="1" x14ac:dyDescent="0.2">
      <c r="A11" s="213">
        <v>2</v>
      </c>
      <c r="B11" s="219" t="s">
        <v>113</v>
      </c>
      <c r="C11" s="264" t="s">
        <v>114</v>
      </c>
      <c r="D11" s="221" t="s">
        <v>109</v>
      </c>
      <c r="E11" s="228">
        <v>5.18</v>
      </c>
      <c r="F11" s="231"/>
      <c r="G11" s="232">
        <f>ROUND(E11*F11,2)</f>
        <v>0</v>
      </c>
      <c r="H11" s="231"/>
      <c r="I11" s="232">
        <f>ROUND(E11*H11,2)</f>
        <v>0</v>
      </c>
      <c r="J11" s="231"/>
      <c r="K11" s="232">
        <f>ROUND(E11*J11,2)</f>
        <v>0</v>
      </c>
      <c r="L11" s="232">
        <v>15</v>
      </c>
      <c r="M11" s="232">
        <f>G11*(1+L11/100)</f>
        <v>0</v>
      </c>
      <c r="N11" s="222">
        <v>0</v>
      </c>
      <c r="O11" s="222">
        <f>ROUND(E11*N11,5)</f>
        <v>0</v>
      </c>
      <c r="P11" s="222">
        <v>0</v>
      </c>
      <c r="Q11" s="222">
        <f>ROUND(E11*P11,5)</f>
        <v>0</v>
      </c>
      <c r="R11" s="222"/>
      <c r="S11" s="222"/>
      <c r="T11" s="223">
        <v>5.1999999999999998E-3</v>
      </c>
      <c r="U11" s="222">
        <f>ROUND(E11*T11,2)</f>
        <v>0.03</v>
      </c>
      <c r="V11" s="212"/>
      <c r="W11" s="212"/>
      <c r="X11" s="212"/>
      <c r="Y11" s="212"/>
      <c r="Z11" s="212"/>
      <c r="AA11" s="212"/>
      <c r="AB11" s="212"/>
      <c r="AC11" s="212"/>
      <c r="AD11" s="212"/>
      <c r="AE11" s="212" t="s">
        <v>110</v>
      </c>
      <c r="AF11" s="212"/>
      <c r="AG11" s="212"/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13">
        <v>3</v>
      </c>
      <c r="B12" s="219" t="s">
        <v>115</v>
      </c>
      <c r="C12" s="264" t="s">
        <v>116</v>
      </c>
      <c r="D12" s="221" t="s">
        <v>109</v>
      </c>
      <c r="E12" s="228">
        <v>5.18</v>
      </c>
      <c r="F12" s="231"/>
      <c r="G12" s="232">
        <f>ROUND(E12*F12,2)</f>
        <v>0</v>
      </c>
      <c r="H12" s="231"/>
      <c r="I12" s="232">
        <f>ROUND(E12*H12,2)</f>
        <v>0</v>
      </c>
      <c r="J12" s="231"/>
      <c r="K12" s="232">
        <f>ROUND(E12*J12,2)</f>
        <v>0</v>
      </c>
      <c r="L12" s="232">
        <v>15</v>
      </c>
      <c r="M12" s="232">
        <f>G12*(1+L12/100)</f>
        <v>0</v>
      </c>
      <c r="N12" s="222">
        <v>0</v>
      </c>
      <c r="O12" s="222">
        <f>ROUND(E12*N12,5)</f>
        <v>0</v>
      </c>
      <c r="P12" s="222">
        <v>0</v>
      </c>
      <c r="Q12" s="222">
        <f>ROUND(E12*P12,5)</f>
        <v>0</v>
      </c>
      <c r="R12" s="222"/>
      <c r="S12" s="222"/>
      <c r="T12" s="223">
        <v>8.9999999999999993E-3</v>
      </c>
      <c r="U12" s="222">
        <f>ROUND(E12*T12,2)</f>
        <v>0.05</v>
      </c>
      <c r="V12" s="212"/>
      <c r="W12" s="212"/>
      <c r="X12" s="212"/>
      <c r="Y12" s="212"/>
      <c r="Z12" s="212"/>
      <c r="AA12" s="212"/>
      <c r="AB12" s="212"/>
      <c r="AC12" s="212"/>
      <c r="AD12" s="212"/>
      <c r="AE12" s="212" t="s">
        <v>110</v>
      </c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ht="22.5" outlineLevel="1" x14ac:dyDescent="0.2">
      <c r="A13" s="213">
        <v>4</v>
      </c>
      <c r="B13" s="219" t="s">
        <v>117</v>
      </c>
      <c r="C13" s="264" t="s">
        <v>118</v>
      </c>
      <c r="D13" s="221" t="s">
        <v>109</v>
      </c>
      <c r="E13" s="228">
        <v>5.18</v>
      </c>
      <c r="F13" s="231"/>
      <c r="G13" s="232">
        <f>ROUND(E13*F13,2)</f>
        <v>0</v>
      </c>
      <c r="H13" s="231"/>
      <c r="I13" s="232">
        <f>ROUND(E13*H13,2)</f>
        <v>0</v>
      </c>
      <c r="J13" s="231"/>
      <c r="K13" s="232">
        <f>ROUND(E13*J13,2)</f>
        <v>0</v>
      </c>
      <c r="L13" s="232">
        <v>15</v>
      </c>
      <c r="M13" s="232">
        <f>G13*(1+L13/100)</f>
        <v>0</v>
      </c>
      <c r="N13" s="222">
        <v>0</v>
      </c>
      <c r="O13" s="222">
        <f>ROUND(E13*N13,5)</f>
        <v>0</v>
      </c>
      <c r="P13" s="222">
        <v>0</v>
      </c>
      <c r="Q13" s="222">
        <f>ROUND(E13*P13,5)</f>
        <v>0</v>
      </c>
      <c r="R13" s="222"/>
      <c r="S13" s="222"/>
      <c r="T13" s="223">
        <v>0.65200000000000002</v>
      </c>
      <c r="U13" s="222">
        <f>ROUND(E13*T13,2)</f>
        <v>3.38</v>
      </c>
      <c r="V13" s="212"/>
      <c r="W13" s="212"/>
      <c r="X13" s="212"/>
      <c r="Y13" s="212"/>
      <c r="Z13" s="212"/>
      <c r="AA13" s="212"/>
      <c r="AB13" s="212"/>
      <c r="AC13" s="212"/>
      <c r="AD13" s="212"/>
      <c r="AE13" s="212" t="s">
        <v>110</v>
      </c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13"/>
      <c r="B14" s="219"/>
      <c r="C14" s="265" t="s">
        <v>119</v>
      </c>
      <c r="D14" s="224"/>
      <c r="E14" s="229">
        <v>5.18</v>
      </c>
      <c r="F14" s="232"/>
      <c r="G14" s="232"/>
      <c r="H14" s="232"/>
      <c r="I14" s="232"/>
      <c r="J14" s="232"/>
      <c r="K14" s="232"/>
      <c r="L14" s="232"/>
      <c r="M14" s="232"/>
      <c r="N14" s="222"/>
      <c r="O14" s="222"/>
      <c r="P14" s="222"/>
      <c r="Q14" s="222"/>
      <c r="R14" s="222"/>
      <c r="S14" s="222"/>
      <c r="T14" s="223"/>
      <c r="U14" s="222"/>
      <c r="V14" s="212"/>
      <c r="W14" s="212"/>
      <c r="X14" s="212"/>
      <c r="Y14" s="212"/>
      <c r="Z14" s="212"/>
      <c r="AA14" s="212"/>
      <c r="AB14" s="212"/>
      <c r="AC14" s="212"/>
      <c r="AD14" s="212"/>
      <c r="AE14" s="212" t="s">
        <v>112</v>
      </c>
      <c r="AF14" s="212">
        <v>0</v>
      </c>
      <c r="AG14" s="212"/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ht="22.5" outlineLevel="1" x14ac:dyDescent="0.2">
      <c r="A15" s="213">
        <v>5</v>
      </c>
      <c r="B15" s="219" t="s">
        <v>120</v>
      </c>
      <c r="C15" s="264" t="s">
        <v>121</v>
      </c>
      <c r="D15" s="221" t="s">
        <v>109</v>
      </c>
      <c r="E15" s="228">
        <v>5.18</v>
      </c>
      <c r="F15" s="231"/>
      <c r="G15" s="232">
        <f>ROUND(E15*F15,2)</f>
        <v>0</v>
      </c>
      <c r="H15" s="231"/>
      <c r="I15" s="232">
        <f>ROUND(E15*H15,2)</f>
        <v>0</v>
      </c>
      <c r="J15" s="231"/>
      <c r="K15" s="232">
        <f>ROUND(E15*J15,2)</f>
        <v>0</v>
      </c>
      <c r="L15" s="232">
        <v>15</v>
      </c>
      <c r="M15" s="232">
        <f>G15*(1+L15/100)</f>
        <v>0</v>
      </c>
      <c r="N15" s="222">
        <v>0</v>
      </c>
      <c r="O15" s="222">
        <f>ROUND(E15*N15,5)</f>
        <v>0</v>
      </c>
      <c r="P15" s="222">
        <v>0</v>
      </c>
      <c r="Q15" s="222">
        <f>ROUND(E15*P15,5)</f>
        <v>0</v>
      </c>
      <c r="R15" s="222"/>
      <c r="S15" s="222"/>
      <c r="T15" s="223">
        <v>6.8000000000000005E-2</v>
      </c>
      <c r="U15" s="222">
        <f>ROUND(E15*T15,2)</f>
        <v>0.35</v>
      </c>
      <c r="V15" s="212"/>
      <c r="W15" s="212"/>
      <c r="X15" s="212"/>
      <c r="Y15" s="212"/>
      <c r="Z15" s="212"/>
      <c r="AA15" s="212"/>
      <c r="AB15" s="212"/>
      <c r="AC15" s="212"/>
      <c r="AD15" s="212"/>
      <c r="AE15" s="212" t="s">
        <v>110</v>
      </c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">
      <c r="A16" s="213">
        <v>6</v>
      </c>
      <c r="B16" s="219" t="s">
        <v>122</v>
      </c>
      <c r="C16" s="264" t="s">
        <v>123</v>
      </c>
      <c r="D16" s="221" t="s">
        <v>109</v>
      </c>
      <c r="E16" s="228">
        <v>16.5</v>
      </c>
      <c r="F16" s="231"/>
      <c r="G16" s="232">
        <f>ROUND(E16*F16,2)</f>
        <v>0</v>
      </c>
      <c r="H16" s="231"/>
      <c r="I16" s="232">
        <f>ROUND(E16*H16,2)</f>
        <v>0</v>
      </c>
      <c r="J16" s="231"/>
      <c r="K16" s="232">
        <f>ROUND(E16*J16,2)</f>
        <v>0</v>
      </c>
      <c r="L16" s="232">
        <v>15</v>
      </c>
      <c r="M16" s="232">
        <f>G16*(1+L16/100)</f>
        <v>0</v>
      </c>
      <c r="N16" s="222">
        <v>0</v>
      </c>
      <c r="O16" s="222">
        <f>ROUND(E16*N16,5)</f>
        <v>0</v>
      </c>
      <c r="P16" s="222">
        <v>0</v>
      </c>
      <c r="Q16" s="222">
        <f>ROUND(E16*P16,5)</f>
        <v>0</v>
      </c>
      <c r="R16" s="222"/>
      <c r="S16" s="222"/>
      <c r="T16" s="223">
        <v>1.34E-2</v>
      </c>
      <c r="U16" s="222">
        <f>ROUND(E16*T16,2)</f>
        <v>0.22</v>
      </c>
      <c r="V16" s="212"/>
      <c r="W16" s="212"/>
      <c r="X16" s="212"/>
      <c r="Y16" s="212"/>
      <c r="Z16" s="212"/>
      <c r="AA16" s="212"/>
      <c r="AB16" s="212"/>
      <c r="AC16" s="212"/>
      <c r="AD16" s="212"/>
      <c r="AE16" s="212" t="s">
        <v>110</v>
      </c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13"/>
      <c r="B17" s="219"/>
      <c r="C17" s="265" t="s">
        <v>124</v>
      </c>
      <c r="D17" s="224"/>
      <c r="E17" s="229">
        <v>16.5</v>
      </c>
      <c r="F17" s="232"/>
      <c r="G17" s="232"/>
      <c r="H17" s="232"/>
      <c r="I17" s="232"/>
      <c r="J17" s="232"/>
      <c r="K17" s="232"/>
      <c r="L17" s="232"/>
      <c r="M17" s="232"/>
      <c r="N17" s="222"/>
      <c r="O17" s="222"/>
      <c r="P17" s="222"/>
      <c r="Q17" s="222"/>
      <c r="R17" s="222"/>
      <c r="S17" s="222"/>
      <c r="T17" s="223"/>
      <c r="U17" s="222"/>
      <c r="V17" s="212"/>
      <c r="W17" s="212"/>
      <c r="X17" s="212"/>
      <c r="Y17" s="212"/>
      <c r="Z17" s="212"/>
      <c r="AA17" s="212"/>
      <c r="AB17" s="212"/>
      <c r="AC17" s="212"/>
      <c r="AD17" s="212"/>
      <c r="AE17" s="212" t="s">
        <v>112</v>
      </c>
      <c r="AF17" s="212">
        <v>0</v>
      </c>
      <c r="AG17" s="212"/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13">
        <v>7</v>
      </c>
      <c r="B18" s="219" t="s">
        <v>125</v>
      </c>
      <c r="C18" s="264" t="s">
        <v>126</v>
      </c>
      <c r="D18" s="221" t="s">
        <v>109</v>
      </c>
      <c r="E18" s="228">
        <v>3</v>
      </c>
      <c r="F18" s="231"/>
      <c r="G18" s="232">
        <f>ROUND(E18*F18,2)</f>
        <v>0</v>
      </c>
      <c r="H18" s="231"/>
      <c r="I18" s="232">
        <f>ROUND(E18*H18,2)</f>
        <v>0</v>
      </c>
      <c r="J18" s="231"/>
      <c r="K18" s="232">
        <f>ROUND(E18*J18,2)</f>
        <v>0</v>
      </c>
      <c r="L18" s="232">
        <v>15</v>
      </c>
      <c r="M18" s="232">
        <f>G18*(1+L18/100)</f>
        <v>0</v>
      </c>
      <c r="N18" s="222">
        <v>0</v>
      </c>
      <c r="O18" s="222">
        <f>ROUND(E18*N18,5)</f>
        <v>0</v>
      </c>
      <c r="P18" s="222">
        <v>0</v>
      </c>
      <c r="Q18" s="222">
        <f>ROUND(E18*P18,5)</f>
        <v>0</v>
      </c>
      <c r="R18" s="222"/>
      <c r="S18" s="222"/>
      <c r="T18" s="223">
        <v>0.36799999999999999</v>
      </c>
      <c r="U18" s="222">
        <f>ROUND(E18*T18,2)</f>
        <v>1.1000000000000001</v>
      </c>
      <c r="V18" s="212"/>
      <c r="W18" s="212"/>
      <c r="X18" s="212"/>
      <c r="Y18" s="212"/>
      <c r="Z18" s="212"/>
      <c r="AA18" s="212"/>
      <c r="AB18" s="212"/>
      <c r="AC18" s="212"/>
      <c r="AD18" s="212"/>
      <c r="AE18" s="212" t="s">
        <v>110</v>
      </c>
      <c r="AF18" s="212"/>
      <c r="AG18" s="212"/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">
      <c r="A19" s="213">
        <v>8</v>
      </c>
      <c r="B19" s="219" t="s">
        <v>117</v>
      </c>
      <c r="C19" s="264" t="s">
        <v>127</v>
      </c>
      <c r="D19" s="221" t="s">
        <v>109</v>
      </c>
      <c r="E19" s="228">
        <v>3</v>
      </c>
      <c r="F19" s="231"/>
      <c r="G19" s="232">
        <f>ROUND(E19*F19,2)</f>
        <v>0</v>
      </c>
      <c r="H19" s="231"/>
      <c r="I19" s="232">
        <f>ROUND(E19*H19,2)</f>
        <v>0</v>
      </c>
      <c r="J19" s="231"/>
      <c r="K19" s="232">
        <f>ROUND(E19*J19,2)</f>
        <v>0</v>
      </c>
      <c r="L19" s="232">
        <v>15</v>
      </c>
      <c r="M19" s="232">
        <f>G19*(1+L19/100)</f>
        <v>0</v>
      </c>
      <c r="N19" s="222">
        <v>0</v>
      </c>
      <c r="O19" s="222">
        <f>ROUND(E19*N19,5)</f>
        <v>0</v>
      </c>
      <c r="P19" s="222">
        <v>0</v>
      </c>
      <c r="Q19" s="222">
        <f>ROUND(E19*P19,5)</f>
        <v>0</v>
      </c>
      <c r="R19" s="222"/>
      <c r="S19" s="222"/>
      <c r="T19" s="223">
        <v>0.65200000000000002</v>
      </c>
      <c r="U19" s="222">
        <f>ROUND(E19*T19,2)</f>
        <v>1.96</v>
      </c>
      <c r="V19" s="212"/>
      <c r="W19" s="212"/>
      <c r="X19" s="212"/>
      <c r="Y19" s="212"/>
      <c r="Z19" s="212"/>
      <c r="AA19" s="212"/>
      <c r="AB19" s="212"/>
      <c r="AC19" s="212"/>
      <c r="AD19" s="212"/>
      <c r="AE19" s="212" t="s">
        <v>110</v>
      </c>
      <c r="AF19" s="212"/>
      <c r="AG19" s="212"/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ht="22.5" outlineLevel="1" x14ac:dyDescent="0.2">
      <c r="A20" s="213">
        <v>9</v>
      </c>
      <c r="B20" s="219" t="s">
        <v>113</v>
      </c>
      <c r="C20" s="264" t="s">
        <v>114</v>
      </c>
      <c r="D20" s="221" t="s">
        <v>109</v>
      </c>
      <c r="E20" s="228">
        <v>3</v>
      </c>
      <c r="F20" s="231"/>
      <c r="G20" s="232">
        <f>ROUND(E20*F20,2)</f>
        <v>0</v>
      </c>
      <c r="H20" s="231"/>
      <c r="I20" s="232">
        <f>ROUND(E20*H20,2)</f>
        <v>0</v>
      </c>
      <c r="J20" s="231"/>
      <c r="K20" s="232">
        <f>ROUND(E20*J20,2)</f>
        <v>0</v>
      </c>
      <c r="L20" s="232">
        <v>15</v>
      </c>
      <c r="M20" s="232">
        <f>G20*(1+L20/100)</f>
        <v>0</v>
      </c>
      <c r="N20" s="222">
        <v>0</v>
      </c>
      <c r="O20" s="222">
        <f>ROUND(E20*N20,5)</f>
        <v>0</v>
      </c>
      <c r="P20" s="222">
        <v>0</v>
      </c>
      <c r="Q20" s="222">
        <f>ROUND(E20*P20,5)</f>
        <v>0</v>
      </c>
      <c r="R20" s="222"/>
      <c r="S20" s="222"/>
      <c r="T20" s="223">
        <v>5.1999999999999998E-3</v>
      </c>
      <c r="U20" s="222">
        <f>ROUND(E20*T20,2)</f>
        <v>0.02</v>
      </c>
      <c r="V20" s="212"/>
      <c r="W20" s="212"/>
      <c r="X20" s="212"/>
      <c r="Y20" s="212"/>
      <c r="Z20" s="212"/>
      <c r="AA20" s="212"/>
      <c r="AB20" s="212"/>
      <c r="AC20" s="212"/>
      <c r="AD20" s="212"/>
      <c r="AE20" s="212" t="s">
        <v>110</v>
      </c>
      <c r="AF20" s="212"/>
      <c r="AG20" s="212"/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13">
        <v>10</v>
      </c>
      <c r="B21" s="219" t="s">
        <v>115</v>
      </c>
      <c r="C21" s="264" t="s">
        <v>128</v>
      </c>
      <c r="D21" s="221" t="s">
        <v>109</v>
      </c>
      <c r="E21" s="228">
        <v>3</v>
      </c>
      <c r="F21" s="231"/>
      <c r="G21" s="232">
        <f>ROUND(E21*F21,2)</f>
        <v>0</v>
      </c>
      <c r="H21" s="231"/>
      <c r="I21" s="232">
        <f>ROUND(E21*H21,2)</f>
        <v>0</v>
      </c>
      <c r="J21" s="231"/>
      <c r="K21" s="232">
        <f>ROUND(E21*J21,2)</f>
        <v>0</v>
      </c>
      <c r="L21" s="232">
        <v>15</v>
      </c>
      <c r="M21" s="232">
        <f>G21*(1+L21/100)</f>
        <v>0</v>
      </c>
      <c r="N21" s="222">
        <v>0</v>
      </c>
      <c r="O21" s="222">
        <f>ROUND(E21*N21,5)</f>
        <v>0</v>
      </c>
      <c r="P21" s="222">
        <v>0</v>
      </c>
      <c r="Q21" s="222">
        <f>ROUND(E21*P21,5)</f>
        <v>0</v>
      </c>
      <c r="R21" s="222"/>
      <c r="S21" s="222"/>
      <c r="T21" s="223">
        <v>8.9999999999999993E-3</v>
      </c>
      <c r="U21" s="222">
        <f>ROUND(E21*T21,2)</f>
        <v>0.03</v>
      </c>
      <c r="V21" s="212"/>
      <c r="W21" s="212"/>
      <c r="X21" s="212"/>
      <c r="Y21" s="212"/>
      <c r="Z21" s="212"/>
      <c r="AA21" s="212"/>
      <c r="AB21" s="212"/>
      <c r="AC21" s="212"/>
      <c r="AD21" s="212"/>
      <c r="AE21" s="212" t="s">
        <v>110</v>
      </c>
      <c r="AF21" s="212"/>
      <c r="AG21" s="212"/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">
      <c r="A22" s="213">
        <v>11</v>
      </c>
      <c r="B22" s="219" t="s">
        <v>129</v>
      </c>
      <c r="C22" s="264" t="s">
        <v>130</v>
      </c>
      <c r="D22" s="221" t="s">
        <v>131</v>
      </c>
      <c r="E22" s="228">
        <v>111</v>
      </c>
      <c r="F22" s="231"/>
      <c r="G22" s="232">
        <f>ROUND(E22*F22,2)</f>
        <v>0</v>
      </c>
      <c r="H22" s="231"/>
      <c r="I22" s="232">
        <f>ROUND(E22*H22,2)</f>
        <v>0</v>
      </c>
      <c r="J22" s="231"/>
      <c r="K22" s="232">
        <f>ROUND(E22*J22,2)</f>
        <v>0</v>
      </c>
      <c r="L22" s="232">
        <v>15</v>
      </c>
      <c r="M22" s="232">
        <f>G22*(1+L22/100)</f>
        <v>0</v>
      </c>
      <c r="N22" s="222">
        <v>0</v>
      </c>
      <c r="O22" s="222">
        <f>ROUND(E22*N22,5)</f>
        <v>0</v>
      </c>
      <c r="P22" s="222">
        <v>0</v>
      </c>
      <c r="Q22" s="222">
        <f>ROUND(E22*P22,5)</f>
        <v>0</v>
      </c>
      <c r="R22" s="222"/>
      <c r="S22" s="222"/>
      <c r="T22" s="223">
        <v>0.34155000000000002</v>
      </c>
      <c r="U22" s="222">
        <f>ROUND(E22*T22,2)</f>
        <v>37.909999999999997</v>
      </c>
      <c r="V22" s="212"/>
      <c r="W22" s="212"/>
      <c r="X22" s="212"/>
      <c r="Y22" s="212"/>
      <c r="Z22" s="212"/>
      <c r="AA22" s="212"/>
      <c r="AB22" s="212"/>
      <c r="AC22" s="212"/>
      <c r="AD22" s="212"/>
      <c r="AE22" s="212" t="s">
        <v>132</v>
      </c>
      <c r="AF22" s="212"/>
      <c r="AG22" s="212"/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ht="22.5" outlineLevel="1" x14ac:dyDescent="0.2">
      <c r="A23" s="213">
        <v>12</v>
      </c>
      <c r="B23" s="219" t="s">
        <v>133</v>
      </c>
      <c r="C23" s="264" t="s">
        <v>134</v>
      </c>
      <c r="D23" s="221" t="s">
        <v>131</v>
      </c>
      <c r="E23" s="228">
        <v>165</v>
      </c>
      <c r="F23" s="231"/>
      <c r="G23" s="232">
        <f>ROUND(E23*F23,2)</f>
        <v>0</v>
      </c>
      <c r="H23" s="231"/>
      <c r="I23" s="232">
        <f>ROUND(E23*H23,2)</f>
        <v>0</v>
      </c>
      <c r="J23" s="231"/>
      <c r="K23" s="232">
        <f>ROUND(E23*J23,2)</f>
        <v>0</v>
      </c>
      <c r="L23" s="232">
        <v>15</v>
      </c>
      <c r="M23" s="232">
        <f>G23*(1+L23/100)</f>
        <v>0</v>
      </c>
      <c r="N23" s="222">
        <v>3.0000000000000001E-5</v>
      </c>
      <c r="O23" s="222">
        <f>ROUND(E23*N23,5)</f>
        <v>4.9500000000000004E-3</v>
      </c>
      <c r="P23" s="222">
        <v>0</v>
      </c>
      <c r="Q23" s="222">
        <f>ROUND(E23*P23,5)</f>
        <v>0</v>
      </c>
      <c r="R23" s="222"/>
      <c r="S23" s="222"/>
      <c r="T23" s="223">
        <v>0.25752000000000003</v>
      </c>
      <c r="U23" s="222">
        <f>ROUND(E23*T23,2)</f>
        <v>42.49</v>
      </c>
      <c r="V23" s="212"/>
      <c r="W23" s="212"/>
      <c r="X23" s="212"/>
      <c r="Y23" s="212"/>
      <c r="Z23" s="212"/>
      <c r="AA23" s="212"/>
      <c r="AB23" s="212"/>
      <c r="AC23" s="212"/>
      <c r="AD23" s="212"/>
      <c r="AE23" s="212" t="s">
        <v>132</v>
      </c>
      <c r="AF23" s="212"/>
      <c r="AG23" s="212"/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ht="22.5" outlineLevel="1" x14ac:dyDescent="0.2">
      <c r="A24" s="213">
        <v>13</v>
      </c>
      <c r="B24" s="219" t="s">
        <v>117</v>
      </c>
      <c r="C24" s="264" t="s">
        <v>118</v>
      </c>
      <c r="D24" s="221" t="s">
        <v>109</v>
      </c>
      <c r="E24" s="228">
        <v>3</v>
      </c>
      <c r="F24" s="231"/>
      <c r="G24" s="232">
        <f>ROUND(E24*F24,2)</f>
        <v>0</v>
      </c>
      <c r="H24" s="231"/>
      <c r="I24" s="232">
        <f>ROUND(E24*H24,2)</f>
        <v>0</v>
      </c>
      <c r="J24" s="231"/>
      <c r="K24" s="232">
        <f>ROUND(E24*J24,2)</f>
        <v>0</v>
      </c>
      <c r="L24" s="232">
        <v>15</v>
      </c>
      <c r="M24" s="232">
        <f>G24*(1+L24/100)</f>
        <v>0</v>
      </c>
      <c r="N24" s="222">
        <v>0</v>
      </c>
      <c r="O24" s="222">
        <f>ROUND(E24*N24,5)</f>
        <v>0</v>
      </c>
      <c r="P24" s="222">
        <v>0</v>
      </c>
      <c r="Q24" s="222">
        <f>ROUND(E24*P24,5)</f>
        <v>0</v>
      </c>
      <c r="R24" s="222"/>
      <c r="S24" s="222"/>
      <c r="T24" s="223">
        <v>0.65200000000000002</v>
      </c>
      <c r="U24" s="222">
        <f>ROUND(E24*T24,2)</f>
        <v>1.96</v>
      </c>
      <c r="V24" s="212"/>
      <c r="W24" s="212"/>
      <c r="X24" s="212"/>
      <c r="Y24" s="212"/>
      <c r="Z24" s="212"/>
      <c r="AA24" s="212"/>
      <c r="AB24" s="212"/>
      <c r="AC24" s="212"/>
      <c r="AD24" s="212"/>
      <c r="AE24" s="212" t="s">
        <v>110</v>
      </c>
      <c r="AF24" s="212"/>
      <c r="AG24" s="212"/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ht="22.5" outlineLevel="1" x14ac:dyDescent="0.2">
      <c r="A25" s="213">
        <v>14</v>
      </c>
      <c r="B25" s="219" t="s">
        <v>120</v>
      </c>
      <c r="C25" s="264" t="s">
        <v>121</v>
      </c>
      <c r="D25" s="221" t="s">
        <v>109</v>
      </c>
      <c r="E25" s="228">
        <v>3</v>
      </c>
      <c r="F25" s="231"/>
      <c r="G25" s="232">
        <f>ROUND(E25*F25,2)</f>
        <v>0</v>
      </c>
      <c r="H25" s="231"/>
      <c r="I25" s="232">
        <f>ROUND(E25*H25,2)</f>
        <v>0</v>
      </c>
      <c r="J25" s="231"/>
      <c r="K25" s="232">
        <f>ROUND(E25*J25,2)</f>
        <v>0</v>
      </c>
      <c r="L25" s="232">
        <v>15</v>
      </c>
      <c r="M25" s="232">
        <f>G25*(1+L25/100)</f>
        <v>0</v>
      </c>
      <c r="N25" s="222">
        <v>0</v>
      </c>
      <c r="O25" s="222">
        <f>ROUND(E25*N25,5)</f>
        <v>0</v>
      </c>
      <c r="P25" s="222">
        <v>0</v>
      </c>
      <c r="Q25" s="222">
        <f>ROUND(E25*P25,5)</f>
        <v>0</v>
      </c>
      <c r="R25" s="222"/>
      <c r="S25" s="222"/>
      <c r="T25" s="223">
        <v>6.8000000000000005E-2</v>
      </c>
      <c r="U25" s="222">
        <f>ROUND(E25*T25,2)</f>
        <v>0.2</v>
      </c>
      <c r="V25" s="212"/>
      <c r="W25" s="212"/>
      <c r="X25" s="212"/>
      <c r="Y25" s="212"/>
      <c r="Z25" s="212"/>
      <c r="AA25" s="212"/>
      <c r="AB25" s="212"/>
      <c r="AC25" s="212"/>
      <c r="AD25" s="212"/>
      <c r="AE25" s="212" t="s">
        <v>110</v>
      </c>
      <c r="AF25" s="212"/>
      <c r="AG25" s="212"/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13">
        <v>15</v>
      </c>
      <c r="B26" s="219" t="s">
        <v>135</v>
      </c>
      <c r="C26" s="264" t="s">
        <v>136</v>
      </c>
      <c r="D26" s="221" t="s">
        <v>131</v>
      </c>
      <c r="E26" s="228">
        <v>133</v>
      </c>
      <c r="F26" s="231"/>
      <c r="G26" s="232">
        <f>ROUND(E26*F26,2)</f>
        <v>0</v>
      </c>
      <c r="H26" s="231"/>
      <c r="I26" s="232">
        <f>ROUND(E26*H26,2)</f>
        <v>0</v>
      </c>
      <c r="J26" s="231"/>
      <c r="K26" s="232">
        <f>ROUND(E26*J26,2)</f>
        <v>0</v>
      </c>
      <c r="L26" s="232">
        <v>15</v>
      </c>
      <c r="M26" s="232">
        <f>G26*(1+L26/100)</f>
        <v>0</v>
      </c>
      <c r="N26" s="222">
        <v>0</v>
      </c>
      <c r="O26" s="222">
        <f>ROUND(E26*N26,5)</f>
        <v>0</v>
      </c>
      <c r="P26" s="222">
        <v>0.13800000000000001</v>
      </c>
      <c r="Q26" s="222">
        <f>ROUND(E26*P26,5)</f>
        <v>18.353999999999999</v>
      </c>
      <c r="R26" s="222"/>
      <c r="S26" s="222"/>
      <c r="T26" s="223">
        <v>0.16</v>
      </c>
      <c r="U26" s="222">
        <f>ROUND(E26*T26,2)</f>
        <v>21.28</v>
      </c>
      <c r="V26" s="212"/>
      <c r="W26" s="212"/>
      <c r="X26" s="212"/>
      <c r="Y26" s="212"/>
      <c r="Z26" s="212"/>
      <c r="AA26" s="212"/>
      <c r="AB26" s="212"/>
      <c r="AC26" s="212"/>
      <c r="AD26" s="212"/>
      <c r="AE26" s="212" t="s">
        <v>110</v>
      </c>
      <c r="AF26" s="212"/>
      <c r="AG26" s="212"/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13">
        <v>16</v>
      </c>
      <c r="B27" s="219" t="s">
        <v>137</v>
      </c>
      <c r="C27" s="264" t="s">
        <v>138</v>
      </c>
      <c r="D27" s="221" t="s">
        <v>139</v>
      </c>
      <c r="E27" s="228">
        <v>152</v>
      </c>
      <c r="F27" s="231"/>
      <c r="G27" s="232">
        <f>ROUND(E27*F27,2)</f>
        <v>0</v>
      </c>
      <c r="H27" s="231"/>
      <c r="I27" s="232">
        <f>ROUND(E27*H27,2)</f>
        <v>0</v>
      </c>
      <c r="J27" s="231"/>
      <c r="K27" s="232">
        <f>ROUND(E27*J27,2)</f>
        <v>0</v>
      </c>
      <c r="L27" s="232">
        <v>15</v>
      </c>
      <c r="M27" s="232">
        <f>G27*(1+L27/100)</f>
        <v>0</v>
      </c>
      <c r="N27" s="222">
        <v>0</v>
      </c>
      <c r="O27" s="222">
        <f>ROUND(E27*N27,5)</f>
        <v>0</v>
      </c>
      <c r="P27" s="222">
        <v>0.22</v>
      </c>
      <c r="Q27" s="222">
        <f>ROUND(E27*P27,5)</f>
        <v>33.44</v>
      </c>
      <c r="R27" s="222"/>
      <c r="S27" s="222"/>
      <c r="T27" s="223">
        <v>0.14299999999999999</v>
      </c>
      <c r="U27" s="222">
        <f>ROUND(E27*T27,2)</f>
        <v>21.74</v>
      </c>
      <c r="V27" s="212"/>
      <c r="W27" s="212"/>
      <c r="X27" s="212"/>
      <c r="Y27" s="212"/>
      <c r="Z27" s="212"/>
      <c r="AA27" s="212"/>
      <c r="AB27" s="212"/>
      <c r="AC27" s="212"/>
      <c r="AD27" s="212"/>
      <c r="AE27" s="212" t="s">
        <v>110</v>
      </c>
      <c r="AF27" s="212"/>
      <c r="AG27" s="212"/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ht="22.5" outlineLevel="1" x14ac:dyDescent="0.2">
      <c r="A28" s="213">
        <v>17</v>
      </c>
      <c r="B28" s="219" t="s">
        <v>140</v>
      </c>
      <c r="C28" s="264" t="s">
        <v>141</v>
      </c>
      <c r="D28" s="221" t="s">
        <v>109</v>
      </c>
      <c r="E28" s="228">
        <v>4</v>
      </c>
      <c r="F28" s="231"/>
      <c r="G28" s="232">
        <f>ROUND(E28*F28,2)</f>
        <v>0</v>
      </c>
      <c r="H28" s="231"/>
      <c r="I28" s="232">
        <f>ROUND(E28*H28,2)</f>
        <v>0</v>
      </c>
      <c r="J28" s="231"/>
      <c r="K28" s="232">
        <f>ROUND(E28*J28,2)</f>
        <v>0</v>
      </c>
      <c r="L28" s="232">
        <v>15</v>
      </c>
      <c r="M28" s="232">
        <f>G28*(1+L28/100)</f>
        <v>0</v>
      </c>
      <c r="N28" s="222">
        <v>0</v>
      </c>
      <c r="O28" s="222">
        <f>ROUND(E28*N28,5)</f>
        <v>0</v>
      </c>
      <c r="P28" s="222">
        <v>0</v>
      </c>
      <c r="Q28" s="222">
        <f>ROUND(E28*P28,5)</f>
        <v>0</v>
      </c>
      <c r="R28" s="222"/>
      <c r="S28" s="222"/>
      <c r="T28" s="223">
        <v>4.3540000000000001</v>
      </c>
      <c r="U28" s="222">
        <f>ROUND(E28*T28,2)</f>
        <v>17.420000000000002</v>
      </c>
      <c r="V28" s="212"/>
      <c r="W28" s="212"/>
      <c r="X28" s="212"/>
      <c r="Y28" s="212"/>
      <c r="Z28" s="212"/>
      <c r="AA28" s="212"/>
      <c r="AB28" s="212"/>
      <c r="AC28" s="212"/>
      <c r="AD28" s="212"/>
      <c r="AE28" s="212" t="s">
        <v>110</v>
      </c>
      <c r="AF28" s="212"/>
      <c r="AG28" s="212"/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x14ac:dyDescent="0.2">
      <c r="A29" s="214" t="s">
        <v>105</v>
      </c>
      <c r="B29" s="220" t="s">
        <v>54</v>
      </c>
      <c r="C29" s="266" t="s">
        <v>55</v>
      </c>
      <c r="D29" s="225"/>
      <c r="E29" s="230"/>
      <c r="F29" s="233"/>
      <c r="G29" s="233">
        <f>SUMIF(AE30:AE36,"&lt;&gt;NOR",G30:G36)</f>
        <v>0</v>
      </c>
      <c r="H29" s="233"/>
      <c r="I29" s="233">
        <f>SUM(I30:I36)</f>
        <v>0</v>
      </c>
      <c r="J29" s="233"/>
      <c r="K29" s="233">
        <f>SUM(K30:K36)</f>
        <v>0</v>
      </c>
      <c r="L29" s="233"/>
      <c r="M29" s="233">
        <f>SUM(M30:M36)</f>
        <v>0</v>
      </c>
      <c r="N29" s="226"/>
      <c r="O29" s="226">
        <f>SUM(O30:O36)</f>
        <v>36.62565</v>
      </c>
      <c r="P29" s="226"/>
      <c r="Q29" s="226">
        <f>SUM(Q30:Q36)</f>
        <v>0</v>
      </c>
      <c r="R29" s="226"/>
      <c r="S29" s="226"/>
      <c r="T29" s="227"/>
      <c r="U29" s="226">
        <f>SUM(U30:U36)</f>
        <v>44.08</v>
      </c>
      <c r="AE29" t="s">
        <v>106</v>
      </c>
    </row>
    <row r="30" spans="1:60" outlineLevel="1" x14ac:dyDescent="0.2">
      <c r="A30" s="213">
        <v>18</v>
      </c>
      <c r="B30" s="219" t="s">
        <v>142</v>
      </c>
      <c r="C30" s="264" t="s">
        <v>143</v>
      </c>
      <c r="D30" s="221" t="s">
        <v>109</v>
      </c>
      <c r="E30" s="228">
        <v>5.3613</v>
      </c>
      <c r="F30" s="231"/>
      <c r="G30" s="232">
        <f>ROUND(E30*F30,2)</f>
        <v>0</v>
      </c>
      <c r="H30" s="231"/>
      <c r="I30" s="232">
        <f>ROUND(E30*H30,2)</f>
        <v>0</v>
      </c>
      <c r="J30" s="231"/>
      <c r="K30" s="232">
        <f>ROUND(E30*J30,2)</f>
        <v>0</v>
      </c>
      <c r="L30" s="232">
        <v>15</v>
      </c>
      <c r="M30" s="232">
        <f>G30*(1+L30/100)</f>
        <v>0</v>
      </c>
      <c r="N30" s="222">
        <v>2.5249999999999999</v>
      </c>
      <c r="O30" s="222">
        <f>ROUND(E30*N30,5)</f>
        <v>13.537280000000001</v>
      </c>
      <c r="P30" s="222">
        <v>0</v>
      </c>
      <c r="Q30" s="222">
        <f>ROUND(E30*P30,5)</f>
        <v>0</v>
      </c>
      <c r="R30" s="222"/>
      <c r="S30" s="222"/>
      <c r="T30" s="223">
        <v>0.47699999999999998</v>
      </c>
      <c r="U30" s="222">
        <f>ROUND(E30*T30,2)</f>
        <v>2.56</v>
      </c>
      <c r="V30" s="212"/>
      <c r="W30" s="212"/>
      <c r="X30" s="212"/>
      <c r="Y30" s="212"/>
      <c r="Z30" s="212"/>
      <c r="AA30" s="212"/>
      <c r="AB30" s="212"/>
      <c r="AC30" s="212"/>
      <c r="AD30" s="212"/>
      <c r="AE30" s="212" t="s">
        <v>110</v>
      </c>
      <c r="AF30" s="212"/>
      <c r="AG30" s="212"/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">
      <c r="A31" s="213"/>
      <c r="B31" s="219"/>
      <c r="C31" s="265" t="s">
        <v>144</v>
      </c>
      <c r="D31" s="224"/>
      <c r="E31" s="229">
        <v>5.3613</v>
      </c>
      <c r="F31" s="232"/>
      <c r="G31" s="232"/>
      <c r="H31" s="232"/>
      <c r="I31" s="232"/>
      <c r="J31" s="232"/>
      <c r="K31" s="232"/>
      <c r="L31" s="232"/>
      <c r="M31" s="232"/>
      <c r="N31" s="222"/>
      <c r="O31" s="222"/>
      <c r="P31" s="222"/>
      <c r="Q31" s="222"/>
      <c r="R31" s="222"/>
      <c r="S31" s="222"/>
      <c r="T31" s="223"/>
      <c r="U31" s="222"/>
      <c r="V31" s="212"/>
      <c r="W31" s="212"/>
      <c r="X31" s="212"/>
      <c r="Y31" s="212"/>
      <c r="Z31" s="212"/>
      <c r="AA31" s="212"/>
      <c r="AB31" s="212"/>
      <c r="AC31" s="212"/>
      <c r="AD31" s="212"/>
      <c r="AE31" s="212" t="s">
        <v>112</v>
      </c>
      <c r="AF31" s="212">
        <v>0</v>
      </c>
      <c r="AG31" s="212"/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ht="22.5" outlineLevel="1" x14ac:dyDescent="0.2">
      <c r="A32" s="213">
        <v>19</v>
      </c>
      <c r="B32" s="219" t="s">
        <v>145</v>
      </c>
      <c r="C32" s="264" t="s">
        <v>146</v>
      </c>
      <c r="D32" s="221" t="s">
        <v>131</v>
      </c>
      <c r="E32" s="228">
        <v>9.25</v>
      </c>
      <c r="F32" s="231"/>
      <c r="G32" s="232">
        <f>ROUND(E32*F32,2)</f>
        <v>0</v>
      </c>
      <c r="H32" s="231"/>
      <c r="I32" s="232">
        <f>ROUND(E32*H32,2)</f>
        <v>0</v>
      </c>
      <c r="J32" s="231"/>
      <c r="K32" s="232">
        <f>ROUND(E32*J32,2)</f>
        <v>0</v>
      </c>
      <c r="L32" s="232">
        <v>15</v>
      </c>
      <c r="M32" s="232">
        <f>G32*(1+L32/100)</f>
        <v>0</v>
      </c>
      <c r="N32" s="222">
        <v>0.74</v>
      </c>
      <c r="O32" s="222">
        <f>ROUND(E32*N32,5)</f>
        <v>6.8449999999999998</v>
      </c>
      <c r="P32" s="222">
        <v>0</v>
      </c>
      <c r="Q32" s="222">
        <f>ROUND(E32*P32,5)</f>
        <v>0</v>
      </c>
      <c r="R32" s="222"/>
      <c r="S32" s="222"/>
      <c r="T32" s="223">
        <v>1.1000000000000001</v>
      </c>
      <c r="U32" s="222">
        <f>ROUND(E32*T32,2)</f>
        <v>10.18</v>
      </c>
      <c r="V32" s="212"/>
      <c r="W32" s="212"/>
      <c r="X32" s="212"/>
      <c r="Y32" s="212"/>
      <c r="Z32" s="212"/>
      <c r="AA32" s="212"/>
      <c r="AB32" s="212"/>
      <c r="AC32" s="212"/>
      <c r="AD32" s="212"/>
      <c r="AE32" s="212" t="s">
        <v>110</v>
      </c>
      <c r="AF32" s="212"/>
      <c r="AG32" s="212"/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">
      <c r="A33" s="213"/>
      <c r="B33" s="219"/>
      <c r="C33" s="265" t="s">
        <v>147</v>
      </c>
      <c r="D33" s="224"/>
      <c r="E33" s="229">
        <v>9.25</v>
      </c>
      <c r="F33" s="232"/>
      <c r="G33" s="232"/>
      <c r="H33" s="232"/>
      <c r="I33" s="232"/>
      <c r="J33" s="232"/>
      <c r="K33" s="232"/>
      <c r="L33" s="232"/>
      <c r="M33" s="232"/>
      <c r="N33" s="222"/>
      <c r="O33" s="222"/>
      <c r="P33" s="222"/>
      <c r="Q33" s="222"/>
      <c r="R33" s="222"/>
      <c r="S33" s="222"/>
      <c r="T33" s="223"/>
      <c r="U33" s="222"/>
      <c r="V33" s="212"/>
      <c r="W33" s="212"/>
      <c r="X33" s="212"/>
      <c r="Y33" s="212"/>
      <c r="Z33" s="212"/>
      <c r="AA33" s="212"/>
      <c r="AB33" s="212"/>
      <c r="AC33" s="212"/>
      <c r="AD33" s="212"/>
      <c r="AE33" s="212" t="s">
        <v>112</v>
      </c>
      <c r="AF33" s="212">
        <v>0</v>
      </c>
      <c r="AG33" s="212"/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ht="22.5" outlineLevel="1" x14ac:dyDescent="0.2">
      <c r="A34" s="213">
        <v>20</v>
      </c>
      <c r="B34" s="219" t="s">
        <v>148</v>
      </c>
      <c r="C34" s="264" t="s">
        <v>149</v>
      </c>
      <c r="D34" s="221" t="s">
        <v>150</v>
      </c>
      <c r="E34" s="228">
        <v>0.1</v>
      </c>
      <c r="F34" s="231"/>
      <c r="G34" s="232">
        <f>ROUND(E34*F34,2)</f>
        <v>0</v>
      </c>
      <c r="H34" s="231"/>
      <c r="I34" s="232">
        <f>ROUND(E34*H34,2)</f>
        <v>0</v>
      </c>
      <c r="J34" s="231"/>
      <c r="K34" s="232">
        <f>ROUND(E34*J34,2)</f>
        <v>0</v>
      </c>
      <c r="L34" s="232">
        <v>15</v>
      </c>
      <c r="M34" s="232">
        <f>G34*(1+L34/100)</f>
        <v>0</v>
      </c>
      <c r="N34" s="222">
        <v>1.0211600000000001</v>
      </c>
      <c r="O34" s="222">
        <f>ROUND(E34*N34,5)</f>
        <v>0.10212</v>
      </c>
      <c r="P34" s="222">
        <v>0</v>
      </c>
      <c r="Q34" s="222">
        <f>ROUND(E34*P34,5)</f>
        <v>0</v>
      </c>
      <c r="R34" s="222"/>
      <c r="S34" s="222"/>
      <c r="T34" s="223">
        <v>23.530999999999999</v>
      </c>
      <c r="U34" s="222">
        <f>ROUND(E34*T34,2)</f>
        <v>2.35</v>
      </c>
      <c r="V34" s="212"/>
      <c r="W34" s="212"/>
      <c r="X34" s="212"/>
      <c r="Y34" s="212"/>
      <c r="Z34" s="212"/>
      <c r="AA34" s="212"/>
      <c r="AB34" s="212"/>
      <c r="AC34" s="212"/>
      <c r="AD34" s="212"/>
      <c r="AE34" s="212" t="s">
        <v>110</v>
      </c>
      <c r="AF34" s="212"/>
      <c r="AG34" s="212"/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ht="22.5" outlineLevel="1" x14ac:dyDescent="0.2">
      <c r="A35" s="213">
        <v>21</v>
      </c>
      <c r="B35" s="219" t="s">
        <v>151</v>
      </c>
      <c r="C35" s="264" t="s">
        <v>152</v>
      </c>
      <c r="D35" s="221" t="s">
        <v>139</v>
      </c>
      <c r="E35" s="228">
        <v>37</v>
      </c>
      <c r="F35" s="231"/>
      <c r="G35" s="232">
        <f>ROUND(E35*F35,2)</f>
        <v>0</v>
      </c>
      <c r="H35" s="231"/>
      <c r="I35" s="232">
        <f>ROUND(E35*H35,2)</f>
        <v>0</v>
      </c>
      <c r="J35" s="231"/>
      <c r="K35" s="232">
        <f>ROUND(E35*J35,2)</f>
        <v>0</v>
      </c>
      <c r="L35" s="232">
        <v>15</v>
      </c>
      <c r="M35" s="232">
        <f>G35*(1+L35/100)</f>
        <v>0</v>
      </c>
      <c r="N35" s="222">
        <v>0.43625000000000003</v>
      </c>
      <c r="O35" s="222">
        <f>ROUND(E35*N35,5)</f>
        <v>16.141249999999999</v>
      </c>
      <c r="P35" s="222">
        <v>0</v>
      </c>
      <c r="Q35" s="222">
        <f>ROUND(E35*P35,5)</f>
        <v>0</v>
      </c>
      <c r="R35" s="222"/>
      <c r="S35" s="222"/>
      <c r="T35" s="223">
        <v>0.78363000000000005</v>
      </c>
      <c r="U35" s="222">
        <f>ROUND(E35*T35,2)</f>
        <v>28.99</v>
      </c>
      <c r="V35" s="212"/>
      <c r="W35" s="212"/>
      <c r="X35" s="212"/>
      <c r="Y35" s="212"/>
      <c r="Z35" s="212"/>
      <c r="AA35" s="212"/>
      <c r="AB35" s="212"/>
      <c r="AC35" s="212"/>
      <c r="AD35" s="212"/>
      <c r="AE35" s="212" t="s">
        <v>132</v>
      </c>
      <c r="AF35" s="212"/>
      <c r="AG35" s="212"/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">
      <c r="A36" s="213"/>
      <c r="B36" s="219"/>
      <c r="C36" s="265" t="s">
        <v>153</v>
      </c>
      <c r="D36" s="224"/>
      <c r="E36" s="229">
        <v>37</v>
      </c>
      <c r="F36" s="232"/>
      <c r="G36" s="232"/>
      <c r="H36" s="232"/>
      <c r="I36" s="232"/>
      <c r="J36" s="232"/>
      <c r="K36" s="232"/>
      <c r="L36" s="232"/>
      <c r="M36" s="232"/>
      <c r="N36" s="222"/>
      <c r="O36" s="222"/>
      <c r="P36" s="222"/>
      <c r="Q36" s="222"/>
      <c r="R36" s="222"/>
      <c r="S36" s="222"/>
      <c r="T36" s="223"/>
      <c r="U36" s="222"/>
      <c r="V36" s="212"/>
      <c r="W36" s="212"/>
      <c r="X36" s="212"/>
      <c r="Y36" s="212"/>
      <c r="Z36" s="212"/>
      <c r="AA36" s="212"/>
      <c r="AB36" s="212"/>
      <c r="AC36" s="212"/>
      <c r="AD36" s="212"/>
      <c r="AE36" s="212" t="s">
        <v>112</v>
      </c>
      <c r="AF36" s="212">
        <v>0</v>
      </c>
      <c r="AG36" s="212"/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x14ac:dyDescent="0.2">
      <c r="A37" s="214" t="s">
        <v>105</v>
      </c>
      <c r="B37" s="220" t="s">
        <v>56</v>
      </c>
      <c r="C37" s="266" t="s">
        <v>57</v>
      </c>
      <c r="D37" s="225"/>
      <c r="E37" s="230"/>
      <c r="F37" s="233"/>
      <c r="G37" s="233">
        <f>SUMIF(AE38:AE43,"&lt;&gt;NOR",G38:G43)</f>
        <v>0</v>
      </c>
      <c r="H37" s="233"/>
      <c r="I37" s="233">
        <f>SUM(I38:I43)</f>
        <v>0</v>
      </c>
      <c r="J37" s="233"/>
      <c r="K37" s="233">
        <f>SUM(K38:K43)</f>
        <v>0</v>
      </c>
      <c r="L37" s="233"/>
      <c r="M37" s="233">
        <f>SUM(M38:M43)</f>
        <v>0</v>
      </c>
      <c r="N37" s="226"/>
      <c r="O37" s="226">
        <f>SUM(O38:O43)</f>
        <v>62.09064</v>
      </c>
      <c r="P37" s="226"/>
      <c r="Q37" s="226">
        <f>SUM(Q38:Q43)</f>
        <v>0</v>
      </c>
      <c r="R37" s="226"/>
      <c r="S37" s="226"/>
      <c r="T37" s="227"/>
      <c r="U37" s="226">
        <f>SUM(U38:U43)</f>
        <v>59.89</v>
      </c>
      <c r="AE37" t="s">
        <v>106</v>
      </c>
    </row>
    <row r="38" spans="1:60" ht="22.5" outlineLevel="1" x14ac:dyDescent="0.2">
      <c r="A38" s="213">
        <v>22</v>
      </c>
      <c r="B38" s="219" t="s">
        <v>154</v>
      </c>
      <c r="C38" s="264" t="s">
        <v>155</v>
      </c>
      <c r="D38" s="221" t="s">
        <v>139</v>
      </c>
      <c r="E38" s="228">
        <v>14</v>
      </c>
      <c r="F38" s="231"/>
      <c r="G38" s="232">
        <f>ROUND(E38*F38,2)</f>
        <v>0</v>
      </c>
      <c r="H38" s="231"/>
      <c r="I38" s="232">
        <f>ROUND(E38*H38,2)</f>
        <v>0</v>
      </c>
      <c r="J38" s="231"/>
      <c r="K38" s="232">
        <f>ROUND(E38*J38,2)</f>
        <v>0</v>
      </c>
      <c r="L38" s="232">
        <v>15</v>
      </c>
      <c r="M38" s="232">
        <f>G38*(1+L38/100)</f>
        <v>0</v>
      </c>
      <c r="N38" s="222">
        <v>0.27712999999999999</v>
      </c>
      <c r="O38" s="222">
        <f>ROUND(E38*N38,5)</f>
        <v>3.87982</v>
      </c>
      <c r="P38" s="222">
        <v>0</v>
      </c>
      <c r="Q38" s="222">
        <f>ROUND(E38*P38,5)</f>
        <v>0</v>
      </c>
      <c r="R38" s="222"/>
      <c r="S38" s="222"/>
      <c r="T38" s="223">
        <v>0.74968000000000001</v>
      </c>
      <c r="U38" s="222">
        <f>ROUND(E38*T38,2)</f>
        <v>10.5</v>
      </c>
      <c r="V38" s="212"/>
      <c r="W38" s="212"/>
      <c r="X38" s="212"/>
      <c r="Y38" s="212"/>
      <c r="Z38" s="212"/>
      <c r="AA38" s="212"/>
      <c r="AB38" s="212"/>
      <c r="AC38" s="212"/>
      <c r="AD38" s="212"/>
      <c r="AE38" s="212" t="s">
        <v>132</v>
      </c>
      <c r="AF38" s="212"/>
      <c r="AG38" s="212"/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">
      <c r="A39" s="213">
        <v>23</v>
      </c>
      <c r="B39" s="219" t="s">
        <v>156</v>
      </c>
      <c r="C39" s="264" t="s">
        <v>157</v>
      </c>
      <c r="D39" s="221" t="s">
        <v>109</v>
      </c>
      <c r="E39" s="228">
        <v>0.5</v>
      </c>
      <c r="F39" s="231"/>
      <c r="G39" s="232">
        <f>ROUND(E39*F39,2)</f>
        <v>0</v>
      </c>
      <c r="H39" s="231"/>
      <c r="I39" s="232">
        <f>ROUND(E39*H39,2)</f>
        <v>0</v>
      </c>
      <c r="J39" s="231"/>
      <c r="K39" s="232">
        <f>ROUND(E39*J39,2)</f>
        <v>0</v>
      </c>
      <c r="L39" s="232">
        <v>15</v>
      </c>
      <c r="M39" s="232">
        <f>G39*(1+L39/100)</f>
        <v>0</v>
      </c>
      <c r="N39" s="222">
        <v>2.5249999999999999</v>
      </c>
      <c r="O39" s="222">
        <f>ROUND(E39*N39,5)</f>
        <v>1.2625</v>
      </c>
      <c r="P39" s="222">
        <v>0</v>
      </c>
      <c r="Q39" s="222">
        <f>ROUND(E39*P39,5)</f>
        <v>0</v>
      </c>
      <c r="R39" s="222"/>
      <c r="S39" s="222"/>
      <c r="T39" s="223">
        <v>1.4419999999999999</v>
      </c>
      <c r="U39" s="222">
        <f>ROUND(E39*T39,2)</f>
        <v>0.72</v>
      </c>
      <c r="V39" s="212"/>
      <c r="W39" s="212"/>
      <c r="X39" s="212"/>
      <c r="Y39" s="212"/>
      <c r="Z39" s="212"/>
      <c r="AA39" s="212"/>
      <c r="AB39" s="212"/>
      <c r="AC39" s="212"/>
      <c r="AD39" s="212"/>
      <c r="AE39" s="212" t="s">
        <v>110</v>
      </c>
      <c r="AF39" s="212"/>
      <c r="AG39" s="212"/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ht="22.5" outlineLevel="1" x14ac:dyDescent="0.2">
      <c r="A40" s="213">
        <v>24</v>
      </c>
      <c r="B40" s="219" t="s">
        <v>158</v>
      </c>
      <c r="C40" s="264" t="s">
        <v>159</v>
      </c>
      <c r="D40" s="221" t="s">
        <v>131</v>
      </c>
      <c r="E40" s="228">
        <v>104</v>
      </c>
      <c r="F40" s="231"/>
      <c r="G40" s="232">
        <f>ROUND(E40*F40,2)</f>
        <v>0</v>
      </c>
      <c r="H40" s="231"/>
      <c r="I40" s="232">
        <f>ROUND(E40*H40,2)</f>
        <v>0</v>
      </c>
      <c r="J40" s="231"/>
      <c r="K40" s="232">
        <f>ROUND(E40*J40,2)</f>
        <v>0</v>
      </c>
      <c r="L40" s="232">
        <v>15</v>
      </c>
      <c r="M40" s="232">
        <f>G40*(1+L40/100)</f>
        <v>0</v>
      </c>
      <c r="N40" s="222">
        <v>0.378</v>
      </c>
      <c r="O40" s="222">
        <f>ROUND(E40*N40,5)</f>
        <v>39.311999999999998</v>
      </c>
      <c r="P40" s="222">
        <v>0</v>
      </c>
      <c r="Q40" s="222">
        <f>ROUND(E40*P40,5)</f>
        <v>0</v>
      </c>
      <c r="R40" s="222"/>
      <c r="S40" s="222"/>
      <c r="T40" s="223">
        <v>2.5999999999999999E-2</v>
      </c>
      <c r="U40" s="222">
        <f>ROUND(E40*T40,2)</f>
        <v>2.7</v>
      </c>
      <c r="V40" s="212"/>
      <c r="W40" s="212"/>
      <c r="X40" s="212"/>
      <c r="Y40" s="212"/>
      <c r="Z40" s="212"/>
      <c r="AA40" s="212"/>
      <c r="AB40" s="212"/>
      <c r="AC40" s="212"/>
      <c r="AD40" s="212"/>
      <c r="AE40" s="212" t="s">
        <v>110</v>
      </c>
      <c r="AF40" s="212"/>
      <c r="AG40" s="212"/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 x14ac:dyDescent="0.2">
      <c r="A41" s="213">
        <v>25</v>
      </c>
      <c r="B41" s="219" t="s">
        <v>160</v>
      </c>
      <c r="C41" s="264" t="s">
        <v>161</v>
      </c>
      <c r="D41" s="221" t="s">
        <v>131</v>
      </c>
      <c r="E41" s="228">
        <v>104</v>
      </c>
      <c r="F41" s="231"/>
      <c r="G41" s="232">
        <f>ROUND(E41*F41,2)</f>
        <v>0</v>
      </c>
      <c r="H41" s="231"/>
      <c r="I41" s="232">
        <f>ROUND(E41*H41,2)</f>
        <v>0</v>
      </c>
      <c r="J41" s="231"/>
      <c r="K41" s="232">
        <f>ROUND(E41*J41,2)</f>
        <v>0</v>
      </c>
      <c r="L41" s="232">
        <v>15</v>
      </c>
      <c r="M41" s="232">
        <f>G41*(1+L41/100)</f>
        <v>0</v>
      </c>
      <c r="N41" s="222">
        <v>5.5449999999999999E-2</v>
      </c>
      <c r="O41" s="222">
        <f>ROUND(E41*N41,5)</f>
        <v>5.7667999999999999</v>
      </c>
      <c r="P41" s="222">
        <v>0</v>
      </c>
      <c r="Q41" s="222">
        <f>ROUND(E41*P41,5)</f>
        <v>0</v>
      </c>
      <c r="R41" s="222"/>
      <c r="S41" s="222"/>
      <c r="T41" s="223">
        <v>0.442</v>
      </c>
      <c r="U41" s="222">
        <f>ROUND(E41*T41,2)</f>
        <v>45.97</v>
      </c>
      <c r="V41" s="212"/>
      <c r="W41" s="212"/>
      <c r="X41" s="212"/>
      <c r="Y41" s="212"/>
      <c r="Z41" s="212"/>
      <c r="AA41" s="212"/>
      <c r="AB41" s="212"/>
      <c r="AC41" s="212"/>
      <c r="AD41" s="212"/>
      <c r="AE41" s="212" t="s">
        <v>110</v>
      </c>
      <c r="AF41" s="212"/>
      <c r="AG41" s="212"/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 x14ac:dyDescent="0.2">
      <c r="A42" s="213">
        <v>26</v>
      </c>
      <c r="B42" s="219" t="s">
        <v>162</v>
      </c>
      <c r="C42" s="264" t="s">
        <v>163</v>
      </c>
      <c r="D42" s="221" t="s">
        <v>131</v>
      </c>
      <c r="E42" s="228">
        <v>105.04</v>
      </c>
      <c r="F42" s="231"/>
      <c r="G42" s="232">
        <f>ROUND(E42*F42,2)</f>
        <v>0</v>
      </c>
      <c r="H42" s="231"/>
      <c r="I42" s="232">
        <f>ROUND(E42*H42,2)</f>
        <v>0</v>
      </c>
      <c r="J42" s="231"/>
      <c r="K42" s="232">
        <f>ROUND(E42*J42,2)</f>
        <v>0</v>
      </c>
      <c r="L42" s="232">
        <v>15</v>
      </c>
      <c r="M42" s="232">
        <f>G42*(1+L42/100)</f>
        <v>0</v>
      </c>
      <c r="N42" s="222">
        <v>0.113</v>
      </c>
      <c r="O42" s="222">
        <f>ROUND(E42*N42,5)</f>
        <v>11.86952</v>
      </c>
      <c r="P42" s="222">
        <v>0</v>
      </c>
      <c r="Q42" s="222">
        <f>ROUND(E42*P42,5)</f>
        <v>0</v>
      </c>
      <c r="R42" s="222"/>
      <c r="S42" s="222"/>
      <c r="T42" s="223">
        <v>0</v>
      </c>
      <c r="U42" s="222">
        <f>ROUND(E42*T42,2)</f>
        <v>0</v>
      </c>
      <c r="V42" s="212"/>
      <c r="W42" s="212"/>
      <c r="X42" s="212"/>
      <c r="Y42" s="212"/>
      <c r="Z42" s="212"/>
      <c r="AA42" s="212"/>
      <c r="AB42" s="212"/>
      <c r="AC42" s="212"/>
      <c r="AD42" s="212"/>
      <c r="AE42" s="212" t="s">
        <v>164</v>
      </c>
      <c r="AF42" s="212"/>
      <c r="AG42" s="212"/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">
      <c r="A43" s="213"/>
      <c r="B43" s="219"/>
      <c r="C43" s="265" t="s">
        <v>165</v>
      </c>
      <c r="D43" s="224"/>
      <c r="E43" s="229">
        <v>105.04</v>
      </c>
      <c r="F43" s="232"/>
      <c r="G43" s="232"/>
      <c r="H43" s="232"/>
      <c r="I43" s="232"/>
      <c r="J43" s="232"/>
      <c r="K43" s="232"/>
      <c r="L43" s="232"/>
      <c r="M43" s="232"/>
      <c r="N43" s="222"/>
      <c r="O43" s="222"/>
      <c r="P43" s="222"/>
      <c r="Q43" s="222"/>
      <c r="R43" s="222"/>
      <c r="S43" s="222"/>
      <c r="T43" s="223"/>
      <c r="U43" s="222"/>
      <c r="V43" s="212"/>
      <c r="W43" s="212"/>
      <c r="X43" s="212"/>
      <c r="Y43" s="212"/>
      <c r="Z43" s="212"/>
      <c r="AA43" s="212"/>
      <c r="AB43" s="212"/>
      <c r="AC43" s="212"/>
      <c r="AD43" s="212"/>
      <c r="AE43" s="212" t="s">
        <v>112</v>
      </c>
      <c r="AF43" s="212">
        <v>0</v>
      </c>
      <c r="AG43" s="212"/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x14ac:dyDescent="0.2">
      <c r="A44" s="214" t="s">
        <v>105</v>
      </c>
      <c r="B44" s="220" t="s">
        <v>58</v>
      </c>
      <c r="C44" s="266" t="s">
        <v>59</v>
      </c>
      <c r="D44" s="225"/>
      <c r="E44" s="230"/>
      <c r="F44" s="233"/>
      <c r="G44" s="233">
        <f>SUMIF(AE45:AE48,"&lt;&gt;NOR",G45:G48)</f>
        <v>0</v>
      </c>
      <c r="H44" s="233"/>
      <c r="I44" s="233">
        <f>SUM(I45:I48)</f>
        <v>0</v>
      </c>
      <c r="J44" s="233"/>
      <c r="K44" s="233">
        <f>SUM(K45:K48)</f>
        <v>0</v>
      </c>
      <c r="L44" s="233"/>
      <c r="M44" s="233">
        <f>SUM(M45:M48)</f>
        <v>0</v>
      </c>
      <c r="N44" s="226"/>
      <c r="O44" s="226">
        <f>SUM(O45:O48)</f>
        <v>1.685E-2</v>
      </c>
      <c r="P44" s="226"/>
      <c r="Q44" s="226">
        <f>SUM(Q45:Q48)</f>
        <v>0</v>
      </c>
      <c r="R44" s="226"/>
      <c r="S44" s="226"/>
      <c r="T44" s="227"/>
      <c r="U44" s="226">
        <f>SUM(U45:U48)</f>
        <v>1.9699999999999998</v>
      </c>
      <c r="AE44" t="s">
        <v>106</v>
      </c>
    </row>
    <row r="45" spans="1:60" outlineLevel="1" x14ac:dyDescent="0.2">
      <c r="A45" s="213">
        <v>27</v>
      </c>
      <c r="B45" s="219" t="s">
        <v>166</v>
      </c>
      <c r="C45" s="264" t="s">
        <v>167</v>
      </c>
      <c r="D45" s="221" t="s">
        <v>131</v>
      </c>
      <c r="E45" s="228">
        <v>2.25</v>
      </c>
      <c r="F45" s="231"/>
      <c r="G45" s="232">
        <f>ROUND(E45*F45,2)</f>
        <v>0</v>
      </c>
      <c r="H45" s="231"/>
      <c r="I45" s="232">
        <f>ROUND(E45*H45,2)</f>
        <v>0</v>
      </c>
      <c r="J45" s="231"/>
      <c r="K45" s="232">
        <f>ROUND(E45*J45,2)</f>
        <v>0</v>
      </c>
      <c r="L45" s="232">
        <v>15</v>
      </c>
      <c r="M45" s="232">
        <f>G45*(1+L45/100)</f>
        <v>0</v>
      </c>
      <c r="N45" s="222">
        <v>6.1799999999999997E-3</v>
      </c>
      <c r="O45" s="222">
        <f>ROUND(E45*N45,5)</f>
        <v>1.391E-2</v>
      </c>
      <c r="P45" s="222">
        <v>0</v>
      </c>
      <c r="Q45" s="222">
        <f>ROUND(E45*P45,5)</f>
        <v>0</v>
      </c>
      <c r="R45" s="222"/>
      <c r="S45" s="222"/>
      <c r="T45" s="223">
        <v>0.5</v>
      </c>
      <c r="U45" s="222">
        <f>ROUND(E45*T45,2)</f>
        <v>1.1299999999999999</v>
      </c>
      <c r="V45" s="212"/>
      <c r="W45" s="212"/>
      <c r="X45" s="212"/>
      <c r="Y45" s="212"/>
      <c r="Z45" s="212"/>
      <c r="AA45" s="212"/>
      <c r="AB45" s="212"/>
      <c r="AC45" s="212"/>
      <c r="AD45" s="212"/>
      <c r="AE45" s="212" t="s">
        <v>110</v>
      </c>
      <c r="AF45" s="212"/>
      <c r="AG45" s="212"/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 x14ac:dyDescent="0.2">
      <c r="A46" s="213"/>
      <c r="B46" s="219"/>
      <c r="C46" s="265" t="s">
        <v>168</v>
      </c>
      <c r="D46" s="224"/>
      <c r="E46" s="229">
        <v>2.25</v>
      </c>
      <c r="F46" s="232"/>
      <c r="G46" s="232"/>
      <c r="H46" s="232"/>
      <c r="I46" s="232"/>
      <c r="J46" s="232"/>
      <c r="K46" s="232"/>
      <c r="L46" s="232"/>
      <c r="M46" s="232"/>
      <c r="N46" s="222"/>
      <c r="O46" s="222"/>
      <c r="P46" s="222"/>
      <c r="Q46" s="222"/>
      <c r="R46" s="222"/>
      <c r="S46" s="222"/>
      <c r="T46" s="223"/>
      <c r="U46" s="222"/>
      <c r="V46" s="212"/>
      <c r="W46" s="212"/>
      <c r="X46" s="212"/>
      <c r="Y46" s="212"/>
      <c r="Z46" s="212"/>
      <c r="AA46" s="212"/>
      <c r="AB46" s="212"/>
      <c r="AC46" s="212"/>
      <c r="AD46" s="212"/>
      <c r="AE46" s="212" t="s">
        <v>112</v>
      </c>
      <c r="AF46" s="212">
        <v>0</v>
      </c>
      <c r="AG46" s="212"/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 x14ac:dyDescent="0.2">
      <c r="A47" s="213">
        <v>28</v>
      </c>
      <c r="B47" s="219" t="s">
        <v>169</v>
      </c>
      <c r="C47" s="264" t="s">
        <v>170</v>
      </c>
      <c r="D47" s="221" t="s">
        <v>131</v>
      </c>
      <c r="E47" s="228">
        <v>7</v>
      </c>
      <c r="F47" s="231"/>
      <c r="G47" s="232">
        <f>ROUND(E47*F47,2)</f>
        <v>0</v>
      </c>
      <c r="H47" s="231"/>
      <c r="I47" s="232">
        <f>ROUND(E47*H47,2)</f>
        <v>0</v>
      </c>
      <c r="J47" s="231"/>
      <c r="K47" s="232">
        <f>ROUND(E47*J47,2)</f>
        <v>0</v>
      </c>
      <c r="L47" s="232">
        <v>15</v>
      </c>
      <c r="M47" s="232">
        <f>G47*(1+L47/100)</f>
        <v>0</v>
      </c>
      <c r="N47" s="222">
        <v>4.2000000000000002E-4</v>
      </c>
      <c r="O47" s="222">
        <f>ROUND(E47*N47,5)</f>
        <v>2.9399999999999999E-3</v>
      </c>
      <c r="P47" s="222">
        <v>0</v>
      </c>
      <c r="Q47" s="222">
        <f>ROUND(E47*P47,5)</f>
        <v>0</v>
      </c>
      <c r="R47" s="222"/>
      <c r="S47" s="222"/>
      <c r="T47" s="223">
        <v>0.12</v>
      </c>
      <c r="U47" s="222">
        <f>ROUND(E47*T47,2)</f>
        <v>0.84</v>
      </c>
      <c r="V47" s="212"/>
      <c r="W47" s="212"/>
      <c r="X47" s="212"/>
      <c r="Y47" s="212"/>
      <c r="Z47" s="212"/>
      <c r="AA47" s="212"/>
      <c r="AB47" s="212"/>
      <c r="AC47" s="212"/>
      <c r="AD47" s="212"/>
      <c r="AE47" s="212" t="s">
        <v>110</v>
      </c>
      <c r="AF47" s="212"/>
      <c r="AG47" s="212"/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 x14ac:dyDescent="0.2">
      <c r="A48" s="213"/>
      <c r="B48" s="219"/>
      <c r="C48" s="265" t="s">
        <v>171</v>
      </c>
      <c r="D48" s="224"/>
      <c r="E48" s="229">
        <v>7</v>
      </c>
      <c r="F48" s="232"/>
      <c r="G48" s="232"/>
      <c r="H48" s="232"/>
      <c r="I48" s="232"/>
      <c r="J48" s="232"/>
      <c r="K48" s="232"/>
      <c r="L48" s="232"/>
      <c r="M48" s="232"/>
      <c r="N48" s="222"/>
      <c r="O48" s="222"/>
      <c r="P48" s="222"/>
      <c r="Q48" s="222"/>
      <c r="R48" s="222"/>
      <c r="S48" s="222"/>
      <c r="T48" s="223"/>
      <c r="U48" s="222"/>
      <c r="V48" s="212"/>
      <c r="W48" s="212"/>
      <c r="X48" s="212"/>
      <c r="Y48" s="212"/>
      <c r="Z48" s="212"/>
      <c r="AA48" s="212"/>
      <c r="AB48" s="212"/>
      <c r="AC48" s="212"/>
      <c r="AD48" s="212"/>
      <c r="AE48" s="212" t="s">
        <v>112</v>
      </c>
      <c r="AF48" s="212">
        <v>0</v>
      </c>
      <c r="AG48" s="212"/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x14ac:dyDescent="0.2">
      <c r="A49" s="214" t="s">
        <v>105</v>
      </c>
      <c r="B49" s="220" t="s">
        <v>60</v>
      </c>
      <c r="C49" s="266" t="s">
        <v>61</v>
      </c>
      <c r="D49" s="225"/>
      <c r="E49" s="230"/>
      <c r="F49" s="233"/>
      <c r="G49" s="233">
        <f>SUMIF(AE50:AE51,"&lt;&gt;NOR",G50:G51)</f>
        <v>0</v>
      </c>
      <c r="H49" s="233"/>
      <c r="I49" s="233">
        <f>SUM(I50:I51)</f>
        <v>0</v>
      </c>
      <c r="J49" s="233"/>
      <c r="K49" s="233">
        <f>SUM(K50:K51)</f>
        <v>0</v>
      </c>
      <c r="L49" s="233"/>
      <c r="M49" s="233">
        <f>SUM(M50:M51)</f>
        <v>0</v>
      </c>
      <c r="N49" s="226"/>
      <c r="O49" s="226">
        <f>SUM(O50:O51)</f>
        <v>7.1370100000000001</v>
      </c>
      <c r="P49" s="226"/>
      <c r="Q49" s="226">
        <f>SUM(Q50:Q51)</f>
        <v>0</v>
      </c>
      <c r="R49" s="226"/>
      <c r="S49" s="226"/>
      <c r="T49" s="227"/>
      <c r="U49" s="226">
        <f>SUM(U50:U51)</f>
        <v>22.3</v>
      </c>
      <c r="AE49" t="s">
        <v>106</v>
      </c>
    </row>
    <row r="50" spans="1:60" outlineLevel="1" x14ac:dyDescent="0.2">
      <c r="A50" s="213">
        <v>29</v>
      </c>
      <c r="B50" s="219" t="s">
        <v>172</v>
      </c>
      <c r="C50" s="264" t="s">
        <v>173</v>
      </c>
      <c r="D50" s="221" t="s">
        <v>139</v>
      </c>
      <c r="E50" s="228">
        <v>8.6999999999999993</v>
      </c>
      <c r="F50" s="231"/>
      <c r="G50" s="232">
        <f>ROUND(E50*F50,2)</f>
        <v>0</v>
      </c>
      <c r="H50" s="231"/>
      <c r="I50" s="232">
        <f>ROUND(E50*H50,2)</f>
        <v>0</v>
      </c>
      <c r="J50" s="231"/>
      <c r="K50" s="232">
        <f>ROUND(E50*J50,2)</f>
        <v>0</v>
      </c>
      <c r="L50" s="232">
        <v>15</v>
      </c>
      <c r="M50" s="232">
        <f>G50*(1+L50/100)</f>
        <v>0</v>
      </c>
      <c r="N50" s="222">
        <v>0.46866000000000002</v>
      </c>
      <c r="O50" s="222">
        <f>ROUND(E50*N50,5)</f>
        <v>4.0773400000000004</v>
      </c>
      <c r="P50" s="222">
        <v>0</v>
      </c>
      <c r="Q50" s="222">
        <f>ROUND(E50*P50,5)</f>
        <v>0</v>
      </c>
      <c r="R50" s="222"/>
      <c r="S50" s="222"/>
      <c r="T50" s="223">
        <v>1.9860500000000001</v>
      </c>
      <c r="U50" s="222">
        <f>ROUND(E50*T50,2)</f>
        <v>17.28</v>
      </c>
      <c r="V50" s="212"/>
      <c r="W50" s="212"/>
      <c r="X50" s="212"/>
      <c r="Y50" s="212"/>
      <c r="Z50" s="212"/>
      <c r="AA50" s="212"/>
      <c r="AB50" s="212"/>
      <c r="AC50" s="212"/>
      <c r="AD50" s="212"/>
      <c r="AE50" s="212" t="s">
        <v>132</v>
      </c>
      <c r="AF50" s="212"/>
      <c r="AG50" s="212"/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ht="22.5" outlineLevel="1" x14ac:dyDescent="0.2">
      <c r="A51" s="213">
        <v>30</v>
      </c>
      <c r="B51" s="219" t="s">
        <v>174</v>
      </c>
      <c r="C51" s="264" t="s">
        <v>175</v>
      </c>
      <c r="D51" s="221" t="s">
        <v>176</v>
      </c>
      <c r="E51" s="228">
        <v>1</v>
      </c>
      <c r="F51" s="231"/>
      <c r="G51" s="232">
        <f>ROUND(E51*F51,2)</f>
        <v>0</v>
      </c>
      <c r="H51" s="231"/>
      <c r="I51" s="232">
        <f>ROUND(E51*H51,2)</f>
        <v>0</v>
      </c>
      <c r="J51" s="231"/>
      <c r="K51" s="232">
        <f>ROUND(E51*J51,2)</f>
        <v>0</v>
      </c>
      <c r="L51" s="232">
        <v>15</v>
      </c>
      <c r="M51" s="232">
        <f>G51*(1+L51/100)</f>
        <v>0</v>
      </c>
      <c r="N51" s="222">
        <v>3.0596700000000001</v>
      </c>
      <c r="O51" s="222">
        <f>ROUND(E51*N51,5)</f>
        <v>3.0596700000000001</v>
      </c>
      <c r="P51" s="222">
        <v>0</v>
      </c>
      <c r="Q51" s="222">
        <f>ROUND(E51*P51,5)</f>
        <v>0</v>
      </c>
      <c r="R51" s="222"/>
      <c r="S51" s="222"/>
      <c r="T51" s="223">
        <v>5.024</v>
      </c>
      <c r="U51" s="222">
        <f>ROUND(E51*T51,2)</f>
        <v>5.0199999999999996</v>
      </c>
      <c r="V51" s="212"/>
      <c r="W51" s="212"/>
      <c r="X51" s="212"/>
      <c r="Y51" s="212"/>
      <c r="Z51" s="212"/>
      <c r="AA51" s="212"/>
      <c r="AB51" s="212"/>
      <c r="AC51" s="212"/>
      <c r="AD51" s="212"/>
      <c r="AE51" s="212" t="s">
        <v>110</v>
      </c>
      <c r="AF51" s="212"/>
      <c r="AG51" s="212"/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x14ac:dyDescent="0.2">
      <c r="A52" s="214" t="s">
        <v>105</v>
      </c>
      <c r="B52" s="220" t="s">
        <v>62</v>
      </c>
      <c r="C52" s="266" t="s">
        <v>63</v>
      </c>
      <c r="D52" s="225"/>
      <c r="E52" s="230"/>
      <c r="F52" s="233"/>
      <c r="G52" s="233">
        <f>SUMIF(AE53:AE54,"&lt;&gt;NOR",G53:G54)</f>
        <v>0</v>
      </c>
      <c r="H52" s="233"/>
      <c r="I52" s="233">
        <f>SUM(I53:I54)</f>
        <v>0</v>
      </c>
      <c r="J52" s="233"/>
      <c r="K52" s="233">
        <f>SUM(K53:K54)</f>
        <v>0</v>
      </c>
      <c r="L52" s="233"/>
      <c r="M52" s="233">
        <f>SUM(M53:M54)</f>
        <v>0</v>
      </c>
      <c r="N52" s="226"/>
      <c r="O52" s="226">
        <f>SUM(O53:O54)</f>
        <v>63.83</v>
      </c>
      <c r="P52" s="226"/>
      <c r="Q52" s="226">
        <f>SUM(Q53:Q54)</f>
        <v>0</v>
      </c>
      <c r="R52" s="226"/>
      <c r="S52" s="226"/>
      <c r="T52" s="227"/>
      <c r="U52" s="226">
        <f>SUM(U53:U54)</f>
        <v>46.82</v>
      </c>
      <c r="AE52" t="s">
        <v>106</v>
      </c>
    </row>
    <row r="53" spans="1:60" ht="22.5" outlineLevel="1" x14ac:dyDescent="0.2">
      <c r="A53" s="213">
        <v>31</v>
      </c>
      <c r="B53" s="219" t="s">
        <v>177</v>
      </c>
      <c r="C53" s="264" t="s">
        <v>178</v>
      </c>
      <c r="D53" s="221" t="s">
        <v>139</v>
      </c>
      <c r="E53" s="228">
        <v>200</v>
      </c>
      <c r="F53" s="231"/>
      <c r="G53" s="232">
        <f>ROUND(E53*F53,2)</f>
        <v>0</v>
      </c>
      <c r="H53" s="231"/>
      <c r="I53" s="232">
        <f>ROUND(E53*H53,2)</f>
        <v>0</v>
      </c>
      <c r="J53" s="231"/>
      <c r="K53" s="232">
        <f>ROUND(E53*J53,2)</f>
        <v>0</v>
      </c>
      <c r="L53" s="232">
        <v>15</v>
      </c>
      <c r="M53" s="232">
        <f>G53*(1+L53/100)</f>
        <v>0</v>
      </c>
      <c r="N53" s="222">
        <v>0.19289999999999999</v>
      </c>
      <c r="O53" s="222">
        <f>ROUND(E53*N53,5)</f>
        <v>38.58</v>
      </c>
      <c r="P53" s="222">
        <v>0</v>
      </c>
      <c r="Q53" s="222">
        <f>ROUND(E53*P53,5)</f>
        <v>0</v>
      </c>
      <c r="R53" s="222"/>
      <c r="S53" s="222"/>
      <c r="T53" s="223">
        <v>0.16200000000000001</v>
      </c>
      <c r="U53" s="222">
        <f>ROUND(E53*T53,2)</f>
        <v>32.4</v>
      </c>
      <c r="V53" s="212"/>
      <c r="W53" s="212"/>
      <c r="X53" s="212"/>
      <c r="Y53" s="212"/>
      <c r="Z53" s="212"/>
      <c r="AA53" s="212"/>
      <c r="AB53" s="212"/>
      <c r="AC53" s="212"/>
      <c r="AD53" s="212"/>
      <c r="AE53" s="212" t="s">
        <v>110</v>
      </c>
      <c r="AF53" s="212"/>
      <c r="AG53" s="212"/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 x14ac:dyDescent="0.2">
      <c r="A54" s="213">
        <v>32</v>
      </c>
      <c r="B54" s="219" t="s">
        <v>156</v>
      </c>
      <c r="C54" s="264" t="s">
        <v>179</v>
      </c>
      <c r="D54" s="221" t="s">
        <v>109</v>
      </c>
      <c r="E54" s="228">
        <v>10</v>
      </c>
      <c r="F54" s="231"/>
      <c r="G54" s="232">
        <f>ROUND(E54*F54,2)</f>
        <v>0</v>
      </c>
      <c r="H54" s="231"/>
      <c r="I54" s="232">
        <f>ROUND(E54*H54,2)</f>
        <v>0</v>
      </c>
      <c r="J54" s="231"/>
      <c r="K54" s="232">
        <f>ROUND(E54*J54,2)</f>
        <v>0</v>
      </c>
      <c r="L54" s="232">
        <v>15</v>
      </c>
      <c r="M54" s="232">
        <f>G54*(1+L54/100)</f>
        <v>0</v>
      </c>
      <c r="N54" s="222">
        <v>2.5249999999999999</v>
      </c>
      <c r="O54" s="222">
        <f>ROUND(E54*N54,5)</f>
        <v>25.25</v>
      </c>
      <c r="P54" s="222">
        <v>0</v>
      </c>
      <c r="Q54" s="222">
        <f>ROUND(E54*P54,5)</f>
        <v>0</v>
      </c>
      <c r="R54" s="222"/>
      <c r="S54" s="222"/>
      <c r="T54" s="223">
        <v>1.4419999999999999</v>
      </c>
      <c r="U54" s="222">
        <f>ROUND(E54*T54,2)</f>
        <v>14.42</v>
      </c>
      <c r="V54" s="212"/>
      <c r="W54" s="212"/>
      <c r="X54" s="212"/>
      <c r="Y54" s="212"/>
      <c r="Z54" s="212"/>
      <c r="AA54" s="212"/>
      <c r="AB54" s="212"/>
      <c r="AC54" s="212"/>
      <c r="AD54" s="212"/>
      <c r="AE54" s="212" t="s">
        <v>110</v>
      </c>
      <c r="AF54" s="212"/>
      <c r="AG54" s="212"/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x14ac:dyDescent="0.2">
      <c r="A55" s="214" t="s">
        <v>105</v>
      </c>
      <c r="B55" s="220" t="s">
        <v>64</v>
      </c>
      <c r="C55" s="266" t="s">
        <v>65</v>
      </c>
      <c r="D55" s="225"/>
      <c r="E55" s="230"/>
      <c r="F55" s="233"/>
      <c r="G55" s="233">
        <f>SUMIF(AE56:AE59,"&lt;&gt;NOR",G56:G59)</f>
        <v>0</v>
      </c>
      <c r="H55" s="233"/>
      <c r="I55" s="233">
        <f>SUM(I56:I59)</f>
        <v>0</v>
      </c>
      <c r="J55" s="233"/>
      <c r="K55" s="233">
        <f>SUM(K56:K59)</f>
        <v>0</v>
      </c>
      <c r="L55" s="233"/>
      <c r="M55" s="233">
        <f>SUM(M56:M59)</f>
        <v>0</v>
      </c>
      <c r="N55" s="226"/>
      <c r="O55" s="226">
        <f>SUM(O56:O59)</f>
        <v>0.12525999999999998</v>
      </c>
      <c r="P55" s="226"/>
      <c r="Q55" s="226">
        <f>SUM(Q56:Q59)</f>
        <v>0</v>
      </c>
      <c r="R55" s="226"/>
      <c r="S55" s="226"/>
      <c r="T55" s="227"/>
      <c r="U55" s="226">
        <f>SUM(U56:U59)</f>
        <v>14.14</v>
      </c>
      <c r="AE55" t="s">
        <v>106</v>
      </c>
    </row>
    <row r="56" spans="1:60" outlineLevel="1" x14ac:dyDescent="0.2">
      <c r="A56" s="213">
        <v>33</v>
      </c>
      <c r="B56" s="219" t="s">
        <v>180</v>
      </c>
      <c r="C56" s="264" t="s">
        <v>181</v>
      </c>
      <c r="D56" s="221" t="s">
        <v>139</v>
      </c>
      <c r="E56" s="228">
        <v>8.3000000000000007</v>
      </c>
      <c r="F56" s="231"/>
      <c r="G56" s="232">
        <f>ROUND(E56*F56,2)</f>
        <v>0</v>
      </c>
      <c r="H56" s="231"/>
      <c r="I56" s="232">
        <f>ROUND(E56*H56,2)</f>
        <v>0</v>
      </c>
      <c r="J56" s="231"/>
      <c r="K56" s="232">
        <f>ROUND(E56*J56,2)</f>
        <v>0</v>
      </c>
      <c r="L56" s="232">
        <v>15</v>
      </c>
      <c r="M56" s="232">
        <f>G56*(1+L56/100)</f>
        <v>0</v>
      </c>
      <c r="N56" s="222">
        <v>8.3199999999999993E-3</v>
      </c>
      <c r="O56" s="222">
        <f>ROUND(E56*N56,5)</f>
        <v>6.9059999999999996E-2</v>
      </c>
      <c r="P56" s="222">
        <v>0</v>
      </c>
      <c r="Q56" s="222">
        <f>ROUND(E56*P56,5)</f>
        <v>0</v>
      </c>
      <c r="R56" s="222"/>
      <c r="S56" s="222"/>
      <c r="T56" s="223">
        <v>1.23</v>
      </c>
      <c r="U56" s="222">
        <f>ROUND(E56*T56,2)</f>
        <v>10.210000000000001</v>
      </c>
      <c r="V56" s="212"/>
      <c r="W56" s="212"/>
      <c r="X56" s="212"/>
      <c r="Y56" s="212"/>
      <c r="Z56" s="212"/>
      <c r="AA56" s="212"/>
      <c r="AB56" s="212"/>
      <c r="AC56" s="212"/>
      <c r="AD56" s="212"/>
      <c r="AE56" s="212" t="s">
        <v>110</v>
      </c>
      <c r="AF56" s="212"/>
      <c r="AG56" s="212"/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 x14ac:dyDescent="0.2">
      <c r="A57" s="213">
        <v>34</v>
      </c>
      <c r="B57" s="219" t="s">
        <v>182</v>
      </c>
      <c r="C57" s="264" t="s">
        <v>183</v>
      </c>
      <c r="D57" s="221" t="s">
        <v>176</v>
      </c>
      <c r="E57" s="228">
        <v>1</v>
      </c>
      <c r="F57" s="231"/>
      <c r="G57" s="232">
        <f>ROUND(E57*F57,2)</f>
        <v>0</v>
      </c>
      <c r="H57" s="231"/>
      <c r="I57" s="232">
        <f>ROUND(E57*H57,2)</f>
        <v>0</v>
      </c>
      <c r="J57" s="231"/>
      <c r="K57" s="232">
        <f>ROUND(E57*J57,2)</f>
        <v>0</v>
      </c>
      <c r="L57" s="232">
        <v>15</v>
      </c>
      <c r="M57" s="232">
        <f>G57*(1+L57/100)</f>
        <v>0</v>
      </c>
      <c r="N57" s="222">
        <v>4.0000000000000003E-5</v>
      </c>
      <c r="O57" s="222">
        <f>ROUND(E57*N57,5)</f>
        <v>4.0000000000000003E-5</v>
      </c>
      <c r="P57" s="222">
        <v>0</v>
      </c>
      <c r="Q57" s="222">
        <f>ROUND(E57*P57,5)</f>
        <v>0</v>
      </c>
      <c r="R57" s="222"/>
      <c r="S57" s="222"/>
      <c r="T57" s="223">
        <v>0.25</v>
      </c>
      <c r="U57" s="222">
        <f>ROUND(E57*T57,2)</f>
        <v>0.25</v>
      </c>
      <c r="V57" s="212"/>
      <c r="W57" s="212"/>
      <c r="X57" s="212"/>
      <c r="Y57" s="212"/>
      <c r="Z57" s="212"/>
      <c r="AA57" s="212"/>
      <c r="AB57" s="212"/>
      <c r="AC57" s="212"/>
      <c r="AD57" s="212"/>
      <c r="AE57" s="212" t="s">
        <v>110</v>
      </c>
      <c r="AF57" s="212"/>
      <c r="AG57" s="212"/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 x14ac:dyDescent="0.2">
      <c r="A58" s="213">
        <v>35</v>
      </c>
      <c r="B58" s="219" t="s">
        <v>54</v>
      </c>
      <c r="C58" s="264" t="s">
        <v>184</v>
      </c>
      <c r="D58" s="221" t="s">
        <v>185</v>
      </c>
      <c r="E58" s="228">
        <v>1</v>
      </c>
      <c r="F58" s="231"/>
      <c r="G58" s="232">
        <f>ROUND(E58*F58,2)</f>
        <v>0</v>
      </c>
      <c r="H58" s="231"/>
      <c r="I58" s="232">
        <f>ROUND(E58*H58,2)</f>
        <v>0</v>
      </c>
      <c r="J58" s="231"/>
      <c r="K58" s="232">
        <f>ROUND(E58*J58,2)</f>
        <v>0</v>
      </c>
      <c r="L58" s="232">
        <v>15</v>
      </c>
      <c r="M58" s="232">
        <f>G58*(1+L58/100)</f>
        <v>0</v>
      </c>
      <c r="N58" s="222">
        <v>0</v>
      </c>
      <c r="O58" s="222">
        <f>ROUND(E58*N58,5)</f>
        <v>0</v>
      </c>
      <c r="P58" s="222">
        <v>0</v>
      </c>
      <c r="Q58" s="222">
        <f>ROUND(E58*P58,5)</f>
        <v>0</v>
      </c>
      <c r="R58" s="222"/>
      <c r="S58" s="222"/>
      <c r="T58" s="223">
        <v>0</v>
      </c>
      <c r="U58" s="222">
        <f>ROUND(E58*T58,2)</f>
        <v>0</v>
      </c>
      <c r="V58" s="212"/>
      <c r="W58" s="212"/>
      <c r="X58" s="212"/>
      <c r="Y58" s="212"/>
      <c r="Z58" s="212"/>
      <c r="AA58" s="212"/>
      <c r="AB58" s="212"/>
      <c r="AC58" s="212"/>
      <c r="AD58" s="212"/>
      <c r="AE58" s="212" t="s">
        <v>110</v>
      </c>
      <c r="AF58" s="212"/>
      <c r="AG58" s="212"/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 x14ac:dyDescent="0.2">
      <c r="A59" s="213">
        <v>36</v>
      </c>
      <c r="B59" s="219" t="s">
        <v>186</v>
      </c>
      <c r="C59" s="264" t="s">
        <v>187</v>
      </c>
      <c r="D59" s="221" t="s">
        <v>139</v>
      </c>
      <c r="E59" s="228">
        <v>4</v>
      </c>
      <c r="F59" s="231"/>
      <c r="G59" s="232">
        <f>ROUND(E59*F59,2)</f>
        <v>0</v>
      </c>
      <c r="H59" s="231"/>
      <c r="I59" s="232">
        <f>ROUND(E59*H59,2)</f>
        <v>0</v>
      </c>
      <c r="J59" s="231"/>
      <c r="K59" s="232">
        <f>ROUND(E59*J59,2)</f>
        <v>0</v>
      </c>
      <c r="L59" s="232">
        <v>15</v>
      </c>
      <c r="M59" s="232">
        <f>G59*(1+L59/100)</f>
        <v>0</v>
      </c>
      <c r="N59" s="222">
        <v>1.404E-2</v>
      </c>
      <c r="O59" s="222">
        <f>ROUND(E59*N59,5)</f>
        <v>5.6160000000000002E-2</v>
      </c>
      <c r="P59" s="222">
        <v>0</v>
      </c>
      <c r="Q59" s="222">
        <f>ROUND(E59*P59,5)</f>
        <v>0</v>
      </c>
      <c r="R59" s="222"/>
      <c r="S59" s="222"/>
      <c r="T59" s="223">
        <v>0.92</v>
      </c>
      <c r="U59" s="222">
        <f>ROUND(E59*T59,2)</f>
        <v>3.68</v>
      </c>
      <c r="V59" s="212"/>
      <c r="W59" s="212"/>
      <c r="X59" s="212"/>
      <c r="Y59" s="212"/>
      <c r="Z59" s="212"/>
      <c r="AA59" s="212"/>
      <c r="AB59" s="212"/>
      <c r="AC59" s="212"/>
      <c r="AD59" s="212"/>
      <c r="AE59" s="212" t="s">
        <v>110</v>
      </c>
      <c r="AF59" s="212"/>
      <c r="AG59" s="212"/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x14ac:dyDescent="0.2">
      <c r="A60" s="214" t="s">
        <v>105</v>
      </c>
      <c r="B60" s="220" t="s">
        <v>66</v>
      </c>
      <c r="C60" s="266" t="s">
        <v>67</v>
      </c>
      <c r="D60" s="225"/>
      <c r="E60" s="230"/>
      <c r="F60" s="233"/>
      <c r="G60" s="233">
        <f>SUMIF(AE61:AE63,"&lt;&gt;NOR",G61:G63)</f>
        <v>0</v>
      </c>
      <c r="H60" s="233"/>
      <c r="I60" s="233">
        <f>SUM(I61:I63)</f>
        <v>0</v>
      </c>
      <c r="J60" s="233"/>
      <c r="K60" s="233">
        <f>SUM(K61:K63)</f>
        <v>0</v>
      </c>
      <c r="L60" s="233"/>
      <c r="M60" s="233">
        <f>SUM(M61:M63)</f>
        <v>0</v>
      </c>
      <c r="N60" s="226"/>
      <c r="O60" s="226">
        <f>SUM(O61:O63)</f>
        <v>0</v>
      </c>
      <c r="P60" s="226"/>
      <c r="Q60" s="226">
        <f>SUM(Q61:Q63)</f>
        <v>0.1162</v>
      </c>
      <c r="R60" s="226"/>
      <c r="S60" s="226"/>
      <c r="T60" s="227"/>
      <c r="U60" s="226">
        <f>SUM(U61:U63)</f>
        <v>2.42</v>
      </c>
      <c r="AE60" t="s">
        <v>106</v>
      </c>
    </row>
    <row r="61" spans="1:60" ht="22.5" outlineLevel="1" x14ac:dyDescent="0.2">
      <c r="A61" s="213">
        <v>37</v>
      </c>
      <c r="B61" s="219" t="s">
        <v>188</v>
      </c>
      <c r="C61" s="264" t="s">
        <v>189</v>
      </c>
      <c r="D61" s="221" t="s">
        <v>131</v>
      </c>
      <c r="E61" s="228">
        <v>4.2</v>
      </c>
      <c r="F61" s="231"/>
      <c r="G61" s="232">
        <f>ROUND(E61*F61,2)</f>
        <v>0</v>
      </c>
      <c r="H61" s="231"/>
      <c r="I61" s="232">
        <f>ROUND(E61*H61,2)</f>
        <v>0</v>
      </c>
      <c r="J61" s="231"/>
      <c r="K61" s="232">
        <f>ROUND(E61*J61,2)</f>
        <v>0</v>
      </c>
      <c r="L61" s="232">
        <v>15</v>
      </c>
      <c r="M61" s="232">
        <f>G61*(1+L61/100)</f>
        <v>0</v>
      </c>
      <c r="N61" s="222">
        <v>0</v>
      </c>
      <c r="O61" s="222">
        <f>ROUND(E61*N61,5)</f>
        <v>0</v>
      </c>
      <c r="P61" s="222">
        <v>0.02</v>
      </c>
      <c r="Q61" s="222">
        <f>ROUND(E61*P61,5)</f>
        <v>8.4000000000000005E-2</v>
      </c>
      <c r="R61" s="222"/>
      <c r="S61" s="222"/>
      <c r="T61" s="223">
        <v>0.23</v>
      </c>
      <c r="U61" s="222">
        <f>ROUND(E61*T61,2)</f>
        <v>0.97</v>
      </c>
      <c r="V61" s="212"/>
      <c r="W61" s="212"/>
      <c r="X61" s="212"/>
      <c r="Y61" s="212"/>
      <c r="Z61" s="212"/>
      <c r="AA61" s="212"/>
      <c r="AB61" s="212"/>
      <c r="AC61" s="212"/>
      <c r="AD61" s="212"/>
      <c r="AE61" s="212" t="s">
        <v>110</v>
      </c>
      <c r="AF61" s="212"/>
      <c r="AG61" s="212"/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 x14ac:dyDescent="0.2">
      <c r="A62" s="213"/>
      <c r="B62" s="219"/>
      <c r="C62" s="265" t="s">
        <v>190</v>
      </c>
      <c r="D62" s="224"/>
      <c r="E62" s="229">
        <v>4.2</v>
      </c>
      <c r="F62" s="232"/>
      <c r="G62" s="232"/>
      <c r="H62" s="232"/>
      <c r="I62" s="232"/>
      <c r="J62" s="232"/>
      <c r="K62" s="232"/>
      <c r="L62" s="232"/>
      <c r="M62" s="232"/>
      <c r="N62" s="222"/>
      <c r="O62" s="222"/>
      <c r="P62" s="222"/>
      <c r="Q62" s="222"/>
      <c r="R62" s="222"/>
      <c r="S62" s="222"/>
      <c r="T62" s="223"/>
      <c r="U62" s="222"/>
      <c r="V62" s="212"/>
      <c r="W62" s="212"/>
      <c r="X62" s="212"/>
      <c r="Y62" s="212"/>
      <c r="Z62" s="212"/>
      <c r="AA62" s="212"/>
      <c r="AB62" s="212"/>
      <c r="AC62" s="212"/>
      <c r="AD62" s="212"/>
      <c r="AE62" s="212" t="s">
        <v>112</v>
      </c>
      <c r="AF62" s="212">
        <v>0</v>
      </c>
      <c r="AG62" s="212"/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 x14ac:dyDescent="0.2">
      <c r="A63" s="213">
        <v>38</v>
      </c>
      <c r="B63" s="219" t="s">
        <v>191</v>
      </c>
      <c r="C63" s="264" t="s">
        <v>192</v>
      </c>
      <c r="D63" s="221" t="s">
        <v>139</v>
      </c>
      <c r="E63" s="228">
        <v>14</v>
      </c>
      <c r="F63" s="231"/>
      <c r="G63" s="232">
        <f>ROUND(E63*F63,2)</f>
        <v>0</v>
      </c>
      <c r="H63" s="231"/>
      <c r="I63" s="232">
        <f>ROUND(E63*H63,2)</f>
        <v>0</v>
      </c>
      <c r="J63" s="231"/>
      <c r="K63" s="232">
        <f>ROUND(E63*J63,2)</f>
        <v>0</v>
      </c>
      <c r="L63" s="232">
        <v>15</v>
      </c>
      <c r="M63" s="232">
        <f>G63*(1+L63/100)</f>
        <v>0</v>
      </c>
      <c r="N63" s="222">
        <v>0</v>
      </c>
      <c r="O63" s="222">
        <f>ROUND(E63*N63,5)</f>
        <v>0</v>
      </c>
      <c r="P63" s="222">
        <v>2.3E-3</v>
      </c>
      <c r="Q63" s="222">
        <f>ROUND(E63*P63,5)</f>
        <v>3.2199999999999999E-2</v>
      </c>
      <c r="R63" s="222"/>
      <c r="S63" s="222"/>
      <c r="T63" s="223">
        <v>0.10349999999999999</v>
      </c>
      <c r="U63" s="222">
        <f>ROUND(E63*T63,2)</f>
        <v>1.45</v>
      </c>
      <c r="V63" s="212"/>
      <c r="W63" s="212"/>
      <c r="X63" s="212"/>
      <c r="Y63" s="212"/>
      <c r="Z63" s="212"/>
      <c r="AA63" s="212"/>
      <c r="AB63" s="212"/>
      <c r="AC63" s="212"/>
      <c r="AD63" s="212"/>
      <c r="AE63" s="212" t="s">
        <v>110</v>
      </c>
      <c r="AF63" s="212"/>
      <c r="AG63" s="212"/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x14ac:dyDescent="0.2">
      <c r="A64" s="214" t="s">
        <v>105</v>
      </c>
      <c r="B64" s="220" t="s">
        <v>68</v>
      </c>
      <c r="C64" s="266" t="s">
        <v>69</v>
      </c>
      <c r="D64" s="225"/>
      <c r="E64" s="230"/>
      <c r="F64" s="233"/>
      <c r="G64" s="233">
        <f>SUMIF(AE65:AE68,"&lt;&gt;NOR",G65:G68)</f>
        <v>0</v>
      </c>
      <c r="H64" s="233"/>
      <c r="I64" s="233">
        <f>SUM(I65:I68)</f>
        <v>0</v>
      </c>
      <c r="J64" s="233"/>
      <c r="K64" s="233">
        <f>SUM(K65:K68)</f>
        <v>0</v>
      </c>
      <c r="L64" s="233"/>
      <c r="M64" s="233">
        <f>SUM(M65:M68)</f>
        <v>0</v>
      </c>
      <c r="N64" s="226"/>
      <c r="O64" s="226">
        <f>SUM(O65:O68)</f>
        <v>0</v>
      </c>
      <c r="P64" s="226"/>
      <c r="Q64" s="226">
        <f>SUM(Q65:Q68)</f>
        <v>0</v>
      </c>
      <c r="R64" s="226"/>
      <c r="S64" s="226"/>
      <c r="T64" s="227"/>
      <c r="U64" s="226">
        <f>SUM(U65:U68)</f>
        <v>5.6800000000000006</v>
      </c>
      <c r="AE64" t="s">
        <v>106</v>
      </c>
    </row>
    <row r="65" spans="1:60" outlineLevel="1" x14ac:dyDescent="0.2">
      <c r="A65" s="213">
        <v>39</v>
      </c>
      <c r="B65" s="219" t="s">
        <v>193</v>
      </c>
      <c r="C65" s="264" t="s">
        <v>194</v>
      </c>
      <c r="D65" s="221" t="s">
        <v>150</v>
      </c>
      <c r="E65" s="228">
        <v>52.02</v>
      </c>
      <c r="F65" s="231"/>
      <c r="G65" s="232">
        <f>ROUND(E65*F65,2)</f>
        <v>0</v>
      </c>
      <c r="H65" s="231"/>
      <c r="I65" s="232">
        <f>ROUND(E65*H65,2)</f>
        <v>0</v>
      </c>
      <c r="J65" s="231"/>
      <c r="K65" s="232">
        <f>ROUND(E65*J65,2)</f>
        <v>0</v>
      </c>
      <c r="L65" s="232">
        <v>15</v>
      </c>
      <c r="M65" s="232">
        <f>G65*(1+L65/100)</f>
        <v>0</v>
      </c>
      <c r="N65" s="222">
        <v>0</v>
      </c>
      <c r="O65" s="222">
        <f>ROUND(E65*N65,5)</f>
        <v>0</v>
      </c>
      <c r="P65" s="222">
        <v>0</v>
      </c>
      <c r="Q65" s="222">
        <f>ROUND(E65*P65,5)</f>
        <v>0</v>
      </c>
      <c r="R65" s="222"/>
      <c r="S65" s="222"/>
      <c r="T65" s="223">
        <v>9.9000000000000005E-2</v>
      </c>
      <c r="U65" s="222">
        <f>ROUND(E65*T65,2)</f>
        <v>5.15</v>
      </c>
      <c r="V65" s="212"/>
      <c r="W65" s="212"/>
      <c r="X65" s="212"/>
      <c r="Y65" s="212"/>
      <c r="Z65" s="212"/>
      <c r="AA65" s="212"/>
      <c r="AB65" s="212"/>
      <c r="AC65" s="212"/>
      <c r="AD65" s="212"/>
      <c r="AE65" s="212" t="s">
        <v>110</v>
      </c>
      <c r="AF65" s="212"/>
      <c r="AG65" s="212"/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 x14ac:dyDescent="0.2">
      <c r="A66" s="213">
        <v>40</v>
      </c>
      <c r="B66" s="219" t="s">
        <v>195</v>
      </c>
      <c r="C66" s="264" t="s">
        <v>196</v>
      </c>
      <c r="D66" s="221" t="s">
        <v>150</v>
      </c>
      <c r="E66" s="228">
        <v>52.92</v>
      </c>
      <c r="F66" s="231"/>
      <c r="G66" s="232">
        <f>ROUND(E66*F66,2)</f>
        <v>0</v>
      </c>
      <c r="H66" s="231"/>
      <c r="I66" s="232">
        <f>ROUND(E66*H66,2)</f>
        <v>0</v>
      </c>
      <c r="J66" s="231"/>
      <c r="K66" s="232">
        <f>ROUND(E66*J66,2)</f>
        <v>0</v>
      </c>
      <c r="L66" s="232">
        <v>15</v>
      </c>
      <c r="M66" s="232">
        <f>G66*(1+L66/100)</f>
        <v>0</v>
      </c>
      <c r="N66" s="222">
        <v>0</v>
      </c>
      <c r="O66" s="222">
        <f>ROUND(E66*N66,5)</f>
        <v>0</v>
      </c>
      <c r="P66" s="222">
        <v>0</v>
      </c>
      <c r="Q66" s="222">
        <f>ROUND(E66*P66,5)</f>
        <v>0</v>
      </c>
      <c r="R66" s="222"/>
      <c r="S66" s="222"/>
      <c r="T66" s="223">
        <v>0.01</v>
      </c>
      <c r="U66" s="222">
        <f>ROUND(E66*T66,2)</f>
        <v>0.53</v>
      </c>
      <c r="V66" s="212"/>
      <c r="W66" s="212"/>
      <c r="X66" s="212"/>
      <c r="Y66" s="212"/>
      <c r="Z66" s="212"/>
      <c r="AA66" s="212"/>
      <c r="AB66" s="212"/>
      <c r="AC66" s="212"/>
      <c r="AD66" s="212"/>
      <c r="AE66" s="212" t="s">
        <v>110</v>
      </c>
      <c r="AF66" s="212"/>
      <c r="AG66" s="212"/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ht="22.5" outlineLevel="1" x14ac:dyDescent="0.2">
      <c r="A67" s="213">
        <v>41</v>
      </c>
      <c r="B67" s="219" t="s">
        <v>197</v>
      </c>
      <c r="C67" s="264" t="s">
        <v>198</v>
      </c>
      <c r="D67" s="221" t="s">
        <v>150</v>
      </c>
      <c r="E67" s="228">
        <v>468.18</v>
      </c>
      <c r="F67" s="231"/>
      <c r="G67" s="232">
        <f>ROUND(E67*F67,2)</f>
        <v>0</v>
      </c>
      <c r="H67" s="231"/>
      <c r="I67" s="232">
        <f>ROUND(E67*H67,2)</f>
        <v>0</v>
      </c>
      <c r="J67" s="231"/>
      <c r="K67" s="232">
        <f>ROUND(E67*J67,2)</f>
        <v>0</v>
      </c>
      <c r="L67" s="232">
        <v>15</v>
      </c>
      <c r="M67" s="232">
        <f>G67*(1+L67/100)</f>
        <v>0</v>
      </c>
      <c r="N67" s="222">
        <v>0</v>
      </c>
      <c r="O67" s="222">
        <f>ROUND(E67*N67,5)</f>
        <v>0</v>
      </c>
      <c r="P67" s="222">
        <v>0</v>
      </c>
      <c r="Q67" s="222">
        <f>ROUND(E67*P67,5)</f>
        <v>0</v>
      </c>
      <c r="R67" s="222"/>
      <c r="S67" s="222"/>
      <c r="T67" s="223">
        <v>0</v>
      </c>
      <c r="U67" s="222">
        <f>ROUND(E67*T67,2)</f>
        <v>0</v>
      </c>
      <c r="V67" s="212"/>
      <c r="W67" s="212"/>
      <c r="X67" s="212"/>
      <c r="Y67" s="212"/>
      <c r="Z67" s="212"/>
      <c r="AA67" s="212"/>
      <c r="AB67" s="212"/>
      <c r="AC67" s="212"/>
      <c r="AD67" s="212"/>
      <c r="AE67" s="212" t="s">
        <v>110</v>
      </c>
      <c r="AF67" s="212"/>
      <c r="AG67" s="212"/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 x14ac:dyDescent="0.2">
      <c r="A68" s="213">
        <v>42</v>
      </c>
      <c r="B68" s="219" t="s">
        <v>199</v>
      </c>
      <c r="C68" s="264" t="s">
        <v>200</v>
      </c>
      <c r="D68" s="221" t="s">
        <v>150</v>
      </c>
      <c r="E68" s="228">
        <v>52.92</v>
      </c>
      <c r="F68" s="231"/>
      <c r="G68" s="232">
        <f>ROUND(E68*F68,2)</f>
        <v>0</v>
      </c>
      <c r="H68" s="231"/>
      <c r="I68" s="232">
        <f>ROUND(E68*H68,2)</f>
        <v>0</v>
      </c>
      <c r="J68" s="231"/>
      <c r="K68" s="232">
        <f>ROUND(E68*J68,2)</f>
        <v>0</v>
      </c>
      <c r="L68" s="232">
        <v>15</v>
      </c>
      <c r="M68" s="232">
        <f>G68*(1+L68/100)</f>
        <v>0</v>
      </c>
      <c r="N68" s="222">
        <v>0</v>
      </c>
      <c r="O68" s="222">
        <f>ROUND(E68*N68,5)</f>
        <v>0</v>
      </c>
      <c r="P68" s="222">
        <v>0</v>
      </c>
      <c r="Q68" s="222">
        <f>ROUND(E68*P68,5)</f>
        <v>0</v>
      </c>
      <c r="R68" s="222"/>
      <c r="S68" s="222"/>
      <c r="T68" s="223">
        <v>0</v>
      </c>
      <c r="U68" s="222">
        <f>ROUND(E68*T68,2)</f>
        <v>0</v>
      </c>
      <c r="V68" s="212"/>
      <c r="W68" s="212"/>
      <c r="X68" s="212"/>
      <c r="Y68" s="212"/>
      <c r="Z68" s="212"/>
      <c r="AA68" s="212"/>
      <c r="AB68" s="212"/>
      <c r="AC68" s="212"/>
      <c r="AD68" s="212"/>
      <c r="AE68" s="212" t="s">
        <v>110</v>
      </c>
      <c r="AF68" s="212"/>
      <c r="AG68" s="212"/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x14ac:dyDescent="0.2">
      <c r="A69" s="214" t="s">
        <v>105</v>
      </c>
      <c r="B69" s="220" t="s">
        <v>70</v>
      </c>
      <c r="C69" s="266" t="s">
        <v>71</v>
      </c>
      <c r="D69" s="225"/>
      <c r="E69" s="230"/>
      <c r="F69" s="233"/>
      <c r="G69" s="233">
        <f>SUMIF(AE70:AE70,"&lt;&gt;NOR",G70:G70)</f>
        <v>0</v>
      </c>
      <c r="H69" s="233"/>
      <c r="I69" s="233">
        <f>SUM(I70:I70)</f>
        <v>0</v>
      </c>
      <c r="J69" s="233"/>
      <c r="K69" s="233">
        <f>SUM(K70:K70)</f>
        <v>0</v>
      </c>
      <c r="L69" s="233"/>
      <c r="M69" s="233">
        <f>SUM(M70:M70)</f>
        <v>0</v>
      </c>
      <c r="N69" s="226"/>
      <c r="O69" s="226">
        <f>SUM(O70:O70)</f>
        <v>0</v>
      </c>
      <c r="P69" s="226"/>
      <c r="Q69" s="226">
        <f>SUM(Q70:Q70)</f>
        <v>0</v>
      </c>
      <c r="R69" s="226"/>
      <c r="S69" s="226"/>
      <c r="T69" s="227"/>
      <c r="U69" s="226">
        <f>SUM(U70:U70)</f>
        <v>66.23</v>
      </c>
      <c r="AE69" t="s">
        <v>106</v>
      </c>
    </row>
    <row r="70" spans="1:60" outlineLevel="1" x14ac:dyDescent="0.2">
      <c r="A70" s="213">
        <v>43</v>
      </c>
      <c r="B70" s="219" t="s">
        <v>201</v>
      </c>
      <c r="C70" s="264" t="s">
        <v>202</v>
      </c>
      <c r="D70" s="221" t="s">
        <v>150</v>
      </c>
      <c r="E70" s="228">
        <v>169.81</v>
      </c>
      <c r="F70" s="231"/>
      <c r="G70" s="232">
        <f>ROUND(E70*F70,2)</f>
        <v>0</v>
      </c>
      <c r="H70" s="231"/>
      <c r="I70" s="232">
        <f>ROUND(E70*H70,2)</f>
        <v>0</v>
      </c>
      <c r="J70" s="231"/>
      <c r="K70" s="232">
        <f>ROUND(E70*J70,2)</f>
        <v>0</v>
      </c>
      <c r="L70" s="232">
        <v>15</v>
      </c>
      <c r="M70" s="232">
        <f>G70*(1+L70/100)</f>
        <v>0</v>
      </c>
      <c r="N70" s="222">
        <v>0</v>
      </c>
      <c r="O70" s="222">
        <f>ROUND(E70*N70,5)</f>
        <v>0</v>
      </c>
      <c r="P70" s="222">
        <v>0</v>
      </c>
      <c r="Q70" s="222">
        <f>ROUND(E70*P70,5)</f>
        <v>0</v>
      </c>
      <c r="R70" s="222"/>
      <c r="S70" s="222"/>
      <c r="T70" s="223">
        <v>0.39</v>
      </c>
      <c r="U70" s="222">
        <f>ROUND(E70*T70,2)</f>
        <v>66.23</v>
      </c>
      <c r="V70" s="212"/>
      <c r="W70" s="212"/>
      <c r="X70" s="212"/>
      <c r="Y70" s="212"/>
      <c r="Z70" s="212"/>
      <c r="AA70" s="212"/>
      <c r="AB70" s="212"/>
      <c r="AC70" s="212"/>
      <c r="AD70" s="212"/>
      <c r="AE70" s="212" t="s">
        <v>110</v>
      </c>
      <c r="AF70" s="212"/>
      <c r="AG70" s="212"/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x14ac:dyDescent="0.2">
      <c r="A71" s="214" t="s">
        <v>105</v>
      </c>
      <c r="B71" s="220" t="s">
        <v>72</v>
      </c>
      <c r="C71" s="266" t="s">
        <v>73</v>
      </c>
      <c r="D71" s="225"/>
      <c r="E71" s="230"/>
      <c r="F71" s="233"/>
      <c r="G71" s="233">
        <f>SUMIF(AE72:AE75,"&lt;&gt;NOR",G72:G75)</f>
        <v>0</v>
      </c>
      <c r="H71" s="233"/>
      <c r="I71" s="233">
        <f>SUM(I72:I75)</f>
        <v>0</v>
      </c>
      <c r="J71" s="233"/>
      <c r="K71" s="233">
        <f>SUM(K72:K75)</f>
        <v>0</v>
      </c>
      <c r="L71" s="233"/>
      <c r="M71" s="233">
        <f>SUM(M72:M75)</f>
        <v>0</v>
      </c>
      <c r="N71" s="226"/>
      <c r="O71" s="226">
        <f>SUM(O72:O75)</f>
        <v>0.10306999999999999</v>
      </c>
      <c r="P71" s="226"/>
      <c r="Q71" s="226">
        <f>SUM(Q72:Q75)</f>
        <v>0</v>
      </c>
      <c r="R71" s="226"/>
      <c r="S71" s="226"/>
      <c r="T71" s="227"/>
      <c r="U71" s="226">
        <f>SUM(U72:U75)</f>
        <v>16.100000000000001</v>
      </c>
      <c r="AE71" t="s">
        <v>106</v>
      </c>
    </row>
    <row r="72" spans="1:60" ht="22.5" outlineLevel="1" x14ac:dyDescent="0.2">
      <c r="A72" s="213">
        <v>44</v>
      </c>
      <c r="B72" s="219" t="s">
        <v>203</v>
      </c>
      <c r="C72" s="264" t="s">
        <v>204</v>
      </c>
      <c r="D72" s="221" t="s">
        <v>131</v>
      </c>
      <c r="E72" s="228">
        <v>9.25</v>
      </c>
      <c r="F72" s="231"/>
      <c r="G72" s="232">
        <f>ROUND(E72*F72,2)</f>
        <v>0</v>
      </c>
      <c r="H72" s="231"/>
      <c r="I72" s="232">
        <f>ROUND(E72*H72,2)</f>
        <v>0</v>
      </c>
      <c r="J72" s="231"/>
      <c r="K72" s="232">
        <f>ROUND(E72*J72,2)</f>
        <v>0</v>
      </c>
      <c r="L72" s="232">
        <v>15</v>
      </c>
      <c r="M72" s="232">
        <f>G72*(1+L72/100)</f>
        <v>0</v>
      </c>
      <c r="N72" s="222">
        <v>6.4999999999999997E-3</v>
      </c>
      <c r="O72" s="222">
        <f>ROUND(E72*N72,5)</f>
        <v>6.0130000000000003E-2</v>
      </c>
      <c r="P72" s="222">
        <v>0</v>
      </c>
      <c r="Q72" s="222">
        <f>ROUND(E72*P72,5)</f>
        <v>0</v>
      </c>
      <c r="R72" s="222"/>
      <c r="S72" s="222"/>
      <c r="T72" s="223">
        <v>0.32539000000000001</v>
      </c>
      <c r="U72" s="222">
        <f>ROUND(E72*T72,2)</f>
        <v>3.01</v>
      </c>
      <c r="V72" s="212"/>
      <c r="W72" s="212"/>
      <c r="X72" s="212"/>
      <c r="Y72" s="212"/>
      <c r="Z72" s="212"/>
      <c r="AA72" s="212"/>
      <c r="AB72" s="212"/>
      <c r="AC72" s="212"/>
      <c r="AD72" s="212"/>
      <c r="AE72" s="212" t="s">
        <v>132</v>
      </c>
      <c r="AF72" s="212"/>
      <c r="AG72" s="212"/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 x14ac:dyDescent="0.2">
      <c r="A73" s="213"/>
      <c r="B73" s="219"/>
      <c r="C73" s="265" t="s">
        <v>147</v>
      </c>
      <c r="D73" s="224"/>
      <c r="E73" s="229">
        <v>9.25</v>
      </c>
      <c r="F73" s="232"/>
      <c r="G73" s="232"/>
      <c r="H73" s="232"/>
      <c r="I73" s="232"/>
      <c r="J73" s="232"/>
      <c r="K73" s="232"/>
      <c r="L73" s="232"/>
      <c r="M73" s="232"/>
      <c r="N73" s="222"/>
      <c r="O73" s="222"/>
      <c r="P73" s="222"/>
      <c r="Q73" s="222"/>
      <c r="R73" s="222"/>
      <c r="S73" s="222"/>
      <c r="T73" s="223"/>
      <c r="U73" s="222"/>
      <c r="V73" s="212"/>
      <c r="W73" s="212"/>
      <c r="X73" s="212"/>
      <c r="Y73" s="212"/>
      <c r="Z73" s="212"/>
      <c r="AA73" s="212"/>
      <c r="AB73" s="212"/>
      <c r="AC73" s="212"/>
      <c r="AD73" s="212"/>
      <c r="AE73" s="212" t="s">
        <v>112</v>
      </c>
      <c r="AF73" s="212">
        <v>0</v>
      </c>
      <c r="AG73" s="212"/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1" x14ac:dyDescent="0.2">
      <c r="A74" s="213">
        <v>45</v>
      </c>
      <c r="B74" s="219" t="s">
        <v>205</v>
      </c>
      <c r="C74" s="264" t="s">
        <v>206</v>
      </c>
      <c r="D74" s="221" t="s">
        <v>131</v>
      </c>
      <c r="E74" s="228">
        <v>20.350000000000001</v>
      </c>
      <c r="F74" s="231"/>
      <c r="G74" s="232">
        <f>ROUND(E74*F74,2)</f>
        <v>0</v>
      </c>
      <c r="H74" s="231"/>
      <c r="I74" s="232">
        <f>ROUND(E74*H74,2)</f>
        <v>0</v>
      </c>
      <c r="J74" s="231"/>
      <c r="K74" s="232">
        <f>ROUND(E74*J74,2)</f>
        <v>0</v>
      </c>
      <c r="L74" s="232">
        <v>15</v>
      </c>
      <c r="M74" s="232">
        <f>G74*(1+L74/100)</f>
        <v>0</v>
      </c>
      <c r="N74" s="222">
        <v>2.1099999999999999E-3</v>
      </c>
      <c r="O74" s="222">
        <f>ROUND(E74*N74,5)</f>
        <v>4.2939999999999999E-2</v>
      </c>
      <c r="P74" s="222">
        <v>0</v>
      </c>
      <c r="Q74" s="222">
        <f>ROUND(E74*P74,5)</f>
        <v>0</v>
      </c>
      <c r="R74" s="222"/>
      <c r="S74" s="222"/>
      <c r="T74" s="223">
        <v>0.64331000000000005</v>
      </c>
      <c r="U74" s="222">
        <f>ROUND(E74*T74,2)</f>
        <v>13.09</v>
      </c>
      <c r="V74" s="212"/>
      <c r="W74" s="212"/>
      <c r="X74" s="212"/>
      <c r="Y74" s="212"/>
      <c r="Z74" s="212"/>
      <c r="AA74" s="212"/>
      <c r="AB74" s="212"/>
      <c r="AC74" s="212"/>
      <c r="AD74" s="212"/>
      <c r="AE74" s="212" t="s">
        <v>132</v>
      </c>
      <c r="AF74" s="212"/>
      <c r="AG74" s="212"/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 x14ac:dyDescent="0.2">
      <c r="A75" s="213"/>
      <c r="B75" s="219"/>
      <c r="C75" s="265" t="s">
        <v>207</v>
      </c>
      <c r="D75" s="224"/>
      <c r="E75" s="229">
        <v>20.350000000000001</v>
      </c>
      <c r="F75" s="232"/>
      <c r="G75" s="232"/>
      <c r="H75" s="232"/>
      <c r="I75" s="232"/>
      <c r="J75" s="232"/>
      <c r="K75" s="232"/>
      <c r="L75" s="232"/>
      <c r="M75" s="232"/>
      <c r="N75" s="222"/>
      <c r="O75" s="222"/>
      <c r="P75" s="222"/>
      <c r="Q75" s="222"/>
      <c r="R75" s="222"/>
      <c r="S75" s="222"/>
      <c r="T75" s="223"/>
      <c r="U75" s="222"/>
      <c r="V75" s="212"/>
      <c r="W75" s="212"/>
      <c r="X75" s="212"/>
      <c r="Y75" s="212"/>
      <c r="Z75" s="212"/>
      <c r="AA75" s="212"/>
      <c r="AB75" s="212"/>
      <c r="AC75" s="212"/>
      <c r="AD75" s="212"/>
      <c r="AE75" s="212" t="s">
        <v>112</v>
      </c>
      <c r="AF75" s="212">
        <v>0</v>
      </c>
      <c r="AG75" s="212"/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x14ac:dyDescent="0.2">
      <c r="A76" s="214" t="s">
        <v>105</v>
      </c>
      <c r="B76" s="220" t="s">
        <v>74</v>
      </c>
      <c r="C76" s="266" t="s">
        <v>75</v>
      </c>
      <c r="D76" s="225"/>
      <c r="E76" s="230"/>
      <c r="F76" s="233"/>
      <c r="G76" s="233">
        <f>SUMIF(AE77:AE78,"&lt;&gt;NOR",G77:G78)</f>
        <v>0</v>
      </c>
      <c r="H76" s="233"/>
      <c r="I76" s="233">
        <f>SUM(I77:I78)</f>
        <v>0</v>
      </c>
      <c r="J76" s="233"/>
      <c r="K76" s="233">
        <f>SUM(K77:K78)</f>
        <v>0</v>
      </c>
      <c r="L76" s="233"/>
      <c r="M76" s="233">
        <f>SUM(M77:M78)</f>
        <v>0</v>
      </c>
      <c r="N76" s="226"/>
      <c r="O76" s="226">
        <f>SUM(O77:O78)</f>
        <v>2.5000000000000001E-4</v>
      </c>
      <c r="P76" s="226"/>
      <c r="Q76" s="226">
        <f>SUM(Q77:Q78)</f>
        <v>0</v>
      </c>
      <c r="R76" s="226"/>
      <c r="S76" s="226"/>
      <c r="T76" s="227"/>
      <c r="U76" s="226">
        <f>SUM(U77:U78)</f>
        <v>0.78</v>
      </c>
      <c r="AE76" t="s">
        <v>106</v>
      </c>
    </row>
    <row r="77" spans="1:60" outlineLevel="1" x14ac:dyDescent="0.2">
      <c r="A77" s="213">
        <v>46</v>
      </c>
      <c r="B77" s="219" t="s">
        <v>208</v>
      </c>
      <c r="C77" s="264" t="s">
        <v>209</v>
      </c>
      <c r="D77" s="221" t="s">
        <v>139</v>
      </c>
      <c r="E77" s="228">
        <v>4.0999999999999996</v>
      </c>
      <c r="F77" s="231"/>
      <c r="G77" s="232">
        <f>ROUND(E77*F77,2)</f>
        <v>0</v>
      </c>
      <c r="H77" s="231"/>
      <c r="I77" s="232">
        <f>ROUND(E77*H77,2)</f>
        <v>0</v>
      </c>
      <c r="J77" s="231"/>
      <c r="K77" s="232">
        <f>ROUND(E77*J77,2)</f>
        <v>0</v>
      </c>
      <c r="L77" s="232">
        <v>15</v>
      </c>
      <c r="M77" s="232">
        <f>G77*(1+L77/100)</f>
        <v>0</v>
      </c>
      <c r="N77" s="222">
        <v>6.0000000000000002E-5</v>
      </c>
      <c r="O77" s="222">
        <f>ROUND(E77*N77,5)</f>
        <v>2.5000000000000001E-4</v>
      </c>
      <c r="P77" s="222">
        <v>0</v>
      </c>
      <c r="Q77" s="222">
        <f>ROUND(E77*P77,5)</f>
        <v>0</v>
      </c>
      <c r="R77" s="222"/>
      <c r="S77" s="222"/>
      <c r="T77" s="223">
        <v>0.19</v>
      </c>
      <c r="U77" s="222">
        <f>ROUND(E77*T77,2)</f>
        <v>0.78</v>
      </c>
      <c r="V77" s="212"/>
      <c r="W77" s="212"/>
      <c r="X77" s="212"/>
      <c r="Y77" s="212"/>
      <c r="Z77" s="212"/>
      <c r="AA77" s="212"/>
      <c r="AB77" s="212"/>
      <c r="AC77" s="212"/>
      <c r="AD77" s="212"/>
      <c r="AE77" s="212" t="s">
        <v>110</v>
      </c>
      <c r="AF77" s="212"/>
      <c r="AG77" s="212"/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 x14ac:dyDescent="0.2">
      <c r="A78" s="213">
        <v>47</v>
      </c>
      <c r="B78" s="219" t="s">
        <v>210</v>
      </c>
      <c r="C78" s="264" t="s">
        <v>211</v>
      </c>
      <c r="D78" s="221" t="s">
        <v>139</v>
      </c>
      <c r="E78" s="228">
        <v>4.0999999999999996</v>
      </c>
      <c r="F78" s="231"/>
      <c r="G78" s="232">
        <f>ROUND(E78*F78,2)</f>
        <v>0</v>
      </c>
      <c r="H78" s="231"/>
      <c r="I78" s="232">
        <f>ROUND(E78*H78,2)</f>
        <v>0</v>
      </c>
      <c r="J78" s="231"/>
      <c r="K78" s="232">
        <f>ROUND(E78*J78,2)</f>
        <v>0</v>
      </c>
      <c r="L78" s="232">
        <v>15</v>
      </c>
      <c r="M78" s="232">
        <f>G78*(1+L78/100)</f>
        <v>0</v>
      </c>
      <c r="N78" s="222">
        <v>0</v>
      </c>
      <c r="O78" s="222">
        <f>ROUND(E78*N78,5)</f>
        <v>0</v>
      </c>
      <c r="P78" s="222">
        <v>0</v>
      </c>
      <c r="Q78" s="222">
        <f>ROUND(E78*P78,5)</f>
        <v>0</v>
      </c>
      <c r="R78" s="222"/>
      <c r="S78" s="222"/>
      <c r="T78" s="223">
        <v>0</v>
      </c>
      <c r="U78" s="222">
        <f>ROUND(E78*T78,2)</f>
        <v>0</v>
      </c>
      <c r="V78" s="212"/>
      <c r="W78" s="212"/>
      <c r="X78" s="212"/>
      <c r="Y78" s="212"/>
      <c r="Z78" s="212"/>
      <c r="AA78" s="212"/>
      <c r="AB78" s="212"/>
      <c r="AC78" s="212"/>
      <c r="AD78" s="212"/>
      <c r="AE78" s="212" t="s">
        <v>110</v>
      </c>
      <c r="AF78" s="212"/>
      <c r="AG78" s="212"/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x14ac:dyDescent="0.2">
      <c r="A79" s="214" t="s">
        <v>105</v>
      </c>
      <c r="B79" s="220" t="s">
        <v>76</v>
      </c>
      <c r="C79" s="266" t="s">
        <v>77</v>
      </c>
      <c r="D79" s="225"/>
      <c r="E79" s="230"/>
      <c r="F79" s="233"/>
      <c r="G79" s="233">
        <f>SUMIF(AE80:AE82,"&lt;&gt;NOR",G80:G82)</f>
        <v>0</v>
      </c>
      <c r="H79" s="233"/>
      <c r="I79" s="233">
        <f>SUM(I80:I82)</f>
        <v>0</v>
      </c>
      <c r="J79" s="233"/>
      <c r="K79" s="233">
        <f>SUM(K80:K82)</f>
        <v>0</v>
      </c>
      <c r="L79" s="233"/>
      <c r="M79" s="233">
        <f>SUM(M80:M82)</f>
        <v>0</v>
      </c>
      <c r="N79" s="226"/>
      <c r="O79" s="226">
        <f>SUM(O80:O82)</f>
        <v>0.13292999999999999</v>
      </c>
      <c r="P79" s="226"/>
      <c r="Q79" s="226">
        <f>SUM(Q80:Q82)</f>
        <v>0</v>
      </c>
      <c r="R79" s="226"/>
      <c r="S79" s="226"/>
      <c r="T79" s="227"/>
      <c r="U79" s="226">
        <f>SUM(U80:U82)</f>
        <v>8.2899999999999991</v>
      </c>
      <c r="AE79" t="s">
        <v>106</v>
      </c>
    </row>
    <row r="80" spans="1:60" ht="22.5" outlineLevel="1" x14ac:dyDescent="0.2">
      <c r="A80" s="213">
        <v>48</v>
      </c>
      <c r="B80" s="219" t="s">
        <v>212</v>
      </c>
      <c r="C80" s="264" t="s">
        <v>213</v>
      </c>
      <c r="D80" s="221" t="s">
        <v>131</v>
      </c>
      <c r="E80" s="228">
        <v>4.2</v>
      </c>
      <c r="F80" s="231"/>
      <c r="G80" s="232">
        <f>ROUND(E80*F80,2)</f>
        <v>0</v>
      </c>
      <c r="H80" s="231"/>
      <c r="I80" s="232">
        <f>ROUND(E80*H80,2)</f>
        <v>0</v>
      </c>
      <c r="J80" s="231"/>
      <c r="K80" s="232">
        <f>ROUND(E80*J80,2)</f>
        <v>0</v>
      </c>
      <c r="L80" s="232">
        <v>15</v>
      </c>
      <c r="M80" s="232">
        <f>G80*(1+L80/100)</f>
        <v>0</v>
      </c>
      <c r="N80" s="222">
        <v>5.1399999999999996E-3</v>
      </c>
      <c r="O80" s="222">
        <f>ROUND(E80*N80,5)</f>
        <v>2.1590000000000002E-2</v>
      </c>
      <c r="P80" s="222">
        <v>0</v>
      </c>
      <c r="Q80" s="222">
        <f>ROUND(E80*P80,5)</f>
        <v>0</v>
      </c>
      <c r="R80" s="222"/>
      <c r="S80" s="222"/>
      <c r="T80" s="223">
        <v>0.3115</v>
      </c>
      <c r="U80" s="222">
        <f>ROUND(E80*T80,2)</f>
        <v>1.31</v>
      </c>
      <c r="V80" s="212"/>
      <c r="W80" s="212"/>
      <c r="X80" s="212"/>
      <c r="Y80" s="212"/>
      <c r="Z80" s="212"/>
      <c r="AA80" s="212"/>
      <c r="AB80" s="212"/>
      <c r="AC80" s="212"/>
      <c r="AD80" s="212"/>
      <c r="AE80" s="212" t="s">
        <v>132</v>
      </c>
      <c r="AF80" s="212"/>
      <c r="AG80" s="212"/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 x14ac:dyDescent="0.2">
      <c r="A81" s="213">
        <v>49</v>
      </c>
      <c r="B81" s="219" t="s">
        <v>214</v>
      </c>
      <c r="C81" s="264" t="s">
        <v>215</v>
      </c>
      <c r="D81" s="221" t="s">
        <v>131</v>
      </c>
      <c r="E81" s="228">
        <v>4.2</v>
      </c>
      <c r="F81" s="231"/>
      <c r="G81" s="232">
        <f>ROUND(E81*F81,2)</f>
        <v>0</v>
      </c>
      <c r="H81" s="231"/>
      <c r="I81" s="232">
        <f>ROUND(E81*H81,2)</f>
        <v>0</v>
      </c>
      <c r="J81" s="231"/>
      <c r="K81" s="232">
        <f>ROUND(E81*J81,2)</f>
        <v>0</v>
      </c>
      <c r="L81" s="232">
        <v>15</v>
      </c>
      <c r="M81" s="232">
        <f>G81*(1+L81/100)</f>
        <v>0</v>
      </c>
      <c r="N81" s="222">
        <v>2.5909999999999999E-2</v>
      </c>
      <c r="O81" s="222">
        <f>ROUND(E81*N81,5)</f>
        <v>0.10882</v>
      </c>
      <c r="P81" s="222">
        <v>0</v>
      </c>
      <c r="Q81" s="222">
        <f>ROUND(E81*P81,5)</f>
        <v>0</v>
      </c>
      <c r="R81" s="222"/>
      <c r="S81" s="222"/>
      <c r="T81" s="223">
        <v>1.26207</v>
      </c>
      <c r="U81" s="222">
        <f>ROUND(E81*T81,2)</f>
        <v>5.3</v>
      </c>
      <c r="V81" s="212"/>
      <c r="W81" s="212"/>
      <c r="X81" s="212"/>
      <c r="Y81" s="212"/>
      <c r="Z81" s="212"/>
      <c r="AA81" s="212"/>
      <c r="AB81" s="212"/>
      <c r="AC81" s="212"/>
      <c r="AD81" s="212"/>
      <c r="AE81" s="212" t="s">
        <v>132</v>
      </c>
      <c r="AF81" s="212"/>
      <c r="AG81" s="212"/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1" x14ac:dyDescent="0.2">
      <c r="A82" s="213">
        <v>50</v>
      </c>
      <c r="B82" s="219" t="s">
        <v>216</v>
      </c>
      <c r="C82" s="264" t="s">
        <v>217</v>
      </c>
      <c r="D82" s="221" t="s">
        <v>139</v>
      </c>
      <c r="E82" s="228">
        <v>14</v>
      </c>
      <c r="F82" s="231"/>
      <c r="G82" s="232">
        <f>ROUND(E82*F82,2)</f>
        <v>0</v>
      </c>
      <c r="H82" s="231"/>
      <c r="I82" s="232">
        <f>ROUND(E82*H82,2)</f>
        <v>0</v>
      </c>
      <c r="J82" s="231"/>
      <c r="K82" s="232">
        <f>ROUND(E82*J82,2)</f>
        <v>0</v>
      </c>
      <c r="L82" s="232">
        <v>15</v>
      </c>
      <c r="M82" s="232">
        <f>G82*(1+L82/100)</f>
        <v>0</v>
      </c>
      <c r="N82" s="222">
        <v>1.8000000000000001E-4</v>
      </c>
      <c r="O82" s="222">
        <f>ROUND(E82*N82,5)</f>
        <v>2.5200000000000001E-3</v>
      </c>
      <c r="P82" s="222">
        <v>0</v>
      </c>
      <c r="Q82" s="222">
        <f>ROUND(E82*P82,5)</f>
        <v>0</v>
      </c>
      <c r="R82" s="222"/>
      <c r="S82" s="222"/>
      <c r="T82" s="223">
        <v>0.12</v>
      </c>
      <c r="U82" s="222">
        <f>ROUND(E82*T82,2)</f>
        <v>1.68</v>
      </c>
      <c r="V82" s="212"/>
      <c r="W82" s="212"/>
      <c r="X82" s="212"/>
      <c r="Y82" s="212"/>
      <c r="Z82" s="212"/>
      <c r="AA82" s="212"/>
      <c r="AB82" s="212"/>
      <c r="AC82" s="212"/>
      <c r="AD82" s="212"/>
      <c r="AE82" s="212" t="s">
        <v>110</v>
      </c>
      <c r="AF82" s="212"/>
      <c r="AG82" s="212"/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x14ac:dyDescent="0.2">
      <c r="A83" s="214" t="s">
        <v>105</v>
      </c>
      <c r="B83" s="220" t="s">
        <v>78</v>
      </c>
      <c r="C83" s="266" t="s">
        <v>26</v>
      </c>
      <c r="D83" s="225"/>
      <c r="E83" s="230"/>
      <c r="F83" s="233"/>
      <c r="G83" s="233">
        <f>SUMIF(AE84:AE84,"&lt;&gt;NOR",G84:G84)</f>
        <v>0</v>
      </c>
      <c r="H83" s="233"/>
      <c r="I83" s="233">
        <f>SUM(I84:I84)</f>
        <v>0</v>
      </c>
      <c r="J83" s="233"/>
      <c r="K83" s="233">
        <f>SUM(K84:K84)</f>
        <v>0</v>
      </c>
      <c r="L83" s="233"/>
      <c r="M83" s="233">
        <f>SUM(M84:M84)</f>
        <v>0</v>
      </c>
      <c r="N83" s="226"/>
      <c r="O83" s="226">
        <f>SUM(O84:O84)</f>
        <v>0</v>
      </c>
      <c r="P83" s="226"/>
      <c r="Q83" s="226">
        <f>SUM(Q84:Q84)</f>
        <v>0</v>
      </c>
      <c r="R83" s="226"/>
      <c r="S83" s="226"/>
      <c r="T83" s="227"/>
      <c r="U83" s="226">
        <f>SUM(U84:U84)</f>
        <v>0</v>
      </c>
      <c r="AE83" t="s">
        <v>106</v>
      </c>
    </row>
    <row r="84" spans="1:60" outlineLevel="1" x14ac:dyDescent="0.2">
      <c r="A84" s="242">
        <v>51</v>
      </c>
      <c r="B84" s="243" t="s">
        <v>52</v>
      </c>
      <c r="C84" s="267" t="s">
        <v>218</v>
      </c>
      <c r="D84" s="244" t="s">
        <v>185</v>
      </c>
      <c r="E84" s="245">
        <v>1</v>
      </c>
      <c r="F84" s="246"/>
      <c r="G84" s="247">
        <f>ROUND(E84*F84,2)</f>
        <v>0</v>
      </c>
      <c r="H84" s="246"/>
      <c r="I84" s="247">
        <f>ROUND(E84*H84,2)</f>
        <v>0</v>
      </c>
      <c r="J84" s="246"/>
      <c r="K84" s="247">
        <f>ROUND(E84*J84,2)</f>
        <v>0</v>
      </c>
      <c r="L84" s="247">
        <v>15</v>
      </c>
      <c r="M84" s="247">
        <f>G84*(1+L84/100)</f>
        <v>0</v>
      </c>
      <c r="N84" s="248">
        <v>0</v>
      </c>
      <c r="O84" s="248">
        <f>ROUND(E84*N84,5)</f>
        <v>0</v>
      </c>
      <c r="P84" s="248">
        <v>0</v>
      </c>
      <c r="Q84" s="248">
        <f>ROUND(E84*P84,5)</f>
        <v>0</v>
      </c>
      <c r="R84" s="248"/>
      <c r="S84" s="248"/>
      <c r="T84" s="249">
        <v>0</v>
      </c>
      <c r="U84" s="248">
        <f>ROUND(E84*T84,2)</f>
        <v>0</v>
      </c>
      <c r="V84" s="212"/>
      <c r="W84" s="212"/>
      <c r="X84" s="212"/>
      <c r="Y84" s="212"/>
      <c r="Z84" s="212"/>
      <c r="AA84" s="212"/>
      <c r="AB84" s="212"/>
      <c r="AC84" s="212"/>
      <c r="AD84" s="212"/>
      <c r="AE84" s="212" t="s">
        <v>110</v>
      </c>
      <c r="AF84" s="212"/>
      <c r="AG84" s="212"/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x14ac:dyDescent="0.2">
      <c r="A85" s="6"/>
      <c r="B85" s="7" t="s">
        <v>219</v>
      </c>
      <c r="C85" s="268" t="s">
        <v>219</v>
      </c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AC85">
        <v>15</v>
      </c>
      <c r="AD85">
        <v>21</v>
      </c>
    </row>
    <row r="86" spans="1:60" x14ac:dyDescent="0.2">
      <c r="A86" s="250"/>
      <c r="B86" s="251">
        <v>26</v>
      </c>
      <c r="C86" s="269" t="s">
        <v>219</v>
      </c>
      <c r="D86" s="252"/>
      <c r="E86" s="252"/>
      <c r="F86" s="252"/>
      <c r="G86" s="263">
        <f>G8+G29+G37+G44+G49+G52+G55+G60+G64+G69+G71+G76+G79+G83</f>
        <v>0</v>
      </c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AC86">
        <f>SUMIF(L7:L84,AC85,G7:G84)</f>
        <v>0</v>
      </c>
      <c r="AD86">
        <f>SUMIF(L7:L84,AD85,G7:G84)</f>
        <v>0</v>
      </c>
      <c r="AE86" t="s">
        <v>220</v>
      </c>
    </row>
    <row r="87" spans="1:60" x14ac:dyDescent="0.2">
      <c r="A87" s="6"/>
      <c r="B87" s="7" t="s">
        <v>219</v>
      </c>
      <c r="C87" s="268" t="s">
        <v>219</v>
      </c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</row>
    <row r="88" spans="1:60" x14ac:dyDescent="0.2">
      <c r="A88" s="6"/>
      <c r="B88" s="7" t="s">
        <v>219</v>
      </c>
      <c r="C88" s="268" t="s">
        <v>219</v>
      </c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</row>
    <row r="89" spans="1:60" x14ac:dyDescent="0.2">
      <c r="A89" s="253">
        <v>33</v>
      </c>
      <c r="B89" s="253"/>
      <c r="C89" s="270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</row>
    <row r="90" spans="1:60" x14ac:dyDescent="0.2">
      <c r="A90" s="254"/>
      <c r="B90" s="255"/>
      <c r="C90" s="271"/>
      <c r="D90" s="255"/>
      <c r="E90" s="255"/>
      <c r="F90" s="255"/>
      <c r="G90" s="25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AE90" t="s">
        <v>221</v>
      </c>
    </row>
    <row r="91" spans="1:60" x14ac:dyDescent="0.2">
      <c r="A91" s="257"/>
      <c r="B91" s="258"/>
      <c r="C91" s="272"/>
      <c r="D91" s="258"/>
      <c r="E91" s="258"/>
      <c r="F91" s="258"/>
      <c r="G91" s="259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</row>
    <row r="92" spans="1:60" x14ac:dyDescent="0.2">
      <c r="A92" s="257"/>
      <c r="B92" s="258"/>
      <c r="C92" s="272"/>
      <c r="D92" s="258"/>
      <c r="E92" s="258"/>
      <c r="F92" s="258"/>
      <c r="G92" s="259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</row>
    <row r="93" spans="1:60" x14ac:dyDescent="0.2">
      <c r="A93" s="257"/>
      <c r="B93" s="258"/>
      <c r="C93" s="272"/>
      <c r="D93" s="258"/>
      <c r="E93" s="258"/>
      <c r="F93" s="258"/>
      <c r="G93" s="259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</row>
    <row r="94" spans="1:60" x14ac:dyDescent="0.2">
      <c r="A94" s="260"/>
      <c r="B94" s="261"/>
      <c r="C94" s="273"/>
      <c r="D94" s="261"/>
      <c r="E94" s="261"/>
      <c r="F94" s="261"/>
      <c r="G94" s="262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</row>
    <row r="95" spans="1:60" x14ac:dyDescent="0.2">
      <c r="A95" s="6"/>
      <c r="B95" s="7" t="s">
        <v>219</v>
      </c>
      <c r="C95" s="268" t="s">
        <v>219</v>
      </c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</row>
    <row r="96" spans="1:60" x14ac:dyDescent="0.2">
      <c r="C96" s="274"/>
      <c r="AE96" t="s">
        <v>222</v>
      </c>
    </row>
  </sheetData>
  <mergeCells count="6">
    <mergeCell ref="A1:G1"/>
    <mergeCell ref="C2:G2"/>
    <mergeCell ref="C3:G3"/>
    <mergeCell ref="C4:G4"/>
    <mergeCell ref="A89:C89"/>
    <mergeCell ref="A90:G94"/>
  </mergeCells>
  <pageMargins left="0.59055118110236204" right="0.39370078740157499" top="0.78740157499999996" bottom="0.78740157499999996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</dc:creator>
  <cp:lastModifiedBy>Eva</cp:lastModifiedBy>
  <cp:lastPrinted>2014-02-28T09:52:57Z</cp:lastPrinted>
  <dcterms:created xsi:type="dcterms:W3CDTF">2009-04-08T07:15:50Z</dcterms:created>
  <dcterms:modified xsi:type="dcterms:W3CDTF">2021-09-30T08:14:09Z</dcterms:modified>
</cp:coreProperties>
</file>