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460" activeTab="1"/>
  </bookViews>
  <sheets>
    <sheet name="Rekapitulace stavby" sheetId="1" r:id="rId1"/>
    <sheet name="1 - Oprava" sheetId="2" r:id="rId2"/>
  </sheets>
  <definedNames>
    <definedName name="_xlnm._FilterDatabase" localSheetId="1" hidden="1">'1 - Oprava'!$C$120:$K$153</definedName>
    <definedName name="_xlnm.Print_Area" localSheetId="1">'1 - Oprava'!$C$108:$J$153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'1 - Oprava'!$120:$120</definedName>
  </definedNames>
  <calcPr calcId="162913"/>
  <extLst/>
</workbook>
</file>

<file path=xl/sharedStrings.xml><?xml version="1.0" encoding="utf-8"?>
<sst xmlns="http://schemas.openxmlformats.org/spreadsheetml/2006/main" count="563" uniqueCount="166">
  <si>
    <t>Export Komplet</t>
  </si>
  <si>
    <t/>
  </si>
  <si>
    <t>2.0</t>
  </si>
  <si>
    <t>False</t>
  </si>
  <si>
    <t>{6cad2035-a310-4e84-b2bf-ab2862f2dbb6}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</si>
  <si>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</si>
  <si>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</si>
  <si>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</si>
  <si>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</si>
  <si>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</si>
  <si>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</si>
  <si>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</si>
  <si>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</si>
  <si>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</si>
  <si>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</si>
  <si>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</si>
  <si>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</si>
  <si>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</si>
  <si>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Místo:</t>
  </si>
  <si>
    <t>Tedražice</t>
  </si>
  <si>
    <t>Datum:</t>
  </si>
  <si>
    <t>Zadavatel:</t>
  </si>
  <si>
    <t>IČ:</t>
  </si>
  <si>
    <t>72053119</t>
  </si>
  <si>
    <t>Správa a údržba silnic Plzeňského kraje</t>
  </si>
  <si>
    <t>DIČ:</t>
  </si>
  <si>
    <t>CZ72053119</t>
  </si>
  <si>
    <t>Uchazeč: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</si>
  <si>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</si>
  <si>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</si>
  <si>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</si>
  <si>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</si>
  <si>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</si>
  <si>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</si>
  <si>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</si>
  <si>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</si>
  <si>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</si>
  <si>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</si>
  <si>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</si>
  <si>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</si>
  <si>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</si>
  <si>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</si>
  <si>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</si>
  <si>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</si>
  <si>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</si>
  <si>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</si>
  <si>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</si>
  <si>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</si>
  <si>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</si>
  <si>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</si>
  <si>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</si>
  <si>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</si>
  <si>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</si>
  <si>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</si>
  <si>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</si>
  <si>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</si>
  <si>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</si>
  <si>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</si>
  <si>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</si>
  <si>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</si>
  <si>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</si>
  <si>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</si>
  <si>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</si>
  <si>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</si>
  <si>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</si>
  <si>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</si>
  <si>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</si>
  <si>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</si>
  <si>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</si>
  <si>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</si>
  <si>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</si>
  <si>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</si>
  <si>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</si>
  <si>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</si>
  <si>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</si>
  <si>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</si>
  <si>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</si>
  <si>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</si>
  <si>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</si>
  <si>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Oprava</t>
  </si>
  <si>
    <t>STA</t>
  </si>
  <si>
    <t>{5e06bbc3-21b4-4427-aef2-f1e2314adec6}</t>
  </si>
  <si>
    <t>2</t>
  </si>
  <si>
    <t>KRYCÍ LIST SOUPISU PRACÍ</t>
  </si>
  <si>
    <t>Objekt:</t>
  </si>
  <si>
    <t>1 - Oprava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</si>
  <si>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</si>
  <si>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</si>
  <si>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</si>
  <si>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</si>
  <si>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</si>
  <si>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</si>
  <si>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</si>
  <si>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</si>
  <si>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</si>
  <si>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</si>
  <si>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</si>
  <si>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</si>
  <si>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</si>
  <si>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</si>
  <si>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</si>
  <si>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</si>
  <si>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</si>
  <si>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</si>
  <si>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</si>
  <si>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</si>
  <si>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</si>
  <si>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</si>
  <si>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</si>
  <si>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</si>
  <si>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</si>
  <si>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</si>
  <si>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</si>
  <si>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</si>
  <si>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11310734R</t>
  </si>
  <si>
    <t>Odstranění živičného krytu frézováním tl 0-50 mm s naložením materiálu včetně odvozu a řádné likvidace (napojení na začátku a konci úseku opravy)</t>
  </si>
  <si>
    <t>m2</t>
  </si>
  <si>
    <t>4</t>
  </si>
  <si>
    <t>-1710223854</t>
  </si>
  <si>
    <t>VV</t>
  </si>
  <si>
    <t>Součet</t>
  </si>
  <si>
    <t>5</t>
  </si>
  <si>
    <t>Komunikace pozemní</t>
  </si>
  <si>
    <t>569931132</t>
  </si>
  <si>
    <t>Zpevnění krajnic asfaltovým recyklátem tl 100 mm</t>
  </si>
  <si>
    <t>604870611</t>
  </si>
  <si>
    <t>3</t>
  </si>
  <si>
    <t>57275311R</t>
  </si>
  <si>
    <t>Vyrovnávky z asfaltového betonu ACO 11</t>
  </si>
  <si>
    <t>t</t>
  </si>
  <si>
    <t>-645691069</t>
  </si>
  <si>
    <t>573231106</t>
  </si>
  <si>
    <t>Postřik živičný spojovací ze silniční emulze v množství 0,30 kg/m2</t>
  </si>
  <si>
    <t>-597853494</t>
  </si>
  <si>
    <t>577144141</t>
  </si>
  <si>
    <t>Asfaltový beton vrstva obrusná ACO 11 (ABS) tř. I tl 50 mm š přes 3 m z modifikovaného asfaltu</t>
  </si>
  <si>
    <t>-2062281045</t>
  </si>
  <si>
    <t>6</t>
  </si>
  <si>
    <t>599142111</t>
  </si>
  <si>
    <t>Úprava zálivky dilatačních nebo pracovních spár v cementobetonovém krytu hl do 40 mm š do 40 mm</t>
  </si>
  <si>
    <t>m</t>
  </si>
  <si>
    <t>1833022378</t>
  </si>
  <si>
    <t>9</t>
  </si>
  <si>
    <t>Ostatní konstrukce a práce, bourání</t>
  </si>
  <si>
    <t>7</t>
  </si>
  <si>
    <t>919735111</t>
  </si>
  <si>
    <t>Řezání stávajícího živičného krytu hl do 50 mm</t>
  </si>
  <si>
    <t>-165470774</t>
  </si>
  <si>
    <t>8</t>
  </si>
  <si>
    <t>938909311</t>
  </si>
  <si>
    <t>Čištění vozovek metením strojně podkladu nebo krytu betonového nebo živičného</t>
  </si>
  <si>
    <t>-680524155</t>
  </si>
  <si>
    <t>VRN9</t>
  </si>
  <si>
    <t>Ostatní náklady</t>
  </si>
  <si>
    <t>09000100R</t>
  </si>
  <si>
    <t>Dopravně inženýrská opatření</t>
  </si>
  <si>
    <t>ks</t>
  </si>
  <si>
    <t>1024</t>
  </si>
  <si>
    <t>-989047638</t>
  </si>
  <si>
    <t>48035599</t>
  </si>
  <si>
    <t>CZ48035599</t>
  </si>
  <si>
    <t>III/1861 Čínov - Obytce (2. úsek), oprava</t>
  </si>
  <si>
    <t>2200*2*0,5</t>
  </si>
  <si>
    <t>2200*5,6</t>
  </si>
  <si>
    <t>2200*5,6*2</t>
  </si>
  <si>
    <t>12320*0,03*2,435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</si>
</sst>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9">
      <selection activeCell="Z21" sqref="Z2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195" t="s">
        <v>5</v>
      </c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s="1" customFormat="1" ht="12" customHeight="1">
      <c r="B5" s="19"/>
      <c r="D5" s="23" t="s">
        <v>13</v>
      </c>
      <c r="K5" s="181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R5" s="19"/>
      <c r="BE5" s="178" t="s">
        <v>14</v>
      </c>
      <c r="BS5" s="16" t="s">
        <v>6</v>
      </c>
    </row>
    <row r="6" spans="2:71" s="1" customFormat="1" ht="36.95" customHeight="1">
      <c r="B6" s="19"/>
      <c r="D6" s="25" t="s">
        <v>15</v>
      </c>
      <c r="K6" s="183" t="s">
        <v>161</v>
      </c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R6" s="19"/>
      <c r="BE6" s="179"/>
      <c r="BS6" s="16" t="s">
        <v>6</v>
      </c>
    </row>
    <row r="7" spans="2:71" s="1" customFormat="1" ht="12" customHeight="1">
      <c r="B7" s="19"/>
      <c r="D7" s="26" t="s">
        <v>16</v>
      </c>
      <c r="K7" s="24" t="s">
        <v>1</v>
      </c>
      <c r="AK7" s="26" t="s">
        <v>17</v>
      </c>
      <c r="AN7" s="24" t="s">
        <v>1</v>
      </c>
      <c r="AR7" s="19"/>
      <c r="BE7" s="179"/>
      <c r="BS7" s="16" t="s">
        <v>6</v>
      </c>
    </row>
    <row r="8" spans="2:71" s="1" customFormat="1" ht="12" customHeight="1">
      <c r="B8" s="19"/>
      <c r="D8" s="26" t="s">
        <v>18</v>
      </c>
      <c r="K8" s="24"/>
      <c r="AK8" s="26" t="s">
        <v>20</v>
      </c>
      <c r="AN8" s="174">
        <v>44323</v>
      </c>
      <c r="AR8" s="19"/>
      <c r="BE8" s="179"/>
      <c r="BS8" s="16" t="s">
        <v>6</v>
      </c>
    </row>
    <row r="9" spans="2:71" s="1" customFormat="1" ht="14.45" customHeight="1">
      <c r="B9" s="19"/>
      <c r="AR9" s="19"/>
      <c r="BE9" s="179"/>
      <c r="BS9" s="16" t="s">
        <v>6</v>
      </c>
    </row>
    <row r="10" spans="2:71" s="1" customFormat="1" ht="12" customHeight="1">
      <c r="B10" s="19"/>
      <c r="D10" s="26" t="s">
        <v>21</v>
      </c>
      <c r="AK10" s="26" t="s">
        <v>22</v>
      </c>
      <c r="AN10" s="24" t="s">
        <v>23</v>
      </c>
      <c r="AR10" s="19"/>
      <c r="BE10" s="179"/>
      <c r="BS10" s="16" t="s">
        <v>6</v>
      </c>
    </row>
    <row r="11" spans="2:71" s="1" customFormat="1" ht="18.4" customHeight="1">
      <c r="B11" s="19"/>
      <c r="E11" s="24" t="s">
        <v>24</v>
      </c>
      <c r="AK11" s="26" t="s">
        <v>25</v>
      </c>
      <c r="AN11" s="24" t="s">
        <v>26</v>
      </c>
      <c r="AR11" s="19"/>
      <c r="BE11" s="179"/>
      <c r="BS11" s="16" t="s">
        <v>6</v>
      </c>
    </row>
    <row r="12" spans="2:71" s="1" customFormat="1" ht="6.95" customHeight="1">
      <c r="B12" s="19"/>
      <c r="AR12" s="19"/>
      <c r="BE12" s="179"/>
      <c r="BS12" s="16" t="s">
        <v>6</v>
      </c>
    </row>
    <row r="13" spans="2:71" s="1" customFormat="1" ht="12" customHeight="1">
      <c r="B13" s="19"/>
      <c r="D13" s="26" t="s">
        <v>27</v>
      </c>
      <c r="AK13" s="26" t="s">
        <v>22</v>
      </c>
      <c r="AN13" s="28" t="s">
        <v>159</v>
      </c>
      <c r="AR13" s="19"/>
      <c r="BE13" s="179"/>
      <c r="BS13" s="16" t="s">
        <v>6</v>
      </c>
    </row>
    <row r="14" spans="2:71" ht="12.75">
      <c r="B14" s="19"/>
      <c r="E14" s="184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26" t="s">
        <v>25</v>
      </c>
      <c r="AN14" s="28" t="s">
        <v>160</v>
      </c>
      <c r="AR14" s="19"/>
      <c r="BE14" s="179"/>
      <c r="BS14" s="16" t="s">
        <v>6</v>
      </c>
    </row>
    <row r="15" spans="2:71" s="1" customFormat="1" ht="6.95" customHeight="1">
      <c r="B15" s="19"/>
      <c r="AR15" s="19"/>
      <c r="BE15" s="179"/>
      <c r="BS15" s="16" t="s">
        <v>3</v>
      </c>
    </row>
    <row r="16" spans="2:71" s="1" customFormat="1" ht="12" customHeight="1">
      <c r="B16" s="19"/>
      <c r="D16" s="26" t="s">
        <v>28</v>
      </c>
      <c r="AK16" s="26" t="s">
        <v>22</v>
      </c>
      <c r="AN16" s="24" t="s">
        <v>1</v>
      </c>
      <c r="AR16" s="19"/>
      <c r="BE16" s="179"/>
      <c r="BS16" s="16" t="s">
        <v>3</v>
      </c>
    </row>
    <row r="17" spans="2:71" s="1" customFormat="1" ht="18.4" customHeight="1">
      <c r="B17" s="19"/>
      <c r="E17" s="24" t="s">
        <v>29</v>
      </c>
      <c r="AK17" s="26" t="s">
        <v>25</v>
      </c>
      <c r="AN17" s="24" t="s">
        <v>1</v>
      </c>
      <c r="AR17" s="19"/>
      <c r="BE17" s="179"/>
      <c r="BS17" s="16" t="s">
        <v>30</v>
      </c>
    </row>
    <row r="18" spans="2:71" s="1" customFormat="1" ht="6.95" customHeight="1">
      <c r="B18" s="19"/>
      <c r="AR18" s="19"/>
      <c r="BE18" s="179"/>
      <c r="BS18" s="16" t="s">
        <v>6</v>
      </c>
    </row>
    <row r="19" spans="2:71" s="1" customFormat="1" ht="12" customHeight="1">
      <c r="B19" s="19"/>
      <c r="D19" s="26" t="s">
        <v>31</v>
      </c>
      <c r="AK19" s="26" t="s">
        <v>22</v>
      </c>
      <c r="AN19" s="24" t="s">
        <v>1</v>
      </c>
      <c r="AR19" s="19"/>
      <c r="BE19" s="179"/>
      <c r="BS19" s="16" t="s">
        <v>6</v>
      </c>
    </row>
    <row r="20" spans="2:71" s="1" customFormat="1" ht="18.4" customHeight="1">
      <c r="B20" s="19"/>
      <c r="E20" s="24" t="s">
        <v>29</v>
      </c>
      <c r="AK20" s="26" t="s">
        <v>25</v>
      </c>
      <c r="AN20" s="24" t="s">
        <v>1</v>
      </c>
      <c r="AR20" s="19"/>
      <c r="BE20" s="179"/>
      <c r="BS20" s="16" t="s">
        <v>30</v>
      </c>
    </row>
    <row r="21" spans="2:57" s="1" customFormat="1" ht="6.95" customHeight="1">
      <c r="B21" s="19"/>
      <c r="AR21" s="19"/>
      <c r="BE21" s="179"/>
    </row>
    <row r="22" spans="2:57" s="1" customFormat="1" ht="12" customHeight="1">
      <c r="B22" s="19"/>
      <c r="D22" s="26" t="s">
        <v>32</v>
      </c>
      <c r="AR22" s="19"/>
      <c r="BE22" s="179"/>
    </row>
    <row r="23" spans="2:57" s="1" customFormat="1" ht="16.5" customHeight="1">
      <c r="B23" s="19"/>
      <c r="E23" s="186" t="s">
        <v>1</v>
      </c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R23" s="19"/>
      <c r="BE23" s="179"/>
    </row>
    <row r="24" spans="2:57" s="1" customFormat="1" ht="6.95" customHeight="1">
      <c r="B24" s="19"/>
      <c r="AR24" s="19"/>
      <c r="BE24" s="179"/>
    </row>
    <row r="25" spans="2:57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179"/>
    </row>
    <row r="26" spans="1:57" s="2" customFormat="1" ht="25.9" customHeight="1">
      <c r="A26" s="31"/>
      <c r="B26" s="32"/>
      <c r="C26" s="31"/>
      <c r="D26" s="33" t="s">
        <v>33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187">
        <f>ROUND(AG94,2)</f>
        <v>0</v>
      </c>
      <c r="AL26" s="188"/>
      <c r="AM26" s="188"/>
      <c r="AN26" s="188"/>
      <c r="AO26" s="188"/>
      <c r="AP26" s="31"/>
      <c r="AQ26" s="31"/>
      <c r="AR26" s="32"/>
      <c r="BE26" s="179"/>
    </row>
    <row r="27" spans="1:57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179"/>
    </row>
    <row r="28" spans="1:57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189" t="s">
        <v>34</v>
      </c>
      <c r="M28" s="189"/>
      <c r="N28" s="189"/>
      <c r="O28" s="189"/>
      <c r="P28" s="189"/>
      <c r="Q28" s="31"/>
      <c r="R28" s="31"/>
      <c r="S28" s="31"/>
      <c r="T28" s="31"/>
      <c r="U28" s="31"/>
      <c r="V28" s="31"/>
      <c r="W28" s="189" t="s">
        <v>35</v>
      </c>
      <c r="X28" s="189"/>
      <c r="Y28" s="189"/>
      <c r="Z28" s="189"/>
      <c r="AA28" s="189"/>
      <c r="AB28" s="189"/>
      <c r="AC28" s="189"/>
      <c r="AD28" s="189"/>
      <c r="AE28" s="189"/>
      <c r="AF28" s="31"/>
      <c r="AG28" s="31"/>
      <c r="AH28" s="31"/>
      <c r="AI28" s="31"/>
      <c r="AJ28" s="31"/>
      <c r="AK28" s="189" t="s">
        <v>36</v>
      </c>
      <c r="AL28" s="189"/>
      <c r="AM28" s="189"/>
      <c r="AN28" s="189"/>
      <c r="AO28" s="189"/>
      <c r="AP28" s="31"/>
      <c r="AQ28" s="31"/>
      <c r="AR28" s="32"/>
      <c r="BE28" s="179"/>
    </row>
    <row r="29" spans="2:57" s="3" customFormat="1" ht="14.45" customHeight="1">
      <c r="B29" s="36"/>
      <c r="D29" s="26" t="s">
        <v>37</v>
      </c>
      <c r="F29" s="26" t="s">
        <v>38</v>
      </c>
      <c r="L29" s="177">
        <v>0.21</v>
      </c>
      <c r="M29" s="176"/>
      <c r="N29" s="176"/>
      <c r="O29" s="176"/>
      <c r="P29" s="176"/>
      <c r="W29" s="175">
        <f>ROUND(AZ94,2)</f>
        <v>0</v>
      </c>
      <c r="X29" s="176"/>
      <c r="Y29" s="176"/>
      <c r="Z29" s="176"/>
      <c r="AA29" s="176"/>
      <c r="AB29" s="176"/>
      <c r="AC29" s="176"/>
      <c r="AD29" s="176"/>
      <c r="AE29" s="176"/>
      <c r="AK29" s="175">
        <f>ROUND(AV94,2)</f>
        <v>0</v>
      </c>
      <c r="AL29" s="176"/>
      <c r="AM29" s="176"/>
      <c r="AN29" s="176"/>
      <c r="AO29" s="176"/>
      <c r="AR29" s="36"/>
      <c r="BE29" s="180"/>
    </row>
    <row r="30" spans="2:57" s="3" customFormat="1" ht="14.45" customHeight="1">
      <c r="B30" s="36"/>
      <c r="F30" s="26" t="s">
        <v>39</v>
      </c>
      <c r="L30" s="177">
        <v>0.15</v>
      </c>
      <c r="M30" s="176"/>
      <c r="N30" s="176"/>
      <c r="O30" s="176"/>
      <c r="P30" s="176"/>
      <c r="W30" s="175">
        <f>ROUND(BA94,2)</f>
        <v>0</v>
      </c>
      <c r="X30" s="176"/>
      <c r="Y30" s="176"/>
      <c r="Z30" s="176"/>
      <c r="AA30" s="176"/>
      <c r="AB30" s="176"/>
      <c r="AC30" s="176"/>
      <c r="AD30" s="176"/>
      <c r="AE30" s="176"/>
      <c r="AK30" s="175">
        <f>ROUND(AW94,2)</f>
        <v>0</v>
      </c>
      <c r="AL30" s="176"/>
      <c r="AM30" s="176"/>
      <c r="AN30" s="176"/>
      <c r="AO30" s="176"/>
      <c r="AR30" s="36"/>
      <c r="BE30" s="180"/>
    </row>
    <row r="31" spans="2:57" s="3" customFormat="1" ht="14.45" customHeight="1" hidden="1">
      <c r="B31" s="36"/>
      <c r="F31" s="26" t="s">
        <v>40</v>
      </c>
      <c r="L31" s="177">
        <v>0.21</v>
      </c>
      <c r="M31" s="176"/>
      <c r="N31" s="176"/>
      <c r="O31" s="176"/>
      <c r="P31" s="176"/>
      <c r="W31" s="175">
        <f>ROUND(BB94,2)</f>
        <v>0</v>
      </c>
      <c r="X31" s="176"/>
      <c r="Y31" s="176"/>
      <c r="Z31" s="176"/>
      <c r="AA31" s="176"/>
      <c r="AB31" s="176"/>
      <c r="AC31" s="176"/>
      <c r="AD31" s="176"/>
      <c r="AE31" s="176"/>
      <c r="AK31" s="175">
        <v>0</v>
      </c>
      <c r="AL31" s="176"/>
      <c r="AM31" s="176"/>
      <c r="AN31" s="176"/>
      <c r="AO31" s="176"/>
      <c r="AR31" s="36"/>
      <c r="BE31" s="180"/>
    </row>
    <row r="32" spans="2:57" s="3" customFormat="1" ht="14.45" customHeight="1" hidden="1">
      <c r="B32" s="36"/>
      <c r="F32" s="26" t="s">
        <v>41</v>
      </c>
      <c r="L32" s="177">
        <v>0.15</v>
      </c>
      <c r="M32" s="176"/>
      <c r="N32" s="176"/>
      <c r="O32" s="176"/>
      <c r="P32" s="176"/>
      <c r="W32" s="175">
        <f>ROUND(BC94,2)</f>
        <v>0</v>
      </c>
      <c r="X32" s="176"/>
      <c r="Y32" s="176"/>
      <c r="Z32" s="176"/>
      <c r="AA32" s="176"/>
      <c r="AB32" s="176"/>
      <c r="AC32" s="176"/>
      <c r="AD32" s="176"/>
      <c r="AE32" s="176"/>
      <c r="AK32" s="175">
        <v>0</v>
      </c>
      <c r="AL32" s="176"/>
      <c r="AM32" s="176"/>
      <c r="AN32" s="176"/>
      <c r="AO32" s="176"/>
      <c r="AR32" s="36"/>
      <c r="BE32" s="180"/>
    </row>
    <row r="33" spans="2:57" s="3" customFormat="1" ht="14.45" customHeight="1" hidden="1">
      <c r="B33" s="36"/>
      <c r="F33" s="26" t="s">
        <v>42</v>
      </c>
      <c r="L33" s="177">
        <v>0</v>
      </c>
      <c r="M33" s="176"/>
      <c r="N33" s="176"/>
      <c r="O33" s="176"/>
      <c r="P33" s="176"/>
      <c r="W33" s="175">
        <f>ROUND(BD94,2)</f>
        <v>0</v>
      </c>
      <c r="X33" s="176"/>
      <c r="Y33" s="176"/>
      <c r="Z33" s="176"/>
      <c r="AA33" s="176"/>
      <c r="AB33" s="176"/>
      <c r="AC33" s="176"/>
      <c r="AD33" s="176"/>
      <c r="AE33" s="176"/>
      <c r="AK33" s="175">
        <v>0</v>
      </c>
      <c r="AL33" s="176"/>
      <c r="AM33" s="176"/>
      <c r="AN33" s="176"/>
      <c r="AO33" s="176"/>
      <c r="AR33" s="36"/>
      <c r="BE33" s="180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179"/>
    </row>
    <row r="35" spans="1:57" s="2" customFormat="1" ht="25.9" customHeight="1">
      <c r="A35" s="31"/>
      <c r="B35" s="32"/>
      <c r="C35" s="37"/>
      <c r="D35" s="38" t="s">
        <v>43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44</v>
      </c>
      <c r="U35" s="39"/>
      <c r="V35" s="39"/>
      <c r="W35" s="39"/>
      <c r="X35" s="210" t="s">
        <v>45</v>
      </c>
      <c r="Y35" s="211"/>
      <c r="Z35" s="211"/>
      <c r="AA35" s="211"/>
      <c r="AB35" s="211"/>
      <c r="AC35" s="39"/>
      <c r="AD35" s="39"/>
      <c r="AE35" s="39"/>
      <c r="AF35" s="39"/>
      <c r="AG35" s="39"/>
      <c r="AH35" s="39"/>
      <c r="AI35" s="39"/>
      <c r="AJ35" s="39"/>
      <c r="AK35" s="212">
        <f>SUM(AK26:AK33)</f>
        <v>0</v>
      </c>
      <c r="AL35" s="211"/>
      <c r="AM35" s="211"/>
      <c r="AN35" s="211"/>
      <c r="AO35" s="213"/>
      <c r="AP35" s="37"/>
      <c r="AQ35" s="37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2:44" s="1" customFormat="1" ht="14.45" customHeight="1">
      <c r="B38" s="19"/>
      <c r="AR38" s="19"/>
    </row>
    <row r="39" spans="2:44" s="1" customFormat="1" ht="14.45" customHeight="1">
      <c r="B39" s="19"/>
      <c r="AR39" s="19"/>
    </row>
    <row r="40" spans="2:44" s="1" customFormat="1" ht="14.45" customHeight="1">
      <c r="B40" s="19"/>
      <c r="AR40" s="19"/>
    </row>
    <row r="41" spans="2:44" s="1" customFormat="1" ht="14.45" customHeight="1">
      <c r="B41" s="19"/>
      <c r="AR41" s="19"/>
    </row>
    <row r="42" spans="2:44" s="1" customFormat="1" ht="14.45" customHeight="1">
      <c r="B42" s="19"/>
      <c r="AR42" s="19"/>
    </row>
    <row r="43" spans="2:44" s="1" customFormat="1" ht="14.45" customHeight="1">
      <c r="B43" s="19"/>
      <c r="AR43" s="19"/>
    </row>
    <row r="44" spans="2:44" s="1" customFormat="1" ht="14.45" customHeight="1">
      <c r="B44" s="19"/>
      <c r="AR44" s="19"/>
    </row>
    <row r="45" spans="2:44" s="1" customFormat="1" ht="14.45" customHeight="1">
      <c r="B45" s="19"/>
      <c r="AR45" s="19"/>
    </row>
    <row r="46" spans="2:44" s="1" customFormat="1" ht="14.45" customHeight="1">
      <c r="B46" s="19"/>
      <c r="AR46" s="19"/>
    </row>
    <row r="47" spans="2:44" s="1" customFormat="1" ht="14.45" customHeight="1">
      <c r="B47" s="19"/>
      <c r="AR47" s="19"/>
    </row>
    <row r="48" spans="2:44" s="1" customFormat="1" ht="14.45" customHeight="1">
      <c r="B48" s="19"/>
      <c r="AR48" s="19"/>
    </row>
    <row r="49" spans="2:44" s="2" customFormat="1" ht="14.45" customHeight="1">
      <c r="B49" s="41"/>
      <c r="D49" s="42" t="s">
        <v>46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47</v>
      </c>
      <c r="AI49" s="43"/>
      <c r="AJ49" s="43"/>
      <c r="AK49" s="43"/>
      <c r="AL49" s="43"/>
      <c r="AM49" s="43"/>
      <c r="AN49" s="43"/>
      <c r="AO49" s="43"/>
      <c r="AR49" s="41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2.75">
      <c r="A60" s="31"/>
      <c r="B60" s="32"/>
      <c r="C60" s="31"/>
      <c r="D60" s="44" t="s">
        <v>48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 t="s">
        <v>49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4" t="s">
        <v>48</v>
      </c>
      <c r="AI60" s="34"/>
      <c r="AJ60" s="34"/>
      <c r="AK60" s="34"/>
      <c r="AL60" s="34"/>
      <c r="AM60" s="44" t="s">
        <v>49</v>
      </c>
      <c r="AN60" s="34"/>
      <c r="AO60" s="34"/>
      <c r="AP60" s="31"/>
      <c r="AQ60" s="31"/>
      <c r="AR60" s="32"/>
      <c r="BE60" s="31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2.75">
      <c r="A64" s="31"/>
      <c r="B64" s="32"/>
      <c r="C64" s="31"/>
      <c r="D64" s="42" t="s">
        <v>50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51</v>
      </c>
      <c r="AI64" s="45"/>
      <c r="AJ64" s="45"/>
      <c r="AK64" s="45"/>
      <c r="AL64" s="45"/>
      <c r="AM64" s="45"/>
      <c r="AN64" s="45"/>
      <c r="AO64" s="45"/>
      <c r="AP64" s="31"/>
      <c r="AQ64" s="31"/>
      <c r="AR64" s="32"/>
      <c r="BE64" s="31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2.75">
      <c r="A75" s="31"/>
      <c r="B75" s="32"/>
      <c r="C75" s="31"/>
      <c r="D75" s="44" t="s">
        <v>48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4" t="s">
        <v>49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4" t="s">
        <v>48</v>
      </c>
      <c r="AI75" s="34"/>
      <c r="AJ75" s="34"/>
      <c r="AK75" s="34"/>
      <c r="AL75" s="34"/>
      <c r="AM75" s="44" t="s">
        <v>49</v>
      </c>
      <c r="AN75" s="34"/>
      <c r="AO75" s="34"/>
      <c r="AP75" s="31"/>
      <c r="AQ75" s="31"/>
      <c r="AR75" s="32"/>
      <c r="BE75" s="31"/>
    </row>
    <row r="76" spans="1:57" s="2" customFormat="1" ht="12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  <c r="BE77" s="31"/>
    </row>
    <row r="81" spans="1:57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  <c r="BE81" s="31"/>
    </row>
    <row r="82" spans="1:57" s="2" customFormat="1" ht="24.95" customHeight="1">
      <c r="A82" s="31"/>
      <c r="B82" s="32"/>
      <c r="C82" s="20" t="s">
        <v>52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5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2:44" s="4" customFormat="1" ht="12" customHeight="1">
      <c r="B84" s="50"/>
      <c r="C84" s="26" t="s">
        <v>13</v>
      </c>
      <c r="L84" s="4">
        <f>K5</f>
        <v>0</v>
      </c>
      <c r="AR84" s="50"/>
    </row>
    <row r="85" spans="2:44" s="5" customFormat="1" ht="36.95" customHeight="1">
      <c r="B85" s="51"/>
      <c r="C85" s="52" t="s">
        <v>15</v>
      </c>
      <c r="L85" s="201" t="str">
        <f>K6</f>
        <v>III/1861 Čínov - Obytce (2. úsek), oprava</v>
      </c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R85" s="51"/>
    </row>
    <row r="86" spans="1:57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57" s="2" customFormat="1" ht="12" customHeight="1">
      <c r="A87" s="31"/>
      <c r="B87" s="32"/>
      <c r="C87" s="26" t="s">
        <v>18</v>
      </c>
      <c r="D87" s="31"/>
      <c r="E87" s="31"/>
      <c r="F87" s="31"/>
      <c r="G87" s="31"/>
      <c r="H87" s="31"/>
      <c r="I87" s="31"/>
      <c r="J87" s="31"/>
      <c r="K87" s="31"/>
      <c r="L87" s="53" t="str">
        <f>IF(K8="","",K8)</f>
        <v/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20</v>
      </c>
      <c r="AJ87" s="31"/>
      <c r="AK87" s="31"/>
      <c r="AL87" s="31"/>
      <c r="AM87" s="203">
        <f>IF(AN8="","",AN8)</f>
        <v>44323</v>
      </c>
      <c r="AN87" s="203"/>
      <c r="AO87" s="31"/>
      <c r="AP87" s="31"/>
      <c r="AQ87" s="31"/>
      <c r="AR87" s="32"/>
      <c r="BE87" s="31"/>
    </row>
    <row r="88" spans="1:5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57" s="2" customFormat="1" ht="15.2" customHeight="1">
      <c r="A89" s="31"/>
      <c r="B89" s="32"/>
      <c r="C89" s="26" t="s">
        <v>21</v>
      </c>
      <c r="D89" s="31"/>
      <c r="E89" s="31"/>
      <c r="F89" s="31"/>
      <c r="G89" s="31"/>
      <c r="H89" s="31"/>
      <c r="I89" s="31"/>
      <c r="J89" s="31"/>
      <c r="K89" s="31"/>
      <c r="L89" s="4" t="str">
        <f>IF(E11="","",E11)</f>
        <v>Správa a údržba silnic Plzeňského kraje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28</v>
      </c>
      <c r="AJ89" s="31"/>
      <c r="AK89" s="31"/>
      <c r="AL89" s="31"/>
      <c r="AM89" s="204" t="str">
        <f>IF(E17="","",E17)</f>
        <v xml:space="preserve"> </v>
      </c>
      <c r="AN89" s="205"/>
      <c r="AO89" s="205"/>
      <c r="AP89" s="205"/>
      <c r="AQ89" s="31"/>
      <c r="AR89" s="32"/>
      <c r="AS89" s="206" t="s">
        <v>53</v>
      </c>
      <c r="AT89" s="207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1"/>
    </row>
    <row r="90" spans="1:57" s="2" customFormat="1" ht="15.2" customHeight="1">
      <c r="A90" s="31"/>
      <c r="B90" s="32"/>
      <c r="C90" s="26" t="s">
        <v>27</v>
      </c>
      <c r="D90" s="31"/>
      <c r="E90" s="31"/>
      <c r="F90" s="31"/>
      <c r="G90" s="31"/>
      <c r="H90" s="31"/>
      <c r="I90" s="31"/>
      <c r="J90" s="31"/>
      <c r="K90" s="31"/>
      <c r="L90" s="4">
        <f>IF(E14="Vyplň údaj","",E14)</f>
        <v>0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31</v>
      </c>
      <c r="AJ90" s="31"/>
      <c r="AK90" s="31"/>
      <c r="AL90" s="31"/>
      <c r="AM90" s="204" t="str">
        <f>IF(E20="","",E20)</f>
        <v xml:space="preserve"> </v>
      </c>
      <c r="AN90" s="205"/>
      <c r="AO90" s="205"/>
      <c r="AP90" s="205"/>
      <c r="AQ90" s="31"/>
      <c r="AR90" s="32"/>
      <c r="AS90" s="208"/>
      <c r="AT90" s="209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1"/>
    </row>
    <row r="91" spans="1:57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08"/>
      <c r="AT91" s="209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1"/>
    </row>
    <row r="92" spans="1:57" s="2" customFormat="1" ht="29.25" customHeight="1">
      <c r="A92" s="31"/>
      <c r="B92" s="32"/>
      <c r="C92" s="196" t="s">
        <v>54</v>
      </c>
      <c r="D92" s="197"/>
      <c r="E92" s="197"/>
      <c r="F92" s="197"/>
      <c r="G92" s="197"/>
      <c r="H92" s="59"/>
      <c r="I92" s="198" t="s">
        <v>55</v>
      </c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9" t="s">
        <v>56</v>
      </c>
      <c r="AH92" s="197"/>
      <c r="AI92" s="197"/>
      <c r="AJ92" s="197"/>
      <c r="AK92" s="197"/>
      <c r="AL92" s="197"/>
      <c r="AM92" s="197"/>
      <c r="AN92" s="198" t="s">
        <v>57</v>
      </c>
      <c r="AO92" s="197"/>
      <c r="AP92" s="200"/>
      <c r="AQ92" s="60" t="s">
        <v>58</v>
      </c>
      <c r="AR92" s="32"/>
      <c r="AS92" s="61" t="s">
        <v>59</v>
      </c>
      <c r="AT92" s="62" t="s">
        <v>60</v>
      </c>
      <c r="AU92" s="62" t="s">
        <v>61</v>
      </c>
      <c r="AV92" s="62" t="s">
        <v>62</v>
      </c>
      <c r="AW92" s="62" t="s">
        <v>63</v>
      </c>
      <c r="AX92" s="62" t="s">
        <v>64</v>
      </c>
      <c r="AY92" s="62" t="s">
        <v>65</v>
      </c>
      <c r="AZ92" s="62" t="s">
        <v>66</v>
      </c>
      <c r="BA92" s="62" t="s">
        <v>67</v>
      </c>
      <c r="BB92" s="62" t="s">
        <v>68</v>
      </c>
      <c r="BC92" s="62" t="s">
        <v>69</v>
      </c>
      <c r="BD92" s="63" t="s">
        <v>70</v>
      </c>
      <c r="BE92" s="31"/>
    </row>
    <row r="93" spans="1:57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1"/>
    </row>
    <row r="94" spans="2:90" s="6" customFormat="1" ht="32.45" customHeight="1">
      <c r="B94" s="67"/>
      <c r="C94" s="68" t="s">
        <v>71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193">
        <f>ROUND(AG95,2)</f>
        <v>0</v>
      </c>
      <c r="AH94" s="193"/>
      <c r="AI94" s="193"/>
      <c r="AJ94" s="193"/>
      <c r="AK94" s="193"/>
      <c r="AL94" s="193"/>
      <c r="AM94" s="193"/>
      <c r="AN94" s="194">
        <f>SUM(AG94,AT94)</f>
        <v>0</v>
      </c>
      <c r="AO94" s="194"/>
      <c r="AP94" s="194"/>
      <c r="AQ94" s="71" t="s">
        <v>1</v>
      </c>
      <c r="AR94" s="67"/>
      <c r="AS94" s="72">
        <f>ROUND(AS95,2)</f>
        <v>0</v>
      </c>
      <c r="AT94" s="73">
        <f>ROUND(SUM(AV94:AW94),2)</f>
        <v>0</v>
      </c>
      <c r="AU94" s="74">
        <f>ROUND(AU95,5)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ROUND(AZ95,2)</f>
        <v>0</v>
      </c>
      <c r="BA94" s="73">
        <f>ROUND(BA95,2)</f>
        <v>0</v>
      </c>
      <c r="BB94" s="73">
        <f>ROUND(BB95,2)</f>
        <v>0</v>
      </c>
      <c r="BC94" s="73">
        <f>ROUND(BC95,2)</f>
        <v>0</v>
      </c>
      <c r="BD94" s="75">
        <f>ROUND(BD95,2)</f>
        <v>0</v>
      </c>
      <c r="BS94" s="76" t="s">
        <v>72</v>
      </c>
      <c r="BT94" s="76" t="s">
        <v>73</v>
      </c>
      <c r="BU94" s="77" t="s">
        <v>74</v>
      </c>
      <c r="BV94" s="76" t="s">
        <v>75</v>
      </c>
      <c r="BW94" s="76" t="s">
        <v>4</v>
      </c>
      <c r="BX94" s="76" t="s">
        <v>76</v>
      </c>
      <c r="CL94" s="76" t="s">
        <v>1</v>
      </c>
    </row>
    <row r="95" spans="1:91" s="7" customFormat="1" ht="16.5" customHeight="1">
      <c r="A95" s="78" t="s">
        <v>77</v>
      </c>
      <c r="B95" s="79"/>
      <c r="C95" s="80"/>
      <c r="D95" s="192" t="s">
        <v>78</v>
      </c>
      <c r="E95" s="192"/>
      <c r="F95" s="192"/>
      <c r="G95" s="192"/>
      <c r="H95" s="192"/>
      <c r="I95" s="81"/>
      <c r="J95" s="192" t="s">
        <v>79</v>
      </c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0">
        <f>'1 - Oprava'!J30</f>
        <v>0</v>
      </c>
      <c r="AH95" s="191"/>
      <c r="AI95" s="191"/>
      <c r="AJ95" s="191"/>
      <c r="AK95" s="191"/>
      <c r="AL95" s="191"/>
      <c r="AM95" s="191"/>
      <c r="AN95" s="190">
        <f>SUM(AG95,AT95)</f>
        <v>0</v>
      </c>
      <c r="AO95" s="191"/>
      <c r="AP95" s="191"/>
      <c r="AQ95" s="82" t="s">
        <v>80</v>
      </c>
      <c r="AR95" s="79"/>
      <c r="AS95" s="83">
        <v>0</v>
      </c>
      <c r="AT95" s="84">
        <f>ROUND(SUM(AV95:AW95),2)</f>
        <v>0</v>
      </c>
      <c r="AU95" s="85">
        <f>'1 - Oprava'!P121</f>
        <v>0</v>
      </c>
      <c r="AV95" s="84">
        <f>'1 - Oprava'!J33</f>
        <v>0</v>
      </c>
      <c r="AW95" s="84">
        <f>'1 - Oprava'!J34</f>
        <v>0</v>
      </c>
      <c r="AX95" s="84">
        <f>'1 - Oprava'!J35</f>
        <v>0</v>
      </c>
      <c r="AY95" s="84">
        <f>'1 - Oprava'!J36</f>
        <v>0</v>
      </c>
      <c r="AZ95" s="84">
        <f>'1 - Oprava'!F33</f>
        <v>0</v>
      </c>
      <c r="BA95" s="84">
        <f>'1 - Oprava'!F34</f>
        <v>0</v>
      </c>
      <c r="BB95" s="84">
        <f>'1 - Oprava'!F35</f>
        <v>0</v>
      </c>
      <c r="BC95" s="84">
        <f>'1 - Oprava'!F36</f>
        <v>0</v>
      </c>
      <c r="BD95" s="86">
        <f>'1 - Oprava'!F37</f>
        <v>0</v>
      </c>
      <c r="BT95" s="87" t="s">
        <v>78</v>
      </c>
      <c r="BV95" s="87" t="s">
        <v>75</v>
      </c>
      <c r="BW95" s="87" t="s">
        <v>81</v>
      </c>
      <c r="BX95" s="87" t="s">
        <v>4</v>
      </c>
      <c r="CL95" s="87" t="s">
        <v>1</v>
      </c>
      <c r="CM95" s="87" t="s">
        <v>82</v>
      </c>
    </row>
    <row r="96" spans="1:57" s="2" customFormat="1" ht="30" customHeight="1">
      <c r="A96" s="31"/>
      <c r="B96" s="32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2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32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mergeCells count="42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  <mergeCell ref="W32:AE32"/>
    <mergeCell ref="AK32:AO32"/>
    <mergeCell ref="L32:P32"/>
  </mergeCells>
  <hyperlinks>
    <hyperlink ref="A95" location="'1 - Oprav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4"/>
  <sheetViews>
    <sheetView showGridLines="0" tabSelected="1" workbookViewId="0" topLeftCell="A1">
      <selection activeCell="I155" sqref="I15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5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6" t="s">
        <v>81</v>
      </c>
    </row>
    <row r="3" spans="2:46" s="1" customFormat="1" ht="6.9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s="1" customFormat="1" ht="24.95" customHeight="1" hidden="1">
      <c r="B4" s="19"/>
      <c r="D4" s="20" t="s">
        <v>83</v>
      </c>
      <c r="L4" s="19"/>
      <c r="M4" s="88" t="s">
        <v>10</v>
      </c>
      <c r="AT4" s="16" t="s">
        <v>3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26" t="s">
        <v>15</v>
      </c>
      <c r="L6" s="19"/>
    </row>
    <row r="7" spans="2:12" s="1" customFormat="1" ht="26.25" customHeight="1" hidden="1">
      <c r="B7" s="19"/>
      <c r="E7" s="215" t="str">
        <f>'Rekapitulace stavby'!K6</f>
        <v>III/1861 Čínov - Obytce (2. úsek), oprava</v>
      </c>
      <c r="F7" s="216"/>
      <c r="G7" s="216"/>
      <c r="H7" s="216"/>
      <c r="L7" s="19"/>
    </row>
    <row r="8" spans="1:31" s="2" customFormat="1" ht="12" customHeight="1" hidden="1">
      <c r="A8" s="31"/>
      <c r="B8" s="32"/>
      <c r="C8" s="31"/>
      <c r="D8" s="26" t="s">
        <v>84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 hidden="1">
      <c r="A9" s="31"/>
      <c r="B9" s="32"/>
      <c r="C9" s="31"/>
      <c r="D9" s="31"/>
      <c r="E9" s="201" t="s">
        <v>85</v>
      </c>
      <c r="F9" s="214"/>
      <c r="G9" s="214"/>
      <c r="H9" s="214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hidden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 hidden="1">
      <c r="A11" s="31"/>
      <c r="B11" s="32"/>
      <c r="C11" s="31"/>
      <c r="D11" s="26" t="s">
        <v>16</v>
      </c>
      <c r="E11" s="31"/>
      <c r="F11" s="24" t="s">
        <v>1</v>
      </c>
      <c r="G11" s="31"/>
      <c r="H11" s="31"/>
      <c r="I11" s="26" t="s">
        <v>17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2"/>
      <c r="C12" s="31"/>
      <c r="D12" s="26" t="s">
        <v>18</v>
      </c>
      <c r="E12" s="31"/>
      <c r="F12" s="24" t="s">
        <v>19</v>
      </c>
      <c r="G12" s="31"/>
      <c r="H12" s="31"/>
      <c r="I12" s="26" t="s">
        <v>20</v>
      </c>
      <c r="J12" s="54">
        <f>'Rekapitulace stavby'!AN8</f>
        <v>44323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 hidden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2"/>
      <c r="C14" s="31"/>
      <c r="D14" s="26" t="s">
        <v>21</v>
      </c>
      <c r="E14" s="31"/>
      <c r="F14" s="31"/>
      <c r="G14" s="31"/>
      <c r="H14" s="31"/>
      <c r="I14" s="26" t="s">
        <v>22</v>
      </c>
      <c r="J14" s="24" t="s">
        <v>23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 hidden="1">
      <c r="A15" s="31"/>
      <c r="B15" s="32"/>
      <c r="C15" s="31"/>
      <c r="D15" s="31"/>
      <c r="E15" s="24" t="s">
        <v>24</v>
      </c>
      <c r="F15" s="31"/>
      <c r="G15" s="31"/>
      <c r="H15" s="31"/>
      <c r="I15" s="26" t="s">
        <v>25</v>
      </c>
      <c r="J15" s="24" t="s">
        <v>26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 hidden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 hidden="1">
      <c r="A17" s="31"/>
      <c r="B17" s="32"/>
      <c r="C17" s="31"/>
      <c r="D17" s="26" t="s">
        <v>27</v>
      </c>
      <c r="E17" s="31"/>
      <c r="F17" s="31"/>
      <c r="G17" s="31"/>
      <c r="H17" s="31"/>
      <c r="I17" s="26" t="s">
        <v>22</v>
      </c>
      <c r="J17" s="27" t="str">
        <f>'Rekapitulace stavby'!AN13</f>
        <v>48035599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 hidden="1">
      <c r="A18" s="31"/>
      <c r="B18" s="32"/>
      <c r="C18" s="31"/>
      <c r="D18" s="31"/>
      <c r="E18" s="217">
        <f>'Rekapitulace stavby'!E14</f>
        <v>0</v>
      </c>
      <c r="F18" s="181"/>
      <c r="G18" s="181"/>
      <c r="H18" s="181"/>
      <c r="I18" s="26" t="s">
        <v>25</v>
      </c>
      <c r="J18" s="27" t="str">
        <f>'Rekapitulace stavby'!AN14</f>
        <v>CZ48035599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 hidden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 hidden="1">
      <c r="A20" s="31"/>
      <c r="B20" s="32"/>
      <c r="C20" s="31"/>
      <c r="D20" s="26" t="s">
        <v>28</v>
      </c>
      <c r="E20" s="31"/>
      <c r="F20" s="31"/>
      <c r="G20" s="31"/>
      <c r="H20" s="31"/>
      <c r="I20" s="26" t="s">
        <v>22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 hidden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26" t="s">
        <v>25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 hidden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 hidden="1">
      <c r="A23" s="31"/>
      <c r="B23" s="32"/>
      <c r="C23" s="31"/>
      <c r="D23" s="26" t="s">
        <v>31</v>
      </c>
      <c r="E23" s="31"/>
      <c r="F23" s="31"/>
      <c r="G23" s="31"/>
      <c r="H23" s="31"/>
      <c r="I23" s="26" t="s">
        <v>22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 hidden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26" t="s">
        <v>25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 hidden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 hidden="1">
      <c r="A26" s="31"/>
      <c r="B26" s="32"/>
      <c r="C26" s="31"/>
      <c r="D26" s="26" t="s">
        <v>32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 hidden="1">
      <c r="A27" s="89"/>
      <c r="B27" s="90"/>
      <c r="C27" s="89"/>
      <c r="D27" s="89"/>
      <c r="E27" s="186" t="s">
        <v>1</v>
      </c>
      <c r="F27" s="186"/>
      <c r="G27" s="186"/>
      <c r="H27" s="186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 hidden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 hidden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 hidden="1">
      <c r="A30" s="31"/>
      <c r="B30" s="32"/>
      <c r="C30" s="31"/>
      <c r="D30" s="92" t="s">
        <v>33</v>
      </c>
      <c r="E30" s="31"/>
      <c r="F30" s="31"/>
      <c r="G30" s="31"/>
      <c r="H30" s="31"/>
      <c r="I30" s="31"/>
      <c r="J30" s="70">
        <f>ROUND(J121,2)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 hidden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 hidden="1">
      <c r="A32" s="31"/>
      <c r="B32" s="32"/>
      <c r="C32" s="31"/>
      <c r="D32" s="31"/>
      <c r="E32" s="31"/>
      <c r="F32" s="35" t="s">
        <v>35</v>
      </c>
      <c r="G32" s="31"/>
      <c r="H32" s="31"/>
      <c r="I32" s="35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2"/>
      <c r="C33" s="31"/>
      <c r="D33" s="93" t="s">
        <v>37</v>
      </c>
      <c r="E33" s="26" t="s">
        <v>38</v>
      </c>
      <c r="F33" s="94">
        <f>ROUND((SUM(BE121:BE153)),2)</f>
        <v>0</v>
      </c>
      <c r="G33" s="31"/>
      <c r="H33" s="31"/>
      <c r="I33" s="95">
        <v>0.21</v>
      </c>
      <c r="J33" s="94">
        <f>ROUND(((SUM(BE121:BE153))*I33),2)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2"/>
      <c r="C34" s="31"/>
      <c r="D34" s="31"/>
      <c r="E34" s="26" t="s">
        <v>39</v>
      </c>
      <c r="F34" s="94">
        <f>ROUND((SUM(BF121:BF153)),2)</f>
        <v>0</v>
      </c>
      <c r="G34" s="31"/>
      <c r="H34" s="31"/>
      <c r="I34" s="95">
        <v>0.15</v>
      </c>
      <c r="J34" s="94">
        <f>ROUND(((SUM(BF121:BF153))*I34),2)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94">
        <f>ROUND((SUM(BG121:BG153)),2)</f>
        <v>0</v>
      </c>
      <c r="G35" s="31"/>
      <c r="H35" s="31"/>
      <c r="I35" s="95">
        <v>0.21</v>
      </c>
      <c r="J35" s="94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94">
        <f>ROUND((SUM(BH121:BH153)),2)</f>
        <v>0</v>
      </c>
      <c r="G36" s="31"/>
      <c r="H36" s="31"/>
      <c r="I36" s="95">
        <v>0.15</v>
      </c>
      <c r="J36" s="94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94">
        <f>ROUND((SUM(BI121:BI153)),2)</f>
        <v>0</v>
      </c>
      <c r="G37" s="31"/>
      <c r="H37" s="31"/>
      <c r="I37" s="95">
        <v>0</v>
      </c>
      <c r="J37" s="94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 hidden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 hidden="1">
      <c r="A39" s="31"/>
      <c r="B39" s="32"/>
      <c r="C39" s="96"/>
      <c r="D39" s="97" t="s">
        <v>43</v>
      </c>
      <c r="E39" s="59"/>
      <c r="F39" s="59"/>
      <c r="G39" s="98" t="s">
        <v>44</v>
      </c>
      <c r="H39" s="99" t="s">
        <v>45</v>
      </c>
      <c r="I39" s="59"/>
      <c r="J39" s="100">
        <f>SUM(J30:J37)</f>
        <v>0</v>
      </c>
      <c r="K39" s="101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 hidden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41"/>
      <c r="D50" s="42" t="s">
        <v>46</v>
      </c>
      <c r="E50" s="43"/>
      <c r="F50" s="43"/>
      <c r="G50" s="42" t="s">
        <v>47</v>
      </c>
      <c r="H50" s="43"/>
      <c r="I50" s="43"/>
      <c r="J50" s="43"/>
      <c r="K50" s="43"/>
      <c r="L50" s="41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.75" hidden="1">
      <c r="A61" s="31"/>
      <c r="B61" s="32"/>
      <c r="C61" s="31"/>
      <c r="D61" s="44" t="s">
        <v>48</v>
      </c>
      <c r="E61" s="34"/>
      <c r="F61" s="102" t="s">
        <v>49</v>
      </c>
      <c r="G61" s="44" t="s">
        <v>48</v>
      </c>
      <c r="H61" s="34"/>
      <c r="I61" s="34"/>
      <c r="J61" s="103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.75" hidden="1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.75" hidden="1">
      <c r="A76" s="31"/>
      <c r="B76" s="32"/>
      <c r="C76" s="31"/>
      <c r="D76" s="44" t="s">
        <v>48</v>
      </c>
      <c r="E76" s="34"/>
      <c r="F76" s="102" t="s">
        <v>49</v>
      </c>
      <c r="G76" s="44" t="s">
        <v>48</v>
      </c>
      <c r="H76" s="34"/>
      <c r="I76" s="34"/>
      <c r="J76" s="103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 hidden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2" hidden="1"/>
    <row r="79" ht="12" hidden="1"/>
    <row r="80" ht="12" hidden="1"/>
    <row r="81" spans="1:31" s="2" customFormat="1" ht="6.95" customHeight="1" hidden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86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6.25" customHeight="1" hidden="1">
      <c r="A85" s="31"/>
      <c r="B85" s="32"/>
      <c r="C85" s="31"/>
      <c r="D85" s="31"/>
      <c r="E85" s="215" t="str">
        <f>E7</f>
        <v>III/1861 Čínov - Obytce (2. úsek), oprava</v>
      </c>
      <c r="F85" s="216"/>
      <c r="G85" s="216"/>
      <c r="H85" s="216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84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1"/>
      <c r="D87" s="31"/>
      <c r="E87" s="201" t="str">
        <f>E9</f>
        <v>1 - Oprava</v>
      </c>
      <c r="F87" s="214"/>
      <c r="G87" s="214"/>
      <c r="H87" s="214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18</v>
      </c>
      <c r="D89" s="31"/>
      <c r="E89" s="31"/>
      <c r="F89" s="24" t="str">
        <f>F12</f>
        <v>Tedražice</v>
      </c>
      <c r="G89" s="31"/>
      <c r="H89" s="31"/>
      <c r="I89" s="26" t="s">
        <v>20</v>
      </c>
      <c r="J89" s="54">
        <f>IF(J12="","",J12)</f>
        <v>44323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 hidden="1">
      <c r="A91" s="31"/>
      <c r="B91" s="32"/>
      <c r="C91" s="26" t="s">
        <v>21</v>
      </c>
      <c r="D91" s="31"/>
      <c r="E91" s="31"/>
      <c r="F91" s="24" t="str">
        <f>E15</f>
        <v>Správa a údržba silnic Plzeňského kraje</v>
      </c>
      <c r="G91" s="31"/>
      <c r="H91" s="31"/>
      <c r="I91" s="26" t="s">
        <v>28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6" t="s">
        <v>27</v>
      </c>
      <c r="D92" s="31"/>
      <c r="E92" s="31"/>
      <c r="F92" s="24">
        <f>IF(E18="","",E18)</f>
        <v>0</v>
      </c>
      <c r="G92" s="31"/>
      <c r="H92" s="31"/>
      <c r="I92" s="26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04" t="s">
        <v>87</v>
      </c>
      <c r="D94" s="96"/>
      <c r="E94" s="96"/>
      <c r="F94" s="96"/>
      <c r="G94" s="96"/>
      <c r="H94" s="96"/>
      <c r="I94" s="96"/>
      <c r="J94" s="105" t="s">
        <v>88</v>
      </c>
      <c r="K94" s="96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06" t="s">
        <v>89</v>
      </c>
      <c r="D96" s="31"/>
      <c r="E96" s="31"/>
      <c r="F96" s="31"/>
      <c r="G96" s="31"/>
      <c r="H96" s="31"/>
      <c r="I96" s="31"/>
      <c r="J96" s="70">
        <f>J121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90</v>
      </c>
    </row>
    <row r="97" spans="2:12" s="9" customFormat="1" ht="24.95" customHeight="1" hidden="1">
      <c r="B97" s="107"/>
      <c r="D97" s="108" t="s">
        <v>91</v>
      </c>
      <c r="E97" s="109"/>
      <c r="F97" s="109"/>
      <c r="G97" s="109"/>
      <c r="H97" s="109"/>
      <c r="I97" s="109"/>
      <c r="J97" s="110">
        <f>J122</f>
        <v>0</v>
      </c>
      <c r="L97" s="107"/>
    </row>
    <row r="98" spans="2:12" s="10" customFormat="1" ht="19.9" customHeight="1" hidden="1">
      <c r="B98" s="111"/>
      <c r="D98" s="112" t="s">
        <v>92</v>
      </c>
      <c r="E98" s="113"/>
      <c r="F98" s="113"/>
      <c r="G98" s="113"/>
      <c r="H98" s="113"/>
      <c r="I98" s="113"/>
      <c r="J98" s="114">
        <f>J123</f>
        <v>0</v>
      </c>
      <c r="L98" s="111"/>
    </row>
    <row r="99" spans="2:12" s="10" customFormat="1" ht="19.9" customHeight="1" hidden="1">
      <c r="B99" s="111"/>
      <c r="D99" s="112" t="s">
        <v>93</v>
      </c>
      <c r="E99" s="113"/>
      <c r="F99" s="113"/>
      <c r="G99" s="113"/>
      <c r="H99" s="113"/>
      <c r="I99" s="113"/>
      <c r="J99" s="114">
        <f>J127</f>
        <v>0</v>
      </c>
      <c r="L99" s="111"/>
    </row>
    <row r="100" spans="2:12" s="10" customFormat="1" ht="19.9" customHeight="1" hidden="1">
      <c r="B100" s="111"/>
      <c r="D100" s="112" t="s">
        <v>94</v>
      </c>
      <c r="E100" s="113"/>
      <c r="F100" s="113"/>
      <c r="G100" s="113"/>
      <c r="H100" s="113"/>
      <c r="I100" s="113"/>
      <c r="J100" s="114">
        <f>J143</f>
        <v>0</v>
      </c>
      <c r="L100" s="111"/>
    </row>
    <row r="101" spans="2:12" s="10" customFormat="1" ht="19.9" customHeight="1" hidden="1">
      <c r="B101" s="111"/>
      <c r="D101" s="112" t="s">
        <v>95</v>
      </c>
      <c r="E101" s="113"/>
      <c r="F101" s="113"/>
      <c r="G101" s="113"/>
      <c r="H101" s="113"/>
      <c r="I101" s="113"/>
      <c r="J101" s="114">
        <f>J150</f>
        <v>0</v>
      </c>
      <c r="L101" s="111"/>
    </row>
    <row r="102" spans="1:31" s="2" customFormat="1" ht="21.75" customHeight="1" hidden="1">
      <c r="A102" s="31"/>
      <c r="B102" s="32"/>
      <c r="C102" s="31"/>
      <c r="D102" s="31"/>
      <c r="E102" s="31"/>
      <c r="F102" s="31"/>
      <c r="G102" s="31"/>
      <c r="H102" s="31"/>
      <c r="I102" s="31"/>
      <c r="J102" s="31"/>
      <c r="K102" s="31"/>
      <c r="L102" s="4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5" customHeight="1" hidden="1">
      <c r="A103" s="31"/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4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ht="12" hidden="1"/>
    <row r="105" ht="12" hidden="1"/>
    <row r="106" ht="12" hidden="1"/>
    <row r="107" spans="1:31" s="2" customFormat="1" ht="6.95" customHeight="1">
      <c r="A107" s="31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5" customHeight="1">
      <c r="A108" s="31"/>
      <c r="B108" s="32"/>
      <c r="C108" s="20" t="s">
        <v>96</v>
      </c>
      <c r="D108" s="31"/>
      <c r="E108" s="31"/>
      <c r="F108" s="31"/>
      <c r="G108" s="31"/>
      <c r="H108" s="31"/>
      <c r="I108" s="31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1"/>
      <c r="D109" s="31"/>
      <c r="E109" s="31"/>
      <c r="F109" s="31"/>
      <c r="G109" s="31"/>
      <c r="H109" s="31"/>
      <c r="I109" s="31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15</v>
      </c>
      <c r="D110" s="31"/>
      <c r="E110" s="31"/>
      <c r="F110" s="31"/>
      <c r="G110" s="31"/>
      <c r="H110" s="31"/>
      <c r="I110" s="31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6.25" customHeight="1">
      <c r="A111" s="31"/>
      <c r="B111" s="32"/>
      <c r="C111" s="31"/>
      <c r="D111" s="31"/>
      <c r="E111" s="215" t="str">
        <f>E7</f>
        <v>III/1861 Čínov - Obytce (2. úsek), oprava</v>
      </c>
      <c r="F111" s="216"/>
      <c r="G111" s="216"/>
      <c r="H111" s="216"/>
      <c r="I111" s="31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84</v>
      </c>
      <c r="D112" s="31"/>
      <c r="E112" s="31"/>
      <c r="F112" s="31"/>
      <c r="G112" s="31"/>
      <c r="H112" s="31"/>
      <c r="I112" s="31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6.5" customHeight="1">
      <c r="A113" s="31"/>
      <c r="B113" s="32"/>
      <c r="C113" s="31"/>
      <c r="D113" s="31"/>
      <c r="E113" s="201"/>
      <c r="F113" s="214"/>
      <c r="G113" s="214"/>
      <c r="H113" s="214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1"/>
      <c r="D114" s="31"/>
      <c r="E114" s="31"/>
      <c r="F114" s="31"/>
      <c r="G114" s="31"/>
      <c r="H114" s="31"/>
      <c r="I114" s="31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6" t="s">
        <v>18</v>
      </c>
      <c r="D115" s="31"/>
      <c r="E115" s="31"/>
      <c r="F115" s="24"/>
      <c r="G115" s="31"/>
      <c r="H115" s="31"/>
      <c r="I115" s="26" t="s">
        <v>20</v>
      </c>
      <c r="J115" s="54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1"/>
      <c r="D116" s="31"/>
      <c r="E116" s="31"/>
      <c r="F116" s="31"/>
      <c r="G116" s="31"/>
      <c r="H116" s="31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5.2" customHeight="1">
      <c r="A117" s="31"/>
      <c r="B117" s="32"/>
      <c r="C117" s="26" t="s">
        <v>21</v>
      </c>
      <c r="D117" s="31"/>
      <c r="E117" s="31"/>
      <c r="F117" s="24" t="str">
        <f>E15</f>
        <v>Správa a údržba silnic Plzeňského kraje</v>
      </c>
      <c r="G117" s="31"/>
      <c r="H117" s="31"/>
      <c r="I117" s="26" t="s">
        <v>28</v>
      </c>
      <c r="J117" s="29" t="str">
        <f>E21</f>
        <v xml:space="preserve"> </v>
      </c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5.2" customHeight="1">
      <c r="A118" s="31"/>
      <c r="B118" s="32"/>
      <c r="C118" s="26" t="s">
        <v>27</v>
      </c>
      <c r="D118" s="31"/>
      <c r="E118" s="31"/>
      <c r="F118" s="24"/>
      <c r="G118" s="31"/>
      <c r="H118" s="31"/>
      <c r="I118" s="26" t="s">
        <v>31</v>
      </c>
      <c r="J118" s="29" t="str">
        <f>E24</f>
        <v xml:space="preserve"> </v>
      </c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0.35" customHeight="1">
      <c r="A119" s="31"/>
      <c r="B119" s="32"/>
      <c r="C119" s="31"/>
      <c r="D119" s="31"/>
      <c r="E119" s="31"/>
      <c r="F119" s="31"/>
      <c r="G119" s="31"/>
      <c r="H119" s="31"/>
      <c r="I119" s="31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11" customFormat="1" ht="29.25" customHeight="1">
      <c r="A120" s="115"/>
      <c r="B120" s="116"/>
      <c r="C120" s="117" t="s">
        <v>97</v>
      </c>
      <c r="D120" s="118" t="s">
        <v>58</v>
      </c>
      <c r="E120" s="118" t="s">
        <v>54</v>
      </c>
      <c r="F120" s="118" t="s">
        <v>55</v>
      </c>
      <c r="G120" s="118" t="s">
        <v>98</v>
      </c>
      <c r="H120" s="118" t="s">
        <v>99</v>
      </c>
      <c r="I120" s="118" t="s">
        <v>100</v>
      </c>
      <c r="J120" s="119" t="s">
        <v>88</v>
      </c>
      <c r="K120" s="120" t="s">
        <v>101</v>
      </c>
      <c r="L120" s="121"/>
      <c r="M120" s="61" t="s">
        <v>1</v>
      </c>
      <c r="N120" s="62" t="s">
        <v>37</v>
      </c>
      <c r="O120" s="62" t="s">
        <v>102</v>
      </c>
      <c r="P120" s="62" t="s">
        <v>103</v>
      </c>
      <c r="Q120" s="62" t="s">
        <v>104</v>
      </c>
      <c r="R120" s="62" t="s">
        <v>105</v>
      </c>
      <c r="S120" s="62" t="s">
        <v>106</v>
      </c>
      <c r="T120" s="63" t="s">
        <v>107</v>
      </c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</row>
    <row r="121" spans="1:63" s="2" customFormat="1" ht="22.9" customHeight="1">
      <c r="A121" s="31"/>
      <c r="B121" s="32"/>
      <c r="C121" s="68" t="s">
        <v>108</v>
      </c>
      <c r="D121" s="31"/>
      <c r="E121" s="31"/>
      <c r="F121" s="31"/>
      <c r="G121" s="31"/>
      <c r="H121" s="31"/>
      <c r="I121" s="31"/>
      <c r="J121" s="122">
        <f>BK121</f>
        <v>0</v>
      </c>
      <c r="K121" s="31"/>
      <c r="L121" s="32"/>
      <c r="M121" s="64"/>
      <c r="N121" s="55"/>
      <c r="O121" s="65"/>
      <c r="P121" s="123">
        <f>P122</f>
        <v>0</v>
      </c>
      <c r="Q121" s="65"/>
      <c r="R121" s="123">
        <f>R122</f>
        <v>1384.27168</v>
      </c>
      <c r="S121" s="65"/>
      <c r="T121" s="124">
        <f>T122</f>
        <v>252.672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6" t="s">
        <v>72</v>
      </c>
      <c r="AU121" s="16" t="s">
        <v>90</v>
      </c>
      <c r="BK121" s="125">
        <f>BK122</f>
        <v>0</v>
      </c>
    </row>
    <row r="122" spans="2:63" s="12" customFormat="1" ht="25.9" customHeight="1">
      <c r="B122" s="126"/>
      <c r="D122" s="127" t="s">
        <v>72</v>
      </c>
      <c r="E122" s="128" t="s">
        <v>109</v>
      </c>
      <c r="F122" s="128" t="s">
        <v>110</v>
      </c>
      <c r="I122" s="129"/>
      <c r="J122" s="130">
        <f>BK122</f>
        <v>0</v>
      </c>
      <c r="L122" s="126"/>
      <c r="M122" s="131"/>
      <c r="N122" s="132"/>
      <c r="O122" s="132"/>
      <c r="P122" s="133">
        <f>P123+P127+P143+P150</f>
        <v>0</v>
      </c>
      <c r="Q122" s="132"/>
      <c r="R122" s="133">
        <f>R123+R127+R143+R150</f>
        <v>1384.27168</v>
      </c>
      <c r="S122" s="132"/>
      <c r="T122" s="134">
        <f>T123+T127+T143+T150</f>
        <v>252.672</v>
      </c>
      <c r="AR122" s="127" t="s">
        <v>78</v>
      </c>
      <c r="AT122" s="135" t="s">
        <v>72</v>
      </c>
      <c r="AU122" s="135" t="s">
        <v>73</v>
      </c>
      <c r="AY122" s="127" t="s">
        <v>111</v>
      </c>
      <c r="BK122" s="136">
        <f>BK123+BK127+BK143+BK150</f>
        <v>0</v>
      </c>
    </row>
    <row r="123" spans="2:63" s="12" customFormat="1" ht="22.9" customHeight="1">
      <c r="B123" s="126"/>
      <c r="D123" s="127" t="s">
        <v>72</v>
      </c>
      <c r="E123" s="137" t="s">
        <v>78</v>
      </c>
      <c r="F123" s="137" t="s">
        <v>112</v>
      </c>
      <c r="I123" s="129"/>
      <c r="J123" s="138">
        <f>BK123</f>
        <v>0</v>
      </c>
      <c r="L123" s="126"/>
      <c r="M123" s="131"/>
      <c r="N123" s="132"/>
      <c r="O123" s="132"/>
      <c r="P123" s="133">
        <f>SUM(P124:P126)</f>
        <v>0</v>
      </c>
      <c r="Q123" s="132"/>
      <c r="R123" s="133">
        <f>SUM(R124:R126)</f>
        <v>0</v>
      </c>
      <c r="S123" s="132"/>
      <c r="T123" s="134">
        <f>SUM(T124:T126)</f>
        <v>6.272</v>
      </c>
      <c r="AR123" s="127" t="s">
        <v>78</v>
      </c>
      <c r="AT123" s="135" t="s">
        <v>72</v>
      </c>
      <c r="AU123" s="135" t="s">
        <v>78</v>
      </c>
      <c r="AY123" s="127" t="s">
        <v>111</v>
      </c>
      <c r="BK123" s="136">
        <f>SUM(BK124:BK126)</f>
        <v>0</v>
      </c>
    </row>
    <row r="124" spans="1:65" s="2" customFormat="1" ht="37.9" customHeight="1">
      <c r="A124" s="31"/>
      <c r="B124" s="139"/>
      <c r="C124" s="140" t="s">
        <v>78</v>
      </c>
      <c r="D124" s="140" t="s">
        <v>113</v>
      </c>
      <c r="E124" s="141" t="s">
        <v>114</v>
      </c>
      <c r="F124" s="142" t="s">
        <v>115</v>
      </c>
      <c r="G124" s="143" t="s">
        <v>116</v>
      </c>
      <c r="H124" s="144">
        <v>64</v>
      </c>
      <c r="I124" s="145"/>
      <c r="J124" s="146">
        <f>ROUND(I124*H124,2)</f>
        <v>0</v>
      </c>
      <c r="K124" s="147"/>
      <c r="L124" s="32"/>
      <c r="M124" s="148" t="s">
        <v>1</v>
      </c>
      <c r="N124" s="149" t="s">
        <v>38</v>
      </c>
      <c r="O124" s="57"/>
      <c r="P124" s="150">
        <f>O124*H124</f>
        <v>0</v>
      </c>
      <c r="Q124" s="150">
        <v>0</v>
      </c>
      <c r="R124" s="150">
        <f>Q124*H124</f>
        <v>0</v>
      </c>
      <c r="S124" s="150">
        <v>0.098</v>
      </c>
      <c r="T124" s="151">
        <f>S124*H124</f>
        <v>6.272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52" t="s">
        <v>117</v>
      </c>
      <c r="AT124" s="152" t="s">
        <v>113</v>
      </c>
      <c r="AU124" s="152" t="s">
        <v>82</v>
      </c>
      <c r="AY124" s="16" t="s">
        <v>111</v>
      </c>
      <c r="BE124" s="153">
        <f>IF(N124="základní",J124,0)</f>
        <v>0</v>
      </c>
      <c r="BF124" s="153">
        <f>IF(N124="snížená",J124,0)</f>
        <v>0</v>
      </c>
      <c r="BG124" s="153">
        <f>IF(N124="zákl. přenesená",J124,0)</f>
        <v>0</v>
      </c>
      <c r="BH124" s="153">
        <f>IF(N124="sníž. přenesená",J124,0)</f>
        <v>0</v>
      </c>
      <c r="BI124" s="153">
        <f>IF(N124="nulová",J124,0)</f>
        <v>0</v>
      </c>
      <c r="BJ124" s="16" t="s">
        <v>78</v>
      </c>
      <c r="BK124" s="153">
        <f>ROUND(I124*H124,2)</f>
        <v>0</v>
      </c>
      <c r="BL124" s="16" t="s">
        <v>117</v>
      </c>
      <c r="BM124" s="152" t="s">
        <v>118</v>
      </c>
    </row>
    <row r="125" spans="2:51" s="13" customFormat="1" ht="12">
      <c r="B125" s="154"/>
      <c r="D125" s="155" t="s">
        <v>119</v>
      </c>
      <c r="E125" s="156" t="s">
        <v>1</v>
      </c>
      <c r="F125" s="157"/>
      <c r="H125" s="158"/>
      <c r="I125" s="159"/>
      <c r="L125" s="154"/>
      <c r="M125" s="160"/>
      <c r="N125" s="161"/>
      <c r="O125" s="161"/>
      <c r="P125" s="161"/>
      <c r="Q125" s="161"/>
      <c r="R125" s="161"/>
      <c r="S125" s="161"/>
      <c r="T125" s="162"/>
      <c r="AT125" s="156" t="s">
        <v>119</v>
      </c>
      <c r="AU125" s="156" t="s">
        <v>82</v>
      </c>
      <c r="AV125" s="13" t="s">
        <v>82</v>
      </c>
      <c r="AW125" s="13" t="s">
        <v>30</v>
      </c>
      <c r="AX125" s="13" t="s">
        <v>73</v>
      </c>
      <c r="AY125" s="156" t="s">
        <v>111</v>
      </c>
    </row>
    <row r="126" spans="2:51" s="14" customFormat="1" ht="12">
      <c r="B126" s="163"/>
      <c r="D126" s="155" t="s">
        <v>119</v>
      </c>
      <c r="E126" s="164" t="s">
        <v>1</v>
      </c>
      <c r="F126" s="165" t="s">
        <v>120</v>
      </c>
      <c r="H126" s="166">
        <v>64</v>
      </c>
      <c r="I126" s="167"/>
      <c r="L126" s="163"/>
      <c r="M126" s="168"/>
      <c r="N126" s="169"/>
      <c r="O126" s="169"/>
      <c r="P126" s="169"/>
      <c r="Q126" s="169"/>
      <c r="R126" s="169"/>
      <c r="S126" s="169"/>
      <c r="T126" s="170"/>
      <c r="AT126" s="164" t="s">
        <v>119</v>
      </c>
      <c r="AU126" s="164" t="s">
        <v>82</v>
      </c>
      <c r="AV126" s="14" t="s">
        <v>117</v>
      </c>
      <c r="AW126" s="14" t="s">
        <v>30</v>
      </c>
      <c r="AX126" s="14" t="s">
        <v>78</v>
      </c>
      <c r="AY126" s="164" t="s">
        <v>111</v>
      </c>
    </row>
    <row r="127" spans="2:63" s="12" customFormat="1" ht="22.9" customHeight="1">
      <c r="B127" s="126"/>
      <c r="D127" s="127" t="s">
        <v>72</v>
      </c>
      <c r="E127" s="137" t="s">
        <v>121</v>
      </c>
      <c r="F127" s="137" t="s">
        <v>122</v>
      </c>
      <c r="I127" s="129"/>
      <c r="J127" s="138">
        <f>BK127</f>
        <v>0</v>
      </c>
      <c r="L127" s="126"/>
      <c r="M127" s="131"/>
      <c r="N127" s="132"/>
      <c r="O127" s="132"/>
      <c r="P127" s="133">
        <f>SUM(P128:P142)</f>
        <v>0</v>
      </c>
      <c r="Q127" s="132"/>
      <c r="R127" s="133">
        <f>SUM(R128:R142)</f>
        <v>1384.27168</v>
      </c>
      <c r="S127" s="132"/>
      <c r="T127" s="134">
        <f>SUM(T128:T142)</f>
        <v>0</v>
      </c>
      <c r="AR127" s="127" t="s">
        <v>78</v>
      </c>
      <c r="AT127" s="135" t="s">
        <v>72</v>
      </c>
      <c r="AU127" s="135" t="s">
        <v>78</v>
      </c>
      <c r="AY127" s="127" t="s">
        <v>111</v>
      </c>
      <c r="BK127" s="136">
        <f>SUM(BK128:BK142)</f>
        <v>0</v>
      </c>
    </row>
    <row r="128" spans="1:65" s="2" customFormat="1" ht="14.45" customHeight="1">
      <c r="A128" s="31"/>
      <c r="B128" s="139"/>
      <c r="C128" s="140" t="s">
        <v>82</v>
      </c>
      <c r="D128" s="140" t="s">
        <v>113</v>
      </c>
      <c r="E128" s="141" t="s">
        <v>123</v>
      </c>
      <c r="F128" s="142" t="s">
        <v>124</v>
      </c>
      <c r="G128" s="143" t="s">
        <v>116</v>
      </c>
      <c r="H128" s="144">
        <v>2200</v>
      </c>
      <c r="I128" s="145"/>
      <c r="J128" s="146">
        <f>ROUND(I128*H128,2)</f>
        <v>0</v>
      </c>
      <c r="K128" s="147"/>
      <c r="L128" s="32"/>
      <c r="M128" s="148" t="s">
        <v>1</v>
      </c>
      <c r="N128" s="149" t="s">
        <v>38</v>
      </c>
      <c r="O128" s="57"/>
      <c r="P128" s="150">
        <f>O128*H128</f>
        <v>0</v>
      </c>
      <c r="Q128" s="150">
        <v>0.216</v>
      </c>
      <c r="R128" s="150">
        <f>Q128*H128</f>
        <v>475.2</v>
      </c>
      <c r="S128" s="150">
        <v>0</v>
      </c>
      <c r="T128" s="151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52" t="s">
        <v>117</v>
      </c>
      <c r="AT128" s="152" t="s">
        <v>113</v>
      </c>
      <c r="AU128" s="152" t="s">
        <v>82</v>
      </c>
      <c r="AY128" s="16" t="s">
        <v>111</v>
      </c>
      <c r="BE128" s="153">
        <f>IF(N128="základní",J128,0)</f>
        <v>0</v>
      </c>
      <c r="BF128" s="153">
        <f>IF(N128="snížená",J128,0)</f>
        <v>0</v>
      </c>
      <c r="BG128" s="153">
        <f>IF(N128="zákl. přenesená",J128,0)</f>
        <v>0</v>
      </c>
      <c r="BH128" s="153">
        <f>IF(N128="sníž. přenesená",J128,0)</f>
        <v>0</v>
      </c>
      <c r="BI128" s="153">
        <f>IF(N128="nulová",J128,0)</f>
        <v>0</v>
      </c>
      <c r="BJ128" s="16" t="s">
        <v>78</v>
      </c>
      <c r="BK128" s="153">
        <f>ROUND(I128*H128,2)</f>
        <v>0</v>
      </c>
      <c r="BL128" s="16" t="s">
        <v>117</v>
      </c>
      <c r="BM128" s="152" t="s">
        <v>125</v>
      </c>
    </row>
    <row r="129" spans="2:51" s="13" customFormat="1" ht="12">
      <c r="B129" s="154"/>
      <c r="D129" s="155" t="s">
        <v>119</v>
      </c>
      <c r="E129" s="156" t="s">
        <v>1</v>
      </c>
      <c r="F129" s="157" t="s">
        <v>162</v>
      </c>
      <c r="H129" s="158">
        <v>2200</v>
      </c>
      <c r="I129" s="159"/>
      <c r="L129" s="154"/>
      <c r="M129" s="160"/>
      <c r="N129" s="161"/>
      <c r="O129" s="161"/>
      <c r="P129" s="161"/>
      <c r="Q129" s="161"/>
      <c r="R129" s="161"/>
      <c r="S129" s="161"/>
      <c r="T129" s="162"/>
      <c r="AT129" s="156" t="s">
        <v>119</v>
      </c>
      <c r="AU129" s="156" t="s">
        <v>82</v>
      </c>
      <c r="AV129" s="13" t="s">
        <v>82</v>
      </c>
      <c r="AW129" s="13" t="s">
        <v>30</v>
      </c>
      <c r="AX129" s="13" t="s">
        <v>73</v>
      </c>
      <c r="AY129" s="156" t="s">
        <v>111</v>
      </c>
    </row>
    <row r="130" spans="2:51" s="14" customFormat="1" ht="12">
      <c r="B130" s="163"/>
      <c r="D130" s="155" t="s">
        <v>119</v>
      </c>
      <c r="E130" s="164" t="s">
        <v>1</v>
      </c>
      <c r="F130" s="165" t="s">
        <v>120</v>
      </c>
      <c r="H130" s="166">
        <v>2200</v>
      </c>
      <c r="I130" s="167"/>
      <c r="L130" s="163"/>
      <c r="M130" s="168"/>
      <c r="N130" s="169"/>
      <c r="O130" s="169"/>
      <c r="P130" s="169"/>
      <c r="Q130" s="169"/>
      <c r="R130" s="169"/>
      <c r="S130" s="169"/>
      <c r="T130" s="170"/>
      <c r="AT130" s="164" t="s">
        <v>119</v>
      </c>
      <c r="AU130" s="164" t="s">
        <v>82</v>
      </c>
      <c r="AV130" s="14" t="s">
        <v>117</v>
      </c>
      <c r="AW130" s="14" t="s">
        <v>30</v>
      </c>
      <c r="AX130" s="14" t="s">
        <v>78</v>
      </c>
      <c r="AY130" s="164" t="s">
        <v>111</v>
      </c>
    </row>
    <row r="131" spans="1:65" s="2" customFormat="1" ht="14.45" customHeight="1">
      <c r="A131" s="31"/>
      <c r="B131" s="139"/>
      <c r="C131" s="140" t="s">
        <v>126</v>
      </c>
      <c r="D131" s="140" t="s">
        <v>113</v>
      </c>
      <c r="E131" s="141" t="s">
        <v>127</v>
      </c>
      <c r="F131" s="142" t="s">
        <v>128</v>
      </c>
      <c r="G131" s="143" t="s">
        <v>129</v>
      </c>
      <c r="H131" s="144">
        <v>900</v>
      </c>
      <c r="I131" s="145"/>
      <c r="J131" s="146">
        <f>ROUND(I131*H131,2)</f>
        <v>0</v>
      </c>
      <c r="K131" s="147"/>
      <c r="L131" s="32"/>
      <c r="M131" s="148" t="s">
        <v>1</v>
      </c>
      <c r="N131" s="149" t="s">
        <v>38</v>
      </c>
      <c r="O131" s="57"/>
      <c r="P131" s="150">
        <f>O131*H131</f>
        <v>0</v>
      </c>
      <c r="Q131" s="150">
        <v>1.01</v>
      </c>
      <c r="R131" s="150">
        <f>Q131*H131</f>
        <v>909</v>
      </c>
      <c r="S131" s="150">
        <v>0</v>
      </c>
      <c r="T131" s="151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52" t="s">
        <v>117</v>
      </c>
      <c r="AT131" s="152" t="s">
        <v>113</v>
      </c>
      <c r="AU131" s="152" t="s">
        <v>82</v>
      </c>
      <c r="AY131" s="16" t="s">
        <v>111</v>
      </c>
      <c r="BE131" s="153">
        <f>IF(N131="základní",J131,0)</f>
        <v>0</v>
      </c>
      <c r="BF131" s="153">
        <f>IF(N131="snížená",J131,0)</f>
        <v>0</v>
      </c>
      <c r="BG131" s="153">
        <f>IF(N131="zákl. přenesená",J131,0)</f>
        <v>0</v>
      </c>
      <c r="BH131" s="153">
        <f>IF(N131="sníž. přenesená",J131,0)</f>
        <v>0</v>
      </c>
      <c r="BI131" s="153">
        <f>IF(N131="nulová",J131,0)</f>
        <v>0</v>
      </c>
      <c r="BJ131" s="16" t="s">
        <v>78</v>
      </c>
      <c r="BK131" s="153">
        <f>ROUND(I131*H131,2)</f>
        <v>0</v>
      </c>
      <c r="BL131" s="16" t="s">
        <v>117</v>
      </c>
      <c r="BM131" s="152" t="s">
        <v>130</v>
      </c>
    </row>
    <row r="132" spans="2:51" s="13" customFormat="1" ht="12">
      <c r="B132" s="154"/>
      <c r="D132" s="155" t="s">
        <v>119</v>
      </c>
      <c r="E132" s="156" t="s">
        <v>1</v>
      </c>
      <c r="F132" s="157" t="s">
        <v>165</v>
      </c>
      <c r="H132" s="158">
        <v>900</v>
      </c>
      <c r="I132" s="159"/>
      <c r="L132" s="154"/>
      <c r="M132" s="160"/>
      <c r="N132" s="161"/>
      <c r="O132" s="161"/>
      <c r="P132" s="161"/>
      <c r="Q132" s="161"/>
      <c r="R132" s="161"/>
      <c r="S132" s="161"/>
      <c r="T132" s="162"/>
      <c r="AT132" s="156" t="s">
        <v>119</v>
      </c>
      <c r="AU132" s="156" t="s">
        <v>82</v>
      </c>
      <c r="AV132" s="13" t="s">
        <v>82</v>
      </c>
      <c r="AW132" s="13" t="s">
        <v>30</v>
      </c>
      <c r="AX132" s="13" t="s">
        <v>73</v>
      </c>
      <c r="AY132" s="156" t="s">
        <v>111</v>
      </c>
    </row>
    <row r="133" spans="2:51" s="14" customFormat="1" ht="12">
      <c r="B133" s="163"/>
      <c r="D133" s="155" t="s">
        <v>119</v>
      </c>
      <c r="E133" s="164" t="s">
        <v>1</v>
      </c>
      <c r="F133" s="165" t="s">
        <v>120</v>
      </c>
      <c r="H133" s="166">
        <v>900</v>
      </c>
      <c r="I133" s="167"/>
      <c r="L133" s="163"/>
      <c r="M133" s="168"/>
      <c r="N133" s="169"/>
      <c r="O133" s="169"/>
      <c r="P133" s="169"/>
      <c r="Q133" s="169"/>
      <c r="R133" s="169"/>
      <c r="S133" s="169"/>
      <c r="T133" s="170"/>
      <c r="AT133" s="164" t="s">
        <v>119</v>
      </c>
      <c r="AU133" s="164" t="s">
        <v>82</v>
      </c>
      <c r="AV133" s="14" t="s">
        <v>117</v>
      </c>
      <c r="AW133" s="14" t="s">
        <v>30</v>
      </c>
      <c r="AX133" s="14" t="s">
        <v>78</v>
      </c>
      <c r="AY133" s="164" t="s">
        <v>111</v>
      </c>
    </row>
    <row r="134" spans="1:65" s="2" customFormat="1" ht="24.2" customHeight="1">
      <c r="A134" s="31"/>
      <c r="B134" s="139"/>
      <c r="C134" s="140" t="s">
        <v>117</v>
      </c>
      <c r="D134" s="140" t="s">
        <v>113</v>
      </c>
      <c r="E134" s="141" t="s">
        <v>131</v>
      </c>
      <c r="F134" s="142" t="s">
        <v>132</v>
      </c>
      <c r="G134" s="143" t="s">
        <v>116</v>
      </c>
      <c r="H134" s="144">
        <v>24640</v>
      </c>
      <c r="I134" s="145"/>
      <c r="J134" s="146">
        <f>ROUND(I134*H134,2)</f>
        <v>0</v>
      </c>
      <c r="K134" s="147"/>
      <c r="L134" s="32"/>
      <c r="M134" s="148" t="s">
        <v>1</v>
      </c>
      <c r="N134" s="149" t="s">
        <v>38</v>
      </c>
      <c r="O134" s="57"/>
      <c r="P134" s="150">
        <f>O134*H134</f>
        <v>0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52" t="s">
        <v>117</v>
      </c>
      <c r="AT134" s="152" t="s">
        <v>113</v>
      </c>
      <c r="AU134" s="152" t="s">
        <v>82</v>
      </c>
      <c r="AY134" s="16" t="s">
        <v>111</v>
      </c>
      <c r="BE134" s="153">
        <f>IF(N134="základní",J134,0)</f>
        <v>0</v>
      </c>
      <c r="BF134" s="153">
        <f>IF(N134="snížená",J134,0)</f>
        <v>0</v>
      </c>
      <c r="BG134" s="153">
        <f>IF(N134="zákl. přenesená",J134,0)</f>
        <v>0</v>
      </c>
      <c r="BH134" s="153">
        <f>IF(N134="sníž. přenesená",J134,0)</f>
        <v>0</v>
      </c>
      <c r="BI134" s="153">
        <f>IF(N134="nulová",J134,0)</f>
        <v>0</v>
      </c>
      <c r="BJ134" s="16" t="s">
        <v>78</v>
      </c>
      <c r="BK134" s="153">
        <f>ROUND(I134*H134,2)</f>
        <v>0</v>
      </c>
      <c r="BL134" s="16" t="s">
        <v>117</v>
      </c>
      <c r="BM134" s="152" t="s">
        <v>133</v>
      </c>
    </row>
    <row r="135" spans="2:51" s="13" customFormat="1" ht="12">
      <c r="B135" s="154"/>
      <c r="D135" s="155" t="s">
        <v>119</v>
      </c>
      <c r="E135" s="156" t="s">
        <v>1</v>
      </c>
      <c r="F135" s="157" t="s">
        <v>164</v>
      </c>
      <c r="H135" s="158">
        <v>24640</v>
      </c>
      <c r="I135" s="159"/>
      <c r="L135" s="154"/>
      <c r="M135" s="160"/>
      <c r="N135" s="161"/>
      <c r="O135" s="161"/>
      <c r="P135" s="161"/>
      <c r="Q135" s="161"/>
      <c r="R135" s="161"/>
      <c r="S135" s="161"/>
      <c r="T135" s="162"/>
      <c r="AT135" s="156" t="s">
        <v>119</v>
      </c>
      <c r="AU135" s="156" t="s">
        <v>82</v>
      </c>
      <c r="AV135" s="13" t="s">
        <v>82</v>
      </c>
      <c r="AW135" s="13" t="s">
        <v>30</v>
      </c>
      <c r="AX135" s="13" t="s">
        <v>73</v>
      </c>
      <c r="AY135" s="156" t="s">
        <v>111</v>
      </c>
    </row>
    <row r="136" spans="2:51" s="14" customFormat="1" ht="12">
      <c r="B136" s="163"/>
      <c r="D136" s="155" t="s">
        <v>119</v>
      </c>
      <c r="E136" s="164" t="s">
        <v>1</v>
      </c>
      <c r="F136" s="165" t="s">
        <v>120</v>
      </c>
      <c r="H136" s="166">
        <v>24640</v>
      </c>
      <c r="I136" s="167"/>
      <c r="L136" s="163"/>
      <c r="M136" s="168"/>
      <c r="N136" s="169"/>
      <c r="O136" s="169"/>
      <c r="P136" s="169"/>
      <c r="Q136" s="169"/>
      <c r="R136" s="169"/>
      <c r="S136" s="169"/>
      <c r="T136" s="170"/>
      <c r="AT136" s="164" t="s">
        <v>119</v>
      </c>
      <c r="AU136" s="164" t="s">
        <v>82</v>
      </c>
      <c r="AV136" s="14" t="s">
        <v>117</v>
      </c>
      <c r="AW136" s="14" t="s">
        <v>30</v>
      </c>
      <c r="AX136" s="14" t="s">
        <v>78</v>
      </c>
      <c r="AY136" s="164" t="s">
        <v>111</v>
      </c>
    </row>
    <row r="137" spans="1:65" s="2" customFormat="1" ht="24.2" customHeight="1">
      <c r="A137" s="31"/>
      <c r="B137" s="139"/>
      <c r="C137" s="140" t="s">
        <v>121</v>
      </c>
      <c r="D137" s="140" t="s">
        <v>113</v>
      </c>
      <c r="E137" s="141" t="s">
        <v>134</v>
      </c>
      <c r="F137" s="142" t="s">
        <v>135</v>
      </c>
      <c r="G137" s="143" t="s">
        <v>116</v>
      </c>
      <c r="H137" s="144">
        <v>12320</v>
      </c>
      <c r="I137" s="145"/>
      <c r="J137" s="146">
        <f>ROUND(I137*H137,2)</f>
        <v>0</v>
      </c>
      <c r="K137" s="147"/>
      <c r="L137" s="32"/>
      <c r="M137" s="148" t="s">
        <v>1</v>
      </c>
      <c r="N137" s="149" t="s">
        <v>38</v>
      </c>
      <c r="O137" s="57"/>
      <c r="P137" s="150">
        <f>O137*H137</f>
        <v>0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52" t="s">
        <v>117</v>
      </c>
      <c r="AT137" s="152" t="s">
        <v>113</v>
      </c>
      <c r="AU137" s="152" t="s">
        <v>82</v>
      </c>
      <c r="AY137" s="16" t="s">
        <v>111</v>
      </c>
      <c r="BE137" s="153">
        <f>IF(N137="základní",J137,0)</f>
        <v>0</v>
      </c>
      <c r="BF137" s="153">
        <f>IF(N137="snížená",J137,0)</f>
        <v>0</v>
      </c>
      <c r="BG137" s="153">
        <f>IF(N137="zákl. přenesená",J137,0)</f>
        <v>0</v>
      </c>
      <c r="BH137" s="153">
        <f>IF(N137="sníž. přenesená",J137,0)</f>
        <v>0</v>
      </c>
      <c r="BI137" s="153">
        <f>IF(N137="nulová",J137,0)</f>
        <v>0</v>
      </c>
      <c r="BJ137" s="16" t="s">
        <v>78</v>
      </c>
      <c r="BK137" s="153">
        <f>ROUND(I137*H137,2)</f>
        <v>0</v>
      </c>
      <c r="BL137" s="16" t="s">
        <v>117</v>
      </c>
      <c r="BM137" s="152" t="s">
        <v>136</v>
      </c>
    </row>
    <row r="138" spans="2:51" s="13" customFormat="1" ht="12">
      <c r="B138" s="154"/>
      <c r="D138" s="155" t="s">
        <v>119</v>
      </c>
      <c r="E138" s="156" t="s">
        <v>1</v>
      </c>
      <c r="F138" s="157" t="s">
        <v>163</v>
      </c>
      <c r="H138" s="158">
        <v>12320</v>
      </c>
      <c r="I138" s="159"/>
      <c r="L138" s="154"/>
      <c r="M138" s="160"/>
      <c r="N138" s="161"/>
      <c r="O138" s="161"/>
      <c r="P138" s="161"/>
      <c r="Q138" s="161"/>
      <c r="R138" s="161"/>
      <c r="S138" s="161"/>
      <c r="T138" s="162"/>
      <c r="AT138" s="156" t="s">
        <v>119</v>
      </c>
      <c r="AU138" s="156" t="s">
        <v>82</v>
      </c>
      <c r="AV138" s="13" t="s">
        <v>82</v>
      </c>
      <c r="AW138" s="13" t="s">
        <v>30</v>
      </c>
      <c r="AX138" s="13" t="s">
        <v>73</v>
      </c>
      <c r="AY138" s="156" t="s">
        <v>111</v>
      </c>
    </row>
    <row r="139" spans="2:51" s="14" customFormat="1" ht="12">
      <c r="B139" s="163"/>
      <c r="D139" s="155" t="s">
        <v>119</v>
      </c>
      <c r="E139" s="164" t="s">
        <v>1</v>
      </c>
      <c r="F139" s="165" t="s">
        <v>120</v>
      </c>
      <c r="H139" s="166">
        <v>12320</v>
      </c>
      <c r="I139" s="167"/>
      <c r="L139" s="163"/>
      <c r="M139" s="168"/>
      <c r="N139" s="169"/>
      <c r="O139" s="169"/>
      <c r="P139" s="169"/>
      <c r="Q139" s="169"/>
      <c r="R139" s="169"/>
      <c r="S139" s="169"/>
      <c r="T139" s="170"/>
      <c r="AT139" s="164" t="s">
        <v>119</v>
      </c>
      <c r="AU139" s="164" t="s">
        <v>82</v>
      </c>
      <c r="AV139" s="14" t="s">
        <v>117</v>
      </c>
      <c r="AW139" s="14" t="s">
        <v>30</v>
      </c>
      <c r="AX139" s="14" t="s">
        <v>78</v>
      </c>
      <c r="AY139" s="164" t="s">
        <v>111</v>
      </c>
    </row>
    <row r="140" spans="1:65" s="2" customFormat="1" ht="24.2" customHeight="1">
      <c r="A140" s="31"/>
      <c r="B140" s="139"/>
      <c r="C140" s="140" t="s">
        <v>137</v>
      </c>
      <c r="D140" s="140" t="s">
        <v>113</v>
      </c>
      <c r="E140" s="141" t="s">
        <v>138</v>
      </c>
      <c r="F140" s="142" t="s">
        <v>139</v>
      </c>
      <c r="G140" s="143" t="s">
        <v>140</v>
      </c>
      <c r="H140" s="144">
        <v>32</v>
      </c>
      <c r="I140" s="145"/>
      <c r="J140" s="146">
        <f>ROUND(I140*H140,2)</f>
        <v>0</v>
      </c>
      <c r="K140" s="147"/>
      <c r="L140" s="32"/>
      <c r="M140" s="148" t="s">
        <v>1</v>
      </c>
      <c r="N140" s="149" t="s">
        <v>38</v>
      </c>
      <c r="O140" s="57"/>
      <c r="P140" s="150">
        <f>O140*H140</f>
        <v>0</v>
      </c>
      <c r="Q140" s="150">
        <v>0.00224</v>
      </c>
      <c r="R140" s="150">
        <f>Q140*H140</f>
        <v>0.07168</v>
      </c>
      <c r="S140" s="150">
        <v>0</v>
      </c>
      <c r="T140" s="151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52" t="s">
        <v>117</v>
      </c>
      <c r="AT140" s="152" t="s">
        <v>113</v>
      </c>
      <c r="AU140" s="152" t="s">
        <v>82</v>
      </c>
      <c r="AY140" s="16" t="s">
        <v>111</v>
      </c>
      <c r="BE140" s="153">
        <f>IF(N140="základní",J140,0)</f>
        <v>0</v>
      </c>
      <c r="BF140" s="153">
        <f>IF(N140="snížená",J140,0)</f>
        <v>0</v>
      </c>
      <c r="BG140" s="153">
        <f>IF(N140="zákl. přenesená",J140,0)</f>
        <v>0</v>
      </c>
      <c r="BH140" s="153">
        <f>IF(N140="sníž. přenesená",J140,0)</f>
        <v>0</v>
      </c>
      <c r="BI140" s="153">
        <f>IF(N140="nulová",J140,0)</f>
        <v>0</v>
      </c>
      <c r="BJ140" s="16" t="s">
        <v>78</v>
      </c>
      <c r="BK140" s="153">
        <f>ROUND(I140*H140,2)</f>
        <v>0</v>
      </c>
      <c r="BL140" s="16" t="s">
        <v>117</v>
      </c>
      <c r="BM140" s="152" t="s">
        <v>141</v>
      </c>
    </row>
    <row r="141" spans="2:51" s="13" customFormat="1" ht="12">
      <c r="B141" s="154"/>
      <c r="D141" s="155" t="s">
        <v>119</v>
      </c>
      <c r="E141" s="156" t="s">
        <v>1</v>
      </c>
      <c r="F141" s="157"/>
      <c r="H141" s="158"/>
      <c r="I141" s="159"/>
      <c r="L141" s="154"/>
      <c r="M141" s="160"/>
      <c r="N141" s="161"/>
      <c r="O141" s="161"/>
      <c r="P141" s="161"/>
      <c r="Q141" s="161"/>
      <c r="R141" s="161"/>
      <c r="S141" s="161"/>
      <c r="T141" s="162"/>
      <c r="AT141" s="156" t="s">
        <v>119</v>
      </c>
      <c r="AU141" s="156" t="s">
        <v>82</v>
      </c>
      <c r="AV141" s="13" t="s">
        <v>82</v>
      </c>
      <c r="AW141" s="13" t="s">
        <v>30</v>
      </c>
      <c r="AX141" s="13" t="s">
        <v>73</v>
      </c>
      <c r="AY141" s="156" t="s">
        <v>111</v>
      </c>
    </row>
    <row r="142" spans="2:51" s="14" customFormat="1" ht="12">
      <c r="B142" s="163"/>
      <c r="D142" s="155" t="s">
        <v>119</v>
      </c>
      <c r="E142" s="164" t="s">
        <v>1</v>
      </c>
      <c r="F142" s="165" t="s">
        <v>120</v>
      </c>
      <c r="H142" s="166">
        <v>32</v>
      </c>
      <c r="I142" s="167"/>
      <c r="L142" s="163"/>
      <c r="M142" s="168"/>
      <c r="N142" s="169"/>
      <c r="O142" s="169"/>
      <c r="P142" s="169"/>
      <c r="Q142" s="169"/>
      <c r="R142" s="169"/>
      <c r="S142" s="169"/>
      <c r="T142" s="170"/>
      <c r="AT142" s="164" t="s">
        <v>119</v>
      </c>
      <c r="AU142" s="164" t="s">
        <v>82</v>
      </c>
      <c r="AV142" s="14" t="s">
        <v>117</v>
      </c>
      <c r="AW142" s="14" t="s">
        <v>30</v>
      </c>
      <c r="AX142" s="14" t="s">
        <v>78</v>
      </c>
      <c r="AY142" s="164" t="s">
        <v>111</v>
      </c>
    </row>
    <row r="143" spans="2:63" s="12" customFormat="1" ht="22.9" customHeight="1">
      <c r="B143" s="126"/>
      <c r="D143" s="127" t="s">
        <v>72</v>
      </c>
      <c r="E143" s="137" t="s">
        <v>142</v>
      </c>
      <c r="F143" s="137" t="s">
        <v>143</v>
      </c>
      <c r="I143" s="129"/>
      <c r="J143" s="138">
        <f>BK143</f>
        <v>0</v>
      </c>
      <c r="L143" s="126"/>
      <c r="M143" s="131"/>
      <c r="N143" s="132"/>
      <c r="O143" s="132"/>
      <c r="P143" s="133">
        <f>SUM(P144:P149)</f>
        <v>0</v>
      </c>
      <c r="Q143" s="132"/>
      <c r="R143" s="133">
        <f>SUM(R144:R149)</f>
        <v>0</v>
      </c>
      <c r="S143" s="132"/>
      <c r="T143" s="134">
        <f>SUM(T144:T149)</f>
        <v>246.4</v>
      </c>
      <c r="AR143" s="127" t="s">
        <v>78</v>
      </c>
      <c r="AT143" s="135" t="s">
        <v>72</v>
      </c>
      <c r="AU143" s="135" t="s">
        <v>78</v>
      </c>
      <c r="AY143" s="127" t="s">
        <v>111</v>
      </c>
      <c r="BK143" s="136">
        <f>SUM(BK144:BK149)</f>
        <v>0</v>
      </c>
    </row>
    <row r="144" spans="1:65" s="2" customFormat="1" ht="14.45" customHeight="1">
      <c r="A144" s="31"/>
      <c r="B144" s="139"/>
      <c r="C144" s="140" t="s">
        <v>144</v>
      </c>
      <c r="D144" s="140" t="s">
        <v>113</v>
      </c>
      <c r="E144" s="141" t="s">
        <v>145</v>
      </c>
      <c r="F144" s="142" t="s">
        <v>146</v>
      </c>
      <c r="G144" s="143" t="s">
        <v>140</v>
      </c>
      <c r="H144" s="144">
        <v>32</v>
      </c>
      <c r="I144" s="145"/>
      <c r="J144" s="146">
        <f>ROUND(I144*H144,2)</f>
        <v>0</v>
      </c>
      <c r="K144" s="147"/>
      <c r="L144" s="32"/>
      <c r="M144" s="148" t="s">
        <v>1</v>
      </c>
      <c r="N144" s="149" t="s">
        <v>38</v>
      </c>
      <c r="O144" s="57"/>
      <c r="P144" s="150">
        <f>O144*H144</f>
        <v>0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52" t="s">
        <v>117</v>
      </c>
      <c r="AT144" s="152" t="s">
        <v>113</v>
      </c>
      <c r="AU144" s="152" t="s">
        <v>82</v>
      </c>
      <c r="AY144" s="16" t="s">
        <v>111</v>
      </c>
      <c r="BE144" s="153">
        <f>IF(N144="základní",J144,0)</f>
        <v>0</v>
      </c>
      <c r="BF144" s="153">
        <f>IF(N144="snížená",J144,0)</f>
        <v>0</v>
      </c>
      <c r="BG144" s="153">
        <f>IF(N144="zákl. přenesená",J144,0)</f>
        <v>0</v>
      </c>
      <c r="BH144" s="153">
        <f>IF(N144="sníž. přenesená",J144,0)</f>
        <v>0</v>
      </c>
      <c r="BI144" s="153">
        <f>IF(N144="nulová",J144,0)</f>
        <v>0</v>
      </c>
      <c r="BJ144" s="16" t="s">
        <v>78</v>
      </c>
      <c r="BK144" s="153">
        <f>ROUND(I144*H144,2)</f>
        <v>0</v>
      </c>
      <c r="BL144" s="16" t="s">
        <v>117</v>
      </c>
      <c r="BM144" s="152" t="s">
        <v>147</v>
      </c>
    </row>
    <row r="145" spans="2:51" s="13" customFormat="1" ht="12">
      <c r="B145" s="154"/>
      <c r="D145" s="155" t="s">
        <v>119</v>
      </c>
      <c r="E145" s="156" t="s">
        <v>1</v>
      </c>
      <c r="F145" s="157"/>
      <c r="H145" s="158"/>
      <c r="I145" s="159"/>
      <c r="L145" s="154"/>
      <c r="M145" s="160"/>
      <c r="N145" s="161"/>
      <c r="O145" s="161"/>
      <c r="P145" s="161"/>
      <c r="Q145" s="161"/>
      <c r="R145" s="161"/>
      <c r="S145" s="161"/>
      <c r="T145" s="162"/>
      <c r="AT145" s="156" t="s">
        <v>119</v>
      </c>
      <c r="AU145" s="156" t="s">
        <v>82</v>
      </c>
      <c r="AV145" s="13" t="s">
        <v>82</v>
      </c>
      <c r="AW145" s="13" t="s">
        <v>30</v>
      </c>
      <c r="AX145" s="13" t="s">
        <v>73</v>
      </c>
      <c r="AY145" s="156" t="s">
        <v>111</v>
      </c>
    </row>
    <row r="146" spans="2:51" s="14" customFormat="1" ht="12">
      <c r="B146" s="163"/>
      <c r="D146" s="155" t="s">
        <v>119</v>
      </c>
      <c r="E146" s="164" t="s">
        <v>1</v>
      </c>
      <c r="F146" s="165" t="s">
        <v>120</v>
      </c>
      <c r="H146" s="166">
        <v>32</v>
      </c>
      <c r="I146" s="167"/>
      <c r="L146" s="163"/>
      <c r="M146" s="168"/>
      <c r="N146" s="169"/>
      <c r="O146" s="169"/>
      <c r="P146" s="169"/>
      <c r="Q146" s="169"/>
      <c r="R146" s="169"/>
      <c r="S146" s="169"/>
      <c r="T146" s="170"/>
      <c r="AT146" s="164" t="s">
        <v>119</v>
      </c>
      <c r="AU146" s="164" t="s">
        <v>82</v>
      </c>
      <c r="AV146" s="14" t="s">
        <v>117</v>
      </c>
      <c r="AW146" s="14" t="s">
        <v>30</v>
      </c>
      <c r="AX146" s="14" t="s">
        <v>78</v>
      </c>
      <c r="AY146" s="164" t="s">
        <v>111</v>
      </c>
    </row>
    <row r="147" spans="1:65" s="2" customFormat="1" ht="24.2" customHeight="1">
      <c r="A147" s="31"/>
      <c r="B147" s="139"/>
      <c r="C147" s="140" t="s">
        <v>148</v>
      </c>
      <c r="D147" s="140" t="s">
        <v>113</v>
      </c>
      <c r="E147" s="141" t="s">
        <v>149</v>
      </c>
      <c r="F147" s="142" t="s">
        <v>150</v>
      </c>
      <c r="G147" s="143" t="s">
        <v>116</v>
      </c>
      <c r="H147" s="144">
        <v>12320</v>
      </c>
      <c r="I147" s="145"/>
      <c r="J147" s="146">
        <f>ROUND(I147*H147,2)</f>
        <v>0</v>
      </c>
      <c r="K147" s="147"/>
      <c r="L147" s="32"/>
      <c r="M147" s="148" t="s">
        <v>1</v>
      </c>
      <c r="N147" s="149" t="s">
        <v>38</v>
      </c>
      <c r="O147" s="57"/>
      <c r="P147" s="150">
        <f>O147*H147</f>
        <v>0</v>
      </c>
      <c r="Q147" s="150">
        <v>0</v>
      </c>
      <c r="R147" s="150">
        <f>Q147*H147</f>
        <v>0</v>
      </c>
      <c r="S147" s="150">
        <v>0.02</v>
      </c>
      <c r="T147" s="151">
        <f>S147*H147</f>
        <v>246.4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52" t="s">
        <v>117</v>
      </c>
      <c r="AT147" s="152" t="s">
        <v>113</v>
      </c>
      <c r="AU147" s="152" t="s">
        <v>82</v>
      </c>
      <c r="AY147" s="16" t="s">
        <v>111</v>
      </c>
      <c r="BE147" s="153">
        <f>IF(N147="základní",J147,0)</f>
        <v>0</v>
      </c>
      <c r="BF147" s="153">
        <f>IF(N147="snížená",J147,0)</f>
        <v>0</v>
      </c>
      <c r="BG147" s="153">
        <f>IF(N147="zákl. přenesená",J147,0)</f>
        <v>0</v>
      </c>
      <c r="BH147" s="153">
        <f>IF(N147="sníž. přenesená",J147,0)</f>
        <v>0</v>
      </c>
      <c r="BI147" s="153">
        <f>IF(N147="nulová",J147,0)</f>
        <v>0</v>
      </c>
      <c r="BJ147" s="16" t="s">
        <v>78</v>
      </c>
      <c r="BK147" s="153">
        <f>ROUND(I147*H147,2)</f>
        <v>0</v>
      </c>
      <c r="BL147" s="16" t="s">
        <v>117</v>
      </c>
      <c r="BM147" s="152" t="s">
        <v>151</v>
      </c>
    </row>
    <row r="148" spans="2:51" s="13" customFormat="1" ht="12">
      <c r="B148" s="154"/>
      <c r="D148" s="155" t="s">
        <v>119</v>
      </c>
      <c r="E148" s="156" t="s">
        <v>1</v>
      </c>
      <c r="F148" s="157" t="s">
        <v>163</v>
      </c>
      <c r="H148" s="158">
        <v>12320</v>
      </c>
      <c r="I148" s="159"/>
      <c r="L148" s="154"/>
      <c r="M148" s="160"/>
      <c r="N148" s="161"/>
      <c r="O148" s="161"/>
      <c r="P148" s="161"/>
      <c r="Q148" s="161"/>
      <c r="R148" s="161"/>
      <c r="S148" s="161"/>
      <c r="T148" s="162"/>
      <c r="AT148" s="156" t="s">
        <v>119</v>
      </c>
      <c r="AU148" s="156" t="s">
        <v>82</v>
      </c>
      <c r="AV148" s="13" t="s">
        <v>82</v>
      </c>
      <c r="AW148" s="13" t="s">
        <v>30</v>
      </c>
      <c r="AX148" s="13" t="s">
        <v>73</v>
      </c>
      <c r="AY148" s="156" t="s">
        <v>111</v>
      </c>
    </row>
    <row r="149" spans="2:51" s="14" customFormat="1" ht="12">
      <c r="B149" s="163"/>
      <c r="D149" s="155" t="s">
        <v>119</v>
      </c>
      <c r="E149" s="164" t="s">
        <v>1</v>
      </c>
      <c r="F149" s="165" t="s">
        <v>120</v>
      </c>
      <c r="H149" s="166">
        <v>12320</v>
      </c>
      <c r="I149" s="167"/>
      <c r="L149" s="163"/>
      <c r="M149" s="168"/>
      <c r="N149" s="169"/>
      <c r="O149" s="169"/>
      <c r="P149" s="169"/>
      <c r="Q149" s="169"/>
      <c r="R149" s="169"/>
      <c r="S149" s="169"/>
      <c r="T149" s="170"/>
      <c r="AT149" s="164" t="s">
        <v>119</v>
      </c>
      <c r="AU149" s="164" t="s">
        <v>82</v>
      </c>
      <c r="AV149" s="14" t="s">
        <v>117</v>
      </c>
      <c r="AW149" s="14" t="s">
        <v>30</v>
      </c>
      <c r="AX149" s="14" t="s">
        <v>78</v>
      </c>
      <c r="AY149" s="164" t="s">
        <v>111</v>
      </c>
    </row>
    <row r="150" spans="2:63" s="12" customFormat="1" ht="22.9" customHeight="1">
      <c r="B150" s="126"/>
      <c r="D150" s="127" t="s">
        <v>72</v>
      </c>
      <c r="E150" s="137" t="s">
        <v>152</v>
      </c>
      <c r="F150" s="137" t="s">
        <v>153</v>
      </c>
      <c r="I150" s="129"/>
      <c r="J150" s="138">
        <f>BK150</f>
        <v>0</v>
      </c>
      <c r="L150" s="126"/>
      <c r="M150" s="131"/>
      <c r="N150" s="132"/>
      <c r="O150" s="132"/>
      <c r="P150" s="133">
        <f>SUM(P151:P153)</f>
        <v>0</v>
      </c>
      <c r="Q150" s="132"/>
      <c r="R150" s="133">
        <f>SUM(R151:R153)</f>
        <v>0</v>
      </c>
      <c r="S150" s="132"/>
      <c r="T150" s="134">
        <f>SUM(T151:T153)</f>
        <v>0</v>
      </c>
      <c r="AR150" s="127" t="s">
        <v>121</v>
      </c>
      <c r="AT150" s="135" t="s">
        <v>72</v>
      </c>
      <c r="AU150" s="135" t="s">
        <v>78</v>
      </c>
      <c r="AY150" s="127" t="s">
        <v>111</v>
      </c>
      <c r="BK150" s="136">
        <f>SUM(BK151:BK153)</f>
        <v>0</v>
      </c>
    </row>
    <row r="151" spans="1:65" s="2" customFormat="1" ht="14.45" customHeight="1">
      <c r="A151" s="31"/>
      <c r="B151" s="139"/>
      <c r="C151" s="140" t="s">
        <v>142</v>
      </c>
      <c r="D151" s="140" t="s">
        <v>113</v>
      </c>
      <c r="E151" s="141" t="s">
        <v>154</v>
      </c>
      <c r="F151" s="142" t="s">
        <v>155</v>
      </c>
      <c r="G151" s="143" t="s">
        <v>156</v>
      </c>
      <c r="H151" s="144">
        <v>1</v>
      </c>
      <c r="I151" s="145"/>
      <c r="J151" s="146">
        <f>ROUND(I151*H151,2)</f>
        <v>0</v>
      </c>
      <c r="K151" s="147"/>
      <c r="L151" s="32"/>
      <c r="M151" s="148" t="s">
        <v>1</v>
      </c>
      <c r="N151" s="149" t="s">
        <v>38</v>
      </c>
      <c r="O151" s="57"/>
      <c r="P151" s="150">
        <f>O151*H151</f>
        <v>0</v>
      </c>
      <c r="Q151" s="150">
        <v>0</v>
      </c>
      <c r="R151" s="150">
        <f>Q151*H151</f>
        <v>0</v>
      </c>
      <c r="S151" s="150">
        <v>0</v>
      </c>
      <c r="T151" s="151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52" t="s">
        <v>157</v>
      </c>
      <c r="AT151" s="152" t="s">
        <v>113</v>
      </c>
      <c r="AU151" s="152" t="s">
        <v>82</v>
      </c>
      <c r="AY151" s="16" t="s">
        <v>111</v>
      </c>
      <c r="BE151" s="153">
        <f>IF(N151="základní",J151,0)</f>
        <v>0</v>
      </c>
      <c r="BF151" s="153">
        <f>IF(N151="snížená",J151,0)</f>
        <v>0</v>
      </c>
      <c r="BG151" s="153">
        <f>IF(N151="zákl. přenesená",J151,0)</f>
        <v>0</v>
      </c>
      <c r="BH151" s="153">
        <f>IF(N151="sníž. přenesená",J151,0)</f>
        <v>0</v>
      </c>
      <c r="BI151" s="153">
        <f>IF(N151="nulová",J151,0)</f>
        <v>0</v>
      </c>
      <c r="BJ151" s="16" t="s">
        <v>78</v>
      </c>
      <c r="BK151" s="153">
        <f>ROUND(I151*H151,2)</f>
        <v>0</v>
      </c>
      <c r="BL151" s="16" t="s">
        <v>157</v>
      </c>
      <c r="BM151" s="152" t="s">
        <v>158</v>
      </c>
    </row>
    <row r="152" spans="2:51" s="13" customFormat="1" ht="12">
      <c r="B152" s="154"/>
      <c r="D152" s="155" t="s">
        <v>119</v>
      </c>
      <c r="E152" s="156" t="s">
        <v>1</v>
      </c>
      <c r="F152" s="157" t="s">
        <v>78</v>
      </c>
      <c r="H152" s="158">
        <v>1</v>
      </c>
      <c r="I152" s="159"/>
      <c r="L152" s="154"/>
      <c r="M152" s="160"/>
      <c r="N152" s="161"/>
      <c r="O152" s="161"/>
      <c r="P152" s="161"/>
      <c r="Q152" s="161"/>
      <c r="R152" s="161"/>
      <c r="S152" s="161"/>
      <c r="T152" s="162"/>
      <c r="AT152" s="156" t="s">
        <v>119</v>
      </c>
      <c r="AU152" s="156" t="s">
        <v>82</v>
      </c>
      <c r="AV152" s="13" t="s">
        <v>82</v>
      </c>
      <c r="AW152" s="13" t="s">
        <v>30</v>
      </c>
      <c r="AX152" s="13" t="s">
        <v>73</v>
      </c>
      <c r="AY152" s="156" t="s">
        <v>111</v>
      </c>
    </row>
    <row r="153" spans="2:51" s="14" customFormat="1" ht="12">
      <c r="B153" s="163"/>
      <c r="D153" s="155" t="s">
        <v>119</v>
      </c>
      <c r="E153" s="164" t="s">
        <v>1</v>
      </c>
      <c r="F153" s="165" t="s">
        <v>120</v>
      </c>
      <c r="H153" s="166">
        <v>1</v>
      </c>
      <c r="I153" s="167"/>
      <c r="L153" s="163"/>
      <c r="M153" s="171"/>
      <c r="N153" s="172"/>
      <c r="O153" s="172"/>
      <c r="P153" s="172"/>
      <c r="Q153" s="172"/>
      <c r="R153" s="172"/>
      <c r="S153" s="172"/>
      <c r="T153" s="173"/>
      <c r="AT153" s="164" t="s">
        <v>119</v>
      </c>
      <c r="AU153" s="164" t="s">
        <v>82</v>
      </c>
      <c r="AV153" s="14" t="s">
        <v>117</v>
      </c>
      <c r="AW153" s="14" t="s">
        <v>30</v>
      </c>
      <c r="AX153" s="14" t="s">
        <v>78</v>
      </c>
      <c r="AY153" s="164" t="s">
        <v>111</v>
      </c>
    </row>
    <row r="154" spans="1:31" s="2" customFormat="1" ht="6.95" customHeight="1">
      <c r="A154" s="31"/>
      <c r="B154" s="46"/>
      <c r="C154" s="47"/>
      <c r="D154" s="47"/>
      <c r="E154" s="47"/>
      <c r="F154" s="47"/>
      <c r="G154" s="47"/>
      <c r="H154" s="47"/>
      <c r="I154" s="47"/>
      <c r="J154" s="47"/>
      <c r="K154" s="47"/>
      <c r="L154" s="32"/>
      <c r="M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</row>
  </sheetData>
  <autoFilter ref="C120:K153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Holeček</dc:creator>
  <cp:keywords/>
  <dc:description/>
  <cp:lastModifiedBy>Kadlec Radek</cp:lastModifiedBy>
  <cp:lastPrinted>2021-05-21T11:18:39Z</cp:lastPrinted>
  <dcterms:created xsi:type="dcterms:W3CDTF">2021-04-23T07:42:22Z</dcterms:created>
  <dcterms:modified xsi:type="dcterms:W3CDTF">2021-06-17T05:11:57Z</dcterms:modified>
  <cp:category/>
  <cp:version/>
  <cp:contentType/>
  <cp:contentStatus/>
</cp:coreProperties>
</file>