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Rekapitulace stavby" sheetId="1" r:id="rId1"/>
    <sheet name="191012x - Povrchová oprav..." sheetId="2" r:id="rId2"/>
  </sheets>
  <definedNames>
    <definedName name="_xlnm._FilterDatabase" localSheetId="1" hidden="1">'191012x - Povrchová oprav...'!$C$133:$K$230</definedName>
    <definedName name="_xlnm.Print_Area" localSheetId="1">'191012x - Povrchová oprav...'!$C$4:$J$76,'191012x - Povrchová oprav...'!$C$82:$J$117,'191012x - Povrchová oprav...'!$C$123:$K$230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'191012x - Povrchová oprav...'!$133:$133</definedName>
  </definedNames>
  <calcPr calcId="162913"/>
</workbook>
</file>

<file path=xl/sharedStrings.xml><?xml version="1.0" encoding="utf-8"?>
<sst xmlns="http://schemas.openxmlformats.org/spreadsheetml/2006/main" count="1165" uniqueCount="363">
  <si>
    <t>Export Komplet</t>
  </si>
  <si>
    <t/>
  </si>
  <si>
    <t>2.0</t>
  </si>
  <si>
    <t>ZAMOK</t>
  </si>
  <si>
    <t>False</t>
  </si>
  <si>
    <t>{1fc14e21-083a-49c8-8928-4bed8fdece6c}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</si>
  <si>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</si>
  <si>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</si>
  <si>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</si>
  <si>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</si>
  <si>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</si>
  <si>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</si>
  <si>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</si>
  <si>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</si>
  <si>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191012x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</si>
  <si>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</si>
  <si>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</si>
  <si>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Povrchová oprava komunikace III/201 52 Krsy - Štipoklasy</t>
  </si>
  <si>
    <t>KSO:</t>
  </si>
  <si>
    <t>CC-CZ:</t>
  </si>
  <si>
    <t>Místo:</t>
  </si>
  <si>
    <t xml:space="preserve"> </t>
  </si>
  <si>
    <t>Datum:</t>
  </si>
  <si>
    <t>11.10.2019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</si>
  <si>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</si>
  <si>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</si>
  <si>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</si>
  <si>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</si>
  <si>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</si>
  <si>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</si>
  <si>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</si>
  <si>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Vyplň údaj</t>
  </si>
  <si>
    <t>Projektant:</t>
  </si>
  <si>
    <t>26395606</t>
  </si>
  <si>
    <t>projectstudio8 s.r.o.</t>
  </si>
  <si>
    <t>CZ26395606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</si>
  <si>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</si>
  <si>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</si>
  <si>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</si>
  <si>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</si>
  <si>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</si>
  <si>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</si>
  <si>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</si>
  <si>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</si>
  <si>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</si>
  <si>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</si>
  <si>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</si>
  <si>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</si>
  <si>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</si>
  <si>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</si>
  <si>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</si>
  <si>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</si>
  <si>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</si>
  <si>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</si>
  <si>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</si>
  <si>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</si>
  <si>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</si>
  <si>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</si>
  <si>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</si>
  <si>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</si>
  <si>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</si>
  <si>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</si>
  <si>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</si>
  <si>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</si>
  <si>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</si>
  <si>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</si>
  <si>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</si>
  <si>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</si>
  <si>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</si>
  <si>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</si>
  <si>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</si>
  <si>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</si>
  <si>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</si>
  <si>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</si>
  <si>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</si>
  <si>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</si>
  <si>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</si>
  <si>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</si>
  <si>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</si>
  <si>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</si>
  <si>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</si>
  <si>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</si>
  <si>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</si>
  <si>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</si>
  <si>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</si>
  <si>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</si>
  <si>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</si>
  <si>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</si>
  <si>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</si>
  <si>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</si>
  <si>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</si>
  <si>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</si>
  <si>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</si>
  <si>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</si>
  <si>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</si>
  <si>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</si>
  <si>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</si>
  <si>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</si>
  <si>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</si>
  <si>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</si>
  <si>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</si>
  <si>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</si>
  <si>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 hmot a manipulace se sutí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</si>
  <si>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</si>
  <si>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</si>
  <si>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</si>
  <si>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</si>
  <si>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</si>
  <si>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</si>
  <si>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</si>
  <si>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</si>
  <si>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</si>
  <si>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</si>
  <si>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</si>
  <si>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</si>
  <si>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</si>
  <si>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</si>
  <si>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</si>
  <si>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</si>
  <si>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</si>
  <si>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</si>
  <si>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</si>
  <si>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</si>
  <si>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</si>
  <si>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</si>
  <si>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</si>
  <si>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</si>
  <si>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</si>
  <si>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</si>
  <si>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</si>
  <si>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</si>
  <si>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</si>
  <si>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</si>
  <si>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</si>
  <si>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43</t>
  </si>
  <si>
    <t>K</t>
  </si>
  <si>
    <t>113154121x</t>
  </si>
  <si>
    <t>Frézování živičného krytu tl 30 mm pruh š 1 m pl do 500 m2 bez překážek v trase</t>
  </si>
  <si>
    <t>m2</t>
  </si>
  <si>
    <t>CS ÚRS 2021 01</t>
  </si>
  <si>
    <t>4</t>
  </si>
  <si>
    <t>-1248528266</t>
  </si>
  <si>
    <t>PP</t>
  </si>
  <si>
    <t>Frézování živičného podkladu nebo krytu  s naložením na dopravní prostředek plochy jednotlivě do 500 m2 bez překážek v trase pruhu šířky přes 0,5 m do 1 m, tloušťky vrstvy do 0÷50 mm
Napojení úseku
Vyfrézovaný materiál bude použit na zpevnění krajnic
viz výkresy B.1.1, B.1.2
plocha odměřena v dwg</t>
  </si>
  <si>
    <t>114203202</t>
  </si>
  <si>
    <t>Očištění lomového kamene nebo betonových tvárnic od malty</t>
  </si>
  <si>
    <t>m3</t>
  </si>
  <si>
    <t>1783173630</t>
  </si>
  <si>
    <t>Očištění lomového kamene nebo betonových tvárnic získaných při rozebrání dlažeb, záhozů, rovnanin a soustřeďovacích staveb od malty
Vybourání čel u zatrubněných hospodářských přejezdů
2*2*0,25</t>
  </si>
  <si>
    <t>162751117</t>
  </si>
  <si>
    <t>Vodorovné přemístění do 10000 m výkopku/sypaniny z horniny třídy těžitelnosti I, skupiny 1 až 3</t>
  </si>
  <si>
    <t>1756284351</t>
  </si>
  <si>
    <t xml:space="preserve">Vodorovné přemístění výkopku nebo sypaniny po suchu na obvyklém dopravním prostředku, bez naložení výkopku, avšak se složením bez rozhrnutí z horniny třídy těžitelnosti I skupiny 1 až 3 na vzdálenost přes 9 000 do 10 000 m
Nánosy z čištění příkopů a krajnic
dl. příkopů po odečtení hosp. přejezdů
rozsah cca 35%
(5776-186)*0,35*0,15
dl. příkopů po odečtení hosp. přejezdů
rozsah cca 65%
(5776-186)*0,65*0,30
nánosy na krajnicích
2888*0,1"
</t>
  </si>
  <si>
    <t>3</t>
  </si>
  <si>
    <t>171201221</t>
  </si>
  <si>
    <t>Poplatek za uložení na skládce (skládkovné) zeminy a kamení kód odpadu 17 05 04</t>
  </si>
  <si>
    <t>t</t>
  </si>
  <si>
    <t>-405631457</t>
  </si>
  <si>
    <t>Poplatek za uložení stavebního odpadu na skládce (skládkovné) zeminy a kamení zatříděného do Katalogu odpadů pod kódem 17 05 04
Nánosy (1600 kg/m3)
1672*1,60</t>
  </si>
  <si>
    <t>Svislé a kompletní konstrukce</t>
  </si>
  <si>
    <t>359901111</t>
  </si>
  <si>
    <t>Vyčištění stok</t>
  </si>
  <si>
    <t>m</t>
  </si>
  <si>
    <t>1996794024</t>
  </si>
  <si>
    <t>Vyčištění stok  jakékoliv výšky
Pročištění propustků a hospodářských sjezdů
(15,0+10,0+10,0) + (15,0+15,0)</t>
  </si>
  <si>
    <t>5</t>
  </si>
  <si>
    <t>Komunikace pozemní</t>
  </si>
  <si>
    <t>577134111</t>
  </si>
  <si>
    <t>Asfaltový beton vrstva obrusná ACO 11 (ABS) tř. I tl 40 mm š do 3 m z nemodifikovaného asfaltu</t>
  </si>
  <si>
    <t>1137832702</t>
  </si>
  <si>
    <t>Asfaltový beton vrstva obrusná ACO 11 (ABS)  s rozprostřením a se zhutněním z nemodifikovaného asfaltu v pruhu šířky do 3 m tř. I, po zhutnění tl. 40 mm
Viz výkres B.1.1, B.1.2
plocha měřena v dwg</t>
  </si>
  <si>
    <t>6</t>
  </si>
  <si>
    <t>573231106</t>
  </si>
  <si>
    <t>Postřik živičný spojovací ze silniční emulze v množství 0,30 kg/m2</t>
  </si>
  <si>
    <t>-915979662</t>
  </si>
  <si>
    <t>Postřik spojovací PS bez posypu kamenivem ze silniční emulze, v množství 0,30 kg/m2
Viz výkres B.1.1, B.1.2
plocha měřena v dwg</t>
  </si>
  <si>
    <t>7</t>
  </si>
  <si>
    <t>577165112</t>
  </si>
  <si>
    <t>Asfaltový beton vrstva ložní ACL 16 (ABH) tl 70 mm š do 3 m z nemodifikovaného asfaltu</t>
  </si>
  <si>
    <t>-27199478</t>
  </si>
  <si>
    <t>Asfaltový beton vrstva ložní ACL 16 (ABH)  s rozprostřením a zhutněním z nemodifikovaného asfaltu v pruhu šířky do 3 m, po zhutnění tl. 70 mm
Viz výkres B.1.1, B.1.2
plocha měřena v dwg</t>
  </si>
  <si>
    <t>8</t>
  </si>
  <si>
    <t>573231107</t>
  </si>
  <si>
    <t>Postřik živičný spojovací ze silniční emulze v množství 0,40 kg/m2</t>
  </si>
  <si>
    <t>-1591502989</t>
  </si>
  <si>
    <t>Postřik spojovací PS bez posypu kamenivem ze silniční emulze, v množství 0,40 kg/m2
Viz výkres B.1.1, B.1.2
plocha měřena v dwg</t>
  </si>
  <si>
    <t>9</t>
  </si>
  <si>
    <t>565155111x</t>
  </si>
  <si>
    <t>Asfaltový beton vrstva podkladní ACP 16S (obalované kamenivo střednězrnné - OKS) pro vyspravení výtluků</t>
  </si>
  <si>
    <t>-47340024</t>
  </si>
  <si>
    <t>Asfaltový beton vrstva podkladní ACP 16S (obalované kamenivo střednězrnné - OKS)
pro vyspravení výtluků, vyrovnání podélných a příčných nerovností, podélných propadů vozovky, v tl. do 100mm  s rozprostřením a zhutněním 
plocha měřena v dwg
předpoklad 25%  povrchu opravy
16535 * 0,25 = 4134 * 0,07 = 289,36 * 2,646 = 765,647</t>
  </si>
  <si>
    <t>42</t>
  </si>
  <si>
    <t>919721291</t>
  </si>
  <si>
    <t>Geomříž pro vyztužení stávajícího asfaltového povrchu ze skelných vláken</t>
  </si>
  <si>
    <t>603620154</t>
  </si>
  <si>
    <t xml:space="preserve">Vyztužení stávajícího asfaltového povrchu geomříží ze skelných vláken s geotextilií, podélná pevnost v tahu 100 kN/m - v rozsahu 10%
Přesný rozsah bude určen při prohlídce stavby zadavatelem za účasti TDS
</t>
  </si>
  <si>
    <t>10</t>
  </si>
  <si>
    <t>573191111</t>
  </si>
  <si>
    <t>Postřik infiltrační kationaktivní emulzí v množství 1 kg/m2</t>
  </si>
  <si>
    <t>-1103701087</t>
  </si>
  <si>
    <t>Postřik infiltrační kationaktivní emulzí v množství 1,00 kg/m2</t>
  </si>
  <si>
    <t>11</t>
  </si>
  <si>
    <t>569841112</t>
  </si>
  <si>
    <t>Zpevnění krajnic štěrkodrtí tl 130 mm</t>
  </si>
  <si>
    <t>569510658</t>
  </si>
  <si>
    <t xml:space="preserve">Zpevnění krajnic a hospodářských přejezdů s rozprostřením a zhutněním, po zhutnění štěrkodrtí tl. 130 mm, v šíři 0,2 ÷ 0,7 m
</t>
  </si>
  <si>
    <t>Ostatní konstrukce a práce, bourání</t>
  </si>
  <si>
    <t>12</t>
  </si>
  <si>
    <t>912221111x</t>
  </si>
  <si>
    <t>Montáž směrového sloupku silničního plastového pružného</t>
  </si>
  <si>
    <t>kus</t>
  </si>
  <si>
    <t>-1768029947</t>
  </si>
  <si>
    <t>Montáž směrového sloupku silničního plastového pružného, prosté uložení bez betonového základu</t>
  </si>
  <si>
    <t>13</t>
  </si>
  <si>
    <t>M</t>
  </si>
  <si>
    <t>40445158x</t>
  </si>
  <si>
    <t>Sloupek směrový silniční plastový pružný 1,2m</t>
  </si>
  <si>
    <t>492392717</t>
  </si>
  <si>
    <t>Výrobky a tabule orientační pro návěstí a zabezpečovací zařízení silniční značkydopravní svislé sloupky směrové ploché plastové s retroreflexní fólií směrový silniční 1200 mm</t>
  </si>
  <si>
    <t>14</t>
  </si>
  <si>
    <t>915611111</t>
  </si>
  <si>
    <t>Předznačení vodorovného liniového značení</t>
  </si>
  <si>
    <t>859026163</t>
  </si>
  <si>
    <t>Předznačení pro vodorovné značení  stříkané barvou nebo prováděné z nátěrových hmot liniové dělicí čáry, vodicí proužky
měřeno v dwg</t>
  </si>
  <si>
    <t>915111112</t>
  </si>
  <si>
    <t>Vodorovné dopravní značení dělící čáry souvislé š 125 mm retroreflexní bílá barva</t>
  </si>
  <si>
    <t>1820733120</t>
  </si>
  <si>
    <t>Vodorovné dopravní značení stříkané barvou  dělící čára šířky 125 mm souvislá bílá retroreflexní
měřeno v dwg</t>
  </si>
  <si>
    <t>16</t>
  </si>
  <si>
    <t>919112111</t>
  </si>
  <si>
    <t>Řezání dilatačních spár š 4 mm hl do 60 mm příčných nebo podélných v živičném krytu</t>
  </si>
  <si>
    <t>1643164613</t>
  </si>
  <si>
    <t>Řezání dilatačních spár v živičném krytu  příčných nebo podélných, šířky 4 mm, hloubky do 60 mm
měřeno v dwg</t>
  </si>
  <si>
    <t>17</t>
  </si>
  <si>
    <t>919112222</t>
  </si>
  <si>
    <t>Řezání spár pro vytvoření komůrky š 15 mm hl 25 mm pro těsnící zálivku v živičném krytu</t>
  </si>
  <si>
    <t>814894921</t>
  </si>
  <si>
    <t>Řezání dilatačních spár v živičném krytu  vytvoření komůrky pro těsnící zálivku šířky 15 mm, hloubky 25 mm
měřeno v dwg</t>
  </si>
  <si>
    <t>18</t>
  </si>
  <si>
    <t>919122121</t>
  </si>
  <si>
    <t>Těsnění spár zálivkou za tepla pro komůrky š 15 mm hl 25 mm s těsnicím profilem</t>
  </si>
  <si>
    <t>-415495874</t>
  </si>
  <si>
    <t>Utěsnění dilatačních spár zálivkou za tepla  v cementobetonovém nebo živičném krytu včetně adhezního nátěru s těsnicím profilem pod zálivkou, pro komůrky šířky 15 mm, hloubky 25 mm
měřeno v dwg</t>
  </si>
  <si>
    <t>19</t>
  </si>
  <si>
    <t>919412011x</t>
  </si>
  <si>
    <t>Hospodářský přejezd l 5 m z trub plastových PP ULTRA RIB 2 SN16 DN 400</t>
  </si>
  <si>
    <t>-1248498799</t>
  </si>
  <si>
    <t>Hospodářský přejezd l 5 m z trub plastových PP ULTRA RIB 2 SN16 se spojkami nebo s hrdlem DN 400 s převýšením do 600 mm
Trubka bude podsypána + obsypána KSC min 150mm a zasypána vrstvou KSC min 300mm
Přejezdy budou opatřeny hutněnou vrstvou štěrkodrtě min. 150mm</t>
  </si>
  <si>
    <t>20</t>
  </si>
  <si>
    <t>919441211</t>
  </si>
  <si>
    <t>Šikmé čelo propustku z lomového kamene pro propustek z trub DN 300 až 500</t>
  </si>
  <si>
    <t>1780021086</t>
  </si>
  <si>
    <t>Šikmé čelo propustku  včetně římsy ze zdiva z lomového kamene, pro propustek z trub DN 300 až 500 mm</t>
  </si>
  <si>
    <t>919492913x</t>
  </si>
  <si>
    <t>Příplatek ZKD 1 m l nad 5 m hospodářského přejezdu z trub DN 400</t>
  </si>
  <si>
    <t>-928477613</t>
  </si>
  <si>
    <t>Hospodářský přejezd délky 5 m trubplastových ULTRA RIB 2 SN16 se spojkami nebo s hrdlem
Příplatek k cenám za každý další i započatý 1 m délky přejezdu přes 5 m</t>
  </si>
  <si>
    <t>93</t>
  </si>
  <si>
    <t>Různé dokončovací konstrukce a práce inženýrských staveb</t>
  </si>
  <si>
    <t>22</t>
  </si>
  <si>
    <t>938902111</t>
  </si>
  <si>
    <t>Čištění příkopů komunikací příkopovým rypadlem objem nánosu do 0,15 m3/m</t>
  </si>
  <si>
    <t>-1842860606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</si>
  <si>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
dl. příkopů po odečtení hospodářských přejezdů
rozsah cca 35%
(5776-186)*0,35</t>
  </si>
  <si>
    <t>23</t>
  </si>
  <si>
    <t>938902112</t>
  </si>
  <si>
    <t>Čištění příkopů komunikací příkopovým rypadlem objem nánosu do 0,3 m3/m</t>
  </si>
  <si>
    <t>1181860404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</si>
  <si>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
dl. příkopů po odečtení hospodářských přejezdů
rozsah cca 65%
(5776-186)*0,65</t>
  </si>
  <si>
    <t>24</t>
  </si>
  <si>
    <t>938908411</t>
  </si>
  <si>
    <t>Čištění vozovek splachováním vodou</t>
  </si>
  <si>
    <t>360940411</t>
  </si>
  <si>
    <t>Čištění vozovek splachováním vodou povrchu podkladu nebo krytu živičného, betonového nebo dlážděného
měřeno v dwg</t>
  </si>
  <si>
    <t>25</t>
  </si>
  <si>
    <t>938909611</t>
  </si>
  <si>
    <t>Odstranění nánosu na krajnicích tl do 100 mm</t>
  </si>
  <si>
    <t>-1074787654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</si>
  <si>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
měřeno v dwg</t>
  </si>
  <si>
    <t>96</t>
  </si>
  <si>
    <t>Bourání konstrukcí</t>
  </si>
  <si>
    <t>26</t>
  </si>
  <si>
    <t>962022490</t>
  </si>
  <si>
    <t>Bourání zdiva nadzákladového kamenného na MC do 1 m3</t>
  </si>
  <si>
    <t>1469754468</t>
  </si>
  <si>
    <t>Bourání zdiva nadzákladového kamenného nebo smíšeného  kamenného na maltu cementovou, objemu do 1 m3</t>
  </si>
  <si>
    <t>27</t>
  </si>
  <si>
    <t>966008112</t>
  </si>
  <si>
    <t>Bourání trubního propustku do DN 500</t>
  </si>
  <si>
    <t>2102854465</t>
  </si>
  <si>
    <t>Bourání trubního propustku  s odklizením a uložením vybouraného materiálu na skládku na vzdálenost do 3 m nebo s naložením na dopravní prostředek z trub DN přes 300 do 500 mm
2x dl. 6m (km 1,02 a km 1,15)
4x úprava čel hosp. sjezdů (km 2,71)</t>
  </si>
  <si>
    <t>99</t>
  </si>
  <si>
    <t>Přesun hmot a manipulace se sutí</t>
  </si>
  <si>
    <t>28</t>
  </si>
  <si>
    <t>997221551</t>
  </si>
  <si>
    <t>Vodorovná doprava suti ze sypkých materiálů do 1 km</t>
  </si>
  <si>
    <t>-970401704</t>
  </si>
  <si>
    <t>Vodorovná doprava suti  bez naložení, ale se složením a s hrubým urovnáním ze sypkých materiálů, na vzdálenost do 1 km
Přesun vyfrézovaného materiálu na zpevnění krajnic v rámci stavby</t>
  </si>
  <si>
    <t>29</t>
  </si>
  <si>
    <t>997221561</t>
  </si>
  <si>
    <t>Vodorovná doprava suti z kusových materiálů do 1 km</t>
  </si>
  <si>
    <t>-849687917</t>
  </si>
  <si>
    <t>Vodorovná doprava suti  bez naložení, ale se složením a s hrubým urovnáním z kusových materiálů, na vzdálenost do 1 km</t>
  </si>
  <si>
    <t>30</t>
  </si>
  <si>
    <t>997221569</t>
  </si>
  <si>
    <t>Příplatek ZKD 1 km u vodorovné dopravy suti z kusových materiálů</t>
  </si>
  <si>
    <t>-1855353378</t>
  </si>
  <si>
    <t>Vodorovná doprava suti  bez naložení, ale se složením a s hrubým urovnáním Příplatek k ceně za každý další i započatý 1 km přes 1 km
Skládka Černošín, cca 24 km</t>
  </si>
  <si>
    <t>31</t>
  </si>
  <si>
    <t>997221815</t>
  </si>
  <si>
    <t>Poplatek za uložení na skládce (skládkovné) stavebního odpadu betonového kód odpadu 170 101</t>
  </si>
  <si>
    <t>CS ÚRS 2019 01</t>
  </si>
  <si>
    <t>1621312664</t>
  </si>
  <si>
    <t>Poplatek za uložení stavebního odpadu na skládce (skládkovné) z prostého betonu zatříděného do Katalogu odpadů pod kódem 170 101</t>
  </si>
  <si>
    <t>32</t>
  </si>
  <si>
    <t>998225111</t>
  </si>
  <si>
    <t>Přesun hmot pro pozemní komunikace s krytem z kamene, monolitickým betonovým nebo živičným</t>
  </si>
  <si>
    <t>-447774185</t>
  </si>
  <si>
    <t>Přesun hmot pro komunikace s krytem z kameniva, monolitickým betonovým nebo živičným  dopravní vzdálenost do 200 m jakékoliv délky objektu</t>
  </si>
  <si>
    <t>Vedlejší rozpočtové náklady</t>
  </si>
  <si>
    <t>VRN1</t>
  </si>
  <si>
    <t>Průzkumné, geodetické a projektové práce</t>
  </si>
  <si>
    <t>38</t>
  </si>
  <si>
    <t>012002000</t>
  </si>
  <si>
    <t>Geodetické práce</t>
  </si>
  <si>
    <t>kpl</t>
  </si>
  <si>
    <t>1024</t>
  </si>
  <si>
    <t>-124344917</t>
  </si>
  <si>
    <t>Geodetické práce po dokončení stavby</t>
  </si>
  <si>
    <t>39</t>
  </si>
  <si>
    <t>013002000</t>
  </si>
  <si>
    <t>kp</t>
  </si>
  <si>
    <t>-1912573663</t>
  </si>
  <si>
    <t>Projektové práce - dokumentace skutečného provedení stavby</t>
  </si>
  <si>
    <t>VRN3</t>
  </si>
  <si>
    <t>33</t>
  </si>
  <si>
    <t>031002000</t>
  </si>
  <si>
    <t>Související práce pro zařízení staveniště</t>
  </si>
  <si>
    <t>159714252</t>
  </si>
  <si>
    <t>36</t>
  </si>
  <si>
    <t>032002000</t>
  </si>
  <si>
    <t>Vybavení staveniště</t>
  </si>
  <si>
    <t>-429149821</t>
  </si>
  <si>
    <t>35</t>
  </si>
  <si>
    <t>034002000</t>
  </si>
  <si>
    <t>Zabezpečení staveniště</t>
  </si>
  <si>
    <t>2057797524</t>
  </si>
  <si>
    <t>34</t>
  </si>
  <si>
    <t>039002000</t>
  </si>
  <si>
    <t>Zrušení zařízení staveniště</t>
  </si>
  <si>
    <t>-1221612220</t>
  </si>
  <si>
    <t>VRN4</t>
  </si>
  <si>
    <t>Inženýrská činnost</t>
  </si>
  <si>
    <t>40</t>
  </si>
  <si>
    <t>043002000</t>
  </si>
  <si>
    <t>Zkoušky a ostatní měření</t>
  </si>
  <si>
    <t>-1588714661</t>
  </si>
  <si>
    <t>Zkoušky, měření a jejich vyhodnocení</t>
  </si>
  <si>
    <t>41</t>
  </si>
  <si>
    <t>049002000</t>
  </si>
  <si>
    <t>Ostatní inženýrská činnost</t>
  </si>
  <si>
    <t>-1288878059</t>
  </si>
  <si>
    <t>Dopravně inženýrské opatření dle přílohy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</si>
</sst>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4" fontId="22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H8" sqref="AH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26" t="s">
        <v>14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19"/>
      <c r="AQ5" s="19"/>
      <c r="AR5" s="17"/>
      <c r="BE5" s="223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8" t="s">
        <v>17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19"/>
      <c r="AQ6" s="19"/>
      <c r="AR6" s="17"/>
      <c r="BE6" s="224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4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4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4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24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24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4"/>
      <c r="BS12" s="14" t="s">
        <v>6</v>
      </c>
    </row>
    <row r="13" spans="2:71" s="1" customFormat="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31</v>
      </c>
      <c r="AO13" s="19"/>
      <c r="AP13" s="19"/>
      <c r="AQ13" s="19"/>
      <c r="AR13" s="17"/>
      <c r="BE13" s="224"/>
      <c r="BS13" s="14" t="s">
        <v>6</v>
      </c>
    </row>
    <row r="14" spans="2:71" ht="12.75">
      <c r="B14" s="18"/>
      <c r="C14" s="19"/>
      <c r="D14" s="19"/>
      <c r="E14" s="229" t="s">
        <v>31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6" t="s">
        <v>28</v>
      </c>
      <c r="AL14" s="19"/>
      <c r="AM14" s="19"/>
      <c r="AN14" s="28" t="s">
        <v>31</v>
      </c>
      <c r="AO14" s="19"/>
      <c r="AP14" s="19"/>
      <c r="AQ14" s="19"/>
      <c r="AR14" s="17"/>
      <c r="BE14" s="224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4"/>
      <c r="BS15" s="14" t="s">
        <v>4</v>
      </c>
    </row>
    <row r="16" spans="2:71" s="1" customFormat="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33</v>
      </c>
      <c r="AO16" s="19"/>
      <c r="AP16" s="19"/>
      <c r="AQ16" s="19"/>
      <c r="AR16" s="17"/>
      <c r="BE16" s="224"/>
      <c r="BS16" s="14" t="s">
        <v>4</v>
      </c>
    </row>
    <row r="17" spans="2:71" s="1" customFormat="1" ht="18.4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35</v>
      </c>
      <c r="AO17" s="19"/>
      <c r="AP17" s="19"/>
      <c r="AQ17" s="19"/>
      <c r="AR17" s="17"/>
      <c r="BE17" s="224"/>
      <c r="BS17" s="14" t="s">
        <v>36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4"/>
      <c r="BS18" s="14" t="s">
        <v>6</v>
      </c>
    </row>
    <row r="19" spans="2:71" s="1" customFormat="1" ht="12" customHeight="1">
      <c r="B19" s="18"/>
      <c r="C19" s="19"/>
      <c r="D19" s="26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33</v>
      </c>
      <c r="AO19" s="19"/>
      <c r="AP19" s="19"/>
      <c r="AQ19" s="19"/>
      <c r="AR19" s="17"/>
      <c r="BE19" s="224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35</v>
      </c>
      <c r="AO20" s="19"/>
      <c r="AP20" s="19"/>
      <c r="AQ20" s="19"/>
      <c r="AR20" s="17"/>
      <c r="BE20" s="224"/>
      <c r="BS20" s="14" t="s">
        <v>36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4"/>
    </row>
    <row r="22" spans="2:57" s="1" customFormat="1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4"/>
    </row>
    <row r="23" spans="2:57" s="1" customFormat="1" ht="16.5" customHeight="1">
      <c r="B23" s="18"/>
      <c r="C23" s="19"/>
      <c r="D23" s="19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19"/>
      <c r="AP23" s="19"/>
      <c r="AQ23" s="19"/>
      <c r="AR23" s="17"/>
      <c r="BE23" s="224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4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4"/>
    </row>
    <row r="26" spans="1:57" s="2" customFormat="1" ht="25.9" customHeight="1">
      <c r="A26" s="31"/>
      <c r="B26" s="32"/>
      <c r="C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2">
        <f>ROUND(AG94,2)</f>
        <v>0</v>
      </c>
      <c r="AL26" s="233"/>
      <c r="AM26" s="233"/>
      <c r="AN26" s="233"/>
      <c r="AO26" s="233"/>
      <c r="AP26" s="33"/>
      <c r="AQ26" s="33"/>
      <c r="AR26" s="36"/>
      <c r="BE26" s="224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24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34" t="s">
        <v>40</v>
      </c>
      <c r="M28" s="234"/>
      <c r="N28" s="234"/>
      <c r="O28" s="234"/>
      <c r="P28" s="234"/>
      <c r="Q28" s="33"/>
      <c r="R28" s="33"/>
      <c r="S28" s="33"/>
      <c r="T28" s="33"/>
      <c r="U28" s="33"/>
      <c r="V28" s="33"/>
      <c r="W28" s="234" t="s">
        <v>41</v>
      </c>
      <c r="X28" s="234"/>
      <c r="Y28" s="234"/>
      <c r="Z28" s="234"/>
      <c r="AA28" s="234"/>
      <c r="AB28" s="234"/>
      <c r="AC28" s="234"/>
      <c r="AD28" s="234"/>
      <c r="AE28" s="234"/>
      <c r="AF28" s="33"/>
      <c r="AG28" s="33"/>
      <c r="AH28" s="33"/>
      <c r="AI28" s="33"/>
      <c r="AJ28" s="33"/>
      <c r="AK28" s="234" t="s">
        <v>42</v>
      </c>
      <c r="AL28" s="234"/>
      <c r="AM28" s="234"/>
      <c r="AN28" s="234"/>
      <c r="AO28" s="234"/>
      <c r="AP28" s="33"/>
      <c r="AQ28" s="33"/>
      <c r="AR28" s="36"/>
      <c r="BE28" s="224"/>
    </row>
    <row r="29" spans="2:57" s="3" customFormat="1" ht="14.45" customHeight="1">
      <c r="B29" s="37"/>
      <c r="C29" s="38"/>
      <c r="D29" s="26" t="s">
        <v>43</v>
      </c>
      <c r="E29" s="38"/>
      <c r="F29" s="26" t="s">
        <v>44</v>
      </c>
      <c r="G29" s="38"/>
      <c r="H29" s="38"/>
      <c r="I29" s="38"/>
      <c r="J29" s="38"/>
      <c r="K29" s="38"/>
      <c r="L29" s="237">
        <v>0.21</v>
      </c>
      <c r="M29" s="236"/>
      <c r="N29" s="236"/>
      <c r="O29" s="236"/>
      <c r="P29" s="236"/>
      <c r="Q29" s="38"/>
      <c r="R29" s="38"/>
      <c r="S29" s="38"/>
      <c r="T29" s="38"/>
      <c r="U29" s="38"/>
      <c r="V29" s="38"/>
      <c r="W29" s="235">
        <f>ROUND(AZ94,2)</f>
        <v>0</v>
      </c>
      <c r="X29" s="236"/>
      <c r="Y29" s="236"/>
      <c r="Z29" s="236"/>
      <c r="AA29" s="236"/>
      <c r="AB29" s="236"/>
      <c r="AC29" s="236"/>
      <c r="AD29" s="236"/>
      <c r="AE29" s="236"/>
      <c r="AF29" s="38"/>
      <c r="AG29" s="38"/>
      <c r="AH29" s="38"/>
      <c r="AI29" s="38"/>
      <c r="AJ29" s="38"/>
      <c r="AK29" s="235">
        <f>ROUND(AV94,2)</f>
        <v>0</v>
      </c>
      <c r="AL29" s="236"/>
      <c r="AM29" s="236"/>
      <c r="AN29" s="236"/>
      <c r="AO29" s="236"/>
      <c r="AP29" s="38"/>
      <c r="AQ29" s="38"/>
      <c r="AR29" s="39"/>
      <c r="BE29" s="225"/>
    </row>
    <row r="30" spans="2:57" s="3" customFormat="1" ht="14.45" customHeight="1">
      <c r="B30" s="37"/>
      <c r="C30" s="38"/>
      <c r="D30" s="38"/>
      <c r="E30" s="38"/>
      <c r="F30" s="26" t="s">
        <v>45</v>
      </c>
      <c r="G30" s="38"/>
      <c r="H30" s="38"/>
      <c r="I30" s="38"/>
      <c r="J30" s="38"/>
      <c r="K30" s="38"/>
      <c r="L30" s="237">
        <v>0.15</v>
      </c>
      <c r="M30" s="236"/>
      <c r="N30" s="236"/>
      <c r="O30" s="236"/>
      <c r="P30" s="236"/>
      <c r="Q30" s="38"/>
      <c r="R30" s="38"/>
      <c r="S30" s="38"/>
      <c r="T30" s="38"/>
      <c r="U30" s="38"/>
      <c r="V30" s="38"/>
      <c r="W30" s="235">
        <f>ROUND(BA94,2)</f>
        <v>0</v>
      </c>
      <c r="X30" s="236"/>
      <c r="Y30" s="236"/>
      <c r="Z30" s="236"/>
      <c r="AA30" s="236"/>
      <c r="AB30" s="236"/>
      <c r="AC30" s="236"/>
      <c r="AD30" s="236"/>
      <c r="AE30" s="236"/>
      <c r="AF30" s="38"/>
      <c r="AG30" s="38"/>
      <c r="AH30" s="38"/>
      <c r="AI30" s="38"/>
      <c r="AJ30" s="38"/>
      <c r="AK30" s="235">
        <f>ROUND(AW94,2)</f>
        <v>0</v>
      </c>
      <c r="AL30" s="236"/>
      <c r="AM30" s="236"/>
      <c r="AN30" s="236"/>
      <c r="AO30" s="236"/>
      <c r="AP30" s="38"/>
      <c r="AQ30" s="38"/>
      <c r="AR30" s="39"/>
      <c r="BE30" s="225"/>
    </row>
    <row r="31" spans="2:57" s="3" customFormat="1" ht="14.45" customHeight="1" hidden="1">
      <c r="B31" s="37"/>
      <c r="C31" s="38"/>
      <c r="D31" s="38"/>
      <c r="E31" s="38"/>
      <c r="F31" s="26" t="s">
        <v>46</v>
      </c>
      <c r="G31" s="38"/>
      <c r="H31" s="38"/>
      <c r="I31" s="38"/>
      <c r="J31" s="38"/>
      <c r="K31" s="38"/>
      <c r="L31" s="237">
        <v>0.21</v>
      </c>
      <c r="M31" s="236"/>
      <c r="N31" s="236"/>
      <c r="O31" s="236"/>
      <c r="P31" s="236"/>
      <c r="Q31" s="38"/>
      <c r="R31" s="38"/>
      <c r="S31" s="38"/>
      <c r="T31" s="38"/>
      <c r="U31" s="38"/>
      <c r="V31" s="38"/>
      <c r="W31" s="235">
        <f>ROUND(BB94,2)</f>
        <v>0</v>
      </c>
      <c r="X31" s="236"/>
      <c r="Y31" s="236"/>
      <c r="Z31" s="236"/>
      <c r="AA31" s="236"/>
      <c r="AB31" s="236"/>
      <c r="AC31" s="236"/>
      <c r="AD31" s="236"/>
      <c r="AE31" s="236"/>
      <c r="AF31" s="38"/>
      <c r="AG31" s="38"/>
      <c r="AH31" s="38"/>
      <c r="AI31" s="38"/>
      <c r="AJ31" s="38"/>
      <c r="AK31" s="235">
        <v>0</v>
      </c>
      <c r="AL31" s="236"/>
      <c r="AM31" s="236"/>
      <c r="AN31" s="236"/>
      <c r="AO31" s="236"/>
      <c r="AP31" s="38"/>
      <c r="AQ31" s="38"/>
      <c r="AR31" s="39"/>
      <c r="BE31" s="225"/>
    </row>
    <row r="32" spans="2:57" s="3" customFormat="1" ht="14.45" customHeight="1" hidden="1">
      <c r="B32" s="37"/>
      <c r="C32" s="38"/>
      <c r="D32" s="38"/>
      <c r="E32" s="38"/>
      <c r="F32" s="26" t="s">
        <v>47</v>
      </c>
      <c r="G32" s="38"/>
      <c r="H32" s="38"/>
      <c r="I32" s="38"/>
      <c r="J32" s="38"/>
      <c r="K32" s="38"/>
      <c r="L32" s="237">
        <v>0.15</v>
      </c>
      <c r="M32" s="236"/>
      <c r="N32" s="236"/>
      <c r="O32" s="236"/>
      <c r="P32" s="236"/>
      <c r="Q32" s="38"/>
      <c r="R32" s="38"/>
      <c r="S32" s="38"/>
      <c r="T32" s="38"/>
      <c r="U32" s="38"/>
      <c r="V32" s="38"/>
      <c r="W32" s="235">
        <f>ROUND(BC94,2)</f>
        <v>0</v>
      </c>
      <c r="X32" s="236"/>
      <c r="Y32" s="236"/>
      <c r="Z32" s="236"/>
      <c r="AA32" s="236"/>
      <c r="AB32" s="236"/>
      <c r="AC32" s="236"/>
      <c r="AD32" s="236"/>
      <c r="AE32" s="236"/>
      <c r="AF32" s="38"/>
      <c r="AG32" s="38"/>
      <c r="AH32" s="38"/>
      <c r="AI32" s="38"/>
      <c r="AJ32" s="38"/>
      <c r="AK32" s="235">
        <v>0</v>
      </c>
      <c r="AL32" s="236"/>
      <c r="AM32" s="236"/>
      <c r="AN32" s="236"/>
      <c r="AO32" s="236"/>
      <c r="AP32" s="38"/>
      <c r="AQ32" s="38"/>
      <c r="AR32" s="39"/>
      <c r="BE32" s="225"/>
    </row>
    <row r="33" spans="2:57" s="3" customFormat="1" ht="14.45" customHeight="1" hidden="1">
      <c r="B33" s="37"/>
      <c r="C33" s="38"/>
      <c r="D33" s="38"/>
      <c r="E33" s="38"/>
      <c r="F33" s="26" t="s">
        <v>48</v>
      </c>
      <c r="G33" s="38"/>
      <c r="H33" s="38"/>
      <c r="I33" s="38"/>
      <c r="J33" s="38"/>
      <c r="K33" s="38"/>
      <c r="L33" s="237">
        <v>0</v>
      </c>
      <c r="M33" s="236"/>
      <c r="N33" s="236"/>
      <c r="O33" s="236"/>
      <c r="P33" s="236"/>
      <c r="Q33" s="38"/>
      <c r="R33" s="38"/>
      <c r="S33" s="38"/>
      <c r="T33" s="38"/>
      <c r="U33" s="38"/>
      <c r="V33" s="38"/>
      <c r="W33" s="235">
        <f>ROUND(BD94,2)</f>
        <v>0</v>
      </c>
      <c r="X33" s="236"/>
      <c r="Y33" s="236"/>
      <c r="Z33" s="236"/>
      <c r="AA33" s="236"/>
      <c r="AB33" s="236"/>
      <c r="AC33" s="236"/>
      <c r="AD33" s="236"/>
      <c r="AE33" s="236"/>
      <c r="AF33" s="38"/>
      <c r="AG33" s="38"/>
      <c r="AH33" s="38"/>
      <c r="AI33" s="38"/>
      <c r="AJ33" s="38"/>
      <c r="AK33" s="235">
        <v>0</v>
      </c>
      <c r="AL33" s="236"/>
      <c r="AM33" s="236"/>
      <c r="AN33" s="236"/>
      <c r="AO33" s="236"/>
      <c r="AP33" s="38"/>
      <c r="AQ33" s="38"/>
      <c r="AR33" s="39"/>
      <c r="BE33" s="225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24"/>
    </row>
    <row r="35" spans="1:57" s="2" customFormat="1" ht="25.9" customHeight="1">
      <c r="A35" s="31"/>
      <c r="B35" s="32"/>
      <c r="C35" s="40"/>
      <c r="D35" s="41" t="s">
        <v>49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50</v>
      </c>
      <c r="U35" s="42"/>
      <c r="V35" s="42"/>
      <c r="W35" s="42"/>
      <c r="X35" s="238" t="s">
        <v>51</v>
      </c>
      <c r="Y35" s="239"/>
      <c r="Z35" s="239"/>
      <c r="AA35" s="239"/>
      <c r="AB35" s="239"/>
      <c r="AC35" s="42"/>
      <c r="AD35" s="42"/>
      <c r="AE35" s="42"/>
      <c r="AF35" s="42"/>
      <c r="AG35" s="42"/>
      <c r="AH35" s="42"/>
      <c r="AI35" s="42"/>
      <c r="AJ35" s="42"/>
      <c r="AK35" s="240">
        <f>SUM(AK26:AK33)</f>
        <v>0</v>
      </c>
      <c r="AL35" s="239"/>
      <c r="AM35" s="239"/>
      <c r="AN35" s="239"/>
      <c r="AO35" s="241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53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55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54</v>
      </c>
      <c r="AI60" s="35"/>
      <c r="AJ60" s="35"/>
      <c r="AK60" s="35"/>
      <c r="AL60" s="35"/>
      <c r="AM60" s="49" t="s">
        <v>55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56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57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54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55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54</v>
      </c>
      <c r="AI75" s="35"/>
      <c r="AJ75" s="35"/>
      <c r="AK75" s="35"/>
      <c r="AL75" s="35"/>
      <c r="AM75" s="49" t="s">
        <v>55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58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191012x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2" t="str">
        <f>K6</f>
        <v>Povrchová oprava komunikace III/201 52 Krsy - Štipoklasy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4" t="str">
        <f>IF(AN8="","",AN8)</f>
        <v>11.10.2019</v>
      </c>
      <c r="AN87" s="244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SUS Plzeňského kraje, příspěvková organizace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32</v>
      </c>
      <c r="AJ89" s="33"/>
      <c r="AK89" s="33"/>
      <c r="AL89" s="33"/>
      <c r="AM89" s="245" t="str">
        <f>IF(E17="","",E17)</f>
        <v>projectstudio8 s.r.o.</v>
      </c>
      <c r="AN89" s="246"/>
      <c r="AO89" s="246"/>
      <c r="AP89" s="246"/>
      <c r="AQ89" s="33"/>
      <c r="AR89" s="36"/>
      <c r="AS89" s="247" t="s">
        <v>59</v>
      </c>
      <c r="AT89" s="24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30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37</v>
      </c>
      <c r="AJ90" s="33"/>
      <c r="AK90" s="33"/>
      <c r="AL90" s="33"/>
      <c r="AM90" s="245" t="str">
        <f>IF(E20="","",E20)</f>
        <v>projectstudio8 s.r.o.</v>
      </c>
      <c r="AN90" s="246"/>
      <c r="AO90" s="246"/>
      <c r="AP90" s="246"/>
      <c r="AQ90" s="33"/>
      <c r="AR90" s="36"/>
      <c r="AS90" s="249"/>
      <c r="AT90" s="25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1"/>
      <c r="AT91" s="25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3" t="s">
        <v>60</v>
      </c>
      <c r="D92" s="254"/>
      <c r="E92" s="254"/>
      <c r="F92" s="254"/>
      <c r="G92" s="254"/>
      <c r="H92" s="70"/>
      <c r="I92" s="255" t="s">
        <v>61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62</v>
      </c>
      <c r="AH92" s="254"/>
      <c r="AI92" s="254"/>
      <c r="AJ92" s="254"/>
      <c r="AK92" s="254"/>
      <c r="AL92" s="254"/>
      <c r="AM92" s="254"/>
      <c r="AN92" s="255" t="s">
        <v>63</v>
      </c>
      <c r="AO92" s="254"/>
      <c r="AP92" s="257"/>
      <c r="AQ92" s="71" t="s">
        <v>64</v>
      </c>
      <c r="AR92" s="36"/>
      <c r="AS92" s="72" t="s">
        <v>65</v>
      </c>
      <c r="AT92" s="73" t="s">
        <v>66</v>
      </c>
      <c r="AU92" s="73" t="s">
        <v>67</v>
      </c>
      <c r="AV92" s="73" t="s">
        <v>68</v>
      </c>
      <c r="AW92" s="73" t="s">
        <v>69</v>
      </c>
      <c r="AX92" s="73" t="s">
        <v>70</v>
      </c>
      <c r="AY92" s="73" t="s">
        <v>71</v>
      </c>
      <c r="AZ92" s="73" t="s">
        <v>72</v>
      </c>
      <c r="BA92" s="73" t="s">
        <v>73</v>
      </c>
      <c r="BB92" s="73" t="s">
        <v>74</v>
      </c>
      <c r="BC92" s="73" t="s">
        <v>75</v>
      </c>
      <c r="BD92" s="74" t="s">
        <v>76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77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1">
        <f>ROUND(AG95,2)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78</v>
      </c>
      <c r="BT94" s="88" t="s">
        <v>79</v>
      </c>
      <c r="BV94" s="88" t="s">
        <v>80</v>
      </c>
      <c r="BW94" s="88" t="s">
        <v>5</v>
      </c>
      <c r="BX94" s="88" t="s">
        <v>81</v>
      </c>
      <c r="CL94" s="88" t="s">
        <v>1</v>
      </c>
    </row>
    <row r="95" spans="1:90" s="7" customFormat="1" ht="24.75" customHeight="1">
      <c r="A95" s="89" t="s">
        <v>82</v>
      </c>
      <c r="B95" s="90"/>
      <c r="C95" s="91"/>
      <c r="D95" s="260" t="s">
        <v>14</v>
      </c>
      <c r="E95" s="260"/>
      <c r="F95" s="260"/>
      <c r="G95" s="260"/>
      <c r="H95" s="260"/>
      <c r="I95" s="92"/>
      <c r="J95" s="260" t="s">
        <v>17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'191012x - Povrchová oprav...'!J30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93" t="s">
        <v>83</v>
      </c>
      <c r="AR95" s="94"/>
      <c r="AS95" s="95">
        <v>0</v>
      </c>
      <c r="AT95" s="96">
        <f>ROUND(SUM(AV95:AW95),2)</f>
        <v>0</v>
      </c>
      <c r="AU95" s="97">
        <f>'191012x - Povrchová oprav...'!P134</f>
        <v>0</v>
      </c>
      <c r="AV95" s="96">
        <f>'191012x - Povrchová oprav...'!J33</f>
        <v>0</v>
      </c>
      <c r="AW95" s="96">
        <f>'191012x - Povrchová oprav...'!J34</f>
        <v>0</v>
      </c>
      <c r="AX95" s="96">
        <f>'191012x - Povrchová oprav...'!J35</f>
        <v>0</v>
      </c>
      <c r="AY95" s="96">
        <f>'191012x - Povrchová oprav...'!J36</f>
        <v>0</v>
      </c>
      <c r="AZ95" s="96">
        <f>'191012x - Povrchová oprav...'!F33</f>
        <v>0</v>
      </c>
      <c r="BA95" s="96">
        <f>'191012x - Povrchová oprav...'!F34</f>
        <v>0</v>
      </c>
      <c r="BB95" s="96">
        <f>'191012x - Povrchová oprav...'!F35</f>
        <v>0</v>
      </c>
      <c r="BC95" s="96">
        <f>'191012x - Povrchová oprav...'!F36</f>
        <v>0</v>
      </c>
      <c r="BD95" s="98">
        <f>'191012x - Povrchová oprav...'!F37</f>
        <v>0</v>
      </c>
      <c r="BT95" s="99" t="s">
        <v>84</v>
      </c>
      <c r="BU95" s="99" t="s">
        <v>85</v>
      </c>
      <c r="BV95" s="99" t="s">
        <v>80</v>
      </c>
      <c r="BW95" s="99" t="s">
        <v>5</v>
      </c>
      <c r="BX95" s="99" t="s">
        <v>81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B8uYfBr3V4KSTUHg6lILf/SogfwdeHmghyJoN4Fd8KmGK1LFmR7HpAGWYfnN2e2Lw/KTPVmPBGYgZa3wqA4Svw==" saltValue="/Y/vcdRSXX3E6NzCXUoYEbbskbKUnlYr/r3ANzDedK6VhqjIRxLrfFimnxX7Wyqvx96hzjM8WHCyQowTPxriU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91012x - Povrchová opra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86</v>
      </c>
    </row>
    <row r="4" spans="2:46" s="1" customFormat="1" ht="24.95" customHeight="1">
      <c r="B4" s="17"/>
      <c r="D4" s="102" t="s">
        <v>87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64" t="s">
        <v>17</v>
      </c>
      <c r="F7" s="265"/>
      <c r="G7" s="265"/>
      <c r="H7" s="265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11.10.2019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">
        <v>27</v>
      </c>
      <c r="F13" s="31"/>
      <c r="G13" s="31"/>
      <c r="H13" s="31"/>
      <c r="I13" s="104" t="s">
        <v>28</v>
      </c>
      <c r="J13" s="105" t="s">
        <v>29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30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66" t="str">
        <f>'Rekapitulace stavby'!E14</f>
        <v>Vyplň údaj</v>
      </c>
      <c r="F16" s="267"/>
      <c r="G16" s="267"/>
      <c r="H16" s="267"/>
      <c r="I16" s="104" t="s">
        <v>28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32</v>
      </c>
      <c r="E18" s="31"/>
      <c r="F18" s="31"/>
      <c r="G18" s="31"/>
      <c r="H18" s="31"/>
      <c r="I18" s="104" t="s">
        <v>25</v>
      </c>
      <c r="J18" s="105" t="s">
        <v>33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34</v>
      </c>
      <c r="F19" s="31"/>
      <c r="G19" s="31"/>
      <c r="H19" s="31"/>
      <c r="I19" s="104" t="s">
        <v>28</v>
      </c>
      <c r="J19" s="105" t="s">
        <v>35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37</v>
      </c>
      <c r="E21" s="31"/>
      <c r="F21" s="31"/>
      <c r="G21" s="31"/>
      <c r="H21" s="31"/>
      <c r="I21" s="104" t="s">
        <v>25</v>
      </c>
      <c r="J21" s="105" t="s">
        <v>33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34</v>
      </c>
      <c r="F22" s="31"/>
      <c r="G22" s="31"/>
      <c r="H22" s="31"/>
      <c r="I22" s="104" t="s">
        <v>28</v>
      </c>
      <c r="J22" s="105" t="s">
        <v>35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38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68" t="s">
        <v>1</v>
      </c>
      <c r="F25" s="268"/>
      <c r="G25" s="268"/>
      <c r="H25" s="268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4.45" customHeight="1">
      <c r="A28" s="31"/>
      <c r="B28" s="36"/>
      <c r="C28" s="31"/>
      <c r="D28" s="105" t="s">
        <v>88</v>
      </c>
      <c r="E28" s="31"/>
      <c r="F28" s="31"/>
      <c r="G28" s="31"/>
      <c r="H28" s="31"/>
      <c r="I28" s="31"/>
      <c r="J28" s="111">
        <f>J94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14.45" customHeight="1">
      <c r="A29" s="31"/>
      <c r="B29" s="36"/>
      <c r="C29" s="31"/>
      <c r="D29" s="112" t="s">
        <v>89</v>
      </c>
      <c r="E29" s="31"/>
      <c r="F29" s="31"/>
      <c r="G29" s="31"/>
      <c r="H29" s="31"/>
      <c r="I29" s="31"/>
      <c r="J29" s="111">
        <f>J109</f>
        <v>0</v>
      </c>
      <c r="K29" s="31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3" t="s">
        <v>39</v>
      </c>
      <c r="E30" s="31"/>
      <c r="F30" s="31"/>
      <c r="G30" s="31"/>
      <c r="H30" s="31"/>
      <c r="I30" s="31"/>
      <c r="J30" s="114">
        <f>ROUND(J28+J29,2)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0"/>
      <c r="E31" s="110"/>
      <c r="F31" s="110"/>
      <c r="G31" s="110"/>
      <c r="H31" s="110"/>
      <c r="I31" s="110"/>
      <c r="J31" s="110"/>
      <c r="K31" s="11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5" t="s">
        <v>41</v>
      </c>
      <c r="G32" s="31"/>
      <c r="H32" s="31"/>
      <c r="I32" s="115" t="s">
        <v>40</v>
      </c>
      <c r="J32" s="115" t="s">
        <v>42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6" t="s">
        <v>43</v>
      </c>
      <c r="E33" s="104" t="s">
        <v>44</v>
      </c>
      <c r="F33" s="117">
        <f>ROUND((SUM(BE109:BE116)+SUM(BE134:BE230)),2)</f>
        <v>0</v>
      </c>
      <c r="G33" s="31"/>
      <c r="H33" s="31"/>
      <c r="I33" s="118">
        <v>0.21</v>
      </c>
      <c r="J33" s="117">
        <f>ROUND(((SUM(BE109:BE116)+SUM(BE134:BE230))*I33),2)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4" t="s">
        <v>45</v>
      </c>
      <c r="F34" s="117">
        <f>ROUND((SUM(BF109:BF116)+SUM(BF134:BF230)),2)</f>
        <v>0</v>
      </c>
      <c r="G34" s="31"/>
      <c r="H34" s="31"/>
      <c r="I34" s="118">
        <v>0.15</v>
      </c>
      <c r="J34" s="117">
        <f>ROUND(((SUM(BF109:BF116)+SUM(BF134:BF230))*I34),2)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46</v>
      </c>
      <c r="F35" s="117">
        <f>ROUND((SUM(BG109:BG116)+SUM(BG134:BG230)),2)</f>
        <v>0</v>
      </c>
      <c r="G35" s="31"/>
      <c r="H35" s="31"/>
      <c r="I35" s="118">
        <v>0.21</v>
      </c>
      <c r="J35" s="11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4" t="s">
        <v>47</v>
      </c>
      <c r="F36" s="117">
        <f>ROUND((SUM(BH109:BH116)+SUM(BH134:BH230)),2)</f>
        <v>0</v>
      </c>
      <c r="G36" s="31"/>
      <c r="H36" s="31"/>
      <c r="I36" s="118">
        <v>0.15</v>
      </c>
      <c r="J36" s="11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4" t="s">
        <v>48</v>
      </c>
      <c r="F37" s="117">
        <f>ROUND((SUM(BI109:BI116)+SUM(BI134:BI230)),2)</f>
        <v>0</v>
      </c>
      <c r="G37" s="31"/>
      <c r="H37" s="31"/>
      <c r="I37" s="118">
        <v>0</v>
      </c>
      <c r="J37" s="11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19"/>
      <c r="D39" s="120" t="s">
        <v>49</v>
      </c>
      <c r="E39" s="121"/>
      <c r="F39" s="121"/>
      <c r="G39" s="122" t="s">
        <v>50</v>
      </c>
      <c r="H39" s="123" t="s">
        <v>51</v>
      </c>
      <c r="I39" s="121"/>
      <c r="J39" s="124">
        <f>SUM(J30:J37)</f>
        <v>0</v>
      </c>
      <c r="K39" s="125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6" t="s">
        <v>52</v>
      </c>
      <c r="E50" s="127"/>
      <c r="F50" s="127"/>
      <c r="G50" s="126" t="s">
        <v>53</v>
      </c>
      <c r="H50" s="127"/>
      <c r="I50" s="127"/>
      <c r="J50" s="127"/>
      <c r="K50" s="127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8" t="s">
        <v>54</v>
      </c>
      <c r="E61" s="129"/>
      <c r="F61" s="130" t="s">
        <v>55</v>
      </c>
      <c r="G61" s="128" t="s">
        <v>54</v>
      </c>
      <c r="H61" s="129"/>
      <c r="I61" s="129"/>
      <c r="J61" s="131" t="s">
        <v>55</v>
      </c>
      <c r="K61" s="129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6" t="s">
        <v>56</v>
      </c>
      <c r="E65" s="132"/>
      <c r="F65" s="132"/>
      <c r="G65" s="126" t="s">
        <v>57</v>
      </c>
      <c r="H65" s="132"/>
      <c r="I65" s="132"/>
      <c r="J65" s="132"/>
      <c r="K65" s="132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8" t="s">
        <v>54</v>
      </c>
      <c r="E76" s="129"/>
      <c r="F76" s="130" t="s">
        <v>55</v>
      </c>
      <c r="G76" s="128" t="s">
        <v>54</v>
      </c>
      <c r="H76" s="129"/>
      <c r="I76" s="129"/>
      <c r="J76" s="131" t="s">
        <v>55</v>
      </c>
      <c r="K76" s="129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42" t="str">
        <f>E7</f>
        <v>Povrchová oprava komunikace III/201 52 Krsy - Štipoklasy</v>
      </c>
      <c r="F85" s="269"/>
      <c r="G85" s="269"/>
      <c r="H85" s="26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26" t="s">
        <v>22</v>
      </c>
      <c r="J87" s="63" t="str">
        <f>IF(J10="","",J10)</f>
        <v>11.10.2019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SUS Plzeňského kraje, příspěvková organizace</v>
      </c>
      <c r="G89" s="33"/>
      <c r="H89" s="33"/>
      <c r="I89" s="26" t="s">
        <v>32</v>
      </c>
      <c r="J89" s="29" t="str">
        <f>E19</f>
        <v>projectstudio8 s.r.o.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30</v>
      </c>
      <c r="D90" s="33"/>
      <c r="E90" s="33"/>
      <c r="F90" s="24" t="str">
        <f>IF(E16="","",E16)</f>
        <v>Vyplň údaj</v>
      </c>
      <c r="G90" s="33"/>
      <c r="H90" s="33"/>
      <c r="I90" s="26" t="s">
        <v>37</v>
      </c>
      <c r="J90" s="29" t="str">
        <f>E22</f>
        <v>projectstudio8 s.r.o.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7" t="s">
        <v>91</v>
      </c>
      <c r="D92" s="138"/>
      <c r="E92" s="138"/>
      <c r="F92" s="138"/>
      <c r="G92" s="138"/>
      <c r="H92" s="138"/>
      <c r="I92" s="138"/>
      <c r="J92" s="139" t="s">
        <v>92</v>
      </c>
      <c r="K92" s="138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40" t="s">
        <v>93</v>
      </c>
      <c r="D94" s="33"/>
      <c r="E94" s="33"/>
      <c r="F94" s="33"/>
      <c r="G94" s="33"/>
      <c r="H94" s="33"/>
      <c r="I94" s="33"/>
      <c r="J94" s="81">
        <f>J134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94</v>
      </c>
    </row>
    <row r="95" spans="2:12" s="9" customFormat="1" ht="24.95" customHeight="1">
      <c r="B95" s="141"/>
      <c r="C95" s="142"/>
      <c r="D95" s="143" t="s">
        <v>95</v>
      </c>
      <c r="E95" s="144"/>
      <c r="F95" s="144"/>
      <c r="G95" s="144"/>
      <c r="H95" s="144"/>
      <c r="I95" s="144"/>
      <c r="J95" s="145">
        <f>J135</f>
        <v>0</v>
      </c>
      <c r="K95" s="142"/>
      <c r="L95" s="146"/>
    </row>
    <row r="96" spans="2:12" s="10" customFormat="1" ht="19.9" customHeight="1">
      <c r="B96" s="147"/>
      <c r="C96" s="148"/>
      <c r="D96" s="149" t="s">
        <v>96</v>
      </c>
      <c r="E96" s="150"/>
      <c r="F96" s="150"/>
      <c r="G96" s="150"/>
      <c r="H96" s="150"/>
      <c r="I96" s="150"/>
      <c r="J96" s="151">
        <f>J136</f>
        <v>0</v>
      </c>
      <c r="K96" s="148"/>
      <c r="L96" s="152"/>
    </row>
    <row r="97" spans="2:12" s="10" customFormat="1" ht="19.9" customHeight="1">
      <c r="B97" s="147"/>
      <c r="C97" s="148"/>
      <c r="D97" s="149" t="s">
        <v>97</v>
      </c>
      <c r="E97" s="150"/>
      <c r="F97" s="150"/>
      <c r="G97" s="150"/>
      <c r="H97" s="150"/>
      <c r="I97" s="150"/>
      <c r="J97" s="151">
        <f>J145</f>
        <v>0</v>
      </c>
      <c r="K97" s="148"/>
      <c r="L97" s="152"/>
    </row>
    <row r="98" spans="2:12" s="10" customFormat="1" ht="19.9" customHeight="1">
      <c r="B98" s="147"/>
      <c r="C98" s="148"/>
      <c r="D98" s="149" t="s">
        <v>98</v>
      </c>
      <c r="E98" s="150"/>
      <c r="F98" s="150"/>
      <c r="G98" s="150"/>
      <c r="H98" s="150"/>
      <c r="I98" s="150"/>
      <c r="J98" s="151">
        <f>J148</f>
        <v>0</v>
      </c>
      <c r="K98" s="148"/>
      <c r="L98" s="152"/>
    </row>
    <row r="99" spans="2:12" s="10" customFormat="1" ht="19.9" customHeight="1">
      <c r="B99" s="147"/>
      <c r="C99" s="148"/>
      <c r="D99" s="149" t="s">
        <v>99</v>
      </c>
      <c r="E99" s="150"/>
      <c r="F99" s="150"/>
      <c r="G99" s="150"/>
      <c r="H99" s="150"/>
      <c r="I99" s="150"/>
      <c r="J99" s="151">
        <f>J165</f>
        <v>0</v>
      </c>
      <c r="K99" s="148"/>
      <c r="L99" s="152"/>
    </row>
    <row r="100" spans="2:12" s="10" customFormat="1" ht="19.9" customHeight="1">
      <c r="B100" s="147"/>
      <c r="C100" s="148"/>
      <c r="D100" s="149" t="s">
        <v>100</v>
      </c>
      <c r="E100" s="150"/>
      <c r="F100" s="150"/>
      <c r="G100" s="150"/>
      <c r="H100" s="150"/>
      <c r="I100" s="150"/>
      <c r="J100" s="151">
        <f>J186</f>
        <v>0</v>
      </c>
      <c r="K100" s="148"/>
      <c r="L100" s="152"/>
    </row>
    <row r="101" spans="2:12" s="10" customFormat="1" ht="19.9" customHeight="1">
      <c r="B101" s="147"/>
      <c r="C101" s="148"/>
      <c r="D101" s="149" t="s">
        <v>101</v>
      </c>
      <c r="E101" s="150"/>
      <c r="F101" s="150"/>
      <c r="G101" s="150"/>
      <c r="H101" s="150"/>
      <c r="I101" s="150"/>
      <c r="J101" s="151">
        <f>J195</f>
        <v>0</v>
      </c>
      <c r="K101" s="148"/>
      <c r="L101" s="152"/>
    </row>
    <row r="102" spans="2:12" s="10" customFormat="1" ht="19.9" customHeight="1">
      <c r="B102" s="147"/>
      <c r="C102" s="148"/>
      <c r="D102" s="149" t="s">
        <v>102</v>
      </c>
      <c r="E102" s="150"/>
      <c r="F102" s="150"/>
      <c r="G102" s="150"/>
      <c r="H102" s="150"/>
      <c r="I102" s="150"/>
      <c r="J102" s="151">
        <f>J200</f>
        <v>0</v>
      </c>
      <c r="K102" s="148"/>
      <c r="L102" s="152"/>
    </row>
    <row r="103" spans="2:12" s="9" customFormat="1" ht="24.95" customHeight="1">
      <c r="B103" s="141"/>
      <c r="C103" s="142"/>
      <c r="D103" s="143" t="s">
        <v>103</v>
      </c>
      <c r="E103" s="144"/>
      <c r="F103" s="144"/>
      <c r="G103" s="144"/>
      <c r="H103" s="144"/>
      <c r="I103" s="144"/>
      <c r="J103" s="145">
        <f>J211</f>
        <v>0</v>
      </c>
      <c r="K103" s="142"/>
      <c r="L103" s="146"/>
    </row>
    <row r="104" spans="2:12" s="10" customFormat="1" ht="19.9" customHeight="1">
      <c r="B104" s="147"/>
      <c r="C104" s="148"/>
      <c r="D104" s="149" t="s">
        <v>104</v>
      </c>
      <c r="E104" s="150"/>
      <c r="F104" s="150"/>
      <c r="G104" s="150"/>
      <c r="H104" s="150"/>
      <c r="I104" s="150"/>
      <c r="J104" s="151">
        <f>J212</f>
        <v>0</v>
      </c>
      <c r="K104" s="148"/>
      <c r="L104" s="152"/>
    </row>
    <row r="105" spans="2:12" s="10" customFormat="1" ht="19.9" customHeight="1">
      <c r="B105" s="147"/>
      <c r="C105" s="148"/>
      <c r="D105" s="149" t="s">
        <v>105</v>
      </c>
      <c r="E105" s="150"/>
      <c r="F105" s="150"/>
      <c r="G105" s="150"/>
      <c r="H105" s="150"/>
      <c r="I105" s="150"/>
      <c r="J105" s="151">
        <f>J217</f>
        <v>0</v>
      </c>
      <c r="K105" s="148"/>
      <c r="L105" s="152"/>
    </row>
    <row r="106" spans="2:12" s="10" customFormat="1" ht="19.9" customHeight="1">
      <c r="B106" s="147"/>
      <c r="C106" s="148"/>
      <c r="D106" s="149" t="s">
        <v>106</v>
      </c>
      <c r="E106" s="150"/>
      <c r="F106" s="150"/>
      <c r="G106" s="150"/>
      <c r="H106" s="150"/>
      <c r="I106" s="150"/>
      <c r="J106" s="151">
        <f>J226</f>
        <v>0</v>
      </c>
      <c r="K106" s="148"/>
      <c r="L106" s="152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9.25" customHeight="1">
      <c r="A109" s="31"/>
      <c r="B109" s="32"/>
      <c r="C109" s="140" t="s">
        <v>107</v>
      </c>
      <c r="D109" s="33"/>
      <c r="E109" s="33"/>
      <c r="F109" s="33"/>
      <c r="G109" s="33"/>
      <c r="H109" s="33"/>
      <c r="I109" s="33"/>
      <c r="J109" s="153">
        <f>ROUND(J110+J111+J112+J113+J114+J115,2)</f>
        <v>0</v>
      </c>
      <c r="K109" s="33"/>
      <c r="L109" s="48"/>
      <c r="N109" s="154" t="s">
        <v>43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18" customHeight="1">
      <c r="A110" s="31"/>
      <c r="B110" s="32"/>
      <c r="C110" s="33"/>
      <c r="D110" s="270" t="s">
        <v>108</v>
      </c>
      <c r="E110" s="271"/>
      <c r="F110" s="271"/>
      <c r="G110" s="33"/>
      <c r="H110" s="33"/>
      <c r="I110" s="33"/>
      <c r="J110" s="156">
        <v>0</v>
      </c>
      <c r="K110" s="33"/>
      <c r="L110" s="157"/>
      <c r="M110" s="158"/>
      <c r="N110" s="159" t="s">
        <v>44</v>
      </c>
      <c r="O110" s="158"/>
      <c r="P110" s="158"/>
      <c r="Q110" s="158"/>
      <c r="R110" s="158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61" t="s">
        <v>109</v>
      </c>
      <c r="AZ110" s="158"/>
      <c r="BA110" s="158"/>
      <c r="BB110" s="158"/>
      <c r="BC110" s="158"/>
      <c r="BD110" s="158"/>
      <c r="BE110" s="162">
        <f aca="true" t="shared" si="0" ref="BE110:BE115">IF(N110="základní",J110,0)</f>
        <v>0</v>
      </c>
      <c r="BF110" s="162">
        <f aca="true" t="shared" si="1" ref="BF110:BF115">IF(N110="snížená",J110,0)</f>
        <v>0</v>
      </c>
      <c r="BG110" s="162">
        <f aca="true" t="shared" si="2" ref="BG110:BG115">IF(N110="zákl. přenesená",J110,0)</f>
        <v>0</v>
      </c>
      <c r="BH110" s="162">
        <f aca="true" t="shared" si="3" ref="BH110:BH115">IF(N110="sníž. přenesená",J110,0)</f>
        <v>0</v>
      </c>
      <c r="BI110" s="162">
        <f aca="true" t="shared" si="4" ref="BI110:BI115">IF(N110="nulová",J110,0)</f>
        <v>0</v>
      </c>
      <c r="BJ110" s="161" t="s">
        <v>84</v>
      </c>
      <c r="BK110" s="158"/>
      <c r="BL110" s="158"/>
      <c r="BM110" s="158"/>
    </row>
    <row r="111" spans="1:65" s="2" customFormat="1" ht="18" customHeight="1">
      <c r="A111" s="31"/>
      <c r="B111" s="32"/>
      <c r="C111" s="33"/>
      <c r="D111" s="270" t="s">
        <v>110</v>
      </c>
      <c r="E111" s="271"/>
      <c r="F111" s="271"/>
      <c r="G111" s="33"/>
      <c r="H111" s="33"/>
      <c r="I111" s="33"/>
      <c r="J111" s="156">
        <v>0</v>
      </c>
      <c r="K111" s="33"/>
      <c r="L111" s="157"/>
      <c r="M111" s="158"/>
      <c r="N111" s="159" t="s">
        <v>44</v>
      </c>
      <c r="O111" s="158"/>
      <c r="P111" s="158"/>
      <c r="Q111" s="158"/>
      <c r="R111" s="158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61" t="s">
        <v>109</v>
      </c>
      <c r="AZ111" s="158"/>
      <c r="BA111" s="158"/>
      <c r="BB111" s="158"/>
      <c r="BC111" s="158"/>
      <c r="BD111" s="158"/>
      <c r="BE111" s="162">
        <f t="shared" si="0"/>
        <v>0</v>
      </c>
      <c r="BF111" s="162">
        <f t="shared" si="1"/>
        <v>0</v>
      </c>
      <c r="BG111" s="162">
        <f t="shared" si="2"/>
        <v>0</v>
      </c>
      <c r="BH111" s="162">
        <f t="shared" si="3"/>
        <v>0</v>
      </c>
      <c r="BI111" s="162">
        <f t="shared" si="4"/>
        <v>0</v>
      </c>
      <c r="BJ111" s="161" t="s">
        <v>84</v>
      </c>
      <c r="BK111" s="158"/>
      <c r="BL111" s="158"/>
      <c r="BM111" s="158"/>
    </row>
    <row r="112" spans="1:65" s="2" customFormat="1" ht="18" customHeight="1">
      <c r="A112" s="31"/>
      <c r="B112" s="32"/>
      <c r="C112" s="33"/>
      <c r="D112" s="270" t="s">
        <v>111</v>
      </c>
      <c r="E112" s="271"/>
      <c r="F112" s="271"/>
      <c r="G112" s="33"/>
      <c r="H112" s="33"/>
      <c r="I112" s="33"/>
      <c r="J112" s="156">
        <v>0</v>
      </c>
      <c r="K112" s="33"/>
      <c r="L112" s="157"/>
      <c r="M112" s="158"/>
      <c r="N112" s="159" t="s">
        <v>44</v>
      </c>
      <c r="O112" s="158"/>
      <c r="P112" s="158"/>
      <c r="Q112" s="158"/>
      <c r="R112" s="158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61" t="s">
        <v>109</v>
      </c>
      <c r="AZ112" s="158"/>
      <c r="BA112" s="158"/>
      <c r="BB112" s="158"/>
      <c r="BC112" s="158"/>
      <c r="BD112" s="158"/>
      <c r="BE112" s="162">
        <f t="shared" si="0"/>
        <v>0</v>
      </c>
      <c r="BF112" s="162">
        <f t="shared" si="1"/>
        <v>0</v>
      </c>
      <c r="BG112" s="162">
        <f t="shared" si="2"/>
        <v>0</v>
      </c>
      <c r="BH112" s="162">
        <f t="shared" si="3"/>
        <v>0</v>
      </c>
      <c r="BI112" s="162">
        <f t="shared" si="4"/>
        <v>0</v>
      </c>
      <c r="BJ112" s="161" t="s">
        <v>84</v>
      </c>
      <c r="BK112" s="158"/>
      <c r="BL112" s="158"/>
      <c r="BM112" s="158"/>
    </row>
    <row r="113" spans="1:65" s="2" customFormat="1" ht="18" customHeight="1">
      <c r="A113" s="31"/>
      <c r="B113" s="32"/>
      <c r="C113" s="33"/>
      <c r="D113" s="270" t="s">
        <v>112</v>
      </c>
      <c r="E113" s="271"/>
      <c r="F113" s="271"/>
      <c r="G113" s="33"/>
      <c r="H113" s="33"/>
      <c r="I113" s="33"/>
      <c r="J113" s="156">
        <v>0</v>
      </c>
      <c r="K113" s="33"/>
      <c r="L113" s="157"/>
      <c r="M113" s="158"/>
      <c r="N113" s="159" t="s">
        <v>44</v>
      </c>
      <c r="O113" s="158"/>
      <c r="P113" s="158"/>
      <c r="Q113" s="158"/>
      <c r="R113" s="158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61" t="s">
        <v>109</v>
      </c>
      <c r="AZ113" s="158"/>
      <c r="BA113" s="158"/>
      <c r="BB113" s="158"/>
      <c r="BC113" s="158"/>
      <c r="BD113" s="158"/>
      <c r="BE113" s="162">
        <f t="shared" si="0"/>
        <v>0</v>
      </c>
      <c r="BF113" s="162">
        <f t="shared" si="1"/>
        <v>0</v>
      </c>
      <c r="BG113" s="162">
        <f t="shared" si="2"/>
        <v>0</v>
      </c>
      <c r="BH113" s="162">
        <f t="shared" si="3"/>
        <v>0</v>
      </c>
      <c r="BI113" s="162">
        <f t="shared" si="4"/>
        <v>0</v>
      </c>
      <c r="BJ113" s="161" t="s">
        <v>84</v>
      </c>
      <c r="BK113" s="158"/>
      <c r="BL113" s="158"/>
      <c r="BM113" s="158"/>
    </row>
    <row r="114" spans="1:65" s="2" customFormat="1" ht="18" customHeight="1">
      <c r="A114" s="31"/>
      <c r="B114" s="32"/>
      <c r="C114" s="33"/>
      <c r="D114" s="270" t="s">
        <v>113</v>
      </c>
      <c r="E114" s="271"/>
      <c r="F114" s="271"/>
      <c r="G114" s="33"/>
      <c r="H114" s="33"/>
      <c r="I114" s="33"/>
      <c r="J114" s="156">
        <v>0</v>
      </c>
      <c r="K114" s="33"/>
      <c r="L114" s="157"/>
      <c r="M114" s="158"/>
      <c r="N114" s="159" t="s">
        <v>44</v>
      </c>
      <c r="O114" s="158"/>
      <c r="P114" s="158"/>
      <c r="Q114" s="158"/>
      <c r="R114" s="158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61" t="s">
        <v>109</v>
      </c>
      <c r="AZ114" s="158"/>
      <c r="BA114" s="158"/>
      <c r="BB114" s="158"/>
      <c r="BC114" s="158"/>
      <c r="BD114" s="158"/>
      <c r="BE114" s="162">
        <f t="shared" si="0"/>
        <v>0</v>
      </c>
      <c r="BF114" s="162">
        <f t="shared" si="1"/>
        <v>0</v>
      </c>
      <c r="BG114" s="162">
        <f t="shared" si="2"/>
        <v>0</v>
      </c>
      <c r="BH114" s="162">
        <f t="shared" si="3"/>
        <v>0</v>
      </c>
      <c r="BI114" s="162">
        <f t="shared" si="4"/>
        <v>0</v>
      </c>
      <c r="BJ114" s="161" t="s">
        <v>84</v>
      </c>
      <c r="BK114" s="158"/>
      <c r="BL114" s="158"/>
      <c r="BM114" s="158"/>
    </row>
    <row r="115" spans="1:65" s="2" customFormat="1" ht="18" customHeight="1">
      <c r="A115" s="31"/>
      <c r="B115" s="32"/>
      <c r="C115" s="33"/>
      <c r="D115" s="155" t="s">
        <v>114</v>
      </c>
      <c r="E115" s="33"/>
      <c r="F115" s="33"/>
      <c r="G115" s="33"/>
      <c r="H115" s="33"/>
      <c r="I115" s="33"/>
      <c r="J115" s="156">
        <f>ROUND(J28*T115,2)</f>
        <v>0</v>
      </c>
      <c r="K115" s="33"/>
      <c r="L115" s="157"/>
      <c r="M115" s="158"/>
      <c r="N115" s="159" t="s">
        <v>44</v>
      </c>
      <c r="O115" s="158"/>
      <c r="P115" s="158"/>
      <c r="Q115" s="158"/>
      <c r="R115" s="158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61" t="s">
        <v>115</v>
      </c>
      <c r="AZ115" s="158"/>
      <c r="BA115" s="158"/>
      <c r="BB115" s="158"/>
      <c r="BC115" s="158"/>
      <c r="BD115" s="158"/>
      <c r="BE115" s="162">
        <f t="shared" si="0"/>
        <v>0</v>
      </c>
      <c r="BF115" s="162">
        <f t="shared" si="1"/>
        <v>0</v>
      </c>
      <c r="BG115" s="162">
        <f t="shared" si="2"/>
        <v>0</v>
      </c>
      <c r="BH115" s="162">
        <f t="shared" si="3"/>
        <v>0</v>
      </c>
      <c r="BI115" s="162">
        <f t="shared" si="4"/>
        <v>0</v>
      </c>
      <c r="BJ115" s="161" t="s">
        <v>84</v>
      </c>
      <c r="BK115" s="158"/>
      <c r="BL115" s="158"/>
      <c r="BM115" s="158"/>
    </row>
    <row r="116" spans="1:31" s="2" customFormat="1" ht="11.2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9.25" customHeight="1">
      <c r="A117" s="31"/>
      <c r="B117" s="32"/>
      <c r="C117" s="163" t="s">
        <v>116</v>
      </c>
      <c r="D117" s="138"/>
      <c r="E117" s="138"/>
      <c r="F117" s="138"/>
      <c r="G117" s="138"/>
      <c r="H117" s="138"/>
      <c r="I117" s="138"/>
      <c r="J117" s="164">
        <f>ROUND(J94+J109,2)</f>
        <v>0</v>
      </c>
      <c r="K117" s="138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22" spans="1:31" s="2" customFormat="1" ht="6.95" customHeight="1">
      <c r="A122" s="31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4.95" customHeight="1">
      <c r="A123" s="31"/>
      <c r="B123" s="32"/>
      <c r="C123" s="20" t="s">
        <v>117</v>
      </c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16</v>
      </c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3"/>
      <c r="D126" s="33"/>
      <c r="E126" s="242" t="str">
        <f>E7</f>
        <v>Povrchová oprava komunikace III/201 52 Krsy - Štipoklasy</v>
      </c>
      <c r="F126" s="269"/>
      <c r="G126" s="269"/>
      <c r="H126" s="269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20</v>
      </c>
      <c r="D128" s="33"/>
      <c r="E128" s="33"/>
      <c r="F128" s="24" t="str">
        <f>F10</f>
        <v xml:space="preserve"> </v>
      </c>
      <c r="G128" s="33"/>
      <c r="H128" s="33"/>
      <c r="I128" s="26" t="s">
        <v>22</v>
      </c>
      <c r="J128" s="63" t="str">
        <f>IF(J10="","",J10)</f>
        <v>11.10.2019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24</v>
      </c>
      <c r="D130" s="33"/>
      <c r="E130" s="33"/>
      <c r="F130" s="24" t="str">
        <f>E13</f>
        <v>SUS Plzeňského kraje, příspěvková organizace</v>
      </c>
      <c r="G130" s="33"/>
      <c r="H130" s="33"/>
      <c r="I130" s="26" t="s">
        <v>32</v>
      </c>
      <c r="J130" s="29" t="str">
        <f>E19</f>
        <v>projectstudio8 s.r.o.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30</v>
      </c>
      <c r="D131" s="33"/>
      <c r="E131" s="33"/>
      <c r="F131" s="24" t="str">
        <f>IF(E16="","",E16)</f>
        <v>Vyplň údaj</v>
      </c>
      <c r="G131" s="33"/>
      <c r="H131" s="33"/>
      <c r="I131" s="26" t="s">
        <v>37</v>
      </c>
      <c r="J131" s="29" t="str">
        <f>E22</f>
        <v>projectstudio8 s.r.o.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0.3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11" customFormat="1" ht="29.25" customHeight="1">
      <c r="A133" s="165"/>
      <c r="B133" s="166"/>
      <c r="C133" s="167" t="s">
        <v>118</v>
      </c>
      <c r="D133" s="168" t="s">
        <v>64</v>
      </c>
      <c r="E133" s="168" t="s">
        <v>60</v>
      </c>
      <c r="F133" s="168" t="s">
        <v>61</v>
      </c>
      <c r="G133" s="168" t="s">
        <v>119</v>
      </c>
      <c r="H133" s="168" t="s">
        <v>120</v>
      </c>
      <c r="I133" s="168" t="s">
        <v>121</v>
      </c>
      <c r="J133" s="168" t="s">
        <v>92</v>
      </c>
      <c r="K133" s="169" t="s">
        <v>122</v>
      </c>
      <c r="L133" s="170"/>
      <c r="M133" s="72" t="s">
        <v>1</v>
      </c>
      <c r="N133" s="73" t="s">
        <v>43</v>
      </c>
      <c r="O133" s="73" t="s">
        <v>123</v>
      </c>
      <c r="P133" s="73" t="s">
        <v>124</v>
      </c>
      <c r="Q133" s="73" t="s">
        <v>125</v>
      </c>
      <c r="R133" s="73" t="s">
        <v>126</v>
      </c>
      <c r="S133" s="73" t="s">
        <v>127</v>
      </c>
      <c r="T133" s="74" t="s">
        <v>128</v>
      </c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</row>
    <row r="134" spans="1:63" s="2" customFormat="1" ht="22.9" customHeight="1">
      <c r="A134" s="31"/>
      <c r="B134" s="32"/>
      <c r="C134" s="79" t="s">
        <v>129</v>
      </c>
      <c r="D134" s="33"/>
      <c r="E134" s="33"/>
      <c r="F134" s="33"/>
      <c r="G134" s="33"/>
      <c r="H134" s="33"/>
      <c r="I134" s="33"/>
      <c r="J134" s="171">
        <f>BK134</f>
        <v>0</v>
      </c>
      <c r="K134" s="33"/>
      <c r="L134" s="36"/>
      <c r="M134" s="75"/>
      <c r="N134" s="172"/>
      <c r="O134" s="76"/>
      <c r="P134" s="173">
        <f>P135+P211</f>
        <v>0</v>
      </c>
      <c r="Q134" s="76"/>
      <c r="R134" s="173">
        <f>R135+R211</f>
        <v>1112.71905</v>
      </c>
      <c r="S134" s="76"/>
      <c r="T134" s="174">
        <f>T135+T211</f>
        <v>1502.7324999999998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78</v>
      </c>
      <c r="AU134" s="14" t="s">
        <v>94</v>
      </c>
      <c r="BK134" s="175">
        <f>BK135+BK211</f>
        <v>0</v>
      </c>
    </row>
    <row r="135" spans="2:63" s="12" customFormat="1" ht="25.9" customHeight="1">
      <c r="B135" s="176"/>
      <c r="C135" s="177"/>
      <c r="D135" s="178" t="s">
        <v>78</v>
      </c>
      <c r="E135" s="179" t="s">
        <v>130</v>
      </c>
      <c r="F135" s="179" t="s">
        <v>131</v>
      </c>
      <c r="G135" s="177"/>
      <c r="H135" s="177"/>
      <c r="I135" s="180"/>
      <c r="J135" s="181">
        <f>BK135</f>
        <v>0</v>
      </c>
      <c r="K135" s="177"/>
      <c r="L135" s="182"/>
      <c r="M135" s="183"/>
      <c r="N135" s="184"/>
      <c r="O135" s="184"/>
      <c r="P135" s="185">
        <f>P136+P145+P148+P165+P186+P195+P200</f>
        <v>0</v>
      </c>
      <c r="Q135" s="184"/>
      <c r="R135" s="185">
        <f>R136+R145+R148+R165+R186+R195+R200</f>
        <v>1112.71905</v>
      </c>
      <c r="S135" s="184"/>
      <c r="T135" s="186">
        <f>T136+T145+T148+T165+T186+T195+T200</f>
        <v>1502.7324999999998</v>
      </c>
      <c r="AR135" s="187" t="s">
        <v>84</v>
      </c>
      <c r="AT135" s="188" t="s">
        <v>78</v>
      </c>
      <c r="AU135" s="188" t="s">
        <v>79</v>
      </c>
      <c r="AY135" s="187" t="s">
        <v>132</v>
      </c>
      <c r="BK135" s="189">
        <f>BK136+BK145+BK148+BK165+BK186+BK195+BK200</f>
        <v>0</v>
      </c>
    </row>
    <row r="136" spans="2:63" s="12" customFormat="1" ht="22.9" customHeight="1">
      <c r="B136" s="176"/>
      <c r="C136" s="177"/>
      <c r="D136" s="178" t="s">
        <v>78</v>
      </c>
      <c r="E136" s="190" t="s">
        <v>84</v>
      </c>
      <c r="F136" s="190" t="s">
        <v>133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SUM(P137:P144)</f>
        <v>0</v>
      </c>
      <c r="Q136" s="184"/>
      <c r="R136" s="185">
        <f>SUM(R137:R144)</f>
        <v>0.01725</v>
      </c>
      <c r="S136" s="184"/>
      <c r="T136" s="186">
        <f>SUM(T137:T144)</f>
        <v>39.675000000000004</v>
      </c>
      <c r="AR136" s="187" t="s">
        <v>84</v>
      </c>
      <c r="AT136" s="188" t="s">
        <v>78</v>
      </c>
      <c r="AU136" s="188" t="s">
        <v>84</v>
      </c>
      <c r="AY136" s="187" t="s">
        <v>132</v>
      </c>
      <c r="BK136" s="189">
        <f>SUM(BK137:BK144)</f>
        <v>0</v>
      </c>
    </row>
    <row r="137" spans="1:65" s="2" customFormat="1" ht="24">
      <c r="A137" s="31"/>
      <c r="B137" s="32"/>
      <c r="C137" s="192" t="s">
        <v>134</v>
      </c>
      <c r="D137" s="192" t="s">
        <v>135</v>
      </c>
      <c r="E137" s="193" t="s">
        <v>136</v>
      </c>
      <c r="F137" s="194" t="s">
        <v>137</v>
      </c>
      <c r="G137" s="195" t="s">
        <v>138</v>
      </c>
      <c r="H137" s="196">
        <v>575</v>
      </c>
      <c r="I137" s="197"/>
      <c r="J137" s="198">
        <f>ROUND(I137*H137,2)</f>
        <v>0</v>
      </c>
      <c r="K137" s="194" t="s">
        <v>139</v>
      </c>
      <c r="L137" s="36"/>
      <c r="M137" s="199" t="s">
        <v>1</v>
      </c>
      <c r="N137" s="200" t="s">
        <v>44</v>
      </c>
      <c r="O137" s="68"/>
      <c r="P137" s="201">
        <f>O137*H137</f>
        <v>0</v>
      </c>
      <c r="Q137" s="201">
        <v>3E-05</v>
      </c>
      <c r="R137" s="201">
        <f>Q137*H137</f>
        <v>0.01725</v>
      </c>
      <c r="S137" s="201">
        <v>0.069</v>
      </c>
      <c r="T137" s="202">
        <f>S137*H137</f>
        <v>39.675000000000004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3" t="s">
        <v>140</v>
      </c>
      <c r="AT137" s="203" t="s">
        <v>135</v>
      </c>
      <c r="AU137" s="203" t="s">
        <v>86</v>
      </c>
      <c r="AY137" s="14" t="s">
        <v>132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4" t="s">
        <v>84</v>
      </c>
      <c r="BK137" s="204">
        <f>ROUND(I137*H137,2)</f>
        <v>0</v>
      </c>
      <c r="BL137" s="14" t="s">
        <v>140</v>
      </c>
      <c r="BM137" s="203" t="s">
        <v>141</v>
      </c>
    </row>
    <row r="138" spans="1:47" s="2" customFormat="1" ht="68.25">
      <c r="A138" s="31"/>
      <c r="B138" s="32"/>
      <c r="C138" s="33"/>
      <c r="D138" s="205" t="s">
        <v>142</v>
      </c>
      <c r="E138" s="33"/>
      <c r="F138" s="206" t="s">
        <v>143</v>
      </c>
      <c r="G138" s="33"/>
      <c r="H138" s="33"/>
      <c r="I138" s="160"/>
      <c r="J138" s="33"/>
      <c r="K138" s="33"/>
      <c r="L138" s="36"/>
      <c r="M138" s="207"/>
      <c r="N138" s="20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142</v>
      </c>
      <c r="AU138" s="14" t="s">
        <v>86</v>
      </c>
    </row>
    <row r="139" spans="1:65" s="2" customFormat="1" ht="24">
      <c r="A139" s="31"/>
      <c r="B139" s="32"/>
      <c r="C139" s="192" t="s">
        <v>84</v>
      </c>
      <c r="D139" s="192" t="s">
        <v>135</v>
      </c>
      <c r="E139" s="193" t="s">
        <v>144</v>
      </c>
      <c r="F139" s="194" t="s">
        <v>145</v>
      </c>
      <c r="G139" s="195" t="s">
        <v>146</v>
      </c>
      <c r="H139" s="196">
        <v>1</v>
      </c>
      <c r="I139" s="197"/>
      <c r="J139" s="198">
        <f>ROUND(I139*H139,2)</f>
        <v>0</v>
      </c>
      <c r="K139" s="194" t="s">
        <v>139</v>
      </c>
      <c r="L139" s="36"/>
      <c r="M139" s="199" t="s">
        <v>1</v>
      </c>
      <c r="N139" s="200" t="s">
        <v>44</v>
      </c>
      <c r="O139" s="6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3" t="s">
        <v>140</v>
      </c>
      <c r="AT139" s="203" t="s">
        <v>135</v>
      </c>
      <c r="AU139" s="203" t="s">
        <v>86</v>
      </c>
      <c r="AY139" s="14" t="s">
        <v>132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4" t="s">
        <v>84</v>
      </c>
      <c r="BK139" s="204">
        <f>ROUND(I139*H139,2)</f>
        <v>0</v>
      </c>
      <c r="BL139" s="14" t="s">
        <v>140</v>
      </c>
      <c r="BM139" s="203" t="s">
        <v>147</v>
      </c>
    </row>
    <row r="140" spans="1:47" s="2" customFormat="1" ht="48.75">
      <c r="A140" s="31"/>
      <c r="B140" s="32"/>
      <c r="C140" s="33"/>
      <c r="D140" s="205" t="s">
        <v>142</v>
      </c>
      <c r="E140" s="33"/>
      <c r="F140" s="206" t="s">
        <v>148</v>
      </c>
      <c r="G140" s="33"/>
      <c r="H140" s="33"/>
      <c r="I140" s="160"/>
      <c r="J140" s="33"/>
      <c r="K140" s="33"/>
      <c r="L140" s="36"/>
      <c r="M140" s="207"/>
      <c r="N140" s="208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142</v>
      </c>
      <c r="AU140" s="14" t="s">
        <v>86</v>
      </c>
    </row>
    <row r="141" spans="1:65" s="2" customFormat="1" ht="33" customHeight="1">
      <c r="A141" s="31"/>
      <c r="B141" s="32"/>
      <c r="C141" s="192" t="s">
        <v>86</v>
      </c>
      <c r="D141" s="192" t="s">
        <v>135</v>
      </c>
      <c r="E141" s="193" t="s">
        <v>149</v>
      </c>
      <c r="F141" s="194" t="s">
        <v>150</v>
      </c>
      <c r="G141" s="195" t="s">
        <v>146</v>
      </c>
      <c r="H141" s="196">
        <v>1672</v>
      </c>
      <c r="I141" s="197"/>
      <c r="J141" s="198">
        <f>ROUND(I141*H141,2)</f>
        <v>0</v>
      </c>
      <c r="K141" s="194" t="s">
        <v>139</v>
      </c>
      <c r="L141" s="36"/>
      <c r="M141" s="199" t="s">
        <v>1</v>
      </c>
      <c r="N141" s="200" t="s">
        <v>44</v>
      </c>
      <c r="O141" s="6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3" t="s">
        <v>140</v>
      </c>
      <c r="AT141" s="203" t="s">
        <v>135</v>
      </c>
      <c r="AU141" s="203" t="s">
        <v>86</v>
      </c>
      <c r="AY141" s="14" t="s">
        <v>132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4" t="s">
        <v>84</v>
      </c>
      <c r="BK141" s="204">
        <f>ROUND(I141*H141,2)</f>
        <v>0</v>
      </c>
      <c r="BL141" s="14" t="s">
        <v>140</v>
      </c>
      <c r="BM141" s="203" t="s">
        <v>151</v>
      </c>
    </row>
    <row r="142" spans="1:47" s="2" customFormat="1" ht="136.5">
      <c r="A142" s="31"/>
      <c r="B142" s="32"/>
      <c r="C142" s="33"/>
      <c r="D142" s="205" t="s">
        <v>142</v>
      </c>
      <c r="E142" s="33"/>
      <c r="F142" s="206" t="s">
        <v>152</v>
      </c>
      <c r="G142" s="33"/>
      <c r="H142" s="33"/>
      <c r="I142" s="160"/>
      <c r="J142" s="33"/>
      <c r="K142" s="33"/>
      <c r="L142" s="36"/>
      <c r="M142" s="207"/>
      <c r="N142" s="208"/>
      <c r="O142" s="68"/>
      <c r="P142" s="68"/>
      <c r="Q142" s="68"/>
      <c r="R142" s="68"/>
      <c r="S142" s="68"/>
      <c r="T142" s="6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4" t="s">
        <v>142</v>
      </c>
      <c r="AU142" s="14" t="s">
        <v>86</v>
      </c>
    </row>
    <row r="143" spans="1:65" s="2" customFormat="1" ht="24">
      <c r="A143" s="31"/>
      <c r="B143" s="32"/>
      <c r="C143" s="192" t="s">
        <v>153</v>
      </c>
      <c r="D143" s="192" t="s">
        <v>135</v>
      </c>
      <c r="E143" s="193" t="s">
        <v>154</v>
      </c>
      <c r="F143" s="194" t="s">
        <v>155</v>
      </c>
      <c r="G143" s="195" t="s">
        <v>156</v>
      </c>
      <c r="H143" s="196">
        <v>2675</v>
      </c>
      <c r="I143" s="197"/>
      <c r="J143" s="198">
        <f>ROUND(I143*H143,2)</f>
        <v>0</v>
      </c>
      <c r="K143" s="194" t="s">
        <v>139</v>
      </c>
      <c r="L143" s="36"/>
      <c r="M143" s="199" t="s">
        <v>1</v>
      </c>
      <c r="N143" s="200" t="s">
        <v>44</v>
      </c>
      <c r="O143" s="6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3" t="s">
        <v>140</v>
      </c>
      <c r="AT143" s="203" t="s">
        <v>135</v>
      </c>
      <c r="AU143" s="203" t="s">
        <v>86</v>
      </c>
      <c r="AY143" s="14" t="s">
        <v>132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4" t="s">
        <v>84</v>
      </c>
      <c r="BK143" s="204">
        <f>ROUND(I143*H143,2)</f>
        <v>0</v>
      </c>
      <c r="BL143" s="14" t="s">
        <v>140</v>
      </c>
      <c r="BM143" s="203" t="s">
        <v>157</v>
      </c>
    </row>
    <row r="144" spans="1:47" s="2" customFormat="1" ht="48.75">
      <c r="A144" s="31"/>
      <c r="B144" s="32"/>
      <c r="C144" s="33"/>
      <c r="D144" s="205" t="s">
        <v>142</v>
      </c>
      <c r="E144" s="33"/>
      <c r="F144" s="206" t="s">
        <v>158</v>
      </c>
      <c r="G144" s="33"/>
      <c r="H144" s="33"/>
      <c r="I144" s="160"/>
      <c r="J144" s="33"/>
      <c r="K144" s="33"/>
      <c r="L144" s="36"/>
      <c r="M144" s="207"/>
      <c r="N144" s="208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142</v>
      </c>
      <c r="AU144" s="14" t="s">
        <v>86</v>
      </c>
    </row>
    <row r="145" spans="2:63" s="12" customFormat="1" ht="22.9" customHeight="1">
      <c r="B145" s="176"/>
      <c r="C145" s="177"/>
      <c r="D145" s="178" t="s">
        <v>78</v>
      </c>
      <c r="E145" s="190" t="s">
        <v>153</v>
      </c>
      <c r="F145" s="190" t="s">
        <v>159</v>
      </c>
      <c r="G145" s="177"/>
      <c r="H145" s="177"/>
      <c r="I145" s="180"/>
      <c r="J145" s="191">
        <f>BK145</f>
        <v>0</v>
      </c>
      <c r="K145" s="177"/>
      <c r="L145" s="182"/>
      <c r="M145" s="183"/>
      <c r="N145" s="184"/>
      <c r="O145" s="184"/>
      <c r="P145" s="185">
        <f>SUM(P146:P147)</f>
        <v>0</v>
      </c>
      <c r="Q145" s="184"/>
      <c r="R145" s="185">
        <f>SUM(R146:R147)</f>
        <v>0</v>
      </c>
      <c r="S145" s="184"/>
      <c r="T145" s="186">
        <f>SUM(T146:T147)</f>
        <v>0</v>
      </c>
      <c r="AR145" s="187" t="s">
        <v>84</v>
      </c>
      <c r="AT145" s="188" t="s">
        <v>78</v>
      </c>
      <c r="AU145" s="188" t="s">
        <v>84</v>
      </c>
      <c r="AY145" s="187" t="s">
        <v>132</v>
      </c>
      <c r="BK145" s="189">
        <f>SUM(BK146:BK147)</f>
        <v>0</v>
      </c>
    </row>
    <row r="146" spans="1:65" s="2" customFormat="1" ht="16.5" customHeight="1">
      <c r="A146" s="31"/>
      <c r="B146" s="32"/>
      <c r="C146" s="192" t="s">
        <v>140</v>
      </c>
      <c r="D146" s="192" t="s">
        <v>135</v>
      </c>
      <c r="E146" s="193" t="s">
        <v>160</v>
      </c>
      <c r="F146" s="194" t="s">
        <v>161</v>
      </c>
      <c r="G146" s="195" t="s">
        <v>162</v>
      </c>
      <c r="H146" s="196">
        <v>65</v>
      </c>
      <c r="I146" s="197"/>
      <c r="J146" s="198">
        <f>ROUND(I146*H146,2)</f>
        <v>0</v>
      </c>
      <c r="K146" s="194" t="s">
        <v>139</v>
      </c>
      <c r="L146" s="36"/>
      <c r="M146" s="199" t="s">
        <v>1</v>
      </c>
      <c r="N146" s="200" t="s">
        <v>44</v>
      </c>
      <c r="O146" s="6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3" t="s">
        <v>140</v>
      </c>
      <c r="AT146" s="203" t="s">
        <v>135</v>
      </c>
      <c r="AU146" s="203" t="s">
        <v>86</v>
      </c>
      <c r="AY146" s="14" t="s">
        <v>132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4" t="s">
        <v>84</v>
      </c>
      <c r="BK146" s="204">
        <f>ROUND(I146*H146,2)</f>
        <v>0</v>
      </c>
      <c r="BL146" s="14" t="s">
        <v>140</v>
      </c>
      <c r="BM146" s="203" t="s">
        <v>163</v>
      </c>
    </row>
    <row r="147" spans="1:47" s="2" customFormat="1" ht="29.25">
      <c r="A147" s="31"/>
      <c r="B147" s="32"/>
      <c r="C147" s="33"/>
      <c r="D147" s="205" t="s">
        <v>142</v>
      </c>
      <c r="E147" s="33"/>
      <c r="F147" s="206" t="s">
        <v>164</v>
      </c>
      <c r="G147" s="33"/>
      <c r="H147" s="33"/>
      <c r="I147" s="160"/>
      <c r="J147" s="33"/>
      <c r="K147" s="33"/>
      <c r="L147" s="36"/>
      <c r="M147" s="207"/>
      <c r="N147" s="20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142</v>
      </c>
      <c r="AU147" s="14" t="s">
        <v>86</v>
      </c>
    </row>
    <row r="148" spans="2:63" s="12" customFormat="1" ht="22.9" customHeight="1">
      <c r="B148" s="176"/>
      <c r="C148" s="177"/>
      <c r="D148" s="178" t="s">
        <v>78</v>
      </c>
      <c r="E148" s="190" t="s">
        <v>165</v>
      </c>
      <c r="F148" s="190" t="s">
        <v>166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SUM(P149:P164)</f>
        <v>0</v>
      </c>
      <c r="Q148" s="184"/>
      <c r="R148" s="185">
        <f>SUM(R149:R164)</f>
        <v>907.909</v>
      </c>
      <c r="S148" s="184"/>
      <c r="T148" s="186">
        <f>SUM(T149:T164)</f>
        <v>0</v>
      </c>
      <c r="AR148" s="187" t="s">
        <v>84</v>
      </c>
      <c r="AT148" s="188" t="s">
        <v>78</v>
      </c>
      <c r="AU148" s="188" t="s">
        <v>84</v>
      </c>
      <c r="AY148" s="187" t="s">
        <v>132</v>
      </c>
      <c r="BK148" s="189">
        <f>SUM(BK149:BK164)</f>
        <v>0</v>
      </c>
    </row>
    <row r="149" spans="1:65" s="2" customFormat="1" ht="33" customHeight="1">
      <c r="A149" s="31"/>
      <c r="B149" s="32"/>
      <c r="C149" s="192" t="s">
        <v>165</v>
      </c>
      <c r="D149" s="192" t="s">
        <v>135</v>
      </c>
      <c r="E149" s="193" t="s">
        <v>167</v>
      </c>
      <c r="F149" s="194" t="s">
        <v>168</v>
      </c>
      <c r="G149" s="195" t="s">
        <v>138</v>
      </c>
      <c r="H149" s="196">
        <v>17111</v>
      </c>
      <c r="I149" s="197"/>
      <c r="J149" s="198">
        <f>ROUND(I149*H149,2)</f>
        <v>0</v>
      </c>
      <c r="K149" s="194" t="s">
        <v>139</v>
      </c>
      <c r="L149" s="36"/>
      <c r="M149" s="199" t="s">
        <v>1</v>
      </c>
      <c r="N149" s="200" t="s">
        <v>44</v>
      </c>
      <c r="O149" s="6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3" t="s">
        <v>140</v>
      </c>
      <c r="AT149" s="203" t="s">
        <v>135</v>
      </c>
      <c r="AU149" s="203" t="s">
        <v>86</v>
      </c>
      <c r="AY149" s="14" t="s">
        <v>132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4" t="s">
        <v>84</v>
      </c>
      <c r="BK149" s="204">
        <f>ROUND(I149*H149,2)</f>
        <v>0</v>
      </c>
      <c r="BL149" s="14" t="s">
        <v>140</v>
      </c>
      <c r="BM149" s="203" t="s">
        <v>169</v>
      </c>
    </row>
    <row r="150" spans="1:47" s="2" customFormat="1" ht="48.75">
      <c r="A150" s="31"/>
      <c r="B150" s="32"/>
      <c r="C150" s="33"/>
      <c r="D150" s="205" t="s">
        <v>142</v>
      </c>
      <c r="E150" s="33"/>
      <c r="F150" s="206" t="s">
        <v>170</v>
      </c>
      <c r="G150" s="33"/>
      <c r="H150" s="33"/>
      <c r="I150" s="160"/>
      <c r="J150" s="33"/>
      <c r="K150" s="33"/>
      <c r="L150" s="36"/>
      <c r="M150" s="207"/>
      <c r="N150" s="208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142</v>
      </c>
      <c r="AU150" s="14" t="s">
        <v>86</v>
      </c>
    </row>
    <row r="151" spans="1:65" s="2" customFormat="1" ht="24">
      <c r="A151" s="31"/>
      <c r="B151" s="32"/>
      <c r="C151" s="192" t="s">
        <v>171</v>
      </c>
      <c r="D151" s="192" t="s">
        <v>135</v>
      </c>
      <c r="E151" s="193" t="s">
        <v>172</v>
      </c>
      <c r="F151" s="194" t="s">
        <v>173</v>
      </c>
      <c r="G151" s="195" t="s">
        <v>138</v>
      </c>
      <c r="H151" s="196">
        <v>16535</v>
      </c>
      <c r="I151" s="197"/>
      <c r="J151" s="198">
        <f>ROUND(I151*H151,2)</f>
        <v>0</v>
      </c>
      <c r="K151" s="194" t="s">
        <v>139</v>
      </c>
      <c r="L151" s="36"/>
      <c r="M151" s="199" t="s">
        <v>1</v>
      </c>
      <c r="N151" s="200" t="s">
        <v>44</v>
      </c>
      <c r="O151" s="6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3" t="s">
        <v>140</v>
      </c>
      <c r="AT151" s="203" t="s">
        <v>135</v>
      </c>
      <c r="AU151" s="203" t="s">
        <v>86</v>
      </c>
      <c r="AY151" s="14" t="s">
        <v>132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4" t="s">
        <v>84</v>
      </c>
      <c r="BK151" s="204">
        <f>ROUND(I151*H151,2)</f>
        <v>0</v>
      </c>
      <c r="BL151" s="14" t="s">
        <v>140</v>
      </c>
      <c r="BM151" s="203" t="s">
        <v>174</v>
      </c>
    </row>
    <row r="152" spans="1:47" s="2" customFormat="1" ht="39">
      <c r="A152" s="31"/>
      <c r="B152" s="32"/>
      <c r="C152" s="33"/>
      <c r="D152" s="205" t="s">
        <v>142</v>
      </c>
      <c r="E152" s="33"/>
      <c r="F152" s="206" t="s">
        <v>175</v>
      </c>
      <c r="G152" s="33"/>
      <c r="H152" s="33"/>
      <c r="I152" s="160"/>
      <c r="J152" s="33"/>
      <c r="K152" s="33"/>
      <c r="L152" s="36"/>
      <c r="M152" s="207"/>
      <c r="N152" s="208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142</v>
      </c>
      <c r="AU152" s="14" t="s">
        <v>86</v>
      </c>
    </row>
    <row r="153" spans="1:65" s="2" customFormat="1" ht="24">
      <c r="A153" s="31"/>
      <c r="B153" s="32"/>
      <c r="C153" s="192" t="s">
        <v>176</v>
      </c>
      <c r="D153" s="192" t="s">
        <v>135</v>
      </c>
      <c r="E153" s="193" t="s">
        <v>177</v>
      </c>
      <c r="F153" s="194" t="s">
        <v>178</v>
      </c>
      <c r="G153" s="195" t="s">
        <v>138</v>
      </c>
      <c r="H153" s="196">
        <v>16535</v>
      </c>
      <c r="I153" s="197"/>
      <c r="J153" s="198">
        <f>ROUND(I153*H153,2)</f>
        <v>0</v>
      </c>
      <c r="K153" s="194" t="s">
        <v>139</v>
      </c>
      <c r="L153" s="36"/>
      <c r="M153" s="199" t="s">
        <v>1</v>
      </c>
      <c r="N153" s="200" t="s">
        <v>44</v>
      </c>
      <c r="O153" s="6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3" t="s">
        <v>140</v>
      </c>
      <c r="AT153" s="203" t="s">
        <v>135</v>
      </c>
      <c r="AU153" s="203" t="s">
        <v>86</v>
      </c>
      <c r="AY153" s="14" t="s">
        <v>132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4" t="s">
        <v>84</v>
      </c>
      <c r="BK153" s="204">
        <f>ROUND(I153*H153,2)</f>
        <v>0</v>
      </c>
      <c r="BL153" s="14" t="s">
        <v>140</v>
      </c>
      <c r="BM153" s="203" t="s">
        <v>179</v>
      </c>
    </row>
    <row r="154" spans="1:47" s="2" customFormat="1" ht="48.75">
      <c r="A154" s="31"/>
      <c r="B154" s="32"/>
      <c r="C154" s="33"/>
      <c r="D154" s="205" t="s">
        <v>142</v>
      </c>
      <c r="E154" s="33"/>
      <c r="F154" s="206" t="s">
        <v>180</v>
      </c>
      <c r="G154" s="33"/>
      <c r="H154" s="33"/>
      <c r="I154" s="160"/>
      <c r="J154" s="33"/>
      <c r="K154" s="33"/>
      <c r="L154" s="36"/>
      <c r="M154" s="207"/>
      <c r="N154" s="208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142</v>
      </c>
      <c r="AU154" s="14" t="s">
        <v>86</v>
      </c>
    </row>
    <row r="155" spans="1:65" s="2" customFormat="1" ht="24">
      <c r="A155" s="31"/>
      <c r="B155" s="32"/>
      <c r="C155" s="192" t="s">
        <v>181</v>
      </c>
      <c r="D155" s="192" t="s">
        <v>135</v>
      </c>
      <c r="E155" s="193" t="s">
        <v>182</v>
      </c>
      <c r="F155" s="194" t="s">
        <v>183</v>
      </c>
      <c r="G155" s="195" t="s">
        <v>138</v>
      </c>
      <c r="H155" s="196">
        <v>17111</v>
      </c>
      <c r="I155" s="197"/>
      <c r="J155" s="198">
        <f>ROUND(I155*H155,2)</f>
        <v>0</v>
      </c>
      <c r="K155" s="194" t="s">
        <v>139</v>
      </c>
      <c r="L155" s="36"/>
      <c r="M155" s="199" t="s">
        <v>1</v>
      </c>
      <c r="N155" s="200" t="s">
        <v>44</v>
      </c>
      <c r="O155" s="6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3" t="s">
        <v>140</v>
      </c>
      <c r="AT155" s="203" t="s">
        <v>135</v>
      </c>
      <c r="AU155" s="203" t="s">
        <v>86</v>
      </c>
      <c r="AY155" s="14" t="s">
        <v>132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4" t="s">
        <v>84</v>
      </c>
      <c r="BK155" s="204">
        <f>ROUND(I155*H155,2)</f>
        <v>0</v>
      </c>
      <c r="BL155" s="14" t="s">
        <v>140</v>
      </c>
      <c r="BM155" s="203" t="s">
        <v>184</v>
      </c>
    </row>
    <row r="156" spans="1:47" s="2" customFormat="1" ht="39">
      <c r="A156" s="31"/>
      <c r="B156" s="32"/>
      <c r="C156" s="33"/>
      <c r="D156" s="205" t="s">
        <v>142</v>
      </c>
      <c r="E156" s="33"/>
      <c r="F156" s="206" t="s">
        <v>185</v>
      </c>
      <c r="G156" s="33"/>
      <c r="H156" s="33"/>
      <c r="I156" s="160"/>
      <c r="J156" s="33"/>
      <c r="K156" s="33"/>
      <c r="L156" s="36"/>
      <c r="M156" s="207"/>
      <c r="N156" s="208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142</v>
      </c>
      <c r="AU156" s="14" t="s">
        <v>86</v>
      </c>
    </row>
    <row r="157" spans="1:65" s="2" customFormat="1" ht="33" customHeight="1">
      <c r="A157" s="31"/>
      <c r="B157" s="32"/>
      <c r="C157" s="192" t="s">
        <v>186</v>
      </c>
      <c r="D157" s="192" t="s">
        <v>135</v>
      </c>
      <c r="E157" s="193" t="s">
        <v>187</v>
      </c>
      <c r="F157" s="194" t="s">
        <v>188</v>
      </c>
      <c r="G157" s="195" t="s">
        <v>156</v>
      </c>
      <c r="H157" s="196">
        <v>765.647</v>
      </c>
      <c r="I157" s="197"/>
      <c r="J157" s="198">
        <f>ROUND(I157*H157,2)</f>
        <v>0</v>
      </c>
      <c r="K157" s="194" t="s">
        <v>1</v>
      </c>
      <c r="L157" s="36"/>
      <c r="M157" s="199" t="s">
        <v>1</v>
      </c>
      <c r="N157" s="200" t="s">
        <v>44</v>
      </c>
      <c r="O157" s="6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3" t="s">
        <v>140</v>
      </c>
      <c r="AT157" s="203" t="s">
        <v>135</v>
      </c>
      <c r="AU157" s="203" t="s">
        <v>86</v>
      </c>
      <c r="AY157" s="14" t="s">
        <v>132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4" t="s">
        <v>84</v>
      </c>
      <c r="BK157" s="204">
        <f>ROUND(I157*H157,2)</f>
        <v>0</v>
      </c>
      <c r="BL157" s="14" t="s">
        <v>140</v>
      </c>
      <c r="BM157" s="203" t="s">
        <v>189</v>
      </c>
    </row>
    <row r="158" spans="1:47" s="2" customFormat="1" ht="78">
      <c r="A158" s="31"/>
      <c r="B158" s="32"/>
      <c r="C158" s="33"/>
      <c r="D158" s="205" t="s">
        <v>142</v>
      </c>
      <c r="E158" s="33"/>
      <c r="F158" s="206" t="s">
        <v>190</v>
      </c>
      <c r="G158" s="33"/>
      <c r="H158" s="33"/>
      <c r="I158" s="160"/>
      <c r="J158" s="33"/>
      <c r="K158" s="33"/>
      <c r="L158" s="36"/>
      <c r="M158" s="207"/>
      <c r="N158" s="208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142</v>
      </c>
      <c r="AU158" s="14" t="s">
        <v>86</v>
      </c>
    </row>
    <row r="159" spans="1:65" s="2" customFormat="1" ht="24">
      <c r="A159" s="31"/>
      <c r="B159" s="32"/>
      <c r="C159" s="192" t="s">
        <v>191</v>
      </c>
      <c r="D159" s="192" t="s">
        <v>135</v>
      </c>
      <c r="E159" s="193" t="s">
        <v>192</v>
      </c>
      <c r="F159" s="194" t="s">
        <v>193</v>
      </c>
      <c r="G159" s="195" t="s">
        <v>138</v>
      </c>
      <c r="H159" s="196">
        <v>1650</v>
      </c>
      <c r="I159" s="197"/>
      <c r="J159" s="198">
        <f>ROUND(I159*H159,2)</f>
        <v>0</v>
      </c>
      <c r="K159" s="194" t="s">
        <v>139</v>
      </c>
      <c r="L159" s="36"/>
      <c r="M159" s="199" t="s">
        <v>1</v>
      </c>
      <c r="N159" s="200" t="s">
        <v>44</v>
      </c>
      <c r="O159" s="68"/>
      <c r="P159" s="201">
        <f>O159*H159</f>
        <v>0</v>
      </c>
      <c r="Q159" s="201">
        <v>0.01386</v>
      </c>
      <c r="R159" s="201">
        <f>Q159*H159</f>
        <v>22.869</v>
      </c>
      <c r="S159" s="201">
        <v>0</v>
      </c>
      <c r="T159" s="202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3" t="s">
        <v>140</v>
      </c>
      <c r="AT159" s="203" t="s">
        <v>135</v>
      </c>
      <c r="AU159" s="203" t="s">
        <v>86</v>
      </c>
      <c r="AY159" s="14" t="s">
        <v>132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4" t="s">
        <v>84</v>
      </c>
      <c r="BK159" s="204">
        <f>ROUND(I159*H159,2)</f>
        <v>0</v>
      </c>
      <c r="BL159" s="14" t="s">
        <v>140</v>
      </c>
      <c r="BM159" s="203" t="s">
        <v>194</v>
      </c>
    </row>
    <row r="160" spans="1:47" s="2" customFormat="1" ht="58.5">
      <c r="A160" s="31"/>
      <c r="B160" s="32"/>
      <c r="C160" s="33"/>
      <c r="D160" s="205" t="s">
        <v>142</v>
      </c>
      <c r="E160" s="33"/>
      <c r="F160" s="206" t="s">
        <v>195</v>
      </c>
      <c r="G160" s="33"/>
      <c r="H160" s="33"/>
      <c r="I160" s="160"/>
      <c r="J160" s="33"/>
      <c r="K160" s="33"/>
      <c r="L160" s="36"/>
      <c r="M160" s="207"/>
      <c r="N160" s="208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142</v>
      </c>
      <c r="AU160" s="14" t="s">
        <v>86</v>
      </c>
    </row>
    <row r="161" spans="1:65" s="2" customFormat="1" ht="24">
      <c r="A161" s="31"/>
      <c r="B161" s="32"/>
      <c r="C161" s="192" t="s">
        <v>196</v>
      </c>
      <c r="D161" s="192" t="s">
        <v>135</v>
      </c>
      <c r="E161" s="193" t="s">
        <v>197</v>
      </c>
      <c r="F161" s="194" t="s">
        <v>198</v>
      </c>
      <c r="G161" s="195" t="s">
        <v>138</v>
      </c>
      <c r="H161" s="196">
        <v>4134</v>
      </c>
      <c r="I161" s="197"/>
      <c r="J161" s="198">
        <f>ROUND(I161*H161,2)</f>
        <v>0</v>
      </c>
      <c r="K161" s="194" t="s">
        <v>139</v>
      </c>
      <c r="L161" s="36"/>
      <c r="M161" s="199" t="s">
        <v>1</v>
      </c>
      <c r="N161" s="200" t="s">
        <v>44</v>
      </c>
      <c r="O161" s="6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3" t="s">
        <v>140</v>
      </c>
      <c r="AT161" s="203" t="s">
        <v>135</v>
      </c>
      <c r="AU161" s="203" t="s">
        <v>86</v>
      </c>
      <c r="AY161" s="14" t="s">
        <v>132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4" t="s">
        <v>84</v>
      </c>
      <c r="BK161" s="204">
        <f>ROUND(I161*H161,2)</f>
        <v>0</v>
      </c>
      <c r="BL161" s="14" t="s">
        <v>140</v>
      </c>
      <c r="BM161" s="203" t="s">
        <v>199</v>
      </c>
    </row>
    <row r="162" spans="1:47" s="2" customFormat="1" ht="11.25">
      <c r="A162" s="31"/>
      <c r="B162" s="32"/>
      <c r="C162" s="33"/>
      <c r="D162" s="205" t="s">
        <v>142</v>
      </c>
      <c r="E162" s="33"/>
      <c r="F162" s="206" t="s">
        <v>200</v>
      </c>
      <c r="G162" s="33"/>
      <c r="H162" s="33"/>
      <c r="I162" s="160"/>
      <c r="J162" s="33"/>
      <c r="K162" s="33"/>
      <c r="L162" s="36"/>
      <c r="M162" s="207"/>
      <c r="N162" s="208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142</v>
      </c>
      <c r="AU162" s="14" t="s">
        <v>86</v>
      </c>
    </row>
    <row r="163" spans="1:65" s="2" customFormat="1" ht="16.5" customHeight="1">
      <c r="A163" s="31"/>
      <c r="B163" s="32"/>
      <c r="C163" s="192" t="s">
        <v>201</v>
      </c>
      <c r="D163" s="192" t="s">
        <v>135</v>
      </c>
      <c r="E163" s="193" t="s">
        <v>202</v>
      </c>
      <c r="F163" s="194" t="s">
        <v>203</v>
      </c>
      <c r="G163" s="195" t="s">
        <v>138</v>
      </c>
      <c r="H163" s="196">
        <v>2960</v>
      </c>
      <c r="I163" s="197"/>
      <c r="J163" s="198">
        <f>ROUND(I163*H163,2)</f>
        <v>0</v>
      </c>
      <c r="K163" s="194" t="s">
        <v>139</v>
      </c>
      <c r="L163" s="36"/>
      <c r="M163" s="199" t="s">
        <v>1</v>
      </c>
      <c r="N163" s="200" t="s">
        <v>44</v>
      </c>
      <c r="O163" s="68"/>
      <c r="P163" s="201">
        <f>O163*H163</f>
        <v>0</v>
      </c>
      <c r="Q163" s="201">
        <v>0.299</v>
      </c>
      <c r="R163" s="201">
        <f>Q163*H163</f>
        <v>885.04</v>
      </c>
      <c r="S163" s="201">
        <v>0</v>
      </c>
      <c r="T163" s="202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3" t="s">
        <v>140</v>
      </c>
      <c r="AT163" s="203" t="s">
        <v>135</v>
      </c>
      <c r="AU163" s="203" t="s">
        <v>86</v>
      </c>
      <c r="AY163" s="14" t="s">
        <v>132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4" t="s">
        <v>84</v>
      </c>
      <c r="BK163" s="204">
        <f>ROUND(I163*H163,2)</f>
        <v>0</v>
      </c>
      <c r="BL163" s="14" t="s">
        <v>140</v>
      </c>
      <c r="BM163" s="203" t="s">
        <v>204</v>
      </c>
    </row>
    <row r="164" spans="1:47" s="2" customFormat="1" ht="39">
      <c r="A164" s="31"/>
      <c r="B164" s="32"/>
      <c r="C164" s="33"/>
      <c r="D164" s="205" t="s">
        <v>142</v>
      </c>
      <c r="E164" s="33"/>
      <c r="F164" s="206" t="s">
        <v>205</v>
      </c>
      <c r="G164" s="33"/>
      <c r="H164" s="33"/>
      <c r="I164" s="160"/>
      <c r="J164" s="33"/>
      <c r="K164" s="33"/>
      <c r="L164" s="36"/>
      <c r="M164" s="207"/>
      <c r="N164" s="208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142</v>
      </c>
      <c r="AU164" s="14" t="s">
        <v>86</v>
      </c>
    </row>
    <row r="165" spans="2:63" s="12" customFormat="1" ht="22.9" customHeight="1">
      <c r="B165" s="176"/>
      <c r="C165" s="177"/>
      <c r="D165" s="178" t="s">
        <v>78</v>
      </c>
      <c r="E165" s="190" t="s">
        <v>186</v>
      </c>
      <c r="F165" s="190" t="s">
        <v>206</v>
      </c>
      <c r="G165" s="177"/>
      <c r="H165" s="177"/>
      <c r="I165" s="180"/>
      <c r="J165" s="191">
        <f>BK165</f>
        <v>0</v>
      </c>
      <c r="K165" s="177"/>
      <c r="L165" s="182"/>
      <c r="M165" s="183"/>
      <c r="N165" s="184"/>
      <c r="O165" s="184"/>
      <c r="P165" s="185">
        <f>SUM(P166:P185)</f>
        <v>0</v>
      </c>
      <c r="Q165" s="184"/>
      <c r="R165" s="185">
        <f>SUM(R166:R185)</f>
        <v>204.7928</v>
      </c>
      <c r="S165" s="184"/>
      <c r="T165" s="186">
        <f>SUM(T166:T185)</f>
        <v>0</v>
      </c>
      <c r="AR165" s="187" t="s">
        <v>84</v>
      </c>
      <c r="AT165" s="188" t="s">
        <v>78</v>
      </c>
      <c r="AU165" s="188" t="s">
        <v>84</v>
      </c>
      <c r="AY165" s="187" t="s">
        <v>132</v>
      </c>
      <c r="BK165" s="189">
        <f>SUM(BK166:BK185)</f>
        <v>0</v>
      </c>
    </row>
    <row r="166" spans="1:65" s="2" customFormat="1" ht="24">
      <c r="A166" s="31"/>
      <c r="B166" s="32"/>
      <c r="C166" s="192" t="s">
        <v>207</v>
      </c>
      <c r="D166" s="192" t="s">
        <v>135</v>
      </c>
      <c r="E166" s="193" t="s">
        <v>208</v>
      </c>
      <c r="F166" s="194" t="s">
        <v>209</v>
      </c>
      <c r="G166" s="195" t="s">
        <v>210</v>
      </c>
      <c r="H166" s="196">
        <v>237</v>
      </c>
      <c r="I166" s="197"/>
      <c r="J166" s="198">
        <f>ROUND(I166*H166,2)</f>
        <v>0</v>
      </c>
      <c r="K166" s="194" t="s">
        <v>1</v>
      </c>
      <c r="L166" s="36"/>
      <c r="M166" s="199" t="s">
        <v>1</v>
      </c>
      <c r="N166" s="200" t="s">
        <v>44</v>
      </c>
      <c r="O166" s="6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3" t="s">
        <v>140</v>
      </c>
      <c r="AT166" s="203" t="s">
        <v>135</v>
      </c>
      <c r="AU166" s="203" t="s">
        <v>86</v>
      </c>
      <c r="AY166" s="14" t="s">
        <v>132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4" t="s">
        <v>84</v>
      </c>
      <c r="BK166" s="204">
        <f>ROUND(I166*H166,2)</f>
        <v>0</v>
      </c>
      <c r="BL166" s="14" t="s">
        <v>140</v>
      </c>
      <c r="BM166" s="203" t="s">
        <v>211</v>
      </c>
    </row>
    <row r="167" spans="1:47" s="2" customFormat="1" ht="19.5">
      <c r="A167" s="31"/>
      <c r="B167" s="32"/>
      <c r="C167" s="33"/>
      <c r="D167" s="205" t="s">
        <v>142</v>
      </c>
      <c r="E167" s="33"/>
      <c r="F167" s="206" t="s">
        <v>212</v>
      </c>
      <c r="G167" s="33"/>
      <c r="H167" s="33"/>
      <c r="I167" s="160"/>
      <c r="J167" s="33"/>
      <c r="K167" s="33"/>
      <c r="L167" s="36"/>
      <c r="M167" s="207"/>
      <c r="N167" s="208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142</v>
      </c>
      <c r="AU167" s="14" t="s">
        <v>86</v>
      </c>
    </row>
    <row r="168" spans="1:65" s="2" customFormat="1" ht="16.5" customHeight="1">
      <c r="A168" s="31"/>
      <c r="B168" s="32"/>
      <c r="C168" s="209" t="s">
        <v>213</v>
      </c>
      <c r="D168" s="209" t="s">
        <v>214</v>
      </c>
      <c r="E168" s="210" t="s">
        <v>215</v>
      </c>
      <c r="F168" s="211" t="s">
        <v>216</v>
      </c>
      <c r="G168" s="212" t="s">
        <v>210</v>
      </c>
      <c r="H168" s="213">
        <v>237</v>
      </c>
      <c r="I168" s="214"/>
      <c r="J168" s="215">
        <f>ROUND(I168*H168,2)</f>
        <v>0</v>
      </c>
      <c r="K168" s="211" t="s">
        <v>1</v>
      </c>
      <c r="L168" s="216"/>
      <c r="M168" s="217" t="s">
        <v>1</v>
      </c>
      <c r="N168" s="218" t="s">
        <v>44</v>
      </c>
      <c r="O168" s="68"/>
      <c r="P168" s="201">
        <f>O168*H168</f>
        <v>0</v>
      </c>
      <c r="Q168" s="201">
        <v>0.0021</v>
      </c>
      <c r="R168" s="201">
        <f>Q168*H168</f>
        <v>0.4977</v>
      </c>
      <c r="S168" s="201">
        <v>0</v>
      </c>
      <c r="T168" s="202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3" t="s">
        <v>181</v>
      </c>
      <c r="AT168" s="203" t="s">
        <v>214</v>
      </c>
      <c r="AU168" s="203" t="s">
        <v>86</v>
      </c>
      <c r="AY168" s="14" t="s">
        <v>132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4" t="s">
        <v>84</v>
      </c>
      <c r="BK168" s="204">
        <f>ROUND(I168*H168,2)</f>
        <v>0</v>
      </c>
      <c r="BL168" s="14" t="s">
        <v>140</v>
      </c>
      <c r="BM168" s="203" t="s">
        <v>217</v>
      </c>
    </row>
    <row r="169" spans="1:47" s="2" customFormat="1" ht="29.25">
      <c r="A169" s="31"/>
      <c r="B169" s="32"/>
      <c r="C169" s="33"/>
      <c r="D169" s="205" t="s">
        <v>142</v>
      </c>
      <c r="E169" s="33"/>
      <c r="F169" s="206" t="s">
        <v>218</v>
      </c>
      <c r="G169" s="33"/>
      <c r="H169" s="33"/>
      <c r="I169" s="160"/>
      <c r="J169" s="33"/>
      <c r="K169" s="33"/>
      <c r="L169" s="36"/>
      <c r="M169" s="207"/>
      <c r="N169" s="208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142</v>
      </c>
      <c r="AU169" s="14" t="s">
        <v>86</v>
      </c>
    </row>
    <row r="170" spans="1:65" s="2" customFormat="1" ht="16.5" customHeight="1">
      <c r="A170" s="31"/>
      <c r="B170" s="32"/>
      <c r="C170" s="192" t="s">
        <v>219</v>
      </c>
      <c r="D170" s="192" t="s">
        <v>135</v>
      </c>
      <c r="E170" s="193" t="s">
        <v>220</v>
      </c>
      <c r="F170" s="194" t="s">
        <v>221</v>
      </c>
      <c r="G170" s="195" t="s">
        <v>162</v>
      </c>
      <c r="H170" s="196">
        <v>5776</v>
      </c>
      <c r="I170" s="197"/>
      <c r="J170" s="198">
        <f>ROUND(I170*H170,2)</f>
        <v>0</v>
      </c>
      <c r="K170" s="194" t="s">
        <v>139</v>
      </c>
      <c r="L170" s="36"/>
      <c r="M170" s="199" t="s">
        <v>1</v>
      </c>
      <c r="N170" s="200" t="s">
        <v>44</v>
      </c>
      <c r="O170" s="6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3" t="s">
        <v>140</v>
      </c>
      <c r="AT170" s="203" t="s">
        <v>135</v>
      </c>
      <c r="AU170" s="203" t="s">
        <v>86</v>
      </c>
      <c r="AY170" s="14" t="s">
        <v>132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4" t="s">
        <v>84</v>
      </c>
      <c r="BK170" s="204">
        <f>ROUND(I170*H170,2)</f>
        <v>0</v>
      </c>
      <c r="BL170" s="14" t="s">
        <v>140</v>
      </c>
      <c r="BM170" s="203" t="s">
        <v>222</v>
      </c>
    </row>
    <row r="171" spans="1:47" s="2" customFormat="1" ht="29.25">
      <c r="A171" s="31"/>
      <c r="B171" s="32"/>
      <c r="C171" s="33"/>
      <c r="D171" s="205" t="s">
        <v>142</v>
      </c>
      <c r="E171" s="33"/>
      <c r="F171" s="206" t="s">
        <v>223</v>
      </c>
      <c r="G171" s="33"/>
      <c r="H171" s="33"/>
      <c r="I171" s="160"/>
      <c r="J171" s="33"/>
      <c r="K171" s="33"/>
      <c r="L171" s="36"/>
      <c r="M171" s="207"/>
      <c r="N171" s="208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142</v>
      </c>
      <c r="AU171" s="14" t="s">
        <v>86</v>
      </c>
    </row>
    <row r="172" spans="1:65" s="2" customFormat="1" ht="24">
      <c r="A172" s="31"/>
      <c r="B172" s="32"/>
      <c r="C172" s="192" t="s">
        <v>8</v>
      </c>
      <c r="D172" s="192" t="s">
        <v>135</v>
      </c>
      <c r="E172" s="193" t="s">
        <v>224</v>
      </c>
      <c r="F172" s="194" t="s">
        <v>225</v>
      </c>
      <c r="G172" s="195" t="s">
        <v>162</v>
      </c>
      <c r="H172" s="196">
        <v>5776</v>
      </c>
      <c r="I172" s="197"/>
      <c r="J172" s="198">
        <f>ROUND(I172*H172,2)</f>
        <v>0</v>
      </c>
      <c r="K172" s="194" t="s">
        <v>139</v>
      </c>
      <c r="L172" s="36"/>
      <c r="M172" s="199" t="s">
        <v>1</v>
      </c>
      <c r="N172" s="200" t="s">
        <v>44</v>
      </c>
      <c r="O172" s="68"/>
      <c r="P172" s="201">
        <f>O172*H172</f>
        <v>0</v>
      </c>
      <c r="Q172" s="201">
        <v>0.00011</v>
      </c>
      <c r="R172" s="201">
        <f>Q172*H172</f>
        <v>0.63536</v>
      </c>
      <c r="S172" s="201">
        <v>0</v>
      </c>
      <c r="T172" s="202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3" t="s">
        <v>140</v>
      </c>
      <c r="AT172" s="203" t="s">
        <v>135</v>
      </c>
      <c r="AU172" s="203" t="s">
        <v>86</v>
      </c>
      <c r="AY172" s="14" t="s">
        <v>132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4" t="s">
        <v>84</v>
      </c>
      <c r="BK172" s="204">
        <f>ROUND(I172*H172,2)</f>
        <v>0</v>
      </c>
      <c r="BL172" s="14" t="s">
        <v>140</v>
      </c>
      <c r="BM172" s="203" t="s">
        <v>226</v>
      </c>
    </row>
    <row r="173" spans="1:47" s="2" customFormat="1" ht="29.25">
      <c r="A173" s="31"/>
      <c r="B173" s="32"/>
      <c r="C173" s="33"/>
      <c r="D173" s="205" t="s">
        <v>142</v>
      </c>
      <c r="E173" s="33"/>
      <c r="F173" s="206" t="s">
        <v>227</v>
      </c>
      <c r="G173" s="33"/>
      <c r="H173" s="33"/>
      <c r="I173" s="160"/>
      <c r="J173" s="33"/>
      <c r="K173" s="33"/>
      <c r="L173" s="36"/>
      <c r="M173" s="207"/>
      <c r="N173" s="208"/>
      <c r="O173" s="68"/>
      <c r="P173" s="68"/>
      <c r="Q173" s="68"/>
      <c r="R173" s="68"/>
      <c r="S173" s="68"/>
      <c r="T173" s="69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4" t="s">
        <v>142</v>
      </c>
      <c r="AU173" s="14" t="s">
        <v>86</v>
      </c>
    </row>
    <row r="174" spans="1:65" s="2" customFormat="1" ht="24">
      <c r="A174" s="31"/>
      <c r="B174" s="32"/>
      <c r="C174" s="192" t="s">
        <v>228</v>
      </c>
      <c r="D174" s="192" t="s">
        <v>135</v>
      </c>
      <c r="E174" s="193" t="s">
        <v>229</v>
      </c>
      <c r="F174" s="194" t="s">
        <v>230</v>
      </c>
      <c r="G174" s="195" t="s">
        <v>162</v>
      </c>
      <c r="H174" s="196">
        <v>2888</v>
      </c>
      <c r="I174" s="197"/>
      <c r="J174" s="198">
        <f>ROUND(I174*H174,2)</f>
        <v>0</v>
      </c>
      <c r="K174" s="194" t="s">
        <v>139</v>
      </c>
      <c r="L174" s="36"/>
      <c r="M174" s="199" t="s">
        <v>1</v>
      </c>
      <c r="N174" s="200" t="s">
        <v>44</v>
      </c>
      <c r="O174" s="6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3" t="s">
        <v>140</v>
      </c>
      <c r="AT174" s="203" t="s">
        <v>135</v>
      </c>
      <c r="AU174" s="203" t="s">
        <v>86</v>
      </c>
      <c r="AY174" s="14" t="s">
        <v>132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4" t="s">
        <v>84</v>
      </c>
      <c r="BK174" s="204">
        <f>ROUND(I174*H174,2)</f>
        <v>0</v>
      </c>
      <c r="BL174" s="14" t="s">
        <v>140</v>
      </c>
      <c r="BM174" s="203" t="s">
        <v>231</v>
      </c>
    </row>
    <row r="175" spans="1:47" s="2" customFormat="1" ht="29.25">
      <c r="A175" s="31"/>
      <c r="B175" s="32"/>
      <c r="C175" s="33"/>
      <c r="D175" s="205" t="s">
        <v>142</v>
      </c>
      <c r="E175" s="33"/>
      <c r="F175" s="206" t="s">
        <v>232</v>
      </c>
      <c r="G175" s="33"/>
      <c r="H175" s="33"/>
      <c r="I175" s="160"/>
      <c r="J175" s="33"/>
      <c r="K175" s="33"/>
      <c r="L175" s="36"/>
      <c r="M175" s="207"/>
      <c r="N175" s="208"/>
      <c r="O175" s="68"/>
      <c r="P175" s="68"/>
      <c r="Q175" s="68"/>
      <c r="R175" s="68"/>
      <c r="S175" s="68"/>
      <c r="T175" s="69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4" t="s">
        <v>142</v>
      </c>
      <c r="AU175" s="14" t="s">
        <v>86</v>
      </c>
    </row>
    <row r="176" spans="1:65" s="2" customFormat="1" ht="24">
      <c r="A176" s="31"/>
      <c r="B176" s="32"/>
      <c r="C176" s="192" t="s">
        <v>233</v>
      </c>
      <c r="D176" s="192" t="s">
        <v>135</v>
      </c>
      <c r="E176" s="193" t="s">
        <v>234</v>
      </c>
      <c r="F176" s="194" t="s">
        <v>235</v>
      </c>
      <c r="G176" s="195" t="s">
        <v>162</v>
      </c>
      <c r="H176" s="196">
        <v>2888</v>
      </c>
      <c r="I176" s="197"/>
      <c r="J176" s="198">
        <f>ROUND(I176*H176,2)</f>
        <v>0</v>
      </c>
      <c r="K176" s="194" t="s">
        <v>139</v>
      </c>
      <c r="L176" s="36"/>
      <c r="M176" s="199" t="s">
        <v>1</v>
      </c>
      <c r="N176" s="200" t="s">
        <v>44</v>
      </c>
      <c r="O176" s="6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3" t="s">
        <v>140</v>
      </c>
      <c r="AT176" s="203" t="s">
        <v>135</v>
      </c>
      <c r="AU176" s="203" t="s">
        <v>86</v>
      </c>
      <c r="AY176" s="14" t="s">
        <v>132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4" t="s">
        <v>84</v>
      </c>
      <c r="BK176" s="204">
        <f>ROUND(I176*H176,2)</f>
        <v>0</v>
      </c>
      <c r="BL176" s="14" t="s">
        <v>140</v>
      </c>
      <c r="BM176" s="203" t="s">
        <v>236</v>
      </c>
    </row>
    <row r="177" spans="1:47" s="2" customFormat="1" ht="29.25">
      <c r="A177" s="31"/>
      <c r="B177" s="32"/>
      <c r="C177" s="33"/>
      <c r="D177" s="205" t="s">
        <v>142</v>
      </c>
      <c r="E177" s="33"/>
      <c r="F177" s="206" t="s">
        <v>237</v>
      </c>
      <c r="G177" s="33"/>
      <c r="H177" s="33"/>
      <c r="I177" s="160"/>
      <c r="J177" s="33"/>
      <c r="K177" s="33"/>
      <c r="L177" s="36"/>
      <c r="M177" s="207"/>
      <c r="N177" s="208"/>
      <c r="O177" s="68"/>
      <c r="P177" s="68"/>
      <c r="Q177" s="68"/>
      <c r="R177" s="68"/>
      <c r="S177" s="68"/>
      <c r="T177" s="69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4" t="s">
        <v>142</v>
      </c>
      <c r="AU177" s="14" t="s">
        <v>86</v>
      </c>
    </row>
    <row r="178" spans="1:65" s="2" customFormat="1" ht="24">
      <c r="A178" s="31"/>
      <c r="B178" s="32"/>
      <c r="C178" s="192" t="s">
        <v>238</v>
      </c>
      <c r="D178" s="192" t="s">
        <v>135</v>
      </c>
      <c r="E178" s="193" t="s">
        <v>239</v>
      </c>
      <c r="F178" s="194" t="s">
        <v>240</v>
      </c>
      <c r="G178" s="195" t="s">
        <v>162</v>
      </c>
      <c r="H178" s="196">
        <v>2888</v>
      </c>
      <c r="I178" s="197"/>
      <c r="J178" s="198">
        <f>ROUND(I178*H178,2)</f>
        <v>0</v>
      </c>
      <c r="K178" s="194" t="s">
        <v>139</v>
      </c>
      <c r="L178" s="36"/>
      <c r="M178" s="199" t="s">
        <v>1</v>
      </c>
      <c r="N178" s="200" t="s">
        <v>44</v>
      </c>
      <c r="O178" s="68"/>
      <c r="P178" s="201">
        <f>O178*H178</f>
        <v>0</v>
      </c>
      <c r="Q178" s="201">
        <v>9E-05</v>
      </c>
      <c r="R178" s="201">
        <f>Q178*H178</f>
        <v>0.25992000000000004</v>
      </c>
      <c r="S178" s="201">
        <v>0</v>
      </c>
      <c r="T178" s="202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3" t="s">
        <v>140</v>
      </c>
      <c r="AT178" s="203" t="s">
        <v>135</v>
      </c>
      <c r="AU178" s="203" t="s">
        <v>86</v>
      </c>
      <c r="AY178" s="14" t="s">
        <v>132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4" t="s">
        <v>84</v>
      </c>
      <c r="BK178" s="204">
        <f>ROUND(I178*H178,2)</f>
        <v>0</v>
      </c>
      <c r="BL178" s="14" t="s">
        <v>140</v>
      </c>
      <c r="BM178" s="203" t="s">
        <v>241</v>
      </c>
    </row>
    <row r="179" spans="1:47" s="2" customFormat="1" ht="39">
      <c r="A179" s="31"/>
      <c r="B179" s="32"/>
      <c r="C179" s="33"/>
      <c r="D179" s="205" t="s">
        <v>142</v>
      </c>
      <c r="E179" s="33"/>
      <c r="F179" s="206" t="s">
        <v>242</v>
      </c>
      <c r="G179" s="33"/>
      <c r="H179" s="33"/>
      <c r="I179" s="160"/>
      <c r="J179" s="33"/>
      <c r="K179" s="33"/>
      <c r="L179" s="36"/>
      <c r="M179" s="207"/>
      <c r="N179" s="208"/>
      <c r="O179" s="68"/>
      <c r="P179" s="68"/>
      <c r="Q179" s="68"/>
      <c r="R179" s="68"/>
      <c r="S179" s="68"/>
      <c r="T179" s="69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4" t="s">
        <v>142</v>
      </c>
      <c r="AU179" s="14" t="s">
        <v>86</v>
      </c>
    </row>
    <row r="180" spans="1:65" s="2" customFormat="1" ht="24">
      <c r="A180" s="31"/>
      <c r="B180" s="32"/>
      <c r="C180" s="192" t="s">
        <v>243</v>
      </c>
      <c r="D180" s="192" t="s">
        <v>135</v>
      </c>
      <c r="E180" s="193" t="s">
        <v>244</v>
      </c>
      <c r="F180" s="194" t="s">
        <v>245</v>
      </c>
      <c r="G180" s="195" t="s">
        <v>210</v>
      </c>
      <c r="H180" s="196">
        <v>8</v>
      </c>
      <c r="I180" s="197"/>
      <c r="J180" s="198">
        <f>ROUND(I180*H180,2)</f>
        <v>0</v>
      </c>
      <c r="K180" s="194" t="s">
        <v>1</v>
      </c>
      <c r="L180" s="36"/>
      <c r="M180" s="199" t="s">
        <v>1</v>
      </c>
      <c r="N180" s="200" t="s">
        <v>44</v>
      </c>
      <c r="O180" s="68"/>
      <c r="P180" s="201">
        <f>O180*H180</f>
        <v>0</v>
      </c>
      <c r="Q180" s="201">
        <v>7.16174</v>
      </c>
      <c r="R180" s="201">
        <f>Q180*H180</f>
        <v>57.29392</v>
      </c>
      <c r="S180" s="201">
        <v>0</v>
      </c>
      <c r="T180" s="202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3" t="s">
        <v>140</v>
      </c>
      <c r="AT180" s="203" t="s">
        <v>135</v>
      </c>
      <c r="AU180" s="203" t="s">
        <v>86</v>
      </c>
      <c r="AY180" s="14" t="s">
        <v>132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4" t="s">
        <v>84</v>
      </c>
      <c r="BK180" s="204">
        <f>ROUND(I180*H180,2)</f>
        <v>0</v>
      </c>
      <c r="BL180" s="14" t="s">
        <v>140</v>
      </c>
      <c r="BM180" s="203" t="s">
        <v>246</v>
      </c>
    </row>
    <row r="181" spans="1:47" s="2" customFormat="1" ht="48.75">
      <c r="A181" s="31"/>
      <c r="B181" s="32"/>
      <c r="C181" s="33"/>
      <c r="D181" s="205" t="s">
        <v>142</v>
      </c>
      <c r="E181" s="33"/>
      <c r="F181" s="206" t="s">
        <v>247</v>
      </c>
      <c r="G181" s="33"/>
      <c r="H181" s="33"/>
      <c r="I181" s="160"/>
      <c r="J181" s="33"/>
      <c r="K181" s="33"/>
      <c r="L181" s="36"/>
      <c r="M181" s="207"/>
      <c r="N181" s="208"/>
      <c r="O181" s="68"/>
      <c r="P181" s="68"/>
      <c r="Q181" s="68"/>
      <c r="R181" s="68"/>
      <c r="S181" s="68"/>
      <c r="T181" s="6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4" t="s">
        <v>142</v>
      </c>
      <c r="AU181" s="14" t="s">
        <v>86</v>
      </c>
    </row>
    <row r="182" spans="1:65" s="2" customFormat="1" ht="24">
      <c r="A182" s="31"/>
      <c r="B182" s="32"/>
      <c r="C182" s="192" t="s">
        <v>248</v>
      </c>
      <c r="D182" s="192" t="s">
        <v>135</v>
      </c>
      <c r="E182" s="193" t="s">
        <v>249</v>
      </c>
      <c r="F182" s="194" t="s">
        <v>250</v>
      </c>
      <c r="G182" s="195" t="s">
        <v>210</v>
      </c>
      <c r="H182" s="196">
        <v>20</v>
      </c>
      <c r="I182" s="197"/>
      <c r="J182" s="198">
        <f>ROUND(I182*H182,2)</f>
        <v>0</v>
      </c>
      <c r="K182" s="194" t="s">
        <v>139</v>
      </c>
      <c r="L182" s="36"/>
      <c r="M182" s="199" t="s">
        <v>1</v>
      </c>
      <c r="N182" s="200" t="s">
        <v>44</v>
      </c>
      <c r="O182" s="68"/>
      <c r="P182" s="201">
        <f>O182*H182</f>
        <v>0</v>
      </c>
      <c r="Q182" s="201">
        <v>7.00566</v>
      </c>
      <c r="R182" s="201">
        <f>Q182*H182</f>
        <v>140.1132</v>
      </c>
      <c r="S182" s="201">
        <v>0</v>
      </c>
      <c r="T182" s="202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3" t="s">
        <v>140</v>
      </c>
      <c r="AT182" s="203" t="s">
        <v>135</v>
      </c>
      <c r="AU182" s="203" t="s">
        <v>86</v>
      </c>
      <c r="AY182" s="14" t="s">
        <v>132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4" t="s">
        <v>84</v>
      </c>
      <c r="BK182" s="204">
        <f>ROUND(I182*H182,2)</f>
        <v>0</v>
      </c>
      <c r="BL182" s="14" t="s">
        <v>140</v>
      </c>
      <c r="BM182" s="203" t="s">
        <v>251</v>
      </c>
    </row>
    <row r="183" spans="1:47" s="2" customFormat="1" ht="19.5">
      <c r="A183" s="31"/>
      <c r="B183" s="32"/>
      <c r="C183" s="33"/>
      <c r="D183" s="205" t="s">
        <v>142</v>
      </c>
      <c r="E183" s="33"/>
      <c r="F183" s="206" t="s">
        <v>252</v>
      </c>
      <c r="G183" s="33"/>
      <c r="H183" s="33"/>
      <c r="I183" s="160"/>
      <c r="J183" s="33"/>
      <c r="K183" s="33"/>
      <c r="L183" s="36"/>
      <c r="M183" s="207"/>
      <c r="N183" s="208"/>
      <c r="O183" s="68"/>
      <c r="P183" s="68"/>
      <c r="Q183" s="68"/>
      <c r="R183" s="68"/>
      <c r="S183" s="68"/>
      <c r="T183" s="69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4" t="s">
        <v>142</v>
      </c>
      <c r="AU183" s="14" t="s">
        <v>86</v>
      </c>
    </row>
    <row r="184" spans="1:65" s="2" customFormat="1" ht="24">
      <c r="A184" s="31"/>
      <c r="B184" s="32"/>
      <c r="C184" s="192" t="s">
        <v>7</v>
      </c>
      <c r="D184" s="192" t="s">
        <v>135</v>
      </c>
      <c r="E184" s="193" t="s">
        <v>253</v>
      </c>
      <c r="F184" s="194" t="s">
        <v>254</v>
      </c>
      <c r="G184" s="195" t="s">
        <v>210</v>
      </c>
      <c r="H184" s="196">
        <v>10</v>
      </c>
      <c r="I184" s="197"/>
      <c r="J184" s="198">
        <f>ROUND(I184*H184,2)</f>
        <v>0</v>
      </c>
      <c r="K184" s="194" t="s">
        <v>1</v>
      </c>
      <c r="L184" s="36"/>
      <c r="M184" s="199" t="s">
        <v>1</v>
      </c>
      <c r="N184" s="200" t="s">
        <v>44</v>
      </c>
      <c r="O184" s="68"/>
      <c r="P184" s="201">
        <f>O184*H184</f>
        <v>0</v>
      </c>
      <c r="Q184" s="201">
        <v>0.59927</v>
      </c>
      <c r="R184" s="201">
        <f>Q184*H184</f>
        <v>5.992699999999999</v>
      </c>
      <c r="S184" s="201">
        <v>0</v>
      </c>
      <c r="T184" s="20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3" t="s">
        <v>140</v>
      </c>
      <c r="AT184" s="203" t="s">
        <v>135</v>
      </c>
      <c r="AU184" s="203" t="s">
        <v>86</v>
      </c>
      <c r="AY184" s="14" t="s">
        <v>132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4" t="s">
        <v>84</v>
      </c>
      <c r="BK184" s="204">
        <f>ROUND(I184*H184,2)</f>
        <v>0</v>
      </c>
      <c r="BL184" s="14" t="s">
        <v>140</v>
      </c>
      <c r="BM184" s="203" t="s">
        <v>255</v>
      </c>
    </row>
    <row r="185" spans="1:47" s="2" customFormat="1" ht="39">
      <c r="A185" s="31"/>
      <c r="B185" s="32"/>
      <c r="C185" s="33"/>
      <c r="D185" s="205" t="s">
        <v>142</v>
      </c>
      <c r="E185" s="33"/>
      <c r="F185" s="206" t="s">
        <v>256</v>
      </c>
      <c r="G185" s="33"/>
      <c r="H185" s="33"/>
      <c r="I185" s="160"/>
      <c r="J185" s="33"/>
      <c r="K185" s="33"/>
      <c r="L185" s="36"/>
      <c r="M185" s="207"/>
      <c r="N185" s="208"/>
      <c r="O185" s="68"/>
      <c r="P185" s="68"/>
      <c r="Q185" s="68"/>
      <c r="R185" s="68"/>
      <c r="S185" s="68"/>
      <c r="T185" s="69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4" t="s">
        <v>142</v>
      </c>
      <c r="AU185" s="14" t="s">
        <v>86</v>
      </c>
    </row>
    <row r="186" spans="2:63" s="12" customFormat="1" ht="22.9" customHeight="1">
      <c r="B186" s="176"/>
      <c r="C186" s="177"/>
      <c r="D186" s="178" t="s">
        <v>78</v>
      </c>
      <c r="E186" s="190" t="s">
        <v>257</v>
      </c>
      <c r="F186" s="190" t="s">
        <v>258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SUM(P187:P194)</f>
        <v>0</v>
      </c>
      <c r="Q186" s="184"/>
      <c r="R186" s="185">
        <f>SUM(R187:R194)</f>
        <v>0</v>
      </c>
      <c r="S186" s="184"/>
      <c r="T186" s="186">
        <f>SUM(T187:T194)</f>
        <v>1433.4575</v>
      </c>
      <c r="AR186" s="187" t="s">
        <v>84</v>
      </c>
      <c r="AT186" s="188" t="s">
        <v>78</v>
      </c>
      <c r="AU186" s="188" t="s">
        <v>84</v>
      </c>
      <c r="AY186" s="187" t="s">
        <v>132</v>
      </c>
      <c r="BK186" s="189">
        <f>SUM(BK187:BK194)</f>
        <v>0</v>
      </c>
    </row>
    <row r="187" spans="1:65" s="2" customFormat="1" ht="24">
      <c r="A187" s="31"/>
      <c r="B187" s="32"/>
      <c r="C187" s="192" t="s">
        <v>259</v>
      </c>
      <c r="D187" s="192" t="s">
        <v>135</v>
      </c>
      <c r="E187" s="193" t="s">
        <v>260</v>
      </c>
      <c r="F187" s="194" t="s">
        <v>261</v>
      </c>
      <c r="G187" s="195" t="s">
        <v>162</v>
      </c>
      <c r="H187" s="196">
        <v>1956.5</v>
      </c>
      <c r="I187" s="197"/>
      <c r="J187" s="198">
        <f>ROUND(I187*H187,2)</f>
        <v>0</v>
      </c>
      <c r="K187" s="194" t="s">
        <v>139</v>
      </c>
      <c r="L187" s="36"/>
      <c r="M187" s="199" t="s">
        <v>1</v>
      </c>
      <c r="N187" s="200" t="s">
        <v>44</v>
      </c>
      <c r="O187" s="68"/>
      <c r="P187" s="201">
        <f>O187*H187</f>
        <v>0</v>
      </c>
      <c r="Q187" s="201">
        <v>0</v>
      </c>
      <c r="R187" s="201">
        <f>Q187*H187</f>
        <v>0</v>
      </c>
      <c r="S187" s="201">
        <v>0.097</v>
      </c>
      <c r="T187" s="202">
        <f>S187*H187</f>
        <v>189.78050000000002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3" t="s">
        <v>140</v>
      </c>
      <c r="AT187" s="203" t="s">
        <v>135</v>
      </c>
      <c r="AU187" s="203" t="s">
        <v>86</v>
      </c>
      <c r="AY187" s="14" t="s">
        <v>132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4" t="s">
        <v>84</v>
      </c>
      <c r="BK187" s="204">
        <f>ROUND(I187*H187,2)</f>
        <v>0</v>
      </c>
      <c r="BL187" s="14" t="s">
        <v>140</v>
      </c>
      <c r="BM187" s="203" t="s">
        <v>262</v>
      </c>
    </row>
    <row r="188" spans="1:47" s="2" customFormat="1" ht="78">
      <c r="A188" s="31"/>
      <c r="B188" s="32"/>
      <c r="C188" s="33"/>
      <c r="D188" s="205" t="s">
        <v>142</v>
      </c>
      <c r="E188" s="33"/>
      <c r="F188" s="206" t="s">
        <v>263</v>
      </c>
      <c r="G188" s="33"/>
      <c r="H188" s="33"/>
      <c r="I188" s="160"/>
      <c r="J188" s="33"/>
      <c r="K188" s="33"/>
      <c r="L188" s="36"/>
      <c r="M188" s="207"/>
      <c r="N188" s="208"/>
      <c r="O188" s="68"/>
      <c r="P188" s="68"/>
      <c r="Q188" s="68"/>
      <c r="R188" s="68"/>
      <c r="S188" s="68"/>
      <c r="T188" s="69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4" t="s">
        <v>142</v>
      </c>
      <c r="AU188" s="14" t="s">
        <v>86</v>
      </c>
    </row>
    <row r="189" spans="1:65" s="2" customFormat="1" ht="24">
      <c r="A189" s="31"/>
      <c r="B189" s="32"/>
      <c r="C189" s="192" t="s">
        <v>264</v>
      </c>
      <c r="D189" s="192" t="s">
        <v>135</v>
      </c>
      <c r="E189" s="193" t="s">
        <v>265</v>
      </c>
      <c r="F189" s="194" t="s">
        <v>266</v>
      </c>
      <c r="G189" s="195" t="s">
        <v>162</v>
      </c>
      <c r="H189" s="196">
        <v>3633.5</v>
      </c>
      <c r="I189" s="197"/>
      <c r="J189" s="198">
        <f>ROUND(I189*H189,2)</f>
        <v>0</v>
      </c>
      <c r="K189" s="194" t="s">
        <v>139</v>
      </c>
      <c r="L189" s="36"/>
      <c r="M189" s="199" t="s">
        <v>1</v>
      </c>
      <c r="N189" s="200" t="s">
        <v>44</v>
      </c>
      <c r="O189" s="68"/>
      <c r="P189" s="201">
        <f>O189*H189</f>
        <v>0</v>
      </c>
      <c r="Q189" s="201">
        <v>0</v>
      </c>
      <c r="R189" s="201">
        <f>Q189*H189</f>
        <v>0</v>
      </c>
      <c r="S189" s="201">
        <v>0.194</v>
      </c>
      <c r="T189" s="202">
        <f>S189*H189</f>
        <v>704.899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3" t="s">
        <v>140</v>
      </c>
      <c r="AT189" s="203" t="s">
        <v>135</v>
      </c>
      <c r="AU189" s="203" t="s">
        <v>86</v>
      </c>
      <c r="AY189" s="14" t="s">
        <v>132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4" t="s">
        <v>84</v>
      </c>
      <c r="BK189" s="204">
        <f>ROUND(I189*H189,2)</f>
        <v>0</v>
      </c>
      <c r="BL189" s="14" t="s">
        <v>140</v>
      </c>
      <c r="BM189" s="203" t="s">
        <v>267</v>
      </c>
    </row>
    <row r="190" spans="1:47" s="2" customFormat="1" ht="87.75">
      <c r="A190" s="31"/>
      <c r="B190" s="32"/>
      <c r="C190" s="33"/>
      <c r="D190" s="205" t="s">
        <v>142</v>
      </c>
      <c r="E190" s="33"/>
      <c r="F190" s="206" t="s">
        <v>268</v>
      </c>
      <c r="G190" s="33"/>
      <c r="H190" s="33"/>
      <c r="I190" s="160"/>
      <c r="J190" s="33"/>
      <c r="K190" s="33"/>
      <c r="L190" s="36"/>
      <c r="M190" s="207"/>
      <c r="N190" s="208"/>
      <c r="O190" s="68"/>
      <c r="P190" s="68"/>
      <c r="Q190" s="68"/>
      <c r="R190" s="68"/>
      <c r="S190" s="68"/>
      <c r="T190" s="69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4" t="s">
        <v>142</v>
      </c>
      <c r="AU190" s="14" t="s">
        <v>86</v>
      </c>
    </row>
    <row r="191" spans="1:65" s="2" customFormat="1" ht="16.5" customHeight="1">
      <c r="A191" s="31"/>
      <c r="B191" s="32"/>
      <c r="C191" s="192" t="s">
        <v>269</v>
      </c>
      <c r="D191" s="192" t="s">
        <v>135</v>
      </c>
      <c r="E191" s="193" t="s">
        <v>270</v>
      </c>
      <c r="F191" s="194" t="s">
        <v>271</v>
      </c>
      <c r="G191" s="195" t="s">
        <v>138</v>
      </c>
      <c r="H191" s="196">
        <v>17111</v>
      </c>
      <c r="I191" s="197"/>
      <c r="J191" s="198">
        <f>ROUND(I191*H191,2)</f>
        <v>0</v>
      </c>
      <c r="K191" s="194" t="s">
        <v>139</v>
      </c>
      <c r="L191" s="36"/>
      <c r="M191" s="199" t="s">
        <v>1</v>
      </c>
      <c r="N191" s="200" t="s">
        <v>44</v>
      </c>
      <c r="O191" s="68"/>
      <c r="P191" s="201">
        <f>O191*H191</f>
        <v>0</v>
      </c>
      <c r="Q191" s="201">
        <v>0</v>
      </c>
      <c r="R191" s="201">
        <f>Q191*H191</f>
        <v>0</v>
      </c>
      <c r="S191" s="201">
        <v>0.01</v>
      </c>
      <c r="T191" s="202">
        <f>S191*H191</f>
        <v>171.11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3" t="s">
        <v>140</v>
      </c>
      <c r="AT191" s="203" t="s">
        <v>135</v>
      </c>
      <c r="AU191" s="203" t="s">
        <v>86</v>
      </c>
      <c r="AY191" s="14" t="s">
        <v>132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4" t="s">
        <v>84</v>
      </c>
      <c r="BK191" s="204">
        <f>ROUND(I191*H191,2)</f>
        <v>0</v>
      </c>
      <c r="BL191" s="14" t="s">
        <v>140</v>
      </c>
      <c r="BM191" s="203" t="s">
        <v>272</v>
      </c>
    </row>
    <row r="192" spans="1:47" s="2" customFormat="1" ht="29.25">
      <c r="A192" s="31"/>
      <c r="B192" s="32"/>
      <c r="C192" s="33"/>
      <c r="D192" s="205" t="s">
        <v>142</v>
      </c>
      <c r="E192" s="33"/>
      <c r="F192" s="206" t="s">
        <v>273</v>
      </c>
      <c r="G192" s="33"/>
      <c r="H192" s="33"/>
      <c r="I192" s="160"/>
      <c r="J192" s="33"/>
      <c r="K192" s="33"/>
      <c r="L192" s="36"/>
      <c r="M192" s="207"/>
      <c r="N192" s="208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4" t="s">
        <v>142</v>
      </c>
      <c r="AU192" s="14" t="s">
        <v>86</v>
      </c>
    </row>
    <row r="193" spans="1:65" s="2" customFormat="1" ht="16.5" customHeight="1">
      <c r="A193" s="31"/>
      <c r="B193" s="32"/>
      <c r="C193" s="192" t="s">
        <v>274</v>
      </c>
      <c r="D193" s="192" t="s">
        <v>135</v>
      </c>
      <c r="E193" s="193" t="s">
        <v>275</v>
      </c>
      <c r="F193" s="194" t="s">
        <v>276</v>
      </c>
      <c r="G193" s="195" t="s">
        <v>138</v>
      </c>
      <c r="H193" s="196">
        <v>2918</v>
      </c>
      <c r="I193" s="197"/>
      <c r="J193" s="198">
        <f>ROUND(I193*H193,2)</f>
        <v>0</v>
      </c>
      <c r="K193" s="194" t="s">
        <v>139</v>
      </c>
      <c r="L193" s="36"/>
      <c r="M193" s="199" t="s">
        <v>1</v>
      </c>
      <c r="N193" s="200" t="s">
        <v>44</v>
      </c>
      <c r="O193" s="68"/>
      <c r="P193" s="201">
        <f>O193*H193</f>
        <v>0</v>
      </c>
      <c r="Q193" s="201">
        <v>0</v>
      </c>
      <c r="R193" s="201">
        <f>Q193*H193</f>
        <v>0</v>
      </c>
      <c r="S193" s="201">
        <v>0.126</v>
      </c>
      <c r="T193" s="202">
        <f>S193*H193</f>
        <v>367.668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3" t="s">
        <v>140</v>
      </c>
      <c r="AT193" s="203" t="s">
        <v>135</v>
      </c>
      <c r="AU193" s="203" t="s">
        <v>86</v>
      </c>
      <c r="AY193" s="14" t="s">
        <v>132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4" t="s">
        <v>84</v>
      </c>
      <c r="BK193" s="204">
        <f>ROUND(I193*H193,2)</f>
        <v>0</v>
      </c>
      <c r="BL193" s="14" t="s">
        <v>140</v>
      </c>
      <c r="BM193" s="203" t="s">
        <v>277</v>
      </c>
    </row>
    <row r="194" spans="1:47" s="2" customFormat="1" ht="48.75">
      <c r="A194" s="31"/>
      <c r="B194" s="32"/>
      <c r="C194" s="33"/>
      <c r="D194" s="205" t="s">
        <v>142</v>
      </c>
      <c r="E194" s="33"/>
      <c r="F194" s="206" t="s">
        <v>278</v>
      </c>
      <c r="G194" s="33"/>
      <c r="H194" s="33"/>
      <c r="I194" s="160"/>
      <c r="J194" s="33"/>
      <c r="K194" s="33"/>
      <c r="L194" s="36"/>
      <c r="M194" s="207"/>
      <c r="N194" s="208"/>
      <c r="O194" s="68"/>
      <c r="P194" s="68"/>
      <c r="Q194" s="68"/>
      <c r="R194" s="68"/>
      <c r="S194" s="68"/>
      <c r="T194" s="69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4" t="s">
        <v>142</v>
      </c>
      <c r="AU194" s="14" t="s">
        <v>86</v>
      </c>
    </row>
    <row r="195" spans="2:63" s="12" customFormat="1" ht="22.9" customHeight="1">
      <c r="B195" s="176"/>
      <c r="C195" s="177"/>
      <c r="D195" s="178" t="s">
        <v>78</v>
      </c>
      <c r="E195" s="190" t="s">
        <v>279</v>
      </c>
      <c r="F195" s="190" t="s">
        <v>280</v>
      </c>
      <c r="G195" s="177"/>
      <c r="H195" s="177"/>
      <c r="I195" s="180"/>
      <c r="J195" s="191">
        <f>BK195</f>
        <v>0</v>
      </c>
      <c r="K195" s="177"/>
      <c r="L195" s="182"/>
      <c r="M195" s="183"/>
      <c r="N195" s="184"/>
      <c r="O195" s="184"/>
      <c r="P195" s="185">
        <f>SUM(P196:P199)</f>
        <v>0</v>
      </c>
      <c r="Q195" s="184"/>
      <c r="R195" s="185">
        <f>SUM(R196:R199)</f>
        <v>0</v>
      </c>
      <c r="S195" s="184"/>
      <c r="T195" s="186">
        <f>SUM(T196:T199)</f>
        <v>29.6</v>
      </c>
      <c r="AR195" s="187" t="s">
        <v>84</v>
      </c>
      <c r="AT195" s="188" t="s">
        <v>78</v>
      </c>
      <c r="AU195" s="188" t="s">
        <v>84</v>
      </c>
      <c r="AY195" s="187" t="s">
        <v>132</v>
      </c>
      <c r="BK195" s="189">
        <f>SUM(BK196:BK199)</f>
        <v>0</v>
      </c>
    </row>
    <row r="196" spans="1:65" s="2" customFormat="1" ht="24">
      <c r="A196" s="31"/>
      <c r="B196" s="32"/>
      <c r="C196" s="192" t="s">
        <v>281</v>
      </c>
      <c r="D196" s="192" t="s">
        <v>135</v>
      </c>
      <c r="E196" s="193" t="s">
        <v>282</v>
      </c>
      <c r="F196" s="194" t="s">
        <v>283</v>
      </c>
      <c r="G196" s="195" t="s">
        <v>146</v>
      </c>
      <c r="H196" s="196">
        <v>4</v>
      </c>
      <c r="I196" s="197"/>
      <c r="J196" s="198">
        <f>ROUND(I196*H196,2)</f>
        <v>0</v>
      </c>
      <c r="K196" s="194" t="s">
        <v>139</v>
      </c>
      <c r="L196" s="36"/>
      <c r="M196" s="199" t="s">
        <v>1</v>
      </c>
      <c r="N196" s="200" t="s">
        <v>44</v>
      </c>
      <c r="O196" s="68"/>
      <c r="P196" s="201">
        <f>O196*H196</f>
        <v>0</v>
      </c>
      <c r="Q196" s="201">
        <v>0</v>
      </c>
      <c r="R196" s="201">
        <f>Q196*H196</f>
        <v>0</v>
      </c>
      <c r="S196" s="201">
        <v>2.5</v>
      </c>
      <c r="T196" s="202">
        <f>S196*H196</f>
        <v>10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3" t="s">
        <v>140</v>
      </c>
      <c r="AT196" s="203" t="s">
        <v>135</v>
      </c>
      <c r="AU196" s="203" t="s">
        <v>86</v>
      </c>
      <c r="AY196" s="14" t="s">
        <v>132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4" t="s">
        <v>84</v>
      </c>
      <c r="BK196" s="204">
        <f>ROUND(I196*H196,2)</f>
        <v>0</v>
      </c>
      <c r="BL196" s="14" t="s">
        <v>140</v>
      </c>
      <c r="BM196" s="203" t="s">
        <v>284</v>
      </c>
    </row>
    <row r="197" spans="1:47" s="2" customFormat="1" ht="19.5">
      <c r="A197" s="31"/>
      <c r="B197" s="32"/>
      <c r="C197" s="33"/>
      <c r="D197" s="205" t="s">
        <v>142</v>
      </c>
      <c r="E197" s="33"/>
      <c r="F197" s="206" t="s">
        <v>285</v>
      </c>
      <c r="G197" s="33"/>
      <c r="H197" s="33"/>
      <c r="I197" s="160"/>
      <c r="J197" s="33"/>
      <c r="K197" s="33"/>
      <c r="L197" s="36"/>
      <c r="M197" s="207"/>
      <c r="N197" s="208"/>
      <c r="O197" s="68"/>
      <c r="P197" s="68"/>
      <c r="Q197" s="68"/>
      <c r="R197" s="68"/>
      <c r="S197" s="68"/>
      <c r="T197" s="69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4" t="s">
        <v>142</v>
      </c>
      <c r="AU197" s="14" t="s">
        <v>86</v>
      </c>
    </row>
    <row r="198" spans="1:65" s="2" customFormat="1" ht="16.5" customHeight="1">
      <c r="A198" s="31"/>
      <c r="B198" s="32"/>
      <c r="C198" s="192" t="s">
        <v>286</v>
      </c>
      <c r="D198" s="192" t="s">
        <v>135</v>
      </c>
      <c r="E198" s="193" t="s">
        <v>287</v>
      </c>
      <c r="F198" s="194" t="s">
        <v>288</v>
      </c>
      <c r="G198" s="195" t="s">
        <v>162</v>
      </c>
      <c r="H198" s="196">
        <v>20</v>
      </c>
      <c r="I198" s="197"/>
      <c r="J198" s="198">
        <f>ROUND(I198*H198,2)</f>
        <v>0</v>
      </c>
      <c r="K198" s="194" t="s">
        <v>139</v>
      </c>
      <c r="L198" s="36"/>
      <c r="M198" s="199" t="s">
        <v>1</v>
      </c>
      <c r="N198" s="200" t="s">
        <v>44</v>
      </c>
      <c r="O198" s="68"/>
      <c r="P198" s="201">
        <f>O198*H198</f>
        <v>0</v>
      </c>
      <c r="Q198" s="201">
        <v>0</v>
      </c>
      <c r="R198" s="201">
        <f>Q198*H198</f>
        <v>0</v>
      </c>
      <c r="S198" s="201">
        <v>0.98</v>
      </c>
      <c r="T198" s="202">
        <f>S198*H198</f>
        <v>19.6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3" t="s">
        <v>140</v>
      </c>
      <c r="AT198" s="203" t="s">
        <v>135</v>
      </c>
      <c r="AU198" s="203" t="s">
        <v>86</v>
      </c>
      <c r="AY198" s="14" t="s">
        <v>132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4" t="s">
        <v>84</v>
      </c>
      <c r="BK198" s="204">
        <f>ROUND(I198*H198,2)</f>
        <v>0</v>
      </c>
      <c r="BL198" s="14" t="s">
        <v>140</v>
      </c>
      <c r="BM198" s="203" t="s">
        <v>289</v>
      </c>
    </row>
    <row r="199" spans="1:47" s="2" customFormat="1" ht="48.75">
      <c r="A199" s="31"/>
      <c r="B199" s="32"/>
      <c r="C199" s="33"/>
      <c r="D199" s="205" t="s">
        <v>142</v>
      </c>
      <c r="E199" s="33"/>
      <c r="F199" s="206" t="s">
        <v>290</v>
      </c>
      <c r="G199" s="33"/>
      <c r="H199" s="33"/>
      <c r="I199" s="160"/>
      <c r="J199" s="33"/>
      <c r="K199" s="33"/>
      <c r="L199" s="36"/>
      <c r="M199" s="207"/>
      <c r="N199" s="208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142</v>
      </c>
      <c r="AU199" s="14" t="s">
        <v>86</v>
      </c>
    </row>
    <row r="200" spans="2:63" s="12" customFormat="1" ht="22.9" customHeight="1">
      <c r="B200" s="176"/>
      <c r="C200" s="177"/>
      <c r="D200" s="178" t="s">
        <v>78</v>
      </c>
      <c r="E200" s="190" t="s">
        <v>291</v>
      </c>
      <c r="F200" s="190" t="s">
        <v>292</v>
      </c>
      <c r="G200" s="177"/>
      <c r="H200" s="177"/>
      <c r="I200" s="180"/>
      <c r="J200" s="191">
        <f>BK200</f>
        <v>0</v>
      </c>
      <c r="K200" s="177"/>
      <c r="L200" s="182"/>
      <c r="M200" s="183"/>
      <c r="N200" s="184"/>
      <c r="O200" s="184"/>
      <c r="P200" s="185">
        <f>SUM(P201:P210)</f>
        <v>0</v>
      </c>
      <c r="Q200" s="184"/>
      <c r="R200" s="185">
        <f>SUM(R201:R210)</f>
        <v>0</v>
      </c>
      <c r="S200" s="184"/>
      <c r="T200" s="186">
        <f>SUM(T201:T210)</f>
        <v>0</v>
      </c>
      <c r="AR200" s="187" t="s">
        <v>84</v>
      </c>
      <c r="AT200" s="188" t="s">
        <v>78</v>
      </c>
      <c r="AU200" s="188" t="s">
        <v>84</v>
      </c>
      <c r="AY200" s="187" t="s">
        <v>132</v>
      </c>
      <c r="BK200" s="189">
        <f>SUM(BK201:BK210)</f>
        <v>0</v>
      </c>
    </row>
    <row r="201" spans="1:65" s="2" customFormat="1" ht="21.75" customHeight="1">
      <c r="A201" s="31"/>
      <c r="B201" s="32"/>
      <c r="C201" s="192" t="s">
        <v>293</v>
      </c>
      <c r="D201" s="192" t="s">
        <v>135</v>
      </c>
      <c r="E201" s="193" t="s">
        <v>294</v>
      </c>
      <c r="F201" s="194" t="s">
        <v>295</v>
      </c>
      <c r="G201" s="195" t="s">
        <v>156</v>
      </c>
      <c r="H201" s="196">
        <v>39.675</v>
      </c>
      <c r="I201" s="197"/>
      <c r="J201" s="198">
        <f>ROUND(I201*H201,2)</f>
        <v>0</v>
      </c>
      <c r="K201" s="194" t="s">
        <v>139</v>
      </c>
      <c r="L201" s="36"/>
      <c r="M201" s="199" t="s">
        <v>1</v>
      </c>
      <c r="N201" s="200" t="s">
        <v>44</v>
      </c>
      <c r="O201" s="6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3" t="s">
        <v>140</v>
      </c>
      <c r="AT201" s="203" t="s">
        <v>135</v>
      </c>
      <c r="AU201" s="203" t="s">
        <v>86</v>
      </c>
      <c r="AY201" s="14" t="s">
        <v>132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4" t="s">
        <v>84</v>
      </c>
      <c r="BK201" s="204">
        <f>ROUND(I201*H201,2)</f>
        <v>0</v>
      </c>
      <c r="BL201" s="14" t="s">
        <v>140</v>
      </c>
      <c r="BM201" s="203" t="s">
        <v>296</v>
      </c>
    </row>
    <row r="202" spans="1:47" s="2" customFormat="1" ht="39">
      <c r="A202" s="31"/>
      <c r="B202" s="32"/>
      <c r="C202" s="33"/>
      <c r="D202" s="205" t="s">
        <v>142</v>
      </c>
      <c r="E202" s="33"/>
      <c r="F202" s="206" t="s">
        <v>297</v>
      </c>
      <c r="G202" s="33"/>
      <c r="H202" s="33"/>
      <c r="I202" s="160"/>
      <c r="J202" s="33"/>
      <c r="K202" s="33"/>
      <c r="L202" s="36"/>
      <c r="M202" s="207"/>
      <c r="N202" s="208"/>
      <c r="O202" s="68"/>
      <c r="P202" s="68"/>
      <c r="Q202" s="68"/>
      <c r="R202" s="68"/>
      <c r="S202" s="68"/>
      <c r="T202" s="69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4" t="s">
        <v>142</v>
      </c>
      <c r="AU202" s="14" t="s">
        <v>86</v>
      </c>
    </row>
    <row r="203" spans="1:65" s="2" customFormat="1" ht="21.75" customHeight="1">
      <c r="A203" s="31"/>
      <c r="B203" s="32"/>
      <c r="C203" s="192" t="s">
        <v>298</v>
      </c>
      <c r="D203" s="192" t="s">
        <v>135</v>
      </c>
      <c r="E203" s="193" t="s">
        <v>299</v>
      </c>
      <c r="F203" s="194" t="s">
        <v>300</v>
      </c>
      <c r="G203" s="195" t="s">
        <v>156</v>
      </c>
      <c r="H203" s="196">
        <v>29.6</v>
      </c>
      <c r="I203" s="197"/>
      <c r="J203" s="198">
        <f>ROUND(I203*H203,2)</f>
        <v>0</v>
      </c>
      <c r="K203" s="194" t="s">
        <v>139</v>
      </c>
      <c r="L203" s="36"/>
      <c r="M203" s="199" t="s">
        <v>1</v>
      </c>
      <c r="N203" s="200" t="s">
        <v>44</v>
      </c>
      <c r="O203" s="6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3" t="s">
        <v>140</v>
      </c>
      <c r="AT203" s="203" t="s">
        <v>135</v>
      </c>
      <c r="AU203" s="203" t="s">
        <v>86</v>
      </c>
      <c r="AY203" s="14" t="s">
        <v>132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4" t="s">
        <v>84</v>
      </c>
      <c r="BK203" s="204">
        <f>ROUND(I203*H203,2)</f>
        <v>0</v>
      </c>
      <c r="BL203" s="14" t="s">
        <v>140</v>
      </c>
      <c r="BM203" s="203" t="s">
        <v>301</v>
      </c>
    </row>
    <row r="204" spans="1:47" s="2" customFormat="1" ht="19.5">
      <c r="A204" s="31"/>
      <c r="B204" s="32"/>
      <c r="C204" s="33"/>
      <c r="D204" s="205" t="s">
        <v>142</v>
      </c>
      <c r="E204" s="33"/>
      <c r="F204" s="206" t="s">
        <v>302</v>
      </c>
      <c r="G204" s="33"/>
      <c r="H204" s="33"/>
      <c r="I204" s="160"/>
      <c r="J204" s="33"/>
      <c r="K204" s="33"/>
      <c r="L204" s="36"/>
      <c r="M204" s="207"/>
      <c r="N204" s="208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142</v>
      </c>
      <c r="AU204" s="14" t="s">
        <v>86</v>
      </c>
    </row>
    <row r="205" spans="1:65" s="2" customFormat="1" ht="24">
      <c r="A205" s="31"/>
      <c r="B205" s="32"/>
      <c r="C205" s="192" t="s">
        <v>303</v>
      </c>
      <c r="D205" s="192" t="s">
        <v>135</v>
      </c>
      <c r="E205" s="193" t="s">
        <v>304</v>
      </c>
      <c r="F205" s="194" t="s">
        <v>305</v>
      </c>
      <c r="G205" s="195" t="s">
        <v>156</v>
      </c>
      <c r="H205" s="196">
        <v>29.6</v>
      </c>
      <c r="I205" s="197"/>
      <c r="J205" s="198">
        <f>ROUND(I205*H205,2)</f>
        <v>0</v>
      </c>
      <c r="K205" s="194" t="s">
        <v>139</v>
      </c>
      <c r="L205" s="36"/>
      <c r="M205" s="199" t="s">
        <v>1</v>
      </c>
      <c r="N205" s="200" t="s">
        <v>44</v>
      </c>
      <c r="O205" s="6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3" t="s">
        <v>140</v>
      </c>
      <c r="AT205" s="203" t="s">
        <v>135</v>
      </c>
      <c r="AU205" s="203" t="s">
        <v>86</v>
      </c>
      <c r="AY205" s="14" t="s">
        <v>132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4" t="s">
        <v>84</v>
      </c>
      <c r="BK205" s="204">
        <f>ROUND(I205*H205,2)</f>
        <v>0</v>
      </c>
      <c r="BL205" s="14" t="s">
        <v>140</v>
      </c>
      <c r="BM205" s="203" t="s">
        <v>306</v>
      </c>
    </row>
    <row r="206" spans="1:47" s="2" customFormat="1" ht="39">
      <c r="A206" s="31"/>
      <c r="B206" s="32"/>
      <c r="C206" s="33"/>
      <c r="D206" s="205" t="s">
        <v>142</v>
      </c>
      <c r="E206" s="33"/>
      <c r="F206" s="206" t="s">
        <v>307</v>
      </c>
      <c r="G206" s="33"/>
      <c r="H206" s="33"/>
      <c r="I206" s="160"/>
      <c r="J206" s="33"/>
      <c r="K206" s="33"/>
      <c r="L206" s="36"/>
      <c r="M206" s="207"/>
      <c r="N206" s="208"/>
      <c r="O206" s="68"/>
      <c r="P206" s="68"/>
      <c r="Q206" s="68"/>
      <c r="R206" s="68"/>
      <c r="S206" s="68"/>
      <c r="T206" s="69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4" t="s">
        <v>142</v>
      </c>
      <c r="AU206" s="14" t="s">
        <v>86</v>
      </c>
    </row>
    <row r="207" spans="1:65" s="2" customFormat="1" ht="33" customHeight="1">
      <c r="A207" s="31"/>
      <c r="B207" s="32"/>
      <c r="C207" s="192" t="s">
        <v>308</v>
      </c>
      <c r="D207" s="192" t="s">
        <v>135</v>
      </c>
      <c r="E207" s="193" t="s">
        <v>309</v>
      </c>
      <c r="F207" s="194" t="s">
        <v>310</v>
      </c>
      <c r="G207" s="195" t="s">
        <v>156</v>
      </c>
      <c r="H207" s="196">
        <v>29.6</v>
      </c>
      <c r="I207" s="197"/>
      <c r="J207" s="198">
        <f>ROUND(I207*H207,2)</f>
        <v>0</v>
      </c>
      <c r="K207" s="194" t="s">
        <v>311</v>
      </c>
      <c r="L207" s="36"/>
      <c r="M207" s="199" t="s">
        <v>1</v>
      </c>
      <c r="N207" s="200" t="s">
        <v>44</v>
      </c>
      <c r="O207" s="6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3" t="s">
        <v>140</v>
      </c>
      <c r="AT207" s="203" t="s">
        <v>135</v>
      </c>
      <c r="AU207" s="203" t="s">
        <v>86</v>
      </c>
      <c r="AY207" s="14" t="s">
        <v>132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4" t="s">
        <v>84</v>
      </c>
      <c r="BK207" s="204">
        <f>ROUND(I207*H207,2)</f>
        <v>0</v>
      </c>
      <c r="BL207" s="14" t="s">
        <v>140</v>
      </c>
      <c r="BM207" s="203" t="s">
        <v>312</v>
      </c>
    </row>
    <row r="208" spans="1:47" s="2" customFormat="1" ht="19.5">
      <c r="A208" s="31"/>
      <c r="B208" s="32"/>
      <c r="C208" s="33"/>
      <c r="D208" s="205" t="s">
        <v>142</v>
      </c>
      <c r="E208" s="33"/>
      <c r="F208" s="206" t="s">
        <v>313</v>
      </c>
      <c r="G208" s="33"/>
      <c r="H208" s="33"/>
      <c r="I208" s="160"/>
      <c r="J208" s="33"/>
      <c r="K208" s="33"/>
      <c r="L208" s="36"/>
      <c r="M208" s="207"/>
      <c r="N208" s="208"/>
      <c r="O208" s="68"/>
      <c r="P208" s="68"/>
      <c r="Q208" s="68"/>
      <c r="R208" s="68"/>
      <c r="S208" s="68"/>
      <c r="T208" s="69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4" t="s">
        <v>142</v>
      </c>
      <c r="AU208" s="14" t="s">
        <v>86</v>
      </c>
    </row>
    <row r="209" spans="1:65" s="2" customFormat="1" ht="33" customHeight="1">
      <c r="A209" s="31"/>
      <c r="B209" s="32"/>
      <c r="C209" s="192" t="s">
        <v>314</v>
      </c>
      <c r="D209" s="192" t="s">
        <v>135</v>
      </c>
      <c r="E209" s="193" t="s">
        <v>315</v>
      </c>
      <c r="F209" s="194" t="s">
        <v>316</v>
      </c>
      <c r="G209" s="195" t="s">
        <v>156</v>
      </c>
      <c r="H209" s="196">
        <v>1112.719</v>
      </c>
      <c r="I209" s="197"/>
      <c r="J209" s="198">
        <f>ROUND(I209*H209,2)</f>
        <v>0</v>
      </c>
      <c r="K209" s="194" t="s">
        <v>139</v>
      </c>
      <c r="L209" s="36"/>
      <c r="M209" s="199" t="s">
        <v>1</v>
      </c>
      <c r="N209" s="200" t="s">
        <v>44</v>
      </c>
      <c r="O209" s="6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3" t="s">
        <v>140</v>
      </c>
      <c r="AT209" s="203" t="s">
        <v>135</v>
      </c>
      <c r="AU209" s="203" t="s">
        <v>86</v>
      </c>
      <c r="AY209" s="14" t="s">
        <v>132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4" t="s">
        <v>84</v>
      </c>
      <c r="BK209" s="204">
        <f>ROUND(I209*H209,2)</f>
        <v>0</v>
      </c>
      <c r="BL209" s="14" t="s">
        <v>140</v>
      </c>
      <c r="BM209" s="203" t="s">
        <v>317</v>
      </c>
    </row>
    <row r="210" spans="1:47" s="2" customFormat="1" ht="29.25">
      <c r="A210" s="31"/>
      <c r="B210" s="32"/>
      <c r="C210" s="33"/>
      <c r="D210" s="205" t="s">
        <v>142</v>
      </c>
      <c r="E210" s="33"/>
      <c r="F210" s="206" t="s">
        <v>318</v>
      </c>
      <c r="G210" s="33"/>
      <c r="H210" s="33"/>
      <c r="I210" s="160"/>
      <c r="J210" s="33"/>
      <c r="K210" s="33"/>
      <c r="L210" s="36"/>
      <c r="M210" s="207"/>
      <c r="N210" s="208"/>
      <c r="O210" s="68"/>
      <c r="P210" s="68"/>
      <c r="Q210" s="68"/>
      <c r="R210" s="68"/>
      <c r="S210" s="68"/>
      <c r="T210" s="69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4" t="s">
        <v>142</v>
      </c>
      <c r="AU210" s="14" t="s">
        <v>86</v>
      </c>
    </row>
    <row r="211" spans="2:63" s="12" customFormat="1" ht="25.9" customHeight="1">
      <c r="B211" s="176"/>
      <c r="C211" s="177"/>
      <c r="D211" s="178" t="s">
        <v>78</v>
      </c>
      <c r="E211" s="179" t="s">
        <v>109</v>
      </c>
      <c r="F211" s="179" t="s">
        <v>319</v>
      </c>
      <c r="G211" s="177"/>
      <c r="H211" s="177"/>
      <c r="I211" s="180"/>
      <c r="J211" s="181">
        <f>BK211</f>
        <v>0</v>
      </c>
      <c r="K211" s="177"/>
      <c r="L211" s="182"/>
      <c r="M211" s="183"/>
      <c r="N211" s="184"/>
      <c r="O211" s="184"/>
      <c r="P211" s="185">
        <f>P212+P217+P226</f>
        <v>0</v>
      </c>
      <c r="Q211" s="184"/>
      <c r="R211" s="185">
        <f>R212+R217+R226</f>
        <v>0</v>
      </c>
      <c r="S211" s="184"/>
      <c r="T211" s="186">
        <f>T212+T217+T226</f>
        <v>0</v>
      </c>
      <c r="AR211" s="187" t="s">
        <v>165</v>
      </c>
      <c r="AT211" s="188" t="s">
        <v>78</v>
      </c>
      <c r="AU211" s="188" t="s">
        <v>79</v>
      </c>
      <c r="AY211" s="187" t="s">
        <v>132</v>
      </c>
      <c r="BK211" s="189">
        <f>BK212+BK217+BK226</f>
        <v>0</v>
      </c>
    </row>
    <row r="212" spans="2:63" s="12" customFormat="1" ht="22.9" customHeight="1">
      <c r="B212" s="176"/>
      <c r="C212" s="177"/>
      <c r="D212" s="178" t="s">
        <v>78</v>
      </c>
      <c r="E212" s="190" t="s">
        <v>320</v>
      </c>
      <c r="F212" s="190" t="s">
        <v>321</v>
      </c>
      <c r="G212" s="177"/>
      <c r="H212" s="177"/>
      <c r="I212" s="180"/>
      <c r="J212" s="191">
        <f>BK212</f>
        <v>0</v>
      </c>
      <c r="K212" s="177"/>
      <c r="L212" s="182"/>
      <c r="M212" s="183"/>
      <c r="N212" s="184"/>
      <c r="O212" s="184"/>
      <c r="P212" s="185">
        <f>SUM(P213:P216)</f>
        <v>0</v>
      </c>
      <c r="Q212" s="184"/>
      <c r="R212" s="185">
        <f>SUM(R213:R216)</f>
        <v>0</v>
      </c>
      <c r="S212" s="184"/>
      <c r="T212" s="186">
        <f>SUM(T213:T216)</f>
        <v>0</v>
      </c>
      <c r="AR212" s="187" t="s">
        <v>165</v>
      </c>
      <c r="AT212" s="188" t="s">
        <v>78</v>
      </c>
      <c r="AU212" s="188" t="s">
        <v>84</v>
      </c>
      <c r="AY212" s="187" t="s">
        <v>132</v>
      </c>
      <c r="BK212" s="189">
        <f>SUM(BK213:BK216)</f>
        <v>0</v>
      </c>
    </row>
    <row r="213" spans="1:65" s="2" customFormat="1" ht="16.5" customHeight="1">
      <c r="A213" s="31"/>
      <c r="B213" s="32"/>
      <c r="C213" s="192" t="s">
        <v>322</v>
      </c>
      <c r="D213" s="192" t="s">
        <v>135</v>
      </c>
      <c r="E213" s="193" t="s">
        <v>323</v>
      </c>
      <c r="F213" s="194" t="s">
        <v>324</v>
      </c>
      <c r="G213" s="195" t="s">
        <v>325</v>
      </c>
      <c r="H213" s="196">
        <v>1</v>
      </c>
      <c r="I213" s="197"/>
      <c r="J213" s="198">
        <f>ROUND(I213*H213,2)</f>
        <v>0</v>
      </c>
      <c r="K213" s="194" t="s">
        <v>139</v>
      </c>
      <c r="L213" s="36"/>
      <c r="M213" s="199" t="s">
        <v>1</v>
      </c>
      <c r="N213" s="200" t="s">
        <v>44</v>
      </c>
      <c r="O213" s="6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3" t="s">
        <v>326</v>
      </c>
      <c r="AT213" s="203" t="s">
        <v>135</v>
      </c>
      <c r="AU213" s="203" t="s">
        <v>86</v>
      </c>
      <c r="AY213" s="14" t="s">
        <v>132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4" t="s">
        <v>84</v>
      </c>
      <c r="BK213" s="204">
        <f>ROUND(I213*H213,2)</f>
        <v>0</v>
      </c>
      <c r="BL213" s="14" t="s">
        <v>326</v>
      </c>
      <c r="BM213" s="203" t="s">
        <v>327</v>
      </c>
    </row>
    <row r="214" spans="1:47" s="2" customFormat="1" ht="11.25">
      <c r="A214" s="31"/>
      <c r="B214" s="32"/>
      <c r="C214" s="33"/>
      <c r="D214" s="205" t="s">
        <v>142</v>
      </c>
      <c r="E214" s="33"/>
      <c r="F214" s="206" t="s">
        <v>328</v>
      </c>
      <c r="G214" s="33"/>
      <c r="H214" s="33"/>
      <c r="I214" s="160"/>
      <c r="J214" s="33"/>
      <c r="K214" s="33"/>
      <c r="L214" s="36"/>
      <c r="M214" s="207"/>
      <c r="N214" s="208"/>
      <c r="O214" s="68"/>
      <c r="P214" s="68"/>
      <c r="Q214" s="68"/>
      <c r="R214" s="68"/>
      <c r="S214" s="68"/>
      <c r="T214" s="69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4" t="s">
        <v>142</v>
      </c>
      <c r="AU214" s="14" t="s">
        <v>86</v>
      </c>
    </row>
    <row r="215" spans="1:65" s="2" customFormat="1" ht="16.5" customHeight="1">
      <c r="A215" s="31"/>
      <c r="B215" s="32"/>
      <c r="C215" s="192" t="s">
        <v>329</v>
      </c>
      <c r="D215" s="192" t="s">
        <v>135</v>
      </c>
      <c r="E215" s="193" t="s">
        <v>330</v>
      </c>
      <c r="F215" s="194" t="s">
        <v>110</v>
      </c>
      <c r="G215" s="195" t="s">
        <v>331</v>
      </c>
      <c r="H215" s="196">
        <v>1</v>
      </c>
      <c r="I215" s="197"/>
      <c r="J215" s="198">
        <f>ROUND(I215*H215,2)</f>
        <v>0</v>
      </c>
      <c r="K215" s="194" t="s">
        <v>139</v>
      </c>
      <c r="L215" s="36"/>
      <c r="M215" s="199" t="s">
        <v>1</v>
      </c>
      <c r="N215" s="200" t="s">
        <v>44</v>
      </c>
      <c r="O215" s="6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3" t="s">
        <v>326</v>
      </c>
      <c r="AT215" s="203" t="s">
        <v>135</v>
      </c>
      <c r="AU215" s="203" t="s">
        <v>86</v>
      </c>
      <c r="AY215" s="14" t="s">
        <v>132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14" t="s">
        <v>84</v>
      </c>
      <c r="BK215" s="204">
        <f>ROUND(I215*H215,2)</f>
        <v>0</v>
      </c>
      <c r="BL215" s="14" t="s">
        <v>326</v>
      </c>
      <c r="BM215" s="203" t="s">
        <v>332</v>
      </c>
    </row>
    <row r="216" spans="1:47" s="2" customFormat="1" ht="11.25">
      <c r="A216" s="31"/>
      <c r="B216" s="32"/>
      <c r="C216" s="33"/>
      <c r="D216" s="205" t="s">
        <v>142</v>
      </c>
      <c r="E216" s="33"/>
      <c r="F216" s="206" t="s">
        <v>333</v>
      </c>
      <c r="G216" s="33"/>
      <c r="H216" s="33"/>
      <c r="I216" s="160"/>
      <c r="J216" s="33"/>
      <c r="K216" s="33"/>
      <c r="L216" s="36"/>
      <c r="M216" s="207"/>
      <c r="N216" s="208"/>
      <c r="O216" s="68"/>
      <c r="P216" s="68"/>
      <c r="Q216" s="68"/>
      <c r="R216" s="68"/>
      <c r="S216" s="68"/>
      <c r="T216" s="69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4" t="s">
        <v>142</v>
      </c>
      <c r="AU216" s="14" t="s">
        <v>86</v>
      </c>
    </row>
    <row r="217" spans="2:63" s="12" customFormat="1" ht="22.9" customHeight="1">
      <c r="B217" s="176"/>
      <c r="C217" s="177"/>
      <c r="D217" s="178" t="s">
        <v>78</v>
      </c>
      <c r="E217" s="190" t="s">
        <v>334</v>
      </c>
      <c r="F217" s="190" t="s">
        <v>108</v>
      </c>
      <c r="G217" s="177"/>
      <c r="H217" s="177"/>
      <c r="I217" s="180"/>
      <c r="J217" s="191">
        <f>BK217</f>
        <v>0</v>
      </c>
      <c r="K217" s="177"/>
      <c r="L217" s="182"/>
      <c r="M217" s="183"/>
      <c r="N217" s="184"/>
      <c r="O217" s="184"/>
      <c r="P217" s="185">
        <f>SUM(P218:P225)</f>
        <v>0</v>
      </c>
      <c r="Q217" s="184"/>
      <c r="R217" s="185">
        <f>SUM(R218:R225)</f>
        <v>0</v>
      </c>
      <c r="S217" s="184"/>
      <c r="T217" s="186">
        <f>SUM(T218:T225)</f>
        <v>0</v>
      </c>
      <c r="AR217" s="187" t="s">
        <v>165</v>
      </c>
      <c r="AT217" s="188" t="s">
        <v>78</v>
      </c>
      <c r="AU217" s="188" t="s">
        <v>84</v>
      </c>
      <c r="AY217" s="187" t="s">
        <v>132</v>
      </c>
      <c r="BK217" s="189">
        <f>SUM(BK218:BK225)</f>
        <v>0</v>
      </c>
    </row>
    <row r="218" spans="1:65" s="2" customFormat="1" ht="16.5" customHeight="1">
      <c r="A218" s="31"/>
      <c r="B218" s="32"/>
      <c r="C218" s="192" t="s">
        <v>335</v>
      </c>
      <c r="D218" s="192" t="s">
        <v>135</v>
      </c>
      <c r="E218" s="193" t="s">
        <v>336</v>
      </c>
      <c r="F218" s="194" t="s">
        <v>337</v>
      </c>
      <c r="G218" s="195" t="s">
        <v>325</v>
      </c>
      <c r="H218" s="196">
        <v>1</v>
      </c>
      <c r="I218" s="197"/>
      <c r="J218" s="198">
        <f>ROUND(I218*H218,2)</f>
        <v>0</v>
      </c>
      <c r="K218" s="194" t="s">
        <v>139</v>
      </c>
      <c r="L218" s="36"/>
      <c r="M218" s="199" t="s">
        <v>1</v>
      </c>
      <c r="N218" s="200" t="s">
        <v>44</v>
      </c>
      <c r="O218" s="6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3" t="s">
        <v>326</v>
      </c>
      <c r="AT218" s="203" t="s">
        <v>135</v>
      </c>
      <c r="AU218" s="203" t="s">
        <v>86</v>
      </c>
      <c r="AY218" s="14" t="s">
        <v>132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4" t="s">
        <v>84</v>
      </c>
      <c r="BK218" s="204">
        <f>ROUND(I218*H218,2)</f>
        <v>0</v>
      </c>
      <c r="BL218" s="14" t="s">
        <v>326</v>
      </c>
      <c r="BM218" s="203" t="s">
        <v>338</v>
      </c>
    </row>
    <row r="219" spans="1:47" s="2" customFormat="1" ht="11.25">
      <c r="A219" s="31"/>
      <c r="B219" s="32"/>
      <c r="C219" s="33"/>
      <c r="D219" s="205" t="s">
        <v>142</v>
      </c>
      <c r="E219" s="33"/>
      <c r="F219" s="206" t="s">
        <v>337</v>
      </c>
      <c r="G219" s="33"/>
      <c r="H219" s="33"/>
      <c r="I219" s="160"/>
      <c r="J219" s="33"/>
      <c r="K219" s="33"/>
      <c r="L219" s="36"/>
      <c r="M219" s="207"/>
      <c r="N219" s="208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4" t="s">
        <v>142</v>
      </c>
      <c r="AU219" s="14" t="s">
        <v>86</v>
      </c>
    </row>
    <row r="220" spans="1:65" s="2" customFormat="1" ht="16.5" customHeight="1">
      <c r="A220" s="31"/>
      <c r="B220" s="32"/>
      <c r="C220" s="192" t="s">
        <v>339</v>
      </c>
      <c r="D220" s="192" t="s">
        <v>135</v>
      </c>
      <c r="E220" s="193" t="s">
        <v>340</v>
      </c>
      <c r="F220" s="194" t="s">
        <v>341</v>
      </c>
      <c r="G220" s="195" t="s">
        <v>325</v>
      </c>
      <c r="H220" s="196">
        <v>1</v>
      </c>
      <c r="I220" s="197"/>
      <c r="J220" s="198">
        <f>ROUND(I220*H220,2)</f>
        <v>0</v>
      </c>
      <c r="K220" s="194" t="s">
        <v>139</v>
      </c>
      <c r="L220" s="36"/>
      <c r="M220" s="199" t="s">
        <v>1</v>
      </c>
      <c r="N220" s="200" t="s">
        <v>44</v>
      </c>
      <c r="O220" s="6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3" t="s">
        <v>326</v>
      </c>
      <c r="AT220" s="203" t="s">
        <v>135</v>
      </c>
      <c r="AU220" s="203" t="s">
        <v>86</v>
      </c>
      <c r="AY220" s="14" t="s">
        <v>132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4" t="s">
        <v>84</v>
      </c>
      <c r="BK220" s="204">
        <f>ROUND(I220*H220,2)</f>
        <v>0</v>
      </c>
      <c r="BL220" s="14" t="s">
        <v>326</v>
      </c>
      <c r="BM220" s="203" t="s">
        <v>342</v>
      </c>
    </row>
    <row r="221" spans="1:47" s="2" customFormat="1" ht="11.25">
      <c r="A221" s="31"/>
      <c r="B221" s="32"/>
      <c r="C221" s="33"/>
      <c r="D221" s="205" t="s">
        <v>142</v>
      </c>
      <c r="E221" s="33"/>
      <c r="F221" s="206" t="s">
        <v>341</v>
      </c>
      <c r="G221" s="33"/>
      <c r="H221" s="33"/>
      <c r="I221" s="160"/>
      <c r="J221" s="33"/>
      <c r="K221" s="33"/>
      <c r="L221" s="36"/>
      <c r="M221" s="207"/>
      <c r="N221" s="208"/>
      <c r="O221" s="68"/>
      <c r="P221" s="68"/>
      <c r="Q221" s="68"/>
      <c r="R221" s="68"/>
      <c r="S221" s="68"/>
      <c r="T221" s="69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4" t="s">
        <v>142</v>
      </c>
      <c r="AU221" s="14" t="s">
        <v>86</v>
      </c>
    </row>
    <row r="222" spans="1:65" s="2" customFormat="1" ht="16.5" customHeight="1">
      <c r="A222" s="31"/>
      <c r="B222" s="32"/>
      <c r="C222" s="192" t="s">
        <v>343</v>
      </c>
      <c r="D222" s="192" t="s">
        <v>135</v>
      </c>
      <c r="E222" s="193" t="s">
        <v>344</v>
      </c>
      <c r="F222" s="194" t="s">
        <v>345</v>
      </c>
      <c r="G222" s="195" t="s">
        <v>325</v>
      </c>
      <c r="H222" s="196">
        <v>1</v>
      </c>
      <c r="I222" s="197"/>
      <c r="J222" s="198">
        <f>ROUND(I222*H222,2)</f>
        <v>0</v>
      </c>
      <c r="K222" s="194" t="s">
        <v>139</v>
      </c>
      <c r="L222" s="36"/>
      <c r="M222" s="199" t="s">
        <v>1</v>
      </c>
      <c r="N222" s="200" t="s">
        <v>44</v>
      </c>
      <c r="O222" s="6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3" t="s">
        <v>326</v>
      </c>
      <c r="AT222" s="203" t="s">
        <v>135</v>
      </c>
      <c r="AU222" s="203" t="s">
        <v>86</v>
      </c>
      <c r="AY222" s="14" t="s">
        <v>132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4" t="s">
        <v>84</v>
      </c>
      <c r="BK222" s="204">
        <f>ROUND(I222*H222,2)</f>
        <v>0</v>
      </c>
      <c r="BL222" s="14" t="s">
        <v>326</v>
      </c>
      <c r="BM222" s="203" t="s">
        <v>346</v>
      </c>
    </row>
    <row r="223" spans="1:47" s="2" customFormat="1" ht="11.25">
      <c r="A223" s="31"/>
      <c r="B223" s="32"/>
      <c r="C223" s="33"/>
      <c r="D223" s="205" t="s">
        <v>142</v>
      </c>
      <c r="E223" s="33"/>
      <c r="F223" s="206" t="s">
        <v>345</v>
      </c>
      <c r="G223" s="33"/>
      <c r="H223" s="33"/>
      <c r="I223" s="160"/>
      <c r="J223" s="33"/>
      <c r="K223" s="33"/>
      <c r="L223" s="36"/>
      <c r="M223" s="207"/>
      <c r="N223" s="208"/>
      <c r="O223" s="68"/>
      <c r="P223" s="68"/>
      <c r="Q223" s="68"/>
      <c r="R223" s="68"/>
      <c r="S223" s="68"/>
      <c r="T223" s="69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4" t="s">
        <v>142</v>
      </c>
      <c r="AU223" s="14" t="s">
        <v>86</v>
      </c>
    </row>
    <row r="224" spans="1:65" s="2" customFormat="1" ht="16.5" customHeight="1">
      <c r="A224" s="31"/>
      <c r="B224" s="32"/>
      <c r="C224" s="192" t="s">
        <v>347</v>
      </c>
      <c r="D224" s="192" t="s">
        <v>135</v>
      </c>
      <c r="E224" s="193" t="s">
        <v>348</v>
      </c>
      <c r="F224" s="194" t="s">
        <v>349</v>
      </c>
      <c r="G224" s="195" t="s">
        <v>325</v>
      </c>
      <c r="H224" s="196">
        <v>1</v>
      </c>
      <c r="I224" s="197"/>
      <c r="J224" s="198">
        <f>ROUND(I224*H224,2)</f>
        <v>0</v>
      </c>
      <c r="K224" s="194" t="s">
        <v>139</v>
      </c>
      <c r="L224" s="36"/>
      <c r="M224" s="199" t="s">
        <v>1</v>
      </c>
      <c r="N224" s="200" t="s">
        <v>44</v>
      </c>
      <c r="O224" s="6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3" t="s">
        <v>326</v>
      </c>
      <c r="AT224" s="203" t="s">
        <v>135</v>
      </c>
      <c r="AU224" s="203" t="s">
        <v>86</v>
      </c>
      <c r="AY224" s="14" t="s">
        <v>132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4" t="s">
        <v>84</v>
      </c>
      <c r="BK224" s="204">
        <f>ROUND(I224*H224,2)</f>
        <v>0</v>
      </c>
      <c r="BL224" s="14" t="s">
        <v>326</v>
      </c>
      <c r="BM224" s="203" t="s">
        <v>350</v>
      </c>
    </row>
    <row r="225" spans="1:47" s="2" customFormat="1" ht="11.25">
      <c r="A225" s="31"/>
      <c r="B225" s="32"/>
      <c r="C225" s="33"/>
      <c r="D225" s="205" t="s">
        <v>142</v>
      </c>
      <c r="E225" s="33"/>
      <c r="F225" s="206" t="s">
        <v>349</v>
      </c>
      <c r="G225" s="33"/>
      <c r="H225" s="33"/>
      <c r="I225" s="160"/>
      <c r="J225" s="33"/>
      <c r="K225" s="33"/>
      <c r="L225" s="36"/>
      <c r="M225" s="207"/>
      <c r="N225" s="208"/>
      <c r="O225" s="68"/>
      <c r="P225" s="68"/>
      <c r="Q225" s="68"/>
      <c r="R225" s="68"/>
      <c r="S225" s="68"/>
      <c r="T225" s="69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4" t="s">
        <v>142</v>
      </c>
      <c r="AU225" s="14" t="s">
        <v>86</v>
      </c>
    </row>
    <row r="226" spans="2:63" s="12" customFormat="1" ht="22.9" customHeight="1">
      <c r="B226" s="176"/>
      <c r="C226" s="177"/>
      <c r="D226" s="178" t="s">
        <v>78</v>
      </c>
      <c r="E226" s="190" t="s">
        <v>351</v>
      </c>
      <c r="F226" s="190" t="s">
        <v>352</v>
      </c>
      <c r="G226" s="177"/>
      <c r="H226" s="177"/>
      <c r="I226" s="180"/>
      <c r="J226" s="191">
        <f>BK226</f>
        <v>0</v>
      </c>
      <c r="K226" s="177"/>
      <c r="L226" s="182"/>
      <c r="M226" s="183"/>
      <c r="N226" s="184"/>
      <c r="O226" s="184"/>
      <c r="P226" s="185">
        <f>SUM(P227:P230)</f>
        <v>0</v>
      </c>
      <c r="Q226" s="184"/>
      <c r="R226" s="185">
        <f>SUM(R227:R230)</f>
        <v>0</v>
      </c>
      <c r="S226" s="184"/>
      <c r="T226" s="186">
        <f>SUM(T227:T230)</f>
        <v>0</v>
      </c>
      <c r="AR226" s="187" t="s">
        <v>165</v>
      </c>
      <c r="AT226" s="188" t="s">
        <v>78</v>
      </c>
      <c r="AU226" s="188" t="s">
        <v>84</v>
      </c>
      <c r="AY226" s="187" t="s">
        <v>132</v>
      </c>
      <c r="BK226" s="189">
        <f>SUM(BK227:BK230)</f>
        <v>0</v>
      </c>
    </row>
    <row r="227" spans="1:65" s="2" customFormat="1" ht="16.5" customHeight="1">
      <c r="A227" s="31"/>
      <c r="B227" s="32"/>
      <c r="C227" s="192" t="s">
        <v>353</v>
      </c>
      <c r="D227" s="192" t="s">
        <v>135</v>
      </c>
      <c r="E227" s="193" t="s">
        <v>354</v>
      </c>
      <c r="F227" s="194" t="s">
        <v>355</v>
      </c>
      <c r="G227" s="195" t="s">
        <v>325</v>
      </c>
      <c r="H227" s="196">
        <v>1</v>
      </c>
      <c r="I227" s="197"/>
      <c r="J227" s="198">
        <f>ROUND(I227*H227,2)</f>
        <v>0</v>
      </c>
      <c r="K227" s="194" t="s">
        <v>139</v>
      </c>
      <c r="L227" s="36"/>
      <c r="M227" s="199" t="s">
        <v>1</v>
      </c>
      <c r="N227" s="200" t="s">
        <v>44</v>
      </c>
      <c r="O227" s="6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3" t="s">
        <v>326</v>
      </c>
      <c r="AT227" s="203" t="s">
        <v>135</v>
      </c>
      <c r="AU227" s="203" t="s">
        <v>86</v>
      </c>
      <c r="AY227" s="14" t="s">
        <v>132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4" t="s">
        <v>84</v>
      </c>
      <c r="BK227" s="204">
        <f>ROUND(I227*H227,2)</f>
        <v>0</v>
      </c>
      <c r="BL227" s="14" t="s">
        <v>326</v>
      </c>
      <c r="BM227" s="203" t="s">
        <v>356</v>
      </c>
    </row>
    <row r="228" spans="1:47" s="2" customFormat="1" ht="11.25">
      <c r="A228" s="31"/>
      <c r="B228" s="32"/>
      <c r="C228" s="33"/>
      <c r="D228" s="205" t="s">
        <v>142</v>
      </c>
      <c r="E228" s="33"/>
      <c r="F228" s="206" t="s">
        <v>357</v>
      </c>
      <c r="G228" s="33"/>
      <c r="H228" s="33"/>
      <c r="I228" s="160"/>
      <c r="J228" s="33"/>
      <c r="K228" s="33"/>
      <c r="L228" s="36"/>
      <c r="M228" s="207"/>
      <c r="N228" s="208"/>
      <c r="O228" s="68"/>
      <c r="P228" s="68"/>
      <c r="Q228" s="68"/>
      <c r="R228" s="68"/>
      <c r="S228" s="68"/>
      <c r="T228" s="69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4" t="s">
        <v>142</v>
      </c>
      <c r="AU228" s="14" t="s">
        <v>86</v>
      </c>
    </row>
    <row r="229" spans="1:65" s="2" customFormat="1" ht="16.5" customHeight="1">
      <c r="A229" s="31"/>
      <c r="B229" s="32"/>
      <c r="C229" s="192" t="s">
        <v>358</v>
      </c>
      <c r="D229" s="192" t="s">
        <v>135</v>
      </c>
      <c r="E229" s="193" t="s">
        <v>359</v>
      </c>
      <c r="F229" s="194" t="s">
        <v>360</v>
      </c>
      <c r="G229" s="195" t="s">
        <v>325</v>
      </c>
      <c r="H229" s="196">
        <v>1</v>
      </c>
      <c r="I229" s="197"/>
      <c r="J229" s="198">
        <f>ROUND(I229*H229,2)</f>
        <v>0</v>
      </c>
      <c r="K229" s="194" t="s">
        <v>139</v>
      </c>
      <c r="L229" s="36"/>
      <c r="M229" s="199" t="s">
        <v>1</v>
      </c>
      <c r="N229" s="200" t="s">
        <v>44</v>
      </c>
      <c r="O229" s="6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3" t="s">
        <v>326</v>
      </c>
      <c r="AT229" s="203" t="s">
        <v>135</v>
      </c>
      <c r="AU229" s="203" t="s">
        <v>86</v>
      </c>
      <c r="AY229" s="14" t="s">
        <v>132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4" t="s">
        <v>84</v>
      </c>
      <c r="BK229" s="204">
        <f>ROUND(I229*H229,2)</f>
        <v>0</v>
      </c>
      <c r="BL229" s="14" t="s">
        <v>326</v>
      </c>
      <c r="BM229" s="203" t="s">
        <v>361</v>
      </c>
    </row>
    <row r="230" spans="1:47" s="2" customFormat="1" ht="11.25">
      <c r="A230" s="31"/>
      <c r="B230" s="32"/>
      <c r="C230" s="33"/>
      <c r="D230" s="205" t="s">
        <v>142</v>
      </c>
      <c r="E230" s="33"/>
      <c r="F230" s="206" t="s">
        <v>362</v>
      </c>
      <c r="G230" s="33"/>
      <c r="H230" s="33"/>
      <c r="I230" s="160"/>
      <c r="J230" s="33"/>
      <c r="K230" s="33"/>
      <c r="L230" s="36"/>
      <c r="M230" s="219"/>
      <c r="N230" s="220"/>
      <c r="O230" s="221"/>
      <c r="P230" s="221"/>
      <c r="Q230" s="221"/>
      <c r="R230" s="221"/>
      <c r="S230" s="221"/>
      <c r="T230" s="222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4" t="s">
        <v>142</v>
      </c>
      <c r="AU230" s="14" t="s">
        <v>86</v>
      </c>
    </row>
    <row r="231" spans="1:31" s="2" customFormat="1" ht="6.95" customHeight="1">
      <c r="A231" s="31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36"/>
      <c r="M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</row>
  </sheetData>
  <sheetProtection algorithmName="SHA-512" hashValue="c3LnIEdpuLHdd+H5QHniJflUCZYxoBsOtLoizyl8iNNOf8AIZ8uisL3mEfH56KxYkKt4bpA3lskcjP7kMxr/YQ==" saltValue="EzK6B1uTZRadP5Q0UB0hvCbUuPc42v3H4GdDb16qLqDGbD2eXA1inhdgXKQtYON+pgz3UrTXMiZLzpTDCBPWfg==" spinCount="100000" sheet="1" objects="1" scenarios="1" formatColumns="0" formatRows="0" autoFilter="0"/>
  <autoFilter ref="C133:K230"/>
  <mergeCells count="11">
    <mergeCell ref="L2:V2"/>
    <mergeCell ref="D111:F111"/>
    <mergeCell ref="D112:F112"/>
    <mergeCell ref="D113:F113"/>
    <mergeCell ref="D114:F114"/>
    <mergeCell ref="E126:H126"/>
    <mergeCell ref="E7:H7"/>
    <mergeCell ref="E16:H16"/>
    <mergeCell ref="E25:H25"/>
    <mergeCell ref="E85:H85"/>
    <mergeCell ref="D110:F11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Lukáš Václavík</cp:lastModifiedBy>
  <dcterms:created xsi:type="dcterms:W3CDTF">2021-05-21T09:38:04Z</dcterms:created>
  <dcterms:modified xsi:type="dcterms:W3CDTF">2021-05-21T10:16:09Z</dcterms:modified>
  <cp:category/>
  <cp:version/>
  <cp:contentType/>
  <cp:contentStatus/>
</cp:coreProperties>
</file>