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1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Pol'!$A$1:$U$59</definedName>
    <definedName name="_xlnm.Print_Area" localSheetId="1">'Stavba'!$A$1:$J$53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<sst xmlns="http://schemas.openxmlformats.org/spreadsheetml/2006/main" count="278" uniqueCount="166">
  <si>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</si>
  <si>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</si>
  <si>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</si>
  <si>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</si>
  <si>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</si>
  <si>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</si>
  <si>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</si>
  <si>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</si>
  <si>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</si>
  <si>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</si>
  <si>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</si>
  <si>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</si>
  <si>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</si>
  <si>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</si>
  <si>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</si>
  <si>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</si>
  <si>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</si>
  <si>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</si>
  <si>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</si>
  <si>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</si>
  <si>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</si>
  <si>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</si>
  <si>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</si>
  <si>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</si>
  <si>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</si>
  <si>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</si>
  <si>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</si>
  <si>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</si>
  <si>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</si>
  <si>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</si>
  <si>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</si>
  <si>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</si>
  <si>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</si>
  <si>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</si>
  <si>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</si>
  <si>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</si>
  <si>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</si>
  <si>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</si>
  <si>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</si>
  <si>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</si>
  <si>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</si>
  <si>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</si>
  <si>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</si>
  <si>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NEBÍLOVSKÝ BOREK - NEBÍLOVY</t>
  </si>
  <si>
    <t>Rozpočet:</t>
  </si>
  <si>
    <t>Misto</t>
  </si>
  <si>
    <t xml:space="preserve">NEBÍLOVSKÝ BOREK - NEBÍLOVY -  komunikace - úprava 21 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</si>
  <si>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</si>
  <si>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</si>
  <si>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</si>
  <si>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</si>
  <si>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</si>
  <si>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</si>
  <si>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</si>
  <si>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</si>
  <si>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</si>
  <si>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</si>
  <si>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</si>
  <si>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93</t>
  </si>
  <si>
    <t>Dokončovací práce inž.staveb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</si>
  <si>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</si>
  <si>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</si>
  <si>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</si>
  <si>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</si>
  <si>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</si>
  <si>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</si>
  <si>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</si>
  <si>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</si>
  <si>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</si>
  <si>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</si>
  <si>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</si>
  <si>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</si>
  <si>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</si>
  <si>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</si>
  <si>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</si>
  <si>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</si>
  <si>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</si>
  <si>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</si>
  <si>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</si>
  <si>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</si>
  <si>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</si>
  <si>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</si>
  <si>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</si>
  <si>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</si>
  <si>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</si>
  <si>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</si>
  <si>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</si>
  <si>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</si>
  <si>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</si>
  <si>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</si>
  <si>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</si>
  <si>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113151219R00</t>
  </si>
  <si>
    <t>Fréz.živič krytu nad 500 m2, bez překážek,tl.10 cm</t>
  </si>
  <si>
    <t>m2</t>
  </si>
  <si>
    <t>POL1_0</t>
  </si>
  <si>
    <t>122201102R00</t>
  </si>
  <si>
    <t>Odkopávky nezapažené v hor. 3 do 1000 m3, krajnice+vjezdy</t>
  </si>
  <si>
    <t>m3</t>
  </si>
  <si>
    <t>2320,00*1,0*0,1</t>
  </si>
  <si>
    <t>VV</t>
  </si>
  <si>
    <t>373,0*0,1</t>
  </si>
  <si>
    <t>162701105R00</t>
  </si>
  <si>
    <t>Vodorovné přemístění výkopku z hor.1-4 do 10000 m</t>
  </si>
  <si>
    <t>162701109R00</t>
  </si>
  <si>
    <t>Příplatek k vod. přemístění hor.1-4 za další 1 km, (5km)</t>
  </si>
  <si>
    <t>199000002R00</t>
  </si>
  <si>
    <t>Poplatek za skládku horniny 1- 4</t>
  </si>
  <si>
    <t>599141111R00</t>
  </si>
  <si>
    <t>Vyplnění spár   živičnou zálivkou</t>
  </si>
  <si>
    <t>m</t>
  </si>
  <si>
    <t>573111111R00</t>
  </si>
  <si>
    <t>Postřik živičný infiltr.+ posyp, asfalt. 0,60kg/m2</t>
  </si>
  <si>
    <t>577152123R00</t>
  </si>
  <si>
    <t>Beton asfalt. ACL 16+ ložný, š. nad 3 m, tl. 6 cm</t>
  </si>
  <si>
    <t>577142212R00</t>
  </si>
  <si>
    <t>Beton asfalt. ,ACO 11, š.nad 3 m, 5 cm</t>
  </si>
  <si>
    <t>573231110R00</t>
  </si>
  <si>
    <t>Postřik živičný spojovací z emulze 0,3-0,5 kg/m2</t>
  </si>
  <si>
    <t>566111116R00</t>
  </si>
  <si>
    <t>Recyklace asf. za studena,  nad 5000 m2, + homogenizace stáv.vrstev</t>
  </si>
  <si>
    <t>564901112R00</t>
  </si>
  <si>
    <t>Recyklace podkladu s přid.kameniva drc. 0,06 m3/m2</t>
  </si>
  <si>
    <t>569621116R00</t>
  </si>
  <si>
    <t>Zpevnění krajnic asfaltovým recyklátem tl. 10 cm, + vjezdů</t>
  </si>
  <si>
    <t>2322,0+373,0</t>
  </si>
  <si>
    <t>58522115.AR</t>
  </si>
  <si>
    <t>Cement struskoportlandský CEM II/A - S 42,5 R bal., pojivo pro recyklaci</t>
  </si>
  <si>
    <t>t</t>
  </si>
  <si>
    <t>POL3_0</t>
  </si>
  <si>
    <t>15437,0*0,2*2,1*0,04</t>
  </si>
  <si>
    <t>111625 40R</t>
  </si>
  <si>
    <t>15437,0*0,2*2,1*0,02</t>
  </si>
  <si>
    <t>919735113R00</t>
  </si>
  <si>
    <t>Řezání stávajícího živičného krytu tl. 10 - 15 cm</t>
  </si>
  <si>
    <t>912291111RT6</t>
  </si>
  <si>
    <t>Osazení směrového kůlu z plastických hmot, včetně dodávky sloupku</t>
  </si>
  <si>
    <t>kus</t>
  </si>
  <si>
    <t>915711121R00</t>
  </si>
  <si>
    <t>Vodor.značení dělicích čar 12 cm plastem,nehlučné</t>
  </si>
  <si>
    <t>plná:4664</t>
  </si>
  <si>
    <t>přerušovaná:22</t>
  </si>
  <si>
    <t>915791111R00</t>
  </si>
  <si>
    <t>Předznačení pro značení dělicí čáry,vodicí proužky</t>
  </si>
  <si>
    <t>938902103R00</t>
  </si>
  <si>
    <t>Čištění příkop.nezpev.š.do 40cm,objem do 0,50 m3/m, + úprava</t>
  </si>
  <si>
    <t>938908411R00</t>
  </si>
  <si>
    <t>Očištění povrchu krytu saponátovým roztokem</t>
  </si>
  <si>
    <t>892601121R00</t>
  </si>
  <si>
    <t>Čištění trubního propustu</t>
  </si>
  <si>
    <t>998225311R00</t>
  </si>
  <si>
    <t>Přesun hmot, oprava komunikací, kryt živič. a bet.</t>
  </si>
  <si>
    <t>005211030R</t>
  </si>
  <si>
    <t xml:space="preserve"> dopravní opatření </t>
  </si>
  <si>
    <t>Soubor</t>
  </si>
  <si>
    <t>projednáníDID</t>
  </si>
  <si>
    <t>soubor</t>
  </si>
  <si>
    <t>005241020R</t>
  </si>
  <si>
    <t xml:space="preserve">Geodetické zaměření skutečného provedení  </t>
  </si>
  <si>
    <t>2</t>
  </si>
  <si>
    <t>zařízení staveniště, mimostaveništní doprava</t>
  </si>
  <si>
    <t>soub</t>
  </si>
  <si>
    <t/>
  </si>
  <si>
    <t>SUM</t>
  </si>
  <si>
    <t>POPUZIV</t>
  </si>
  <si>
    <t>END</t>
  </si>
  <si>
    <t xml:space="preserve">emulze asfaltová kotionaktivní, předpokla% 2 obj,hmotnost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</si>
</sst>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indent="1"/>
    </xf>
    <xf numFmtId="49" fontId="4" fillId="32" borderId="0" xfId="0" applyNumberFormat="1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indent="1"/>
    </xf>
    <xf numFmtId="0" fontId="5" fillId="32" borderId="0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/>
    </xf>
    <xf numFmtId="49" fontId="5" fillId="32" borderId="15" xfId="0" applyNumberFormat="1" applyFont="1" applyFill="1" applyBorder="1" applyAlignment="1">
      <alignment horizontal="left" vertical="center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3" borderId="15" xfId="0" applyNumberFormat="1" applyFont="1" applyFill="1" applyBorder="1" applyAlignment="1" applyProtection="1">
      <alignment horizontal="right" vertical="center"/>
      <protection locked="0"/>
    </xf>
    <xf numFmtId="49" fontId="5" fillId="3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34" borderId="29" xfId="0" applyNumberFormat="1" applyFill="1" applyBorder="1" applyAlignment="1">
      <alignment/>
    </xf>
    <xf numFmtId="3" fontId="3" fillId="32" borderId="30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vertical="center" wrapText="1"/>
    </xf>
    <xf numFmtId="3" fontId="3" fillId="32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2" borderId="31" xfId="0" applyNumberFormat="1" applyFont="1" applyFill="1" applyBorder="1" applyAlignment="1">
      <alignment horizontal="center" vertical="center" wrapText="1" shrinkToFit="1"/>
    </xf>
    <xf numFmtId="3" fontId="3" fillId="32" borderId="31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34" borderId="29" xfId="0" applyNumberFormat="1" applyFill="1" applyBorder="1" applyAlignment="1">
      <alignment wrapText="1" shrinkToFit="1"/>
    </xf>
    <xf numFmtId="3" fontId="0" fillId="34" borderId="29" xfId="0" applyNumberFormat="1" applyFill="1" applyBorder="1" applyAlignment="1">
      <alignment shrinkToFit="1"/>
    </xf>
    <xf numFmtId="0" fontId="4" fillId="32" borderId="32" xfId="0" applyFont="1" applyFill="1" applyBorder="1" applyAlignment="1">
      <alignment horizontal="left" vertical="center" indent="1"/>
    </xf>
    <xf numFmtId="0" fontId="5" fillId="32" borderId="33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left" vertical="center"/>
    </xf>
    <xf numFmtId="4" fontId="4" fillId="32" borderId="33" xfId="0" applyNumberFormat="1" applyFont="1" applyFill="1" applyBorder="1" applyAlignment="1">
      <alignment horizontal="left" vertical="center"/>
    </xf>
    <xf numFmtId="49" fontId="0" fillId="32" borderId="34" xfId="0" applyNumberFormat="1" applyFill="1" applyBorder="1" applyAlignment="1">
      <alignment horizontal="left" vertical="center"/>
    </xf>
    <xf numFmtId="0" fontId="0" fillId="32" borderId="33" xfId="0" applyFill="1" applyBorder="1" applyAlignment="1">
      <alignment/>
    </xf>
    <xf numFmtId="49" fontId="5" fillId="32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12" fillId="32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34" borderId="29" xfId="0" applyNumberFormat="1" applyFont="1" applyFill="1" applyBorder="1" applyAlignment="1">
      <alignment horizontal="center"/>
    </xf>
    <xf numFmtId="4" fontId="3" fillId="34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0" fontId="0" fillId="32" borderId="27" xfId="0" applyFill="1" applyBorder="1" applyAlignment="1">
      <alignment/>
    </xf>
    <xf numFmtId="49" fontId="0" fillId="32" borderId="18" xfId="0" applyNumberFormat="1" applyFill="1" applyBorder="1" applyAlignment="1">
      <alignment/>
    </xf>
    <xf numFmtId="49" fontId="0" fillId="32" borderId="18" xfId="0" applyNumberForma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0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2" borderId="17" xfId="0" applyFill="1" applyBorder="1" applyAlignment="1">
      <alignment vertical="top"/>
    </xf>
    <xf numFmtId="0" fontId="0" fillId="32" borderId="31" xfId="0" applyFill="1" applyBorder="1" applyAlignment="1">
      <alignment/>
    </xf>
    <xf numFmtId="49" fontId="0" fillId="32" borderId="31" xfId="0" applyNumberFormat="1" applyFill="1" applyBorder="1" applyAlignment="1">
      <alignment/>
    </xf>
    <xf numFmtId="0" fontId="0" fillId="32" borderId="27" xfId="0" applyFill="1" applyBorder="1" applyAlignment="1">
      <alignment vertical="top"/>
    </xf>
    <xf numFmtId="0" fontId="0" fillId="32" borderId="31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2" borderId="17" xfId="0" applyNumberFormat="1" applyFill="1" applyBorder="1" applyAlignment="1">
      <alignment vertical="top"/>
    </xf>
    <xf numFmtId="0" fontId="13" fillId="0" borderId="37" xfId="0" applyFont="1" applyBorder="1" applyAlignment="1">
      <alignment vertical="top" shrinkToFit="1"/>
    </xf>
    <xf numFmtId="0" fontId="13" fillId="0" borderId="35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37" xfId="0" applyNumberFormat="1" applyFont="1" applyBorder="1" applyAlignment="1">
      <alignment vertical="top" wrapText="1" shrinkToFit="1"/>
    </xf>
    <xf numFmtId="0" fontId="0" fillId="32" borderId="38" xfId="0" applyFill="1" applyBorder="1" applyAlignment="1">
      <alignment vertical="top" shrinkToFit="1"/>
    </xf>
    <xf numFmtId="0" fontId="0" fillId="32" borderId="29" xfId="0" applyFill="1" applyBorder="1" applyAlignment="1">
      <alignment vertical="top" shrinkToFit="1"/>
    </xf>
    <xf numFmtId="0" fontId="0" fillId="32" borderId="17" xfId="0" applyFill="1" applyBorder="1" applyAlignment="1">
      <alignment vertical="top" shrinkToFit="1"/>
    </xf>
    <xf numFmtId="166" fontId="13" fillId="0" borderId="35" xfId="0" applyNumberFormat="1" applyFont="1" applyBorder="1" applyAlignment="1">
      <alignment vertical="top" shrinkToFit="1"/>
    </xf>
    <xf numFmtId="166" fontId="14" fillId="0" borderId="35" xfId="0" applyNumberFormat="1" applyFont="1" applyBorder="1" applyAlignment="1">
      <alignment vertical="top" wrapText="1" shrinkToFit="1"/>
    </xf>
    <xf numFmtId="166" fontId="0" fillId="32" borderId="29" xfId="0" applyNumberFormat="1" applyFill="1" applyBorder="1" applyAlignment="1">
      <alignment vertical="top" shrinkToFit="1"/>
    </xf>
    <xf numFmtId="4" fontId="13" fillId="33" borderId="35" xfId="0" applyNumberFormat="1" applyFont="1" applyFill="1" applyBorder="1" applyAlignment="1" applyProtection="1">
      <alignment vertical="top" shrinkToFit="1"/>
      <protection locked="0"/>
    </xf>
    <xf numFmtId="4" fontId="13" fillId="0" borderId="35" xfId="0" applyNumberFormat="1" applyFont="1" applyBorder="1" applyAlignment="1">
      <alignment vertical="top" shrinkToFit="1"/>
    </xf>
    <xf numFmtId="4" fontId="0" fillId="32" borderId="29" xfId="0" applyNumberFormat="1" applyFill="1" applyBorder="1" applyAlignment="1">
      <alignment vertical="top" shrinkToFit="1"/>
    </xf>
    <xf numFmtId="0" fontId="0" fillId="32" borderId="21" xfId="0" applyFill="1" applyBorder="1" applyAlignment="1">
      <alignment vertical="top"/>
    </xf>
    <xf numFmtId="49" fontId="0" fillId="32" borderId="21" xfId="0" applyNumberFormat="1" applyFill="1" applyBorder="1" applyAlignment="1">
      <alignment vertical="top"/>
    </xf>
    <xf numFmtId="49" fontId="0" fillId="32" borderId="27" xfId="0" applyNumberFormat="1" applyFill="1" applyBorder="1" applyAlignment="1">
      <alignment vertical="top"/>
    </xf>
    <xf numFmtId="0" fontId="0" fillId="32" borderId="36" xfId="0" applyFill="1" applyBorder="1" applyAlignment="1">
      <alignment vertical="top"/>
    </xf>
    <xf numFmtId="166" fontId="0" fillId="32" borderId="27" xfId="0" applyNumberFormat="1" applyFill="1" applyBorder="1" applyAlignment="1">
      <alignment vertical="top"/>
    </xf>
    <xf numFmtId="4" fontId="0" fillId="32" borderId="27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38" xfId="0" applyFont="1" applyBorder="1" applyAlignment="1">
      <alignment vertical="top" shrinkToFit="1"/>
    </xf>
    <xf numFmtId="166" fontId="13" fillId="0" borderId="29" xfId="0" applyNumberFormat="1" applyFont="1" applyBorder="1" applyAlignment="1">
      <alignment vertical="top" shrinkToFit="1"/>
    </xf>
    <xf numFmtId="4" fontId="13" fillId="33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0" fontId="13" fillId="0" borderId="29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2" borderId="21" xfId="0" applyFont="1" applyFill="1" applyBorder="1" applyAlignment="1">
      <alignment vertical="top"/>
    </xf>
    <xf numFmtId="49" fontId="5" fillId="32" borderId="18" xfId="0" applyNumberFormat="1" applyFont="1" applyFill="1" applyBorder="1" applyAlignment="1">
      <alignment vertical="top"/>
    </xf>
    <xf numFmtId="0" fontId="5" fillId="32" borderId="18" xfId="0" applyFont="1" applyFill="1" applyBorder="1" applyAlignment="1">
      <alignment vertical="top"/>
    </xf>
    <xf numFmtId="4" fontId="5" fillId="32" borderId="36" xfId="0" applyNumberFormat="1" applyFont="1" applyFill="1" applyBorder="1" applyAlignment="1">
      <alignment vertical="top"/>
    </xf>
    <xf numFmtId="0" fontId="13" fillId="0" borderId="35" xfId="0" applyNumberFormat="1" applyFont="1" applyBorder="1" applyAlignment="1">
      <alignment horizontal="left" vertical="top" wrapText="1"/>
    </xf>
    <xf numFmtId="0" fontId="14" fillId="0" borderId="35" xfId="0" applyNumberFormat="1" applyFont="1" applyBorder="1" applyAlignment="1" quotePrefix="1">
      <alignment horizontal="left" vertical="top" wrapText="1"/>
    </xf>
    <xf numFmtId="0" fontId="0" fillId="32" borderId="29" xfId="0" applyNumberFormat="1" applyFill="1" applyBorder="1" applyAlignment="1">
      <alignment horizontal="left" vertical="top" wrapText="1"/>
    </xf>
    <xf numFmtId="0" fontId="13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2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34" borderId="29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34" borderId="21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36" xfId="0" applyNumberFormat="1" applyFill="1" applyBorder="1" applyAlignment="1">
      <alignment/>
    </xf>
    <xf numFmtId="0" fontId="12" fillId="32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9" fontId="4" fillId="32" borderId="24" xfId="0" applyNumberFormat="1" applyFont="1" applyFill="1" applyBorder="1" applyAlignment="1">
      <alignment horizontal="center" vertical="center" shrinkToFit="1"/>
    </xf>
    <xf numFmtId="0" fontId="4" fillId="32" borderId="24" xfId="0" applyFont="1" applyFill="1" applyBorder="1" applyAlignment="1">
      <alignment horizontal="center" vertical="center" shrinkToFit="1"/>
    </xf>
    <xf numFmtId="0" fontId="4" fillId="32" borderId="25" xfId="0" applyFont="1" applyFill="1" applyBorder="1" applyAlignment="1">
      <alignment horizontal="center" vertical="center" shrinkToFit="1"/>
    </xf>
    <xf numFmtId="4" fontId="10" fillId="0" borderId="22" xfId="0" applyNumberFormat="1" applyFont="1" applyBorder="1" applyAlignment="1">
      <alignment horizontal="right" vertical="center" indent="1"/>
    </xf>
    <xf numFmtId="49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3" borderId="0" xfId="0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2" borderId="33" xfId="0" applyNumberFormat="1" applyFont="1" applyFill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 indent="1"/>
    </xf>
    <xf numFmtId="2" fontId="9" fillId="32" borderId="3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33" borderId="30" xfId="0" applyFill="1" applyBorder="1" applyAlignment="1" applyProtection="1">
      <alignment vertical="top" wrapText="1"/>
      <protection locked="0"/>
    </xf>
    <xf numFmtId="0" fontId="0" fillId="33" borderId="24" xfId="0" applyFill="1" applyBorder="1" applyAlignment="1" applyProtection="1">
      <alignment vertical="top" wrapText="1"/>
      <protection locked="0"/>
    </xf>
    <xf numFmtId="0" fontId="0" fillId="33" borderId="24" xfId="0" applyFill="1" applyBorder="1" applyAlignment="1" applyProtection="1">
      <alignment horizontal="left" vertical="top" wrapText="1"/>
      <protection locked="0"/>
    </xf>
    <xf numFmtId="0" fontId="0" fillId="33" borderId="42" xfId="0" applyFill="1" applyBorder="1" applyAlignment="1" applyProtection="1">
      <alignment vertical="top" wrapText="1"/>
      <protection locked="0"/>
    </xf>
    <xf numFmtId="0" fontId="0" fillId="33" borderId="28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37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97" t="s">
        <v>39</v>
      </c>
      <c r="B2" s="197"/>
      <c r="C2" s="197"/>
      <c r="D2" s="197"/>
      <c r="E2" s="197"/>
      <c r="F2" s="197"/>
      <c r="G2" s="197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6"/>
  <sheetViews>
    <sheetView showGridLines="0" tabSelected="1" zoomScaleSheetLayoutView="75" zoomScalePageLayoutView="0" workbookViewId="0" topLeftCell="B26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36" t="s">
        <v>42</v>
      </c>
      <c r="C1" s="237"/>
      <c r="D1" s="237"/>
      <c r="E1" s="237"/>
      <c r="F1" s="237"/>
      <c r="G1" s="237"/>
      <c r="H1" s="237"/>
      <c r="I1" s="237"/>
      <c r="J1" s="238"/>
    </row>
    <row r="2" spans="1:15" ht="23.25" customHeight="1">
      <c r="A2" s="4"/>
      <c r="B2" s="81" t="s">
        <v>40</v>
      </c>
      <c r="C2" s="82"/>
      <c r="D2" s="221" t="s">
        <v>46</v>
      </c>
      <c r="E2" s="222"/>
      <c r="F2" s="222"/>
      <c r="G2" s="222"/>
      <c r="H2" s="222"/>
      <c r="I2" s="222"/>
      <c r="J2" s="223"/>
      <c r="O2" s="2"/>
    </row>
    <row r="3" spans="1:10" ht="23.25" customHeight="1">
      <c r="A3" s="4"/>
      <c r="B3" s="83" t="s">
        <v>45</v>
      </c>
      <c r="C3" s="84"/>
      <c r="D3" s="225" t="s">
        <v>43</v>
      </c>
      <c r="E3" s="226"/>
      <c r="F3" s="226"/>
      <c r="G3" s="226"/>
      <c r="H3" s="226"/>
      <c r="I3" s="226"/>
      <c r="J3" s="227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31"/>
      <c r="E11" s="231"/>
      <c r="F11" s="231"/>
      <c r="G11" s="231"/>
      <c r="H11" s="28" t="s">
        <v>33</v>
      </c>
      <c r="I11" s="94"/>
      <c r="J11" s="11"/>
    </row>
    <row r="12" spans="1:10" ht="15.75" customHeight="1">
      <c r="A12" s="4"/>
      <c r="B12" s="41"/>
      <c r="C12" s="26"/>
      <c r="D12" s="234"/>
      <c r="E12" s="234"/>
      <c r="F12" s="234"/>
      <c r="G12" s="234"/>
      <c r="H12" s="28" t="s">
        <v>34</v>
      </c>
      <c r="I12" s="94"/>
      <c r="J12" s="11"/>
    </row>
    <row r="13" spans="1:10" ht="15.75" customHeight="1">
      <c r="A13" s="4"/>
      <c r="B13" s="42"/>
      <c r="C13" s="93"/>
      <c r="D13" s="235"/>
      <c r="E13" s="235"/>
      <c r="F13" s="235"/>
      <c r="G13" s="235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30"/>
      <c r="F15" s="230"/>
      <c r="G15" s="232"/>
      <c r="H15" s="232"/>
      <c r="I15" s="232" t="s">
        <v>28</v>
      </c>
      <c r="J15" s="233"/>
    </row>
    <row r="16" spans="1:10" ht="23.25" customHeight="1">
      <c r="A16" s="141" t="s">
        <v>23</v>
      </c>
      <c r="B16" s="142" t="s">
        <v>23</v>
      </c>
      <c r="C16" s="58"/>
      <c r="D16" s="59"/>
      <c r="E16" s="219"/>
      <c r="F16" s="220"/>
      <c r="G16" s="219"/>
      <c r="H16" s="220"/>
      <c r="I16" s="219">
        <f>SUMIF(F47:F52,A16,I47:I52)+SUMIF(F47:F52,"PSU",I47:I52)</f>
        <v>0</v>
      </c>
      <c r="J16" s="224"/>
    </row>
    <row r="17" spans="1:10" ht="23.25" customHeight="1">
      <c r="A17" s="141" t="s">
        <v>24</v>
      </c>
      <c r="B17" s="142" t="s">
        <v>24</v>
      </c>
      <c r="C17" s="58"/>
      <c r="D17" s="59"/>
      <c r="E17" s="219"/>
      <c r="F17" s="220"/>
      <c r="G17" s="219"/>
      <c r="H17" s="220"/>
      <c r="I17" s="219">
        <f>SUMIF(F47:F52,A17,I47:I52)</f>
        <v>0</v>
      </c>
      <c r="J17" s="224"/>
    </row>
    <row r="18" spans="1:10" ht="23.25" customHeight="1">
      <c r="A18" s="141" t="s">
        <v>25</v>
      </c>
      <c r="B18" s="142" t="s">
        <v>25</v>
      </c>
      <c r="C18" s="58"/>
      <c r="D18" s="59"/>
      <c r="E18" s="219"/>
      <c r="F18" s="220"/>
      <c r="G18" s="219"/>
      <c r="H18" s="220"/>
      <c r="I18" s="219">
        <f>SUMIF(F47:F52,A18,I47:I52)</f>
        <v>0</v>
      </c>
      <c r="J18" s="224"/>
    </row>
    <row r="19" spans="1:10" ht="23.25" customHeight="1">
      <c r="A19" s="141" t="s">
        <v>62</v>
      </c>
      <c r="B19" s="142" t="s">
        <v>26</v>
      </c>
      <c r="C19" s="58"/>
      <c r="D19" s="59"/>
      <c r="E19" s="219"/>
      <c r="F19" s="220"/>
      <c r="G19" s="219"/>
      <c r="H19" s="220"/>
      <c r="I19" s="219">
        <f>SUMIF(F47:F52,A19,I47:I52)</f>
        <v>0</v>
      </c>
      <c r="J19" s="224"/>
    </row>
    <row r="20" spans="1:10" ht="23.25" customHeight="1">
      <c r="A20" s="141" t="s">
        <v>63</v>
      </c>
      <c r="B20" s="142" t="s">
        <v>27</v>
      </c>
      <c r="C20" s="58"/>
      <c r="D20" s="59"/>
      <c r="E20" s="219"/>
      <c r="F20" s="220"/>
      <c r="G20" s="219"/>
      <c r="H20" s="220"/>
      <c r="I20" s="219">
        <f>SUMIF(F47:F52,A20,I47:I52)</f>
        <v>0</v>
      </c>
      <c r="J20" s="224"/>
    </row>
    <row r="21" spans="1:10" ht="23.25" customHeight="1">
      <c r="A21" s="4"/>
      <c r="B21" s="74" t="s">
        <v>28</v>
      </c>
      <c r="C21" s="75"/>
      <c r="D21" s="76"/>
      <c r="E21" s="228"/>
      <c r="F21" s="243"/>
      <c r="G21" s="228"/>
      <c r="H21" s="243"/>
      <c r="I21" s="228">
        <f>SUM(I16:J20)</f>
        <v>0</v>
      </c>
      <c r="J21" s="22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17">
        <f>ZakladDPHSniVypocet</f>
        <v>0</v>
      </c>
      <c r="H23" s="218"/>
      <c r="I23" s="218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5">
        <f>ZakladDPHSni*SazbaDPH1/100</f>
        <v>0</v>
      </c>
      <c r="H24" s="216"/>
      <c r="I24" s="216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17">
        <f>ZakladDPHZaklVypocet</f>
        <v>0</v>
      </c>
      <c r="H25" s="218"/>
      <c r="I25" s="218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9">
        <f>ZakladDPHZakl*SazbaDPH2/100</f>
        <v>0</v>
      </c>
      <c r="H26" s="240"/>
      <c r="I26" s="240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41">
        <f>0</f>
        <v>0</v>
      </c>
      <c r="H27" s="241"/>
      <c r="I27" s="241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44">
        <f>ZakladDPHSniVypocet+ZakladDPHZaklVypocet</f>
        <v>0</v>
      </c>
      <c r="H28" s="244"/>
      <c r="I28" s="244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42">
        <f>ZakladDPHSni+DPHSni+ZakladDPHZakl+DPHZakl+Zaokrouhleni</f>
        <v>0</v>
      </c>
      <c r="H29" s="242"/>
      <c r="I29" s="242"/>
      <c r="J29" s="119" t="s">
        <v>49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44309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14" t="s">
        <v>2</v>
      </c>
      <c r="E35" s="214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1</v>
      </c>
      <c r="B39" s="103" t="s">
        <v>47</v>
      </c>
      <c r="C39" s="205" t="s">
        <v>46</v>
      </c>
      <c r="D39" s="206"/>
      <c r="E39" s="206"/>
      <c r="F39" s="108">
        <f>'Rozpočet Pol'!AC49</f>
        <v>0</v>
      </c>
      <c r="G39" s="109">
        <f>'Rozpočet Pol'!AD49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07" t="s">
        <v>48</v>
      </c>
      <c r="C40" s="208"/>
      <c r="D40" s="208"/>
      <c r="E40" s="209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ht="15.75">
      <c r="B44" s="120" t="s">
        <v>50</v>
      </c>
    </row>
    <row r="46" spans="1:10" ht="25.5" customHeight="1">
      <c r="A46" s="121"/>
      <c r="B46" s="125" t="s">
        <v>16</v>
      </c>
      <c r="C46" s="125" t="s">
        <v>5</v>
      </c>
      <c r="D46" s="126"/>
      <c r="E46" s="126"/>
      <c r="F46" s="129" t="s">
        <v>51</v>
      </c>
      <c r="G46" s="129"/>
      <c r="H46" s="129"/>
      <c r="I46" s="210" t="s">
        <v>28</v>
      </c>
      <c r="J46" s="210"/>
    </row>
    <row r="47" spans="1:10" ht="25.5" customHeight="1">
      <c r="A47" s="122"/>
      <c r="B47" s="130" t="s">
        <v>52</v>
      </c>
      <c r="C47" s="212" t="s">
        <v>53</v>
      </c>
      <c r="D47" s="213"/>
      <c r="E47" s="213"/>
      <c r="F47" s="132" t="s">
        <v>23</v>
      </c>
      <c r="G47" s="133"/>
      <c r="H47" s="133"/>
      <c r="I47" s="211">
        <f>'Rozpočet Pol'!G8</f>
        <v>0</v>
      </c>
      <c r="J47" s="211"/>
    </row>
    <row r="48" spans="1:10" ht="25.5" customHeight="1">
      <c r="A48" s="122"/>
      <c r="B48" s="124" t="s">
        <v>54</v>
      </c>
      <c r="C48" s="203" t="s">
        <v>55</v>
      </c>
      <c r="D48" s="204"/>
      <c r="E48" s="204"/>
      <c r="F48" s="134" t="s">
        <v>23</v>
      </c>
      <c r="G48" s="135"/>
      <c r="H48" s="135"/>
      <c r="I48" s="202">
        <f>'Rozpočet Pol'!G16</f>
        <v>0</v>
      </c>
      <c r="J48" s="202"/>
    </row>
    <row r="49" spans="1:10" ht="25.5" customHeight="1">
      <c r="A49" s="122"/>
      <c r="B49" s="124" t="s">
        <v>56</v>
      </c>
      <c r="C49" s="203" t="s">
        <v>57</v>
      </c>
      <c r="D49" s="204"/>
      <c r="E49" s="204"/>
      <c r="F49" s="134" t="s">
        <v>23</v>
      </c>
      <c r="G49" s="135"/>
      <c r="H49" s="135"/>
      <c r="I49" s="202">
        <f>'Rozpočet Pol'!G30</f>
        <v>0</v>
      </c>
      <c r="J49" s="202"/>
    </row>
    <row r="50" spans="1:10" ht="25.5" customHeight="1">
      <c r="A50" s="122"/>
      <c r="B50" s="124" t="s">
        <v>58</v>
      </c>
      <c r="C50" s="203" t="s">
        <v>59</v>
      </c>
      <c r="D50" s="204"/>
      <c r="E50" s="204"/>
      <c r="F50" s="134" t="s">
        <v>23</v>
      </c>
      <c r="G50" s="135"/>
      <c r="H50" s="135"/>
      <c r="I50" s="202">
        <f>'Rozpočet Pol'!G37</f>
        <v>0</v>
      </c>
      <c r="J50" s="202"/>
    </row>
    <row r="51" spans="1:10" ht="25.5" customHeight="1">
      <c r="A51" s="122"/>
      <c r="B51" s="124" t="s">
        <v>60</v>
      </c>
      <c r="C51" s="203" t="s">
        <v>61</v>
      </c>
      <c r="D51" s="204"/>
      <c r="E51" s="204"/>
      <c r="F51" s="134" t="s">
        <v>23</v>
      </c>
      <c r="G51" s="135"/>
      <c r="H51" s="135"/>
      <c r="I51" s="202">
        <f>'Rozpočet Pol'!G41</f>
        <v>0</v>
      </c>
      <c r="J51" s="202"/>
    </row>
    <row r="52" spans="1:10" ht="25.5" customHeight="1">
      <c r="A52" s="122"/>
      <c r="B52" s="131" t="s">
        <v>62</v>
      </c>
      <c r="C52" s="199" t="s">
        <v>26</v>
      </c>
      <c r="D52" s="200"/>
      <c r="E52" s="200"/>
      <c r="F52" s="136" t="s">
        <v>23</v>
      </c>
      <c r="G52" s="137"/>
      <c r="H52" s="137"/>
      <c r="I52" s="198">
        <f>'Rozpočet Pol'!G43</f>
        <v>0</v>
      </c>
      <c r="J52" s="198"/>
    </row>
    <row r="53" spans="1:10" ht="25.5" customHeight="1">
      <c r="A53" s="123"/>
      <c r="B53" s="127" t="s">
        <v>1</v>
      </c>
      <c r="C53" s="127"/>
      <c r="D53" s="128"/>
      <c r="E53" s="128"/>
      <c r="F53" s="138"/>
      <c r="G53" s="139"/>
      <c r="H53" s="139"/>
      <c r="I53" s="201">
        <f>SUM(I47:I52)</f>
        <v>0</v>
      </c>
      <c r="J53" s="201"/>
    </row>
    <row r="54" spans="6:10" ht="12.75">
      <c r="F54" s="140"/>
      <c r="G54" s="96"/>
      <c r="H54" s="140"/>
      <c r="I54" s="96"/>
      <c r="J54" s="96"/>
    </row>
    <row r="55" spans="6:10" ht="12.75">
      <c r="F55" s="140"/>
      <c r="G55" s="96"/>
      <c r="H55" s="140"/>
      <c r="I55" s="96"/>
      <c r="J55" s="96"/>
    </row>
    <row r="56" spans="6:10" ht="12.75">
      <c r="F56" s="140"/>
      <c r="G56" s="96"/>
      <c r="H56" s="140"/>
      <c r="I56" s="96"/>
      <c r="J56" s="96"/>
    </row>
  </sheetData>
  <sheetProtection/>
  <mergeCells count="51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I21:J21"/>
    <mergeCell ref="G19:H19"/>
    <mergeCell ref="G20:H20"/>
    <mergeCell ref="E15:F15"/>
    <mergeCell ref="D11:G11"/>
    <mergeCell ref="G15:H15"/>
    <mergeCell ref="I15:J15"/>
    <mergeCell ref="E16:F16"/>
    <mergeCell ref="D12:G12"/>
    <mergeCell ref="D13:G13"/>
    <mergeCell ref="I17:J17"/>
    <mergeCell ref="I18:J18"/>
    <mergeCell ref="E18:F18"/>
    <mergeCell ref="D3:J3"/>
    <mergeCell ref="E20:F20"/>
    <mergeCell ref="I20:J20"/>
    <mergeCell ref="G24:I24"/>
    <mergeCell ref="G23:I23"/>
    <mergeCell ref="E19:F19"/>
    <mergeCell ref="I48:J48"/>
    <mergeCell ref="C48:E48"/>
    <mergeCell ref="D2:J2"/>
    <mergeCell ref="E17:F17"/>
    <mergeCell ref="G16:H16"/>
    <mergeCell ref="G17:H17"/>
    <mergeCell ref="G18:H18"/>
    <mergeCell ref="C39:E39"/>
    <mergeCell ref="B40:E40"/>
    <mergeCell ref="I46:J46"/>
    <mergeCell ref="I47:J47"/>
    <mergeCell ref="C47:E47"/>
    <mergeCell ref="D35:E35"/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5" t="s">
        <v>6</v>
      </c>
      <c r="B1" s="245"/>
      <c r="C1" s="246"/>
      <c r="D1" s="245"/>
      <c r="E1" s="245"/>
      <c r="F1" s="245"/>
      <c r="G1" s="245"/>
    </row>
    <row r="2" spans="1:7" ht="24.75" customHeight="1">
      <c r="A2" s="79" t="s">
        <v>41</v>
      </c>
      <c r="B2" s="78"/>
      <c r="C2" s="247"/>
      <c r="D2" s="247"/>
      <c r="E2" s="247"/>
      <c r="F2" s="247"/>
      <c r="G2" s="248"/>
    </row>
    <row r="3" spans="1:7" ht="24.75" customHeight="1" hidden="1">
      <c r="A3" s="79" t="s">
        <v>7</v>
      </c>
      <c r="B3" s="78"/>
      <c r="C3" s="247"/>
      <c r="D3" s="247"/>
      <c r="E3" s="247"/>
      <c r="F3" s="247"/>
      <c r="G3" s="248"/>
    </row>
    <row r="4" spans="1:7" ht="24.75" customHeight="1" hidden="1">
      <c r="A4" s="79" t="s">
        <v>8</v>
      </c>
      <c r="B4" s="78"/>
      <c r="C4" s="247"/>
      <c r="D4" s="247"/>
      <c r="E4" s="247"/>
      <c r="F4" s="247"/>
      <c r="G4" s="248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9"/>
  <sheetViews>
    <sheetView zoomScalePageLayoutView="0" workbookViewId="0" topLeftCell="A1">
      <selection activeCell="AB32" sqref="AB32"/>
    </sheetView>
  </sheetViews>
  <sheetFormatPr defaultColWidth="9.00390625" defaultRowHeight="12.75" outlineLevelRow="1"/>
  <cols>
    <col min="1" max="1" width="4.25390625" style="0" customWidth="1"/>
    <col min="2" max="2" width="14.375" style="95" customWidth="1"/>
    <col min="3" max="3" width="38.2539062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261" t="s">
        <v>6</v>
      </c>
      <c r="B1" s="261"/>
      <c r="C1" s="261"/>
      <c r="D1" s="261"/>
      <c r="E1" s="261"/>
      <c r="F1" s="261"/>
      <c r="G1" s="261"/>
      <c r="AE1" t="s">
        <v>65</v>
      </c>
    </row>
    <row r="2" spans="1:31" ht="24.75" customHeight="1">
      <c r="A2" s="143" t="s">
        <v>64</v>
      </c>
      <c r="B2" s="78"/>
      <c r="C2" s="262" t="s">
        <v>46</v>
      </c>
      <c r="D2" s="263"/>
      <c r="E2" s="263"/>
      <c r="F2" s="263"/>
      <c r="G2" s="264"/>
      <c r="AE2" t="s">
        <v>66</v>
      </c>
    </row>
    <row r="3" spans="1:31" ht="24.75" customHeight="1">
      <c r="A3" s="143" t="s">
        <v>7</v>
      </c>
      <c r="B3" s="78"/>
      <c r="C3" s="262" t="s">
        <v>43</v>
      </c>
      <c r="D3" s="263"/>
      <c r="E3" s="263"/>
      <c r="F3" s="263"/>
      <c r="G3" s="264"/>
      <c r="AE3" t="s">
        <v>67</v>
      </c>
    </row>
    <row r="4" spans="1:31" ht="24.75" customHeight="1" hidden="1">
      <c r="A4" s="143" t="s">
        <v>8</v>
      </c>
      <c r="B4" s="78"/>
      <c r="C4" s="262"/>
      <c r="D4" s="263"/>
      <c r="E4" s="263"/>
      <c r="F4" s="263"/>
      <c r="G4" s="264"/>
      <c r="AE4" t="s">
        <v>68</v>
      </c>
    </row>
    <row r="5" spans="1:31" ht="12.75" hidden="1">
      <c r="A5" s="144" t="s">
        <v>69</v>
      </c>
      <c r="B5" s="145"/>
      <c r="C5" s="146"/>
      <c r="D5" s="147"/>
      <c r="E5" s="147"/>
      <c r="F5" s="147"/>
      <c r="G5" s="148"/>
      <c r="AE5" t="s">
        <v>70</v>
      </c>
    </row>
    <row r="7" spans="1:21" ht="38.25">
      <c r="A7" s="153" t="s">
        <v>71</v>
      </c>
      <c r="B7" s="154" t="s">
        <v>72</v>
      </c>
      <c r="C7" s="154" t="s">
        <v>73</v>
      </c>
      <c r="D7" s="153" t="s">
        <v>74</v>
      </c>
      <c r="E7" s="153" t="s">
        <v>75</v>
      </c>
      <c r="F7" s="149" t="s">
        <v>76</v>
      </c>
      <c r="G7" s="153" t="s">
        <v>28</v>
      </c>
      <c r="H7" s="156" t="s">
        <v>29</v>
      </c>
      <c r="I7" s="156" t="s">
        <v>77</v>
      </c>
      <c r="J7" s="156" t="s">
        <v>30</v>
      </c>
      <c r="K7" s="156" t="s">
        <v>78</v>
      </c>
      <c r="L7" s="156" t="s">
        <v>79</v>
      </c>
      <c r="M7" s="156" t="s">
        <v>80</v>
      </c>
      <c r="N7" s="156" t="s">
        <v>81</v>
      </c>
      <c r="O7" s="156" t="s">
        <v>82</v>
      </c>
      <c r="P7" s="156" t="s">
        <v>83</v>
      </c>
      <c r="Q7" s="156" t="s">
        <v>84</v>
      </c>
      <c r="R7" s="156" t="s">
        <v>85</v>
      </c>
      <c r="S7" s="156" t="s">
        <v>86</v>
      </c>
      <c r="T7" s="156" t="s">
        <v>87</v>
      </c>
      <c r="U7" s="156" t="s">
        <v>88</v>
      </c>
    </row>
    <row r="8" spans="1:31" ht="12.75">
      <c r="A8" s="172" t="s">
        <v>89</v>
      </c>
      <c r="B8" s="173" t="s">
        <v>52</v>
      </c>
      <c r="C8" s="174" t="s">
        <v>53</v>
      </c>
      <c r="D8" s="175"/>
      <c r="E8" s="176"/>
      <c r="F8" s="177"/>
      <c r="G8" s="177">
        <f>SUMIF(AE9:AE15,"&lt;&gt;NOR",G9:G15)</f>
        <v>0</v>
      </c>
      <c r="H8" s="177"/>
      <c r="I8" s="177">
        <f>SUM(I9:I15)</f>
        <v>0</v>
      </c>
      <c r="J8" s="177"/>
      <c r="K8" s="177">
        <f>SUM(K9:K15)</f>
        <v>0</v>
      </c>
      <c r="L8" s="177"/>
      <c r="M8" s="177">
        <f>SUM(M9:M15)</f>
        <v>0</v>
      </c>
      <c r="N8" s="155"/>
      <c r="O8" s="155">
        <f>SUM(O9:O15)</f>
        <v>0</v>
      </c>
      <c r="P8" s="155"/>
      <c r="Q8" s="155">
        <f>SUM(Q9:Q15)</f>
        <v>2893</v>
      </c>
      <c r="R8" s="155"/>
      <c r="S8" s="155"/>
      <c r="T8" s="172"/>
      <c r="U8" s="155">
        <f>SUM(U9:U15)</f>
        <v>837.0600000000001</v>
      </c>
      <c r="AE8" t="s">
        <v>90</v>
      </c>
    </row>
    <row r="9" spans="1:60" ht="12.75" outlineLevel="1">
      <c r="A9" s="151">
        <v>1</v>
      </c>
      <c r="B9" s="157" t="s">
        <v>91</v>
      </c>
      <c r="C9" s="190" t="s">
        <v>92</v>
      </c>
      <c r="D9" s="159" t="s">
        <v>93</v>
      </c>
      <c r="E9" s="166">
        <v>13150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60">
        <v>0</v>
      </c>
      <c r="O9" s="160">
        <f>ROUND(E9*N9,5)</f>
        <v>0</v>
      </c>
      <c r="P9" s="160">
        <v>0.22</v>
      </c>
      <c r="Q9" s="160">
        <f>ROUND(E9*P9,5)</f>
        <v>2893</v>
      </c>
      <c r="R9" s="160"/>
      <c r="S9" s="160"/>
      <c r="T9" s="161">
        <v>0.0596</v>
      </c>
      <c r="U9" s="160">
        <f>ROUND(E9*T9,2)</f>
        <v>783.74</v>
      </c>
      <c r="V9" s="150"/>
      <c r="W9" s="150"/>
      <c r="X9" s="150"/>
      <c r="Y9" s="150"/>
      <c r="Z9" s="150"/>
      <c r="AA9" s="150"/>
      <c r="AB9" s="150"/>
      <c r="AC9" s="150"/>
      <c r="AD9" s="150"/>
      <c r="AE9" s="150" t="s">
        <v>94</v>
      </c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22.5" outlineLevel="1">
      <c r="A10" s="151">
        <v>2</v>
      </c>
      <c r="B10" s="157" t="s">
        <v>95</v>
      </c>
      <c r="C10" s="190" t="s">
        <v>96</v>
      </c>
      <c r="D10" s="159" t="s">
        <v>97</v>
      </c>
      <c r="E10" s="166">
        <v>269.3</v>
      </c>
      <c r="F10" s="169"/>
      <c r="G10" s="170">
        <f>ROUND(E10*F10,2)</f>
        <v>0</v>
      </c>
      <c r="H10" s="169"/>
      <c r="I10" s="170">
        <f>ROUND(E10*H10,2)</f>
        <v>0</v>
      </c>
      <c r="J10" s="169"/>
      <c r="K10" s="170">
        <f>ROUND(E10*J10,2)</f>
        <v>0</v>
      </c>
      <c r="L10" s="170">
        <v>21</v>
      </c>
      <c r="M10" s="170">
        <f>G10*(1+L10/100)</f>
        <v>0</v>
      </c>
      <c r="N10" s="160">
        <v>0</v>
      </c>
      <c r="O10" s="160">
        <f>ROUND(E10*N10,5)</f>
        <v>0</v>
      </c>
      <c r="P10" s="160">
        <v>0</v>
      </c>
      <c r="Q10" s="160">
        <f>ROUND(E10*P10,5)</f>
        <v>0</v>
      </c>
      <c r="R10" s="160"/>
      <c r="S10" s="160"/>
      <c r="T10" s="161">
        <v>0.187</v>
      </c>
      <c r="U10" s="160">
        <f>ROUND(E10*T10,2)</f>
        <v>50.36</v>
      </c>
      <c r="V10" s="150"/>
      <c r="W10" s="150"/>
      <c r="X10" s="150"/>
      <c r="Y10" s="150"/>
      <c r="Z10" s="150"/>
      <c r="AA10" s="150"/>
      <c r="AB10" s="150"/>
      <c r="AC10" s="150"/>
      <c r="AD10" s="150"/>
      <c r="AE10" s="150" t="s">
        <v>94</v>
      </c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ht="12.75" outlineLevel="1">
      <c r="A11" s="151"/>
      <c r="B11" s="157"/>
      <c r="C11" s="191" t="s">
        <v>98</v>
      </c>
      <c r="D11" s="162"/>
      <c r="E11" s="167">
        <v>232</v>
      </c>
      <c r="F11" s="170"/>
      <c r="G11" s="170"/>
      <c r="H11" s="170"/>
      <c r="I11" s="170"/>
      <c r="J11" s="170"/>
      <c r="K11" s="170"/>
      <c r="L11" s="170"/>
      <c r="M11" s="170"/>
      <c r="N11" s="160"/>
      <c r="O11" s="160"/>
      <c r="P11" s="160"/>
      <c r="Q11" s="160"/>
      <c r="R11" s="160"/>
      <c r="S11" s="160"/>
      <c r="T11" s="161"/>
      <c r="U11" s="160"/>
      <c r="V11" s="150"/>
      <c r="W11" s="150"/>
      <c r="X11" s="150"/>
      <c r="Y11" s="150"/>
      <c r="Z11" s="150"/>
      <c r="AA11" s="150"/>
      <c r="AB11" s="150"/>
      <c r="AC11" s="150"/>
      <c r="AD11" s="150"/>
      <c r="AE11" s="150" t="s">
        <v>99</v>
      </c>
      <c r="AF11" s="150">
        <v>0</v>
      </c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12.75" outlineLevel="1">
      <c r="A12" s="151"/>
      <c r="B12" s="157"/>
      <c r="C12" s="191" t="s">
        <v>100</v>
      </c>
      <c r="D12" s="162"/>
      <c r="E12" s="167">
        <v>37.3</v>
      </c>
      <c r="F12" s="170"/>
      <c r="G12" s="170"/>
      <c r="H12" s="170"/>
      <c r="I12" s="170"/>
      <c r="J12" s="170"/>
      <c r="K12" s="170"/>
      <c r="L12" s="170"/>
      <c r="M12" s="170"/>
      <c r="N12" s="160"/>
      <c r="O12" s="160"/>
      <c r="P12" s="160"/>
      <c r="Q12" s="160"/>
      <c r="R12" s="160"/>
      <c r="S12" s="160"/>
      <c r="T12" s="161"/>
      <c r="U12" s="160"/>
      <c r="V12" s="150"/>
      <c r="W12" s="150"/>
      <c r="X12" s="150"/>
      <c r="Y12" s="150"/>
      <c r="Z12" s="150"/>
      <c r="AA12" s="150"/>
      <c r="AB12" s="150"/>
      <c r="AC12" s="150"/>
      <c r="AD12" s="150"/>
      <c r="AE12" s="150" t="s">
        <v>99</v>
      </c>
      <c r="AF12" s="150">
        <v>0</v>
      </c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2.5" outlineLevel="1">
      <c r="A13" s="151">
        <v>3</v>
      </c>
      <c r="B13" s="157" t="s">
        <v>101</v>
      </c>
      <c r="C13" s="190" t="s">
        <v>102</v>
      </c>
      <c r="D13" s="159" t="s">
        <v>97</v>
      </c>
      <c r="E13" s="166">
        <v>269.3</v>
      </c>
      <c r="F13" s="169"/>
      <c r="G13" s="170">
        <f>ROUND(E13*F13,2)</f>
        <v>0</v>
      </c>
      <c r="H13" s="169"/>
      <c r="I13" s="170">
        <f>ROUND(E13*H13,2)</f>
        <v>0</v>
      </c>
      <c r="J13" s="169"/>
      <c r="K13" s="170">
        <f>ROUND(E13*J13,2)</f>
        <v>0</v>
      </c>
      <c r="L13" s="170">
        <v>21</v>
      </c>
      <c r="M13" s="170">
        <f>G13*(1+L13/100)</f>
        <v>0</v>
      </c>
      <c r="N13" s="160">
        <v>0</v>
      </c>
      <c r="O13" s="160">
        <f>ROUND(E13*N13,5)</f>
        <v>0</v>
      </c>
      <c r="P13" s="160">
        <v>0</v>
      </c>
      <c r="Q13" s="160">
        <f>ROUND(E13*P13,5)</f>
        <v>0</v>
      </c>
      <c r="R13" s="160"/>
      <c r="S13" s="160"/>
      <c r="T13" s="161">
        <v>0.011</v>
      </c>
      <c r="U13" s="160">
        <f>ROUND(E13*T13,2)</f>
        <v>2.96</v>
      </c>
      <c r="V13" s="150"/>
      <c r="W13" s="150"/>
      <c r="X13" s="150"/>
      <c r="Y13" s="150"/>
      <c r="Z13" s="150"/>
      <c r="AA13" s="150"/>
      <c r="AB13" s="150"/>
      <c r="AC13" s="150"/>
      <c r="AD13" s="150"/>
      <c r="AE13" s="150" t="s">
        <v>94</v>
      </c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2.5" outlineLevel="1">
      <c r="A14" s="151">
        <v>4</v>
      </c>
      <c r="B14" s="157" t="s">
        <v>103</v>
      </c>
      <c r="C14" s="190" t="s">
        <v>104</v>
      </c>
      <c r="D14" s="159" t="s">
        <v>97</v>
      </c>
      <c r="E14" s="166">
        <v>1346.5</v>
      </c>
      <c r="F14" s="169"/>
      <c r="G14" s="170">
        <f>ROUND(E14*F14,2)</f>
        <v>0</v>
      </c>
      <c r="H14" s="169"/>
      <c r="I14" s="170">
        <f>ROUND(E14*H14,2)</f>
        <v>0</v>
      </c>
      <c r="J14" s="169"/>
      <c r="K14" s="170">
        <f>ROUND(E14*J14,2)</f>
        <v>0</v>
      </c>
      <c r="L14" s="170">
        <v>21</v>
      </c>
      <c r="M14" s="170">
        <f>G14*(1+L14/100)</f>
        <v>0</v>
      </c>
      <c r="N14" s="160">
        <v>0</v>
      </c>
      <c r="O14" s="160">
        <f>ROUND(E14*N14,5)</f>
        <v>0</v>
      </c>
      <c r="P14" s="160">
        <v>0</v>
      </c>
      <c r="Q14" s="160">
        <f>ROUND(E14*P14,5)</f>
        <v>0</v>
      </c>
      <c r="R14" s="160"/>
      <c r="S14" s="160"/>
      <c r="T14" s="161">
        <v>0</v>
      </c>
      <c r="U14" s="160">
        <f>ROUND(E14*T14,2)</f>
        <v>0</v>
      </c>
      <c r="V14" s="150"/>
      <c r="W14" s="150"/>
      <c r="X14" s="150"/>
      <c r="Y14" s="150"/>
      <c r="Z14" s="150"/>
      <c r="AA14" s="150"/>
      <c r="AB14" s="150"/>
      <c r="AC14" s="150"/>
      <c r="AD14" s="150"/>
      <c r="AE14" s="150" t="s">
        <v>94</v>
      </c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12.75" outlineLevel="1">
      <c r="A15" s="151">
        <v>5</v>
      </c>
      <c r="B15" s="157" t="s">
        <v>105</v>
      </c>
      <c r="C15" s="190" t="s">
        <v>106</v>
      </c>
      <c r="D15" s="159" t="s">
        <v>97</v>
      </c>
      <c r="E15" s="166">
        <v>269.3</v>
      </c>
      <c r="F15" s="169"/>
      <c r="G15" s="170">
        <f>ROUND(E15*F15,2)</f>
        <v>0</v>
      </c>
      <c r="H15" s="169"/>
      <c r="I15" s="170">
        <f>ROUND(E15*H15,2)</f>
        <v>0</v>
      </c>
      <c r="J15" s="169"/>
      <c r="K15" s="170">
        <f>ROUND(E15*J15,2)</f>
        <v>0</v>
      </c>
      <c r="L15" s="170">
        <v>21</v>
      </c>
      <c r="M15" s="170">
        <f>G15*(1+L15/100)</f>
        <v>0</v>
      </c>
      <c r="N15" s="160">
        <v>0</v>
      </c>
      <c r="O15" s="160">
        <f>ROUND(E15*N15,5)</f>
        <v>0</v>
      </c>
      <c r="P15" s="160">
        <v>0</v>
      </c>
      <c r="Q15" s="160">
        <f>ROUND(E15*P15,5)</f>
        <v>0</v>
      </c>
      <c r="R15" s="160"/>
      <c r="S15" s="160"/>
      <c r="T15" s="161">
        <v>0</v>
      </c>
      <c r="U15" s="160">
        <f>ROUND(E15*T15,2)</f>
        <v>0</v>
      </c>
      <c r="V15" s="150"/>
      <c r="W15" s="150"/>
      <c r="X15" s="150"/>
      <c r="Y15" s="150"/>
      <c r="Z15" s="150"/>
      <c r="AA15" s="150"/>
      <c r="AB15" s="150"/>
      <c r="AC15" s="150"/>
      <c r="AD15" s="150"/>
      <c r="AE15" s="150" t="s">
        <v>94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31" ht="12.75">
      <c r="A16" s="152" t="s">
        <v>89</v>
      </c>
      <c r="B16" s="158" t="s">
        <v>54</v>
      </c>
      <c r="C16" s="192" t="s">
        <v>55</v>
      </c>
      <c r="D16" s="163"/>
      <c r="E16" s="168"/>
      <c r="F16" s="171"/>
      <c r="G16" s="171">
        <f>SUMIF(AE17:AE29,"&lt;&gt;NOR",G17:G29)</f>
        <v>0</v>
      </c>
      <c r="H16" s="171"/>
      <c r="I16" s="171">
        <f>SUM(I17:I29)</f>
        <v>0</v>
      </c>
      <c r="J16" s="171"/>
      <c r="K16" s="171">
        <f>SUM(K17:K29)</f>
        <v>0</v>
      </c>
      <c r="L16" s="171"/>
      <c r="M16" s="171">
        <f>SUM(M17:M29)</f>
        <v>0</v>
      </c>
      <c r="N16" s="164"/>
      <c r="O16" s="164">
        <f>SUM(O17:O29)</f>
        <v>6098.80536</v>
      </c>
      <c r="P16" s="164"/>
      <c r="Q16" s="164">
        <f>SUM(Q17:Q29)</f>
        <v>0</v>
      </c>
      <c r="R16" s="164"/>
      <c r="S16" s="164"/>
      <c r="T16" s="165"/>
      <c r="U16" s="164">
        <f>SUM(U17:U29)</f>
        <v>1382.4900000000002</v>
      </c>
      <c r="AE16" t="s">
        <v>90</v>
      </c>
    </row>
    <row r="17" spans="1:60" ht="12.75" outlineLevel="1">
      <c r="A17" s="151">
        <v>6</v>
      </c>
      <c r="B17" s="157" t="s">
        <v>107</v>
      </c>
      <c r="C17" s="190" t="s">
        <v>108</v>
      </c>
      <c r="D17" s="159" t="s">
        <v>109</v>
      </c>
      <c r="E17" s="166">
        <v>50</v>
      </c>
      <c r="F17" s="169"/>
      <c r="G17" s="170">
        <f aca="true" t="shared" si="0" ref="G17:G24">ROUND(E17*F17,2)</f>
        <v>0</v>
      </c>
      <c r="H17" s="169"/>
      <c r="I17" s="170">
        <f aca="true" t="shared" si="1" ref="I17:I24">ROUND(E17*H17,2)</f>
        <v>0</v>
      </c>
      <c r="J17" s="169"/>
      <c r="K17" s="170">
        <f aca="true" t="shared" si="2" ref="K17:K24">ROUND(E17*J17,2)</f>
        <v>0</v>
      </c>
      <c r="L17" s="170">
        <v>21</v>
      </c>
      <c r="M17" s="170">
        <f aca="true" t="shared" si="3" ref="M17:M24">G17*(1+L17/100)</f>
        <v>0</v>
      </c>
      <c r="N17" s="160">
        <v>0.0036</v>
      </c>
      <c r="O17" s="160">
        <f aca="true" t="shared" si="4" ref="O17:O24">ROUND(E17*N17,5)</f>
        <v>0.18</v>
      </c>
      <c r="P17" s="160">
        <v>0</v>
      </c>
      <c r="Q17" s="160">
        <f aca="true" t="shared" si="5" ref="Q17:Q24">ROUND(E17*P17,5)</f>
        <v>0</v>
      </c>
      <c r="R17" s="160"/>
      <c r="S17" s="160"/>
      <c r="T17" s="161">
        <v>0.046</v>
      </c>
      <c r="U17" s="160">
        <f aca="true" t="shared" si="6" ref="U17:U24">ROUND(E17*T17,2)</f>
        <v>2.3</v>
      </c>
      <c r="V17" s="150"/>
      <c r="W17" s="150"/>
      <c r="X17" s="150"/>
      <c r="Y17" s="150"/>
      <c r="Z17" s="150"/>
      <c r="AA17" s="150"/>
      <c r="AB17" s="150"/>
      <c r="AC17" s="150"/>
      <c r="AD17" s="150"/>
      <c r="AE17" s="150" t="s">
        <v>94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12.75" outlineLevel="1">
      <c r="A18" s="151">
        <v>7</v>
      </c>
      <c r="B18" s="157" t="s">
        <v>110</v>
      </c>
      <c r="C18" s="190" t="s">
        <v>111</v>
      </c>
      <c r="D18" s="159" t="s">
        <v>93</v>
      </c>
      <c r="E18" s="166">
        <v>13115</v>
      </c>
      <c r="F18" s="169"/>
      <c r="G18" s="170">
        <f t="shared" si="0"/>
        <v>0</v>
      </c>
      <c r="H18" s="169"/>
      <c r="I18" s="170">
        <f t="shared" si="1"/>
        <v>0</v>
      </c>
      <c r="J18" s="169"/>
      <c r="K18" s="170">
        <f t="shared" si="2"/>
        <v>0</v>
      </c>
      <c r="L18" s="170">
        <v>21</v>
      </c>
      <c r="M18" s="170">
        <f t="shared" si="3"/>
        <v>0</v>
      </c>
      <c r="N18" s="160">
        <v>0.00561</v>
      </c>
      <c r="O18" s="160">
        <f t="shared" si="4"/>
        <v>73.57515</v>
      </c>
      <c r="P18" s="160">
        <v>0</v>
      </c>
      <c r="Q18" s="160">
        <f t="shared" si="5"/>
        <v>0</v>
      </c>
      <c r="R18" s="160"/>
      <c r="S18" s="160"/>
      <c r="T18" s="161">
        <v>0.004</v>
      </c>
      <c r="U18" s="160">
        <f t="shared" si="6"/>
        <v>52.46</v>
      </c>
      <c r="V18" s="150"/>
      <c r="W18" s="150"/>
      <c r="X18" s="150"/>
      <c r="Y18" s="150"/>
      <c r="Z18" s="150"/>
      <c r="AA18" s="150"/>
      <c r="AB18" s="150"/>
      <c r="AC18" s="150"/>
      <c r="AD18" s="150"/>
      <c r="AE18" s="150" t="s">
        <v>94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ht="12.75" outlineLevel="1">
      <c r="A19" s="151">
        <v>8</v>
      </c>
      <c r="B19" s="157" t="s">
        <v>112</v>
      </c>
      <c r="C19" s="190" t="s">
        <v>113</v>
      </c>
      <c r="D19" s="159" t="s">
        <v>93</v>
      </c>
      <c r="E19" s="166">
        <v>13115</v>
      </c>
      <c r="F19" s="169"/>
      <c r="G19" s="170">
        <f t="shared" si="0"/>
        <v>0</v>
      </c>
      <c r="H19" s="169"/>
      <c r="I19" s="170">
        <f t="shared" si="1"/>
        <v>0</v>
      </c>
      <c r="J19" s="169"/>
      <c r="K19" s="170">
        <f t="shared" si="2"/>
        <v>0</v>
      </c>
      <c r="L19" s="170">
        <v>21</v>
      </c>
      <c r="M19" s="170">
        <f t="shared" si="3"/>
        <v>0</v>
      </c>
      <c r="N19" s="160">
        <v>0.15559</v>
      </c>
      <c r="O19" s="160">
        <f t="shared" si="4"/>
        <v>2040.56285</v>
      </c>
      <c r="P19" s="160">
        <v>0</v>
      </c>
      <c r="Q19" s="160">
        <f t="shared" si="5"/>
        <v>0</v>
      </c>
      <c r="R19" s="160"/>
      <c r="S19" s="160"/>
      <c r="T19" s="161">
        <v>0.022</v>
      </c>
      <c r="U19" s="160">
        <f t="shared" si="6"/>
        <v>288.53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 t="s">
        <v>94</v>
      </c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ht="12.75" outlineLevel="1">
      <c r="A20" s="151">
        <v>9</v>
      </c>
      <c r="B20" s="157" t="s">
        <v>114</v>
      </c>
      <c r="C20" s="190" t="s">
        <v>115</v>
      </c>
      <c r="D20" s="159" t="s">
        <v>93</v>
      </c>
      <c r="E20" s="166">
        <v>13115</v>
      </c>
      <c r="F20" s="169"/>
      <c r="G20" s="170">
        <f t="shared" si="0"/>
        <v>0</v>
      </c>
      <c r="H20" s="169"/>
      <c r="I20" s="170">
        <f t="shared" si="1"/>
        <v>0</v>
      </c>
      <c r="J20" s="169"/>
      <c r="K20" s="170">
        <f t="shared" si="2"/>
        <v>0</v>
      </c>
      <c r="L20" s="170">
        <v>21</v>
      </c>
      <c r="M20" s="170">
        <f t="shared" si="3"/>
        <v>0</v>
      </c>
      <c r="N20" s="160">
        <v>0.12715</v>
      </c>
      <c r="O20" s="160">
        <f t="shared" si="4"/>
        <v>1667.57225</v>
      </c>
      <c r="P20" s="160">
        <v>0</v>
      </c>
      <c r="Q20" s="160">
        <f t="shared" si="5"/>
        <v>0</v>
      </c>
      <c r="R20" s="160"/>
      <c r="S20" s="160"/>
      <c r="T20" s="161">
        <v>0.021</v>
      </c>
      <c r="U20" s="160">
        <f t="shared" si="6"/>
        <v>275.42</v>
      </c>
      <c r="V20" s="150"/>
      <c r="W20" s="150"/>
      <c r="X20" s="150"/>
      <c r="Y20" s="150"/>
      <c r="Z20" s="150"/>
      <c r="AA20" s="150"/>
      <c r="AB20" s="150"/>
      <c r="AC20" s="150"/>
      <c r="AD20" s="150"/>
      <c r="AE20" s="150" t="s">
        <v>94</v>
      </c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12.75" outlineLevel="1">
      <c r="A21" s="151">
        <v>10</v>
      </c>
      <c r="B21" s="157" t="s">
        <v>116</v>
      </c>
      <c r="C21" s="190" t="s">
        <v>117</v>
      </c>
      <c r="D21" s="159" t="s">
        <v>93</v>
      </c>
      <c r="E21" s="166">
        <v>13115</v>
      </c>
      <c r="F21" s="169"/>
      <c r="G21" s="170">
        <f t="shared" si="0"/>
        <v>0</v>
      </c>
      <c r="H21" s="169"/>
      <c r="I21" s="170">
        <f t="shared" si="1"/>
        <v>0</v>
      </c>
      <c r="J21" s="169"/>
      <c r="K21" s="170">
        <f t="shared" si="2"/>
        <v>0</v>
      </c>
      <c r="L21" s="170">
        <v>21</v>
      </c>
      <c r="M21" s="170">
        <f t="shared" si="3"/>
        <v>0</v>
      </c>
      <c r="N21" s="160">
        <v>0.0005</v>
      </c>
      <c r="O21" s="160">
        <f t="shared" si="4"/>
        <v>6.5575</v>
      </c>
      <c r="P21" s="160">
        <v>0</v>
      </c>
      <c r="Q21" s="160">
        <f t="shared" si="5"/>
        <v>0</v>
      </c>
      <c r="R21" s="160"/>
      <c r="S21" s="160"/>
      <c r="T21" s="161">
        <v>0.002</v>
      </c>
      <c r="U21" s="160">
        <f t="shared" si="6"/>
        <v>26.23</v>
      </c>
      <c r="V21" s="150"/>
      <c r="W21" s="150"/>
      <c r="X21" s="150"/>
      <c r="Y21" s="150"/>
      <c r="Z21" s="150"/>
      <c r="AA21" s="150"/>
      <c r="AB21" s="150"/>
      <c r="AC21" s="150"/>
      <c r="AD21" s="150"/>
      <c r="AE21" s="150" t="s">
        <v>94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22.5" outlineLevel="1">
      <c r="A22" s="151">
        <v>11</v>
      </c>
      <c r="B22" s="157" t="s">
        <v>118</v>
      </c>
      <c r="C22" s="190" t="s">
        <v>119</v>
      </c>
      <c r="D22" s="159" t="s">
        <v>93</v>
      </c>
      <c r="E22" s="166">
        <v>15437</v>
      </c>
      <c r="F22" s="169"/>
      <c r="G22" s="170">
        <f t="shared" si="0"/>
        <v>0</v>
      </c>
      <c r="H22" s="169"/>
      <c r="I22" s="170">
        <f t="shared" si="1"/>
        <v>0</v>
      </c>
      <c r="J22" s="169"/>
      <c r="K22" s="170">
        <f t="shared" si="2"/>
        <v>0</v>
      </c>
      <c r="L22" s="170">
        <v>21</v>
      </c>
      <c r="M22" s="170">
        <f t="shared" si="3"/>
        <v>0</v>
      </c>
      <c r="N22" s="160">
        <v>0</v>
      </c>
      <c r="O22" s="160">
        <f t="shared" si="4"/>
        <v>0</v>
      </c>
      <c r="P22" s="160">
        <v>0</v>
      </c>
      <c r="Q22" s="160">
        <f t="shared" si="5"/>
        <v>0</v>
      </c>
      <c r="R22" s="160"/>
      <c r="S22" s="160"/>
      <c r="T22" s="161">
        <v>0.0097</v>
      </c>
      <c r="U22" s="160">
        <f t="shared" si="6"/>
        <v>149.74</v>
      </c>
      <c r="V22" s="150"/>
      <c r="W22" s="150"/>
      <c r="X22" s="150"/>
      <c r="Y22" s="150"/>
      <c r="Z22" s="150"/>
      <c r="AA22" s="150"/>
      <c r="AB22" s="150"/>
      <c r="AC22" s="150"/>
      <c r="AD22" s="150"/>
      <c r="AE22" s="150" t="s">
        <v>94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12.75" outlineLevel="1">
      <c r="A23" s="151">
        <v>12</v>
      </c>
      <c r="B23" s="157" t="s">
        <v>120</v>
      </c>
      <c r="C23" s="190" t="s">
        <v>121</v>
      </c>
      <c r="D23" s="159" t="s">
        <v>93</v>
      </c>
      <c r="E23" s="166">
        <v>15437</v>
      </c>
      <c r="F23" s="169"/>
      <c r="G23" s="170">
        <f t="shared" si="0"/>
        <v>0</v>
      </c>
      <c r="H23" s="169"/>
      <c r="I23" s="170">
        <f t="shared" si="1"/>
        <v>0</v>
      </c>
      <c r="J23" s="169"/>
      <c r="K23" s="170">
        <f t="shared" si="2"/>
        <v>0</v>
      </c>
      <c r="L23" s="170">
        <v>21</v>
      </c>
      <c r="M23" s="170">
        <f t="shared" si="3"/>
        <v>0</v>
      </c>
      <c r="N23" s="160">
        <v>0.09848</v>
      </c>
      <c r="O23" s="160">
        <f t="shared" si="4"/>
        <v>1520.23576</v>
      </c>
      <c r="P23" s="160">
        <v>0</v>
      </c>
      <c r="Q23" s="160">
        <f t="shared" si="5"/>
        <v>0</v>
      </c>
      <c r="R23" s="160"/>
      <c r="S23" s="160"/>
      <c r="T23" s="161">
        <v>0.029</v>
      </c>
      <c r="U23" s="160">
        <f t="shared" si="6"/>
        <v>447.67</v>
      </c>
      <c r="V23" s="150"/>
      <c r="W23" s="150"/>
      <c r="X23" s="150"/>
      <c r="Y23" s="150"/>
      <c r="Z23" s="150"/>
      <c r="AA23" s="150"/>
      <c r="AB23" s="150"/>
      <c r="AC23" s="150"/>
      <c r="AD23" s="150"/>
      <c r="AE23" s="150" t="s">
        <v>94</v>
      </c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22.5" outlineLevel="1">
      <c r="A24" s="151">
        <v>13</v>
      </c>
      <c r="B24" s="157" t="s">
        <v>122</v>
      </c>
      <c r="C24" s="190" t="s">
        <v>123</v>
      </c>
      <c r="D24" s="159" t="s">
        <v>93</v>
      </c>
      <c r="E24" s="166">
        <v>2695</v>
      </c>
      <c r="F24" s="169"/>
      <c r="G24" s="170">
        <f t="shared" si="0"/>
        <v>0</v>
      </c>
      <c r="H24" s="169"/>
      <c r="I24" s="170">
        <f t="shared" si="1"/>
        <v>0</v>
      </c>
      <c r="J24" s="169"/>
      <c r="K24" s="170">
        <f t="shared" si="2"/>
        <v>0</v>
      </c>
      <c r="L24" s="170">
        <v>21</v>
      </c>
      <c r="M24" s="170">
        <f t="shared" si="3"/>
        <v>0</v>
      </c>
      <c r="N24" s="160">
        <v>0.19695</v>
      </c>
      <c r="O24" s="160">
        <f t="shared" si="4"/>
        <v>530.78025</v>
      </c>
      <c r="P24" s="160">
        <v>0</v>
      </c>
      <c r="Q24" s="160">
        <f t="shared" si="5"/>
        <v>0</v>
      </c>
      <c r="R24" s="160"/>
      <c r="S24" s="160"/>
      <c r="T24" s="161">
        <v>0.052</v>
      </c>
      <c r="U24" s="160">
        <f t="shared" si="6"/>
        <v>140.14</v>
      </c>
      <c r="V24" s="150"/>
      <c r="W24" s="150"/>
      <c r="X24" s="150"/>
      <c r="Y24" s="150"/>
      <c r="Z24" s="150"/>
      <c r="AA24" s="150"/>
      <c r="AB24" s="150"/>
      <c r="AC24" s="150"/>
      <c r="AD24" s="150"/>
      <c r="AE24" s="150" t="s">
        <v>94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12.75" outlineLevel="1">
      <c r="A25" s="151"/>
      <c r="B25" s="157"/>
      <c r="C25" s="191" t="s">
        <v>124</v>
      </c>
      <c r="D25" s="162"/>
      <c r="E25" s="167">
        <v>2695</v>
      </c>
      <c r="F25" s="170"/>
      <c r="G25" s="170"/>
      <c r="H25" s="170"/>
      <c r="I25" s="170"/>
      <c r="J25" s="170"/>
      <c r="K25" s="170"/>
      <c r="L25" s="170"/>
      <c r="M25" s="170"/>
      <c r="N25" s="160"/>
      <c r="O25" s="160"/>
      <c r="P25" s="160"/>
      <c r="Q25" s="160"/>
      <c r="R25" s="160"/>
      <c r="S25" s="160"/>
      <c r="T25" s="161"/>
      <c r="U25" s="160"/>
      <c r="V25" s="150"/>
      <c r="W25" s="150"/>
      <c r="X25" s="150"/>
      <c r="Y25" s="150"/>
      <c r="Z25" s="150"/>
      <c r="AA25" s="150"/>
      <c r="AB25" s="150"/>
      <c r="AC25" s="150"/>
      <c r="AD25" s="150"/>
      <c r="AE25" s="150" t="s">
        <v>99</v>
      </c>
      <c r="AF25" s="150">
        <v>0</v>
      </c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2.5" outlineLevel="1">
      <c r="A26" s="151">
        <v>14</v>
      </c>
      <c r="B26" s="157" t="s">
        <v>125</v>
      </c>
      <c r="C26" s="190" t="s">
        <v>126</v>
      </c>
      <c r="D26" s="159" t="s">
        <v>127</v>
      </c>
      <c r="E26" s="166">
        <v>259.3416</v>
      </c>
      <c r="F26" s="169"/>
      <c r="G26" s="170">
        <f>ROUND(E26*F26,2)</f>
        <v>0</v>
      </c>
      <c r="H26" s="169"/>
      <c r="I26" s="170">
        <f>ROUND(E26*H26,2)</f>
        <v>0</v>
      </c>
      <c r="J26" s="169"/>
      <c r="K26" s="170">
        <f>ROUND(E26*J26,2)</f>
        <v>0</v>
      </c>
      <c r="L26" s="170">
        <v>21</v>
      </c>
      <c r="M26" s="170">
        <f>G26*(1+L26/100)</f>
        <v>0</v>
      </c>
      <c r="N26" s="160">
        <v>1</v>
      </c>
      <c r="O26" s="160">
        <f>ROUND(E26*N26,5)</f>
        <v>259.3416</v>
      </c>
      <c r="P26" s="160">
        <v>0</v>
      </c>
      <c r="Q26" s="160">
        <f>ROUND(E26*P26,5)</f>
        <v>0</v>
      </c>
      <c r="R26" s="160"/>
      <c r="S26" s="160"/>
      <c r="T26" s="161">
        <v>0</v>
      </c>
      <c r="U26" s="160">
        <f>ROUND(E26*T26,2)</f>
        <v>0</v>
      </c>
      <c r="V26" s="150"/>
      <c r="W26" s="150"/>
      <c r="X26" s="150"/>
      <c r="Y26" s="150"/>
      <c r="Z26" s="150"/>
      <c r="AA26" s="150"/>
      <c r="AB26" s="150"/>
      <c r="AC26" s="150"/>
      <c r="AD26" s="150"/>
      <c r="AE26" s="150" t="s">
        <v>128</v>
      </c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12.75" outlineLevel="1">
      <c r="A27" s="151"/>
      <c r="B27" s="157"/>
      <c r="C27" s="191" t="s">
        <v>129</v>
      </c>
      <c r="D27" s="162"/>
      <c r="E27" s="167">
        <v>259.3416</v>
      </c>
      <c r="F27" s="170"/>
      <c r="G27" s="170"/>
      <c r="H27" s="170"/>
      <c r="I27" s="170"/>
      <c r="J27" s="170"/>
      <c r="K27" s="170"/>
      <c r="L27" s="170"/>
      <c r="M27" s="170"/>
      <c r="N27" s="160"/>
      <c r="O27" s="160"/>
      <c r="P27" s="160"/>
      <c r="Q27" s="160"/>
      <c r="R27" s="160"/>
      <c r="S27" s="160"/>
      <c r="T27" s="161"/>
      <c r="U27" s="160"/>
      <c r="V27" s="150"/>
      <c r="W27" s="150"/>
      <c r="X27" s="150"/>
      <c r="Y27" s="150"/>
      <c r="Z27" s="150"/>
      <c r="AA27" s="150"/>
      <c r="AB27" s="150"/>
      <c r="AC27" s="150"/>
      <c r="AD27" s="150"/>
      <c r="AE27" s="150" t="s">
        <v>99</v>
      </c>
      <c r="AF27" s="150">
        <v>0</v>
      </c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2.5" outlineLevel="1">
      <c r="A28" s="151">
        <v>15</v>
      </c>
      <c r="B28" s="157" t="s">
        <v>130</v>
      </c>
      <c r="C28" s="190" t="s">
        <v>165</v>
      </c>
      <c r="D28" s="159" t="s">
        <v>127</v>
      </c>
      <c r="E28" s="166">
        <v>129.6708</v>
      </c>
      <c r="F28" s="169"/>
      <c r="G28" s="170">
        <f>ROUND(E28*F28,2)</f>
        <v>0</v>
      </c>
      <c r="H28" s="169"/>
      <c r="I28" s="170">
        <f>ROUND(E28*H28,2)</f>
        <v>0</v>
      </c>
      <c r="J28" s="169"/>
      <c r="K28" s="170">
        <f>ROUND(E28*J28,2)</f>
        <v>0</v>
      </c>
      <c r="L28" s="170">
        <v>21</v>
      </c>
      <c r="M28" s="170">
        <f>G28*(1+L28/100)</f>
        <v>0</v>
      </c>
      <c r="N28" s="160">
        <v>0</v>
      </c>
      <c r="O28" s="160">
        <f>ROUND(E28*N28,5)</f>
        <v>0</v>
      </c>
      <c r="P28" s="160">
        <v>0</v>
      </c>
      <c r="Q28" s="160">
        <f>ROUND(E28*P28,5)</f>
        <v>0</v>
      </c>
      <c r="R28" s="160"/>
      <c r="S28" s="160"/>
      <c r="T28" s="161">
        <v>0</v>
      </c>
      <c r="U28" s="160">
        <f>ROUND(E28*T28,2)</f>
        <v>0</v>
      </c>
      <c r="V28" s="150"/>
      <c r="W28" s="150"/>
      <c r="X28" s="150"/>
      <c r="Y28" s="150"/>
      <c r="Z28" s="150"/>
      <c r="AA28" s="150"/>
      <c r="AB28" s="150"/>
      <c r="AC28" s="150"/>
      <c r="AD28" s="150"/>
      <c r="AE28" s="150" t="s">
        <v>94</v>
      </c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12.75" outlineLevel="1">
      <c r="A29" s="151"/>
      <c r="B29" s="157"/>
      <c r="C29" s="191" t="s">
        <v>131</v>
      </c>
      <c r="D29" s="162"/>
      <c r="E29" s="167">
        <v>129.6708</v>
      </c>
      <c r="F29" s="170"/>
      <c r="G29" s="170"/>
      <c r="H29" s="170"/>
      <c r="I29" s="170"/>
      <c r="J29" s="170"/>
      <c r="K29" s="170"/>
      <c r="L29" s="170"/>
      <c r="M29" s="170"/>
      <c r="N29" s="160"/>
      <c r="O29" s="160"/>
      <c r="P29" s="160"/>
      <c r="Q29" s="160"/>
      <c r="R29" s="160"/>
      <c r="S29" s="160"/>
      <c r="T29" s="161"/>
      <c r="U29" s="160"/>
      <c r="V29" s="150"/>
      <c r="W29" s="150"/>
      <c r="X29" s="150"/>
      <c r="Y29" s="150"/>
      <c r="Z29" s="150"/>
      <c r="AA29" s="150"/>
      <c r="AB29" s="150"/>
      <c r="AC29" s="150"/>
      <c r="AD29" s="150"/>
      <c r="AE29" s="150" t="s">
        <v>99</v>
      </c>
      <c r="AF29" s="150">
        <v>0</v>
      </c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31" ht="12.75">
      <c r="A30" s="152" t="s">
        <v>89</v>
      </c>
      <c r="B30" s="158" t="s">
        <v>56</v>
      </c>
      <c r="C30" s="192" t="s">
        <v>57</v>
      </c>
      <c r="D30" s="163"/>
      <c r="E30" s="168"/>
      <c r="F30" s="171"/>
      <c r="G30" s="171">
        <f>SUMIF(AE31:AE36,"&lt;&gt;NOR",G31:G36)</f>
        <v>0</v>
      </c>
      <c r="H30" s="171"/>
      <c r="I30" s="171">
        <f>SUM(I31:I36)</f>
        <v>0</v>
      </c>
      <c r="J30" s="171"/>
      <c r="K30" s="171">
        <f>SUM(K31:K36)</f>
        <v>0</v>
      </c>
      <c r="L30" s="171"/>
      <c r="M30" s="171">
        <f>SUM(M31:M36)</f>
        <v>0</v>
      </c>
      <c r="N30" s="164"/>
      <c r="O30" s="164">
        <f>SUM(O31:O36)</f>
        <v>19.42744</v>
      </c>
      <c r="P30" s="164"/>
      <c r="Q30" s="164">
        <f>SUM(Q31:Q36)</f>
        <v>0</v>
      </c>
      <c r="R30" s="164"/>
      <c r="S30" s="164"/>
      <c r="T30" s="165"/>
      <c r="U30" s="164">
        <f>SUM(U31:U36)</f>
        <v>285.59000000000003</v>
      </c>
      <c r="AE30" t="s">
        <v>90</v>
      </c>
    </row>
    <row r="31" spans="1:60" ht="12.75" outlineLevel="1">
      <c r="A31" s="151">
        <v>16</v>
      </c>
      <c r="B31" s="157" t="s">
        <v>132</v>
      </c>
      <c r="C31" s="190" t="s">
        <v>133</v>
      </c>
      <c r="D31" s="159" t="s">
        <v>109</v>
      </c>
      <c r="E31" s="166">
        <v>50</v>
      </c>
      <c r="F31" s="169"/>
      <c r="G31" s="170">
        <f>ROUND(E31*F31,2)</f>
        <v>0</v>
      </c>
      <c r="H31" s="169"/>
      <c r="I31" s="170">
        <f>ROUND(E31*H31,2)</f>
        <v>0</v>
      </c>
      <c r="J31" s="169"/>
      <c r="K31" s="170">
        <f>ROUND(E31*J31,2)</f>
        <v>0</v>
      </c>
      <c r="L31" s="170">
        <v>21</v>
      </c>
      <c r="M31" s="170">
        <f>G31*(1+L31/100)</f>
        <v>0</v>
      </c>
      <c r="N31" s="160">
        <v>0</v>
      </c>
      <c r="O31" s="160">
        <f>ROUND(E31*N31,5)</f>
        <v>0</v>
      </c>
      <c r="P31" s="160">
        <v>0</v>
      </c>
      <c r="Q31" s="160">
        <f>ROUND(E31*P31,5)</f>
        <v>0</v>
      </c>
      <c r="R31" s="160"/>
      <c r="S31" s="160"/>
      <c r="T31" s="161">
        <v>0.055</v>
      </c>
      <c r="U31" s="160">
        <f>ROUND(E31*T31,2)</f>
        <v>2.75</v>
      </c>
      <c r="V31" s="150"/>
      <c r="W31" s="150"/>
      <c r="X31" s="150"/>
      <c r="Y31" s="150"/>
      <c r="Z31" s="150"/>
      <c r="AA31" s="150"/>
      <c r="AB31" s="150"/>
      <c r="AC31" s="150"/>
      <c r="AD31" s="150"/>
      <c r="AE31" s="150" t="s">
        <v>94</v>
      </c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ht="22.5" outlineLevel="1">
      <c r="A32" s="151">
        <v>17</v>
      </c>
      <c r="B32" s="157" t="s">
        <v>134</v>
      </c>
      <c r="C32" s="190" t="s">
        <v>135</v>
      </c>
      <c r="D32" s="159" t="s">
        <v>136</v>
      </c>
      <c r="E32" s="166">
        <v>98</v>
      </c>
      <c r="F32" s="169"/>
      <c r="G32" s="170">
        <f>ROUND(E32*F32,2)</f>
        <v>0</v>
      </c>
      <c r="H32" s="169"/>
      <c r="I32" s="170">
        <f>ROUND(E32*H32,2)</f>
        <v>0</v>
      </c>
      <c r="J32" s="169"/>
      <c r="K32" s="170">
        <f>ROUND(E32*J32,2)</f>
        <v>0</v>
      </c>
      <c r="L32" s="170">
        <v>21</v>
      </c>
      <c r="M32" s="170">
        <f>G32*(1+L32/100)</f>
        <v>0</v>
      </c>
      <c r="N32" s="160">
        <v>0.1772</v>
      </c>
      <c r="O32" s="160">
        <f>ROUND(E32*N32,5)</f>
        <v>17.3656</v>
      </c>
      <c r="P32" s="160">
        <v>0</v>
      </c>
      <c r="Q32" s="160">
        <f>ROUND(E32*P32,5)</f>
        <v>0</v>
      </c>
      <c r="R32" s="160"/>
      <c r="S32" s="160"/>
      <c r="T32" s="161">
        <v>0.83</v>
      </c>
      <c r="U32" s="160">
        <f>ROUND(E32*T32,2)</f>
        <v>81.34</v>
      </c>
      <c r="V32" s="150"/>
      <c r="W32" s="150"/>
      <c r="X32" s="150"/>
      <c r="Y32" s="150"/>
      <c r="Z32" s="150"/>
      <c r="AA32" s="150"/>
      <c r="AB32" s="150"/>
      <c r="AC32" s="150"/>
      <c r="AD32" s="150"/>
      <c r="AE32" s="150" t="s">
        <v>94</v>
      </c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ht="12.75" outlineLevel="1">
      <c r="A33" s="151">
        <v>18</v>
      </c>
      <c r="B33" s="157" t="s">
        <v>137</v>
      </c>
      <c r="C33" s="190" t="s">
        <v>138</v>
      </c>
      <c r="D33" s="159" t="s">
        <v>109</v>
      </c>
      <c r="E33" s="166">
        <v>4686</v>
      </c>
      <c r="F33" s="169"/>
      <c r="G33" s="170">
        <f>ROUND(E33*F33,2)</f>
        <v>0</v>
      </c>
      <c r="H33" s="169"/>
      <c r="I33" s="170">
        <f>ROUND(E33*H33,2)</f>
        <v>0</v>
      </c>
      <c r="J33" s="169"/>
      <c r="K33" s="170">
        <f>ROUND(E33*J33,2)</f>
        <v>0</v>
      </c>
      <c r="L33" s="170">
        <v>21</v>
      </c>
      <c r="M33" s="170">
        <f>G33*(1+L33/100)</f>
        <v>0</v>
      </c>
      <c r="N33" s="160">
        <v>0.00044</v>
      </c>
      <c r="O33" s="160">
        <f>ROUND(E33*N33,5)</f>
        <v>2.06184</v>
      </c>
      <c r="P33" s="160">
        <v>0</v>
      </c>
      <c r="Q33" s="160">
        <f>ROUND(E33*P33,5)</f>
        <v>0</v>
      </c>
      <c r="R33" s="160"/>
      <c r="S33" s="160"/>
      <c r="T33" s="161">
        <v>0.031</v>
      </c>
      <c r="U33" s="160">
        <f>ROUND(E33*T33,2)</f>
        <v>145.27</v>
      </c>
      <c r="V33" s="150"/>
      <c r="W33" s="150"/>
      <c r="X33" s="150"/>
      <c r="Y33" s="150"/>
      <c r="Z33" s="150"/>
      <c r="AA33" s="150"/>
      <c r="AB33" s="150"/>
      <c r="AC33" s="150"/>
      <c r="AD33" s="150"/>
      <c r="AE33" s="150" t="s">
        <v>94</v>
      </c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ht="12.75" outlineLevel="1">
      <c r="A34" s="151"/>
      <c r="B34" s="157"/>
      <c r="C34" s="191" t="s">
        <v>139</v>
      </c>
      <c r="D34" s="162"/>
      <c r="E34" s="167">
        <v>4664</v>
      </c>
      <c r="F34" s="170"/>
      <c r="G34" s="170"/>
      <c r="H34" s="170"/>
      <c r="I34" s="170"/>
      <c r="J34" s="170"/>
      <c r="K34" s="170"/>
      <c r="L34" s="170"/>
      <c r="M34" s="170"/>
      <c r="N34" s="160"/>
      <c r="O34" s="160"/>
      <c r="P34" s="160"/>
      <c r="Q34" s="160"/>
      <c r="R34" s="160"/>
      <c r="S34" s="160"/>
      <c r="T34" s="161"/>
      <c r="U34" s="160"/>
      <c r="V34" s="150"/>
      <c r="W34" s="150"/>
      <c r="X34" s="150"/>
      <c r="Y34" s="150"/>
      <c r="Z34" s="150"/>
      <c r="AA34" s="150"/>
      <c r="AB34" s="150"/>
      <c r="AC34" s="150"/>
      <c r="AD34" s="150"/>
      <c r="AE34" s="150" t="s">
        <v>99</v>
      </c>
      <c r="AF34" s="150">
        <v>0</v>
      </c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ht="12.75" outlineLevel="1">
      <c r="A35" s="151"/>
      <c r="B35" s="157"/>
      <c r="C35" s="191" t="s">
        <v>140</v>
      </c>
      <c r="D35" s="162"/>
      <c r="E35" s="167">
        <v>22</v>
      </c>
      <c r="F35" s="170"/>
      <c r="G35" s="170"/>
      <c r="H35" s="170"/>
      <c r="I35" s="170"/>
      <c r="J35" s="170"/>
      <c r="K35" s="170"/>
      <c r="L35" s="170"/>
      <c r="M35" s="170"/>
      <c r="N35" s="160"/>
      <c r="O35" s="160"/>
      <c r="P35" s="160"/>
      <c r="Q35" s="160"/>
      <c r="R35" s="160"/>
      <c r="S35" s="160"/>
      <c r="T35" s="161"/>
      <c r="U35" s="160"/>
      <c r="V35" s="150"/>
      <c r="W35" s="150"/>
      <c r="X35" s="150"/>
      <c r="Y35" s="150"/>
      <c r="Z35" s="150"/>
      <c r="AA35" s="150"/>
      <c r="AB35" s="150"/>
      <c r="AC35" s="150"/>
      <c r="AD35" s="150"/>
      <c r="AE35" s="150" t="s">
        <v>99</v>
      </c>
      <c r="AF35" s="150">
        <v>0</v>
      </c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12.75" outlineLevel="1">
      <c r="A36" s="151">
        <v>19</v>
      </c>
      <c r="B36" s="157" t="s">
        <v>141</v>
      </c>
      <c r="C36" s="190" t="s">
        <v>142</v>
      </c>
      <c r="D36" s="159" t="s">
        <v>109</v>
      </c>
      <c r="E36" s="166">
        <v>4686</v>
      </c>
      <c r="F36" s="169"/>
      <c r="G36" s="170">
        <f>ROUND(E36*F36,2)</f>
        <v>0</v>
      </c>
      <c r="H36" s="169"/>
      <c r="I36" s="170">
        <f>ROUND(E36*H36,2)</f>
        <v>0</v>
      </c>
      <c r="J36" s="169"/>
      <c r="K36" s="170">
        <f>ROUND(E36*J36,2)</f>
        <v>0</v>
      </c>
      <c r="L36" s="170">
        <v>21</v>
      </c>
      <c r="M36" s="170">
        <f>G36*(1+L36/100)</f>
        <v>0</v>
      </c>
      <c r="N36" s="160">
        <v>0</v>
      </c>
      <c r="O36" s="160">
        <f>ROUND(E36*N36,5)</f>
        <v>0</v>
      </c>
      <c r="P36" s="160">
        <v>0</v>
      </c>
      <c r="Q36" s="160">
        <f>ROUND(E36*P36,5)</f>
        <v>0</v>
      </c>
      <c r="R36" s="160"/>
      <c r="S36" s="160"/>
      <c r="T36" s="161">
        <v>0.012</v>
      </c>
      <c r="U36" s="160">
        <f>ROUND(E36*T36,2)</f>
        <v>56.23</v>
      </c>
      <c r="V36" s="150"/>
      <c r="W36" s="150"/>
      <c r="X36" s="150"/>
      <c r="Y36" s="150"/>
      <c r="Z36" s="150"/>
      <c r="AA36" s="150"/>
      <c r="AB36" s="150"/>
      <c r="AC36" s="150"/>
      <c r="AD36" s="150"/>
      <c r="AE36" s="150" t="s">
        <v>94</v>
      </c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31" ht="12.75">
      <c r="A37" s="152" t="s">
        <v>89</v>
      </c>
      <c r="B37" s="158" t="s">
        <v>58</v>
      </c>
      <c r="C37" s="192" t="s">
        <v>59</v>
      </c>
      <c r="D37" s="163"/>
      <c r="E37" s="168"/>
      <c r="F37" s="171"/>
      <c r="G37" s="171">
        <f>SUMIF(AE38:AE40,"&lt;&gt;NOR",G38:G40)</f>
        <v>0</v>
      </c>
      <c r="H37" s="171"/>
      <c r="I37" s="171">
        <f>SUM(I38:I40)</f>
        <v>0</v>
      </c>
      <c r="J37" s="171"/>
      <c r="K37" s="171">
        <f>SUM(K38:K40)</f>
        <v>0</v>
      </c>
      <c r="L37" s="171"/>
      <c r="M37" s="171">
        <f>SUM(M38:M40)</f>
        <v>0</v>
      </c>
      <c r="N37" s="164"/>
      <c r="O37" s="164">
        <f>SUM(O38:O40)</f>
        <v>0.13115</v>
      </c>
      <c r="P37" s="164"/>
      <c r="Q37" s="164">
        <f>SUM(Q38:Q40)</f>
        <v>0</v>
      </c>
      <c r="R37" s="164"/>
      <c r="S37" s="164"/>
      <c r="T37" s="165"/>
      <c r="U37" s="164">
        <f>SUM(U38:U40)</f>
        <v>334.07</v>
      </c>
      <c r="AE37" t="s">
        <v>90</v>
      </c>
    </row>
    <row r="38" spans="1:60" ht="22.5" outlineLevel="1">
      <c r="A38" s="151">
        <v>20</v>
      </c>
      <c r="B38" s="157" t="s">
        <v>143</v>
      </c>
      <c r="C38" s="190" t="s">
        <v>144</v>
      </c>
      <c r="D38" s="159" t="s">
        <v>109</v>
      </c>
      <c r="E38" s="166">
        <v>4340</v>
      </c>
      <c r="F38" s="169"/>
      <c r="G38" s="170">
        <f>ROUND(E38*F38,2)</f>
        <v>0</v>
      </c>
      <c r="H38" s="169"/>
      <c r="I38" s="170">
        <f>ROUND(E38*H38,2)</f>
        <v>0</v>
      </c>
      <c r="J38" s="169"/>
      <c r="K38" s="170">
        <f>ROUND(E38*J38,2)</f>
        <v>0</v>
      </c>
      <c r="L38" s="170">
        <v>21</v>
      </c>
      <c r="M38" s="170">
        <f>G38*(1+L38/100)</f>
        <v>0</v>
      </c>
      <c r="N38" s="160">
        <v>0</v>
      </c>
      <c r="O38" s="160">
        <f>ROUND(E38*N38,5)</f>
        <v>0</v>
      </c>
      <c r="P38" s="160">
        <v>0</v>
      </c>
      <c r="Q38" s="160">
        <f>ROUND(E38*P38,5)</f>
        <v>0</v>
      </c>
      <c r="R38" s="160"/>
      <c r="S38" s="160"/>
      <c r="T38" s="161">
        <v>0.022</v>
      </c>
      <c r="U38" s="160">
        <f>ROUND(E38*T38,2)</f>
        <v>95.48</v>
      </c>
      <c r="V38" s="150"/>
      <c r="W38" s="150"/>
      <c r="X38" s="150"/>
      <c r="Y38" s="150"/>
      <c r="Z38" s="150"/>
      <c r="AA38" s="150"/>
      <c r="AB38" s="150"/>
      <c r="AC38" s="150"/>
      <c r="AD38" s="150"/>
      <c r="AE38" s="150" t="s">
        <v>94</v>
      </c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12.75" outlineLevel="1">
      <c r="A39" s="151">
        <v>21</v>
      </c>
      <c r="B39" s="157" t="s">
        <v>145</v>
      </c>
      <c r="C39" s="190" t="s">
        <v>146</v>
      </c>
      <c r="D39" s="159" t="s">
        <v>93</v>
      </c>
      <c r="E39" s="166">
        <v>13115</v>
      </c>
      <c r="F39" s="169"/>
      <c r="G39" s="170">
        <f>ROUND(E39*F39,2)</f>
        <v>0</v>
      </c>
      <c r="H39" s="169"/>
      <c r="I39" s="170">
        <f>ROUND(E39*H39,2)</f>
        <v>0</v>
      </c>
      <c r="J39" s="169"/>
      <c r="K39" s="170">
        <f>ROUND(E39*J39,2)</f>
        <v>0</v>
      </c>
      <c r="L39" s="170">
        <v>21</v>
      </c>
      <c r="M39" s="170">
        <f>G39*(1+L39/100)</f>
        <v>0</v>
      </c>
      <c r="N39" s="160">
        <v>1E-05</v>
      </c>
      <c r="O39" s="160">
        <f>ROUND(E39*N39,5)</f>
        <v>0.13115</v>
      </c>
      <c r="P39" s="160">
        <v>0</v>
      </c>
      <c r="Q39" s="160">
        <f>ROUND(E39*P39,5)</f>
        <v>0</v>
      </c>
      <c r="R39" s="160"/>
      <c r="S39" s="160"/>
      <c r="T39" s="161">
        <v>0.016</v>
      </c>
      <c r="U39" s="160">
        <f>ROUND(E39*T39,2)</f>
        <v>209.84</v>
      </c>
      <c r="V39" s="150"/>
      <c r="W39" s="150"/>
      <c r="X39" s="150"/>
      <c r="Y39" s="150"/>
      <c r="Z39" s="150"/>
      <c r="AA39" s="150"/>
      <c r="AB39" s="150"/>
      <c r="AC39" s="150"/>
      <c r="AD39" s="150"/>
      <c r="AE39" s="150" t="s">
        <v>94</v>
      </c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12.75" outlineLevel="1">
      <c r="A40" s="151">
        <v>22</v>
      </c>
      <c r="B40" s="157" t="s">
        <v>147</v>
      </c>
      <c r="C40" s="190" t="s">
        <v>148</v>
      </c>
      <c r="D40" s="159" t="s">
        <v>109</v>
      </c>
      <c r="E40" s="166">
        <v>25</v>
      </c>
      <c r="F40" s="169"/>
      <c r="G40" s="170">
        <f>ROUND(E40*F40,2)</f>
        <v>0</v>
      </c>
      <c r="H40" s="169"/>
      <c r="I40" s="170">
        <f>ROUND(E40*H40,2)</f>
        <v>0</v>
      </c>
      <c r="J40" s="169"/>
      <c r="K40" s="170">
        <f>ROUND(E40*J40,2)</f>
        <v>0</v>
      </c>
      <c r="L40" s="170">
        <v>21</v>
      </c>
      <c r="M40" s="170">
        <f>G40*(1+L40/100)</f>
        <v>0</v>
      </c>
      <c r="N40" s="160">
        <v>0</v>
      </c>
      <c r="O40" s="160">
        <f>ROUND(E40*N40,5)</f>
        <v>0</v>
      </c>
      <c r="P40" s="160">
        <v>0</v>
      </c>
      <c r="Q40" s="160">
        <f>ROUND(E40*P40,5)</f>
        <v>0</v>
      </c>
      <c r="R40" s="160"/>
      <c r="S40" s="160"/>
      <c r="T40" s="161">
        <v>1.15</v>
      </c>
      <c r="U40" s="160">
        <f>ROUND(E40*T40,2)</f>
        <v>28.75</v>
      </c>
      <c r="V40" s="150"/>
      <c r="W40" s="150"/>
      <c r="X40" s="150"/>
      <c r="Y40" s="150"/>
      <c r="Z40" s="150"/>
      <c r="AA40" s="150"/>
      <c r="AB40" s="150"/>
      <c r="AC40" s="150"/>
      <c r="AD40" s="150"/>
      <c r="AE40" s="150" t="s">
        <v>94</v>
      </c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31" ht="12.75">
      <c r="A41" s="152" t="s">
        <v>89</v>
      </c>
      <c r="B41" s="158" t="s">
        <v>60</v>
      </c>
      <c r="C41" s="192" t="s">
        <v>61</v>
      </c>
      <c r="D41" s="163"/>
      <c r="E41" s="168"/>
      <c r="F41" s="171"/>
      <c r="G41" s="171">
        <f>SUMIF(AE42:AE42,"&lt;&gt;NOR",G42:G42)</f>
        <v>0</v>
      </c>
      <c r="H41" s="171"/>
      <c r="I41" s="171">
        <f>SUM(I42:I42)</f>
        <v>0</v>
      </c>
      <c r="J41" s="171"/>
      <c r="K41" s="171">
        <f>SUM(K42:K42)</f>
        <v>0</v>
      </c>
      <c r="L41" s="171"/>
      <c r="M41" s="171">
        <f>SUM(M42:M42)</f>
        <v>0</v>
      </c>
      <c r="N41" s="164"/>
      <c r="O41" s="164">
        <f>SUM(O42:O42)</f>
        <v>0</v>
      </c>
      <c r="P41" s="164"/>
      <c r="Q41" s="164">
        <f>SUM(Q42:Q42)</f>
        <v>0</v>
      </c>
      <c r="R41" s="164"/>
      <c r="S41" s="164"/>
      <c r="T41" s="165"/>
      <c r="U41" s="164">
        <f>SUM(U42:U42)</f>
        <v>0</v>
      </c>
      <c r="AE41" t="s">
        <v>90</v>
      </c>
    </row>
    <row r="42" spans="1:60" ht="12.75" outlineLevel="1">
      <c r="A42" s="151">
        <v>23</v>
      </c>
      <c r="B42" s="157" t="s">
        <v>149</v>
      </c>
      <c r="C42" s="190" t="s">
        <v>150</v>
      </c>
      <c r="D42" s="159" t="s">
        <v>127</v>
      </c>
      <c r="E42" s="166">
        <v>6118.35</v>
      </c>
      <c r="F42" s="169"/>
      <c r="G42" s="170">
        <f>ROUND(E42*F42,2)</f>
        <v>0</v>
      </c>
      <c r="H42" s="169"/>
      <c r="I42" s="170">
        <f>ROUND(E42*H42,2)</f>
        <v>0</v>
      </c>
      <c r="J42" s="169"/>
      <c r="K42" s="170">
        <f>ROUND(E42*J42,2)</f>
        <v>0</v>
      </c>
      <c r="L42" s="170">
        <v>21</v>
      </c>
      <c r="M42" s="170">
        <f>G42*(1+L42/100)</f>
        <v>0</v>
      </c>
      <c r="N42" s="160">
        <v>0</v>
      </c>
      <c r="O42" s="160">
        <f>ROUND(E42*N42,5)</f>
        <v>0</v>
      </c>
      <c r="P42" s="160">
        <v>0</v>
      </c>
      <c r="Q42" s="160">
        <f>ROUND(E42*P42,5)</f>
        <v>0</v>
      </c>
      <c r="R42" s="160"/>
      <c r="S42" s="160"/>
      <c r="T42" s="161">
        <v>0</v>
      </c>
      <c r="U42" s="160">
        <f>ROUND(E42*T42,2)</f>
        <v>0</v>
      </c>
      <c r="V42" s="150"/>
      <c r="W42" s="150"/>
      <c r="X42" s="150"/>
      <c r="Y42" s="150"/>
      <c r="Z42" s="150"/>
      <c r="AA42" s="150"/>
      <c r="AB42" s="150"/>
      <c r="AC42" s="150"/>
      <c r="AD42" s="150"/>
      <c r="AE42" s="150" t="s">
        <v>94</v>
      </c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31" ht="12.75">
      <c r="A43" s="152" t="s">
        <v>89</v>
      </c>
      <c r="B43" s="158" t="s">
        <v>62</v>
      </c>
      <c r="C43" s="192" t="s">
        <v>26</v>
      </c>
      <c r="D43" s="163"/>
      <c r="E43" s="168"/>
      <c r="F43" s="171"/>
      <c r="G43" s="171">
        <f>SUMIF(AE44:AE47,"&lt;&gt;NOR",G44:G47)</f>
        <v>0</v>
      </c>
      <c r="H43" s="171"/>
      <c r="I43" s="171">
        <f>SUM(I44:I47)</f>
        <v>0</v>
      </c>
      <c r="J43" s="171"/>
      <c r="K43" s="171">
        <f>SUM(K44:K47)</f>
        <v>0</v>
      </c>
      <c r="L43" s="171"/>
      <c r="M43" s="171">
        <f>SUM(M44:M47)</f>
        <v>0</v>
      </c>
      <c r="N43" s="164"/>
      <c r="O43" s="164">
        <f>SUM(O44:O47)</f>
        <v>0</v>
      </c>
      <c r="P43" s="164"/>
      <c r="Q43" s="164">
        <f>SUM(Q44:Q47)</f>
        <v>0</v>
      </c>
      <c r="R43" s="164"/>
      <c r="S43" s="164"/>
      <c r="T43" s="165"/>
      <c r="U43" s="164">
        <f>SUM(U44:U47)</f>
        <v>0</v>
      </c>
      <c r="AE43" t="s">
        <v>90</v>
      </c>
    </row>
    <row r="44" spans="1:60" ht="12.75" outlineLevel="1">
      <c r="A44" s="151">
        <v>24</v>
      </c>
      <c r="B44" s="157" t="s">
        <v>151</v>
      </c>
      <c r="C44" s="190" t="s">
        <v>152</v>
      </c>
      <c r="D44" s="159" t="s">
        <v>153</v>
      </c>
      <c r="E44" s="166">
        <v>1</v>
      </c>
      <c r="F44" s="169"/>
      <c r="G44" s="170">
        <f>ROUND(E44*F44,2)</f>
        <v>0</v>
      </c>
      <c r="H44" s="169"/>
      <c r="I44" s="170">
        <f>ROUND(E44*H44,2)</f>
        <v>0</v>
      </c>
      <c r="J44" s="169"/>
      <c r="K44" s="170">
        <f>ROUND(E44*J44,2)</f>
        <v>0</v>
      </c>
      <c r="L44" s="170">
        <v>21</v>
      </c>
      <c r="M44" s="170">
        <f>G44*(1+L44/100)</f>
        <v>0</v>
      </c>
      <c r="N44" s="160">
        <v>0</v>
      </c>
      <c r="O44" s="160">
        <f>ROUND(E44*N44,5)</f>
        <v>0</v>
      </c>
      <c r="P44" s="160">
        <v>0</v>
      </c>
      <c r="Q44" s="160">
        <f>ROUND(E44*P44,5)</f>
        <v>0</v>
      </c>
      <c r="R44" s="160"/>
      <c r="S44" s="160"/>
      <c r="T44" s="161">
        <v>0</v>
      </c>
      <c r="U44" s="160">
        <f>ROUND(E44*T44,2)</f>
        <v>0</v>
      </c>
      <c r="V44" s="150"/>
      <c r="W44" s="150"/>
      <c r="X44" s="150"/>
      <c r="Y44" s="150"/>
      <c r="Z44" s="150"/>
      <c r="AA44" s="150"/>
      <c r="AB44" s="150"/>
      <c r="AC44" s="150"/>
      <c r="AD44" s="150"/>
      <c r="AE44" s="150" t="s">
        <v>94</v>
      </c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12.75" outlineLevel="1">
      <c r="A45" s="151">
        <v>25</v>
      </c>
      <c r="B45" s="157" t="s">
        <v>52</v>
      </c>
      <c r="C45" s="190" t="s">
        <v>154</v>
      </c>
      <c r="D45" s="159" t="s">
        <v>155</v>
      </c>
      <c r="E45" s="166">
        <v>1</v>
      </c>
      <c r="F45" s="169"/>
      <c r="G45" s="170">
        <f>ROUND(E45*F45,2)</f>
        <v>0</v>
      </c>
      <c r="H45" s="169"/>
      <c r="I45" s="170">
        <f>ROUND(E45*H45,2)</f>
        <v>0</v>
      </c>
      <c r="J45" s="169"/>
      <c r="K45" s="170">
        <f>ROUND(E45*J45,2)</f>
        <v>0</v>
      </c>
      <c r="L45" s="170">
        <v>21</v>
      </c>
      <c r="M45" s="170">
        <f>G45*(1+L45/100)</f>
        <v>0</v>
      </c>
      <c r="N45" s="160">
        <v>0</v>
      </c>
      <c r="O45" s="160">
        <f>ROUND(E45*N45,5)</f>
        <v>0</v>
      </c>
      <c r="P45" s="160">
        <v>0</v>
      </c>
      <c r="Q45" s="160">
        <f>ROUND(E45*P45,5)</f>
        <v>0</v>
      </c>
      <c r="R45" s="160"/>
      <c r="S45" s="160"/>
      <c r="T45" s="161">
        <v>0</v>
      </c>
      <c r="U45" s="160">
        <f>ROUND(E45*T45,2)</f>
        <v>0</v>
      </c>
      <c r="V45" s="150"/>
      <c r="W45" s="150"/>
      <c r="X45" s="150"/>
      <c r="Y45" s="150"/>
      <c r="Z45" s="150"/>
      <c r="AA45" s="150"/>
      <c r="AB45" s="150"/>
      <c r="AC45" s="150"/>
      <c r="AD45" s="150"/>
      <c r="AE45" s="150" t="s">
        <v>94</v>
      </c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12.75" outlineLevel="1">
      <c r="A46" s="151">
        <v>26</v>
      </c>
      <c r="B46" s="157" t="s">
        <v>156</v>
      </c>
      <c r="C46" s="190" t="s">
        <v>157</v>
      </c>
      <c r="D46" s="159" t="s">
        <v>153</v>
      </c>
      <c r="E46" s="166">
        <v>1</v>
      </c>
      <c r="F46" s="169"/>
      <c r="G46" s="170">
        <f>ROUND(E46*F46,2)</f>
        <v>0</v>
      </c>
      <c r="H46" s="169"/>
      <c r="I46" s="170">
        <f>ROUND(E46*H46,2)</f>
        <v>0</v>
      </c>
      <c r="J46" s="169"/>
      <c r="K46" s="170">
        <f>ROUND(E46*J46,2)</f>
        <v>0</v>
      </c>
      <c r="L46" s="170">
        <v>21</v>
      </c>
      <c r="M46" s="170">
        <f>G46*(1+L46/100)</f>
        <v>0</v>
      </c>
      <c r="N46" s="160">
        <v>0</v>
      </c>
      <c r="O46" s="160">
        <f>ROUND(E46*N46,5)</f>
        <v>0</v>
      </c>
      <c r="P46" s="160">
        <v>0</v>
      </c>
      <c r="Q46" s="160">
        <f>ROUND(E46*P46,5)</f>
        <v>0</v>
      </c>
      <c r="R46" s="160"/>
      <c r="S46" s="160"/>
      <c r="T46" s="161">
        <v>0</v>
      </c>
      <c r="U46" s="160">
        <f>ROUND(E46*T46,2)</f>
        <v>0</v>
      </c>
      <c r="V46" s="150"/>
      <c r="W46" s="150"/>
      <c r="X46" s="150"/>
      <c r="Y46" s="150"/>
      <c r="Z46" s="150"/>
      <c r="AA46" s="150"/>
      <c r="AB46" s="150"/>
      <c r="AC46" s="150"/>
      <c r="AD46" s="150"/>
      <c r="AE46" s="150" t="s">
        <v>94</v>
      </c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12.75" outlineLevel="1">
      <c r="A47" s="178">
        <v>27</v>
      </c>
      <c r="B47" s="179" t="s">
        <v>158</v>
      </c>
      <c r="C47" s="193" t="s">
        <v>159</v>
      </c>
      <c r="D47" s="180" t="s">
        <v>160</v>
      </c>
      <c r="E47" s="181">
        <v>1</v>
      </c>
      <c r="F47" s="182"/>
      <c r="G47" s="183">
        <f>ROUND(E47*F47,2)</f>
        <v>0</v>
      </c>
      <c r="H47" s="182"/>
      <c r="I47" s="183">
        <f>ROUND(E47*H47,2)</f>
        <v>0</v>
      </c>
      <c r="J47" s="182"/>
      <c r="K47" s="183">
        <f>ROUND(E47*J47,2)</f>
        <v>0</v>
      </c>
      <c r="L47" s="183">
        <v>21</v>
      </c>
      <c r="M47" s="183">
        <f>G47*(1+L47/100)</f>
        <v>0</v>
      </c>
      <c r="N47" s="184">
        <v>0</v>
      </c>
      <c r="O47" s="184">
        <f>ROUND(E47*N47,5)</f>
        <v>0</v>
      </c>
      <c r="P47" s="184">
        <v>0</v>
      </c>
      <c r="Q47" s="184">
        <f>ROUND(E47*P47,5)</f>
        <v>0</v>
      </c>
      <c r="R47" s="184"/>
      <c r="S47" s="184"/>
      <c r="T47" s="185">
        <v>0</v>
      </c>
      <c r="U47" s="184">
        <f>ROUND(E47*T47,2)</f>
        <v>0</v>
      </c>
      <c r="V47" s="150"/>
      <c r="W47" s="150"/>
      <c r="X47" s="150"/>
      <c r="Y47" s="150"/>
      <c r="Z47" s="150"/>
      <c r="AA47" s="150"/>
      <c r="AB47" s="150"/>
      <c r="AC47" s="150"/>
      <c r="AD47" s="150"/>
      <c r="AE47" s="150" t="s">
        <v>94</v>
      </c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30" ht="12.75">
      <c r="A48" s="6"/>
      <c r="B48" s="7" t="s">
        <v>161</v>
      </c>
      <c r="C48" s="194" t="s">
        <v>161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AC48">
        <v>15</v>
      </c>
      <c r="AD48">
        <v>21</v>
      </c>
    </row>
    <row r="49" spans="1:31" ht="12.75">
      <c r="A49" s="186"/>
      <c r="B49" s="187">
        <v>26</v>
      </c>
      <c r="C49" s="195" t="s">
        <v>161</v>
      </c>
      <c r="D49" s="188"/>
      <c r="E49" s="188"/>
      <c r="F49" s="188"/>
      <c r="G49" s="189">
        <f>G8+G16+G30+G37+G41+G43</f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AC49">
        <f>SUMIF(L7:L47,AC48,G7:G47)</f>
        <v>0</v>
      </c>
      <c r="AD49">
        <f>SUMIF(L7:L47,AD48,G7:G47)</f>
        <v>0</v>
      </c>
      <c r="AE49" t="s">
        <v>162</v>
      </c>
    </row>
    <row r="50" spans="1:21" ht="12.75">
      <c r="A50" s="6"/>
      <c r="B50" s="7" t="s">
        <v>161</v>
      </c>
      <c r="C50" s="194" t="s">
        <v>161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6"/>
      <c r="B51" s="7" t="s">
        <v>161</v>
      </c>
      <c r="C51" s="194" t="s">
        <v>161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>
      <c r="A52" s="265">
        <v>33</v>
      </c>
      <c r="B52" s="265"/>
      <c r="C52" s="26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31" ht="12.75">
      <c r="A53" s="249"/>
      <c r="B53" s="250"/>
      <c r="C53" s="251"/>
      <c r="D53" s="250"/>
      <c r="E53" s="250"/>
      <c r="F53" s="250"/>
      <c r="G53" s="25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E53" t="s">
        <v>163</v>
      </c>
    </row>
    <row r="54" spans="1:21" ht="12.75">
      <c r="A54" s="253"/>
      <c r="B54" s="254"/>
      <c r="C54" s="255"/>
      <c r="D54" s="254"/>
      <c r="E54" s="254"/>
      <c r="F54" s="254"/>
      <c r="G54" s="25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>
      <c r="A55" s="253"/>
      <c r="B55" s="254"/>
      <c r="C55" s="255"/>
      <c r="D55" s="254"/>
      <c r="E55" s="254"/>
      <c r="F55" s="254"/>
      <c r="G55" s="25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253"/>
      <c r="B56" s="254"/>
      <c r="C56" s="255"/>
      <c r="D56" s="254"/>
      <c r="E56" s="254"/>
      <c r="F56" s="254"/>
      <c r="G56" s="25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257"/>
      <c r="B57" s="258"/>
      <c r="C57" s="259"/>
      <c r="D57" s="258"/>
      <c r="E57" s="258"/>
      <c r="F57" s="258"/>
      <c r="G57" s="26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>
      <c r="A58" s="6"/>
      <c r="B58" s="7" t="s">
        <v>161</v>
      </c>
      <c r="C58" s="194" t="s">
        <v>161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3:31" ht="12.75">
      <c r="C59" s="196"/>
      <c r="AE59" t="s">
        <v>164</v>
      </c>
    </row>
  </sheetData>
  <sheetProtection/>
  <mergeCells count="6">
    <mergeCell ref="A53:G57"/>
    <mergeCell ref="A1:G1"/>
    <mergeCell ref="C2:G2"/>
    <mergeCell ref="C3:G3"/>
    <mergeCell ref="C4:G4"/>
    <mergeCell ref="A52:C52"/>
  </mergeCells>
  <printOptions/>
  <pageMargins left="0.590551181102362" right="0.393700787401575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Zábranský Ladislav</cp:lastModifiedBy>
  <cp:lastPrinted>2014-02-28T09:52:57Z</cp:lastPrinted>
  <dcterms:created xsi:type="dcterms:W3CDTF">2009-04-08T07:15:50Z</dcterms:created>
  <dcterms:modified xsi:type="dcterms:W3CDTF">2021-04-23T13:20:41Z</dcterms:modified>
  <cp:category/>
  <cp:version/>
  <cp:contentType/>
  <cp:contentStatus/>
</cp:coreProperties>
</file>