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30" windowWidth="24615" windowHeight="13485" activeTab="0"/>
  </bookViews>
  <sheets>
    <sheet name="Rekapitulace stavby" sheetId="1" r:id="rId1"/>
    <sheet name="2021-012 - Oprava asfalto..." sheetId="2" r:id="rId2"/>
  </sheets>
  <definedNames>
    <definedName name="_xlnm._FilterDatabase" localSheetId="1" hidden="1">'2021-012 - Oprava asfalto...'!$C$119:$K$154</definedName>
    <definedName name="_xlnm.Print_Area" localSheetId="1">'2021-012 - Oprava asfalto...'!$C$4:$J$76,'2021-012 - Oprava asfalto...'!$C$82:$J$103,'2021-012 - Oprava asfalto...'!$C$109:$J$154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'2021-012 - Oprava asfalto...'!$119:$119</definedName>
  </definedNames>
  <calcPr calcId="145621"/>
</workbook>
</file>

<file path=xl/sharedStrings.xml><?xml version="1.0" encoding="utf-8"?>
<sst xmlns="http://schemas.openxmlformats.org/spreadsheetml/2006/main" count="670" uniqueCount="231">
  <si>
    <t>Export Komplet</t>
  </si>
  <si>
    <t/>
  </si>
  <si>
    <t>2.0</t>
  </si>
  <si>
    <t>ZAMOK</t>
  </si>
  <si>
    <t>False</t>
  </si>
  <si>
    <t>{6879451c-65a0-4f77-9407-8a128cc04d2f}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</si>
  <si>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</si>
  <si>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</si>
  <si>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</si>
  <si>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</si>
  <si>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</si>
  <si>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</si>
  <si>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</si>
  <si>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</si>
  <si>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</si>
  <si>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</si>
  <si>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</si>
  <si>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</si>
  <si>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asfaltových povrchů v areálu SOŠ a SOU, U Kapličky 761/II, Sušice</t>
  </si>
  <si>
    <t>KSO:</t>
  </si>
  <si>
    <t>CC-CZ:</t>
  </si>
  <si>
    <t>Místo:</t>
  </si>
  <si>
    <t>Sušice</t>
  </si>
  <si>
    <t>Datum:</t>
  </si>
  <si>
    <t>21. 2. 2021</t>
  </si>
  <si>
    <t>Zadavatel:</t>
  </si>
  <si>
    <t>IČ:</t>
  </si>
  <si>
    <t>SOŠ a SOU Sušice</t>
  </si>
  <si>
    <t>DIČ:</t>
  </si>
  <si>
    <t>Uchazeč:</t>
  </si>
  <si>
    <t>Vyplň údaj</t>
  </si>
  <si>
    <t>Projektant:</t>
  </si>
  <si>
    <t>Ing. Jiří Lejsek</t>
  </si>
  <si>
    <t>True</t>
  </si>
  <si>
    <t>Zpracovatel:</t>
  </si>
  <si>
    <t>Pavel Hrba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</si>
  <si>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</si>
  <si>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</si>
  <si>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</si>
  <si>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</si>
  <si>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</si>
  <si>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</si>
  <si>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</si>
  <si>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</si>
  <si>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</si>
  <si>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</si>
  <si>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</si>
  <si>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</si>
  <si>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</si>
  <si>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</si>
  <si>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</si>
  <si>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</si>
  <si>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</si>
  <si>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</si>
  <si>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</si>
  <si>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</si>
  <si>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</si>
  <si>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</si>
  <si>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</si>
  <si>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</si>
  <si>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</si>
  <si>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</si>
  <si>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</si>
  <si>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</si>
  <si>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</si>
  <si>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</si>
  <si>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</si>
  <si>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</si>
  <si>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</si>
  <si>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</si>
  <si>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</si>
  <si>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</si>
  <si>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</si>
  <si>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</si>
  <si>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</si>
  <si>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</si>
  <si>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</si>
  <si>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</si>
  <si>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</si>
  <si>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</si>
  <si>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</si>
  <si>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</si>
  <si>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</si>
  <si>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</si>
  <si>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</si>
  <si>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</si>
  <si>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</si>
  <si>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</si>
  <si>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</si>
  <si>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</si>
  <si>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</si>
  <si>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</si>
  <si>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</si>
  <si>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</si>
  <si>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</si>
  <si>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</si>
  <si>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</si>
  <si>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</si>
  <si>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</si>
  <si>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</si>
  <si>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</si>
  <si>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</si>
  <si>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</si>
  <si>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</si>
  <si>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</si>
  <si>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</si>
  <si>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</si>
  <si>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</si>
  <si>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</si>
  <si>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</si>
  <si>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</si>
  <si>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</si>
  <si>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</si>
  <si>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</si>
  <si>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</si>
  <si>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</si>
  <si>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</si>
  <si>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</si>
  <si>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</si>
  <si>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</si>
  <si>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-1307620937</t>
  </si>
  <si>
    <t>113154234</t>
  </si>
  <si>
    <t>Frézování živičného krytu tl 100 mm pruh š 2 m pl do 1000 m2 bez překážek v trase</t>
  </si>
  <si>
    <t>-1011190917</t>
  </si>
  <si>
    <t>3</t>
  </si>
  <si>
    <t>122252203</t>
  </si>
  <si>
    <t>Odkopávky a prokopávky nezapažené pro silnice a dálnice v hornině třídy těžitelnosti I objem do 100 m3 strojně</t>
  </si>
  <si>
    <t>m3</t>
  </si>
  <si>
    <t>2033341206</t>
  </si>
  <si>
    <t>162751117</t>
  </si>
  <si>
    <t>Vodorovné přemístění do 10000 m výkopku/sypaniny z horniny třídy těžitelnosti I, skupiny 1 až 3</t>
  </si>
  <si>
    <t>189832962</t>
  </si>
  <si>
    <t>5</t>
  </si>
  <si>
    <t>162751139</t>
  </si>
  <si>
    <t>Příplatek k vodorovnému přemístění výkopku/sypaniny z horniny třídy těžitelnosti II, skupiny 4 a 5 ZKD 1000 m přes 10000 m</t>
  </si>
  <si>
    <t>750471765</t>
  </si>
  <si>
    <t>6</t>
  </si>
  <si>
    <t>171201231</t>
  </si>
  <si>
    <t>Poplatek za uložení zeminy a kamení na recyklační skládce (skládkovné) kód odpadu 17 05 04</t>
  </si>
  <si>
    <t>t</t>
  </si>
  <si>
    <t>856993016</t>
  </si>
  <si>
    <t>7</t>
  </si>
  <si>
    <t>171251201</t>
  </si>
  <si>
    <t>Uložení sypaniny na skládky nebo meziskládky</t>
  </si>
  <si>
    <t>552799868</t>
  </si>
  <si>
    <t>8</t>
  </si>
  <si>
    <t>181152302</t>
  </si>
  <si>
    <t>Úprava pláně pro silnice a dálnice v zářezech se zhutněním</t>
  </si>
  <si>
    <t>1500853843</t>
  </si>
  <si>
    <t>Komunikace pozemní</t>
  </si>
  <si>
    <t>9</t>
  </si>
  <si>
    <t>564811111</t>
  </si>
  <si>
    <t>Podklad ze štěrkodrtě ŠD tl 50 mm</t>
  </si>
  <si>
    <t>429830590</t>
  </si>
  <si>
    <t>10</t>
  </si>
  <si>
    <t>564851111</t>
  </si>
  <si>
    <t>Podklad ze štěrkodrtě ŠD tl 150 mm</t>
  </si>
  <si>
    <t>-1574443215</t>
  </si>
  <si>
    <t>11</t>
  </si>
  <si>
    <t>564861111</t>
  </si>
  <si>
    <t>Podklad ze štěrkodrtě ŠD tl 200 mm</t>
  </si>
  <si>
    <t>1441358037</t>
  </si>
  <si>
    <t>12</t>
  </si>
  <si>
    <t>571907114</t>
  </si>
  <si>
    <t>Posyp krytu kamenivem drceným nebo těženým do 50 kg/m2</t>
  </si>
  <si>
    <t>1651344367</t>
  </si>
  <si>
    <t>13</t>
  </si>
  <si>
    <t>565131111</t>
  </si>
  <si>
    <t>Vyrovnání povrchu dosavadních podkladů obalovaným kamenivem ACP (OK) tl 50 mm</t>
  </si>
  <si>
    <t>-1174832241</t>
  </si>
  <si>
    <t>14</t>
  </si>
  <si>
    <t>573111112</t>
  </si>
  <si>
    <t>Postřik živičný infiltrační s posypem z asfaltu množství 1 kg/m2</t>
  </si>
  <si>
    <t>604001957</t>
  </si>
  <si>
    <t>573231108</t>
  </si>
  <si>
    <t>Postřik živičný spojovací ze silniční emulze v množství 0,50 kg/m2</t>
  </si>
  <si>
    <t>-1335305946</t>
  </si>
  <si>
    <t>16</t>
  </si>
  <si>
    <t>573411104</t>
  </si>
  <si>
    <t>Jednoduchý nátěr z asfaltu v množství 1,5 kg/m2 s posypem</t>
  </si>
  <si>
    <t>315104841</t>
  </si>
  <si>
    <t>17</t>
  </si>
  <si>
    <t>573411107</t>
  </si>
  <si>
    <t>Jednoduchý nátěr z asfaltu v množství 2,50 kg/m2 s posypem</t>
  </si>
  <si>
    <t>-1503370044</t>
  </si>
  <si>
    <t>18</t>
  </si>
  <si>
    <t>577144121</t>
  </si>
  <si>
    <t>Asfaltový beton vrstva obrusná ACO 11 (ABS) tř. I tl 50 mm š přes 3 m z nemodifikovaného asfaltu</t>
  </si>
  <si>
    <t>1087991214</t>
  </si>
  <si>
    <t>19</t>
  </si>
  <si>
    <t>597661111</t>
  </si>
  <si>
    <t>Rigol dlážděný do lože z betonu tl 100 mm z dlažebních kostek drobných</t>
  </si>
  <si>
    <t>1409826253</t>
  </si>
  <si>
    <t>Trubní vedení</t>
  </si>
  <si>
    <t>20</t>
  </si>
  <si>
    <t>899131112</t>
  </si>
  <si>
    <t xml:space="preserve">Výměna šachtového rámu tř. D 400 včetně poklopu s osazením a dodáním nového rámu litinového </t>
  </si>
  <si>
    <t>kus</t>
  </si>
  <si>
    <t>-2026300142</t>
  </si>
  <si>
    <t>899331111</t>
  </si>
  <si>
    <t>Výšková úprava uličního vstupu nebo vpusti do 200 mm zvýšením poklopu</t>
  </si>
  <si>
    <t>924072364</t>
  </si>
  <si>
    <t>997</t>
  </si>
  <si>
    <t>Přesun sutě</t>
  </si>
  <si>
    <t>22</t>
  </si>
  <si>
    <t>997221551</t>
  </si>
  <si>
    <t>Vodorovná doprava suti ze sypkých materiálů do 1 km</t>
  </si>
  <si>
    <t>778440527</t>
  </si>
  <si>
    <t>23</t>
  </si>
  <si>
    <t>997221559</t>
  </si>
  <si>
    <t>Příplatek ZKD 1 km u vodorovné dopravy suti ze sypkých materiálů</t>
  </si>
  <si>
    <t>-320009713</t>
  </si>
  <si>
    <t>24</t>
  </si>
  <si>
    <t>997221875</t>
  </si>
  <si>
    <t>Poplatek za uložení stavebního odpadu na recyklační skládce (skládkovné) asfaltového bez obsahu dehtu zatříděného do Katalogu odpadů pod kódem 17 03 02</t>
  </si>
  <si>
    <t>418784182</t>
  </si>
  <si>
    <t>998</t>
  </si>
  <si>
    <t>Přesun hmot</t>
  </si>
  <si>
    <t>25</t>
  </si>
  <si>
    <t>998225111</t>
  </si>
  <si>
    <t>Přesun hmot pro pozemní komunikace s krytem z kamene, monolitickým betonovým nebo živičným</t>
  </si>
  <si>
    <t>1641718921</t>
  </si>
  <si>
    <t>VRN</t>
  </si>
  <si>
    <t>Vedlejší rozpočtové náklady</t>
  </si>
  <si>
    <t>VRN3</t>
  </si>
  <si>
    <t>Zařízení staveniště</t>
  </si>
  <si>
    <t>26</t>
  </si>
  <si>
    <t>030001000</t>
  </si>
  <si>
    <t>%</t>
  </si>
  <si>
    <t>1024</t>
  </si>
  <si>
    <t>-345056938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</si>
</sst>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s="1" customFormat="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E4" s="22" t="s">
        <v>12</v>
      </c>
      <c r="BS4" s="14" t="s">
        <v>13</v>
      </c>
    </row>
    <row r="5" spans="2:71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02" t="s">
        <v>15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9"/>
      <c r="AQ5" s="19"/>
      <c r="AR5" s="17"/>
      <c r="BE5" s="199" t="s">
        <v>16</v>
      </c>
      <c r="BS5" s="14" t="s">
        <v>6</v>
      </c>
    </row>
    <row r="6" spans="2:71" s="1" customFormat="1" ht="36.95" customHeight="1">
      <c r="B6" s="18"/>
      <c r="C6" s="19"/>
      <c r="D6" s="25" t="s">
        <v>17</v>
      </c>
      <c r="E6" s="19"/>
      <c r="F6" s="19"/>
      <c r="G6" s="19"/>
      <c r="H6" s="19"/>
      <c r="I6" s="19"/>
      <c r="J6" s="19"/>
      <c r="K6" s="204" t="s">
        <v>18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9"/>
      <c r="AQ6" s="19"/>
      <c r="AR6" s="17"/>
      <c r="BE6" s="200"/>
      <c r="BS6" s="14" t="s">
        <v>6</v>
      </c>
    </row>
    <row r="7" spans="2:71" s="1" customFormat="1" ht="12" customHeight="1">
      <c r="B7" s="18"/>
      <c r="C7" s="19"/>
      <c r="D7" s="26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</v>
      </c>
      <c r="AO7" s="19"/>
      <c r="AP7" s="19"/>
      <c r="AQ7" s="19"/>
      <c r="AR7" s="17"/>
      <c r="BE7" s="200"/>
      <c r="BS7" s="14" t="s">
        <v>6</v>
      </c>
    </row>
    <row r="8" spans="2:71" s="1" customFormat="1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24</v>
      </c>
      <c r="AO8" s="19"/>
      <c r="AP8" s="19"/>
      <c r="AQ8" s="19"/>
      <c r="AR8" s="17"/>
      <c r="BE8" s="20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0"/>
      <c r="BS9" s="14" t="s">
        <v>6</v>
      </c>
    </row>
    <row r="10" spans="2:71" s="1" customFormat="1" ht="12" customHeight="1">
      <c r="B10" s="18"/>
      <c r="C10" s="19"/>
      <c r="D10" s="26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26</v>
      </c>
      <c r="AL10" s="19"/>
      <c r="AM10" s="19"/>
      <c r="AN10" s="24" t="s">
        <v>1</v>
      </c>
      <c r="AO10" s="19"/>
      <c r="AP10" s="19"/>
      <c r="AQ10" s="19"/>
      <c r="AR10" s="17"/>
      <c r="BE10" s="200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0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0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26</v>
      </c>
      <c r="AL13" s="19"/>
      <c r="AM13" s="19"/>
      <c r="AN13" s="28" t="s">
        <v>30</v>
      </c>
      <c r="AO13" s="19"/>
      <c r="AP13" s="19"/>
      <c r="AQ13" s="19"/>
      <c r="AR13" s="17"/>
      <c r="BE13" s="200"/>
      <c r="BS13" s="14" t="s">
        <v>6</v>
      </c>
    </row>
    <row r="14" spans="2:71" ht="12.75">
      <c r="B14" s="18"/>
      <c r="C14" s="19"/>
      <c r="D14" s="19"/>
      <c r="E14" s="205" t="s">
        <v>30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0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0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26</v>
      </c>
      <c r="AL16" s="19"/>
      <c r="AM16" s="19"/>
      <c r="AN16" s="24" t="s">
        <v>1</v>
      </c>
      <c r="AO16" s="19"/>
      <c r="AP16" s="19"/>
      <c r="AQ16" s="19"/>
      <c r="AR16" s="17"/>
      <c r="BE16" s="200"/>
      <c r="BS16" s="14" t="s">
        <v>4</v>
      </c>
    </row>
    <row r="17" spans="2:71" s="1" customFormat="1" ht="18.4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00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0"/>
      <c r="BS18" s="14" t="s">
        <v>8</v>
      </c>
    </row>
    <row r="19" spans="2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26</v>
      </c>
      <c r="AL19" s="19"/>
      <c r="AM19" s="19"/>
      <c r="AN19" s="24" t="s">
        <v>1</v>
      </c>
      <c r="AO19" s="19"/>
      <c r="AP19" s="19"/>
      <c r="AQ19" s="19"/>
      <c r="AR19" s="17"/>
      <c r="BE19" s="200"/>
      <c r="BS19" s="14" t="s">
        <v>8</v>
      </c>
    </row>
    <row r="20" spans="2:71" s="1" customFormat="1" ht="18.4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00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0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0"/>
    </row>
    <row r="23" spans="2:57" s="1" customFormat="1" ht="16.5" customHeight="1">
      <c r="B23" s="18"/>
      <c r="C23" s="19"/>
      <c r="D23" s="19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19"/>
      <c r="AP23" s="19"/>
      <c r="AQ23" s="19"/>
      <c r="AR23" s="17"/>
      <c r="BE23" s="20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0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08">
        <f>ROUND(AG94,0)</f>
        <v>0</v>
      </c>
      <c r="AL26" s="209"/>
      <c r="AM26" s="209"/>
      <c r="AN26" s="209"/>
      <c r="AO26" s="209"/>
      <c r="AP26" s="33"/>
      <c r="AQ26" s="33"/>
      <c r="AR26" s="36"/>
      <c r="BE26" s="20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0" t="s">
        <v>38</v>
      </c>
      <c r="M28" s="210"/>
      <c r="N28" s="210"/>
      <c r="O28" s="210"/>
      <c r="P28" s="210"/>
      <c r="Q28" s="33"/>
      <c r="R28" s="33"/>
      <c r="S28" s="33"/>
      <c r="T28" s="33"/>
      <c r="U28" s="33"/>
      <c r="V28" s="33"/>
      <c r="W28" s="210" t="s">
        <v>39</v>
      </c>
      <c r="X28" s="210"/>
      <c r="Y28" s="210"/>
      <c r="Z28" s="210"/>
      <c r="AA28" s="210"/>
      <c r="AB28" s="210"/>
      <c r="AC28" s="210"/>
      <c r="AD28" s="210"/>
      <c r="AE28" s="210"/>
      <c r="AF28" s="33"/>
      <c r="AG28" s="33"/>
      <c r="AH28" s="33"/>
      <c r="AI28" s="33"/>
      <c r="AJ28" s="33"/>
      <c r="AK28" s="210" t="s">
        <v>40</v>
      </c>
      <c r="AL28" s="210"/>
      <c r="AM28" s="210"/>
      <c r="AN28" s="210"/>
      <c r="AO28" s="210"/>
      <c r="AP28" s="33"/>
      <c r="AQ28" s="33"/>
      <c r="AR28" s="36"/>
      <c r="BE28" s="200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13">
        <v>0.21</v>
      </c>
      <c r="M29" s="212"/>
      <c r="N29" s="212"/>
      <c r="O29" s="212"/>
      <c r="P29" s="212"/>
      <c r="Q29" s="38"/>
      <c r="R29" s="38"/>
      <c r="S29" s="38"/>
      <c r="T29" s="38"/>
      <c r="U29" s="38"/>
      <c r="V29" s="38"/>
      <c r="W29" s="211">
        <f>ROUND(AZ94,0)</f>
        <v>0</v>
      </c>
      <c r="X29" s="212"/>
      <c r="Y29" s="212"/>
      <c r="Z29" s="212"/>
      <c r="AA29" s="212"/>
      <c r="AB29" s="212"/>
      <c r="AC29" s="212"/>
      <c r="AD29" s="212"/>
      <c r="AE29" s="212"/>
      <c r="AF29" s="38"/>
      <c r="AG29" s="38"/>
      <c r="AH29" s="38"/>
      <c r="AI29" s="38"/>
      <c r="AJ29" s="38"/>
      <c r="AK29" s="211">
        <f>ROUND(AV94,0)</f>
        <v>0</v>
      </c>
      <c r="AL29" s="212"/>
      <c r="AM29" s="212"/>
      <c r="AN29" s="212"/>
      <c r="AO29" s="212"/>
      <c r="AP29" s="38"/>
      <c r="AQ29" s="38"/>
      <c r="AR29" s="39"/>
      <c r="BE29" s="201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13">
        <v>0.15</v>
      </c>
      <c r="M30" s="212"/>
      <c r="N30" s="212"/>
      <c r="O30" s="212"/>
      <c r="P30" s="212"/>
      <c r="Q30" s="38"/>
      <c r="R30" s="38"/>
      <c r="S30" s="38"/>
      <c r="T30" s="38"/>
      <c r="U30" s="38"/>
      <c r="V30" s="38"/>
      <c r="W30" s="211">
        <f>ROUND(BA94,0)</f>
        <v>0</v>
      </c>
      <c r="X30" s="212"/>
      <c r="Y30" s="212"/>
      <c r="Z30" s="212"/>
      <c r="AA30" s="212"/>
      <c r="AB30" s="212"/>
      <c r="AC30" s="212"/>
      <c r="AD30" s="212"/>
      <c r="AE30" s="212"/>
      <c r="AF30" s="38"/>
      <c r="AG30" s="38"/>
      <c r="AH30" s="38"/>
      <c r="AI30" s="38"/>
      <c r="AJ30" s="38"/>
      <c r="AK30" s="211">
        <f>ROUND(AW94,0)</f>
        <v>0</v>
      </c>
      <c r="AL30" s="212"/>
      <c r="AM30" s="212"/>
      <c r="AN30" s="212"/>
      <c r="AO30" s="212"/>
      <c r="AP30" s="38"/>
      <c r="AQ30" s="38"/>
      <c r="AR30" s="39"/>
      <c r="BE30" s="201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13">
        <v>0.21</v>
      </c>
      <c r="M31" s="212"/>
      <c r="N31" s="212"/>
      <c r="O31" s="212"/>
      <c r="P31" s="212"/>
      <c r="Q31" s="38"/>
      <c r="R31" s="38"/>
      <c r="S31" s="38"/>
      <c r="T31" s="38"/>
      <c r="U31" s="38"/>
      <c r="V31" s="38"/>
      <c r="W31" s="211">
        <f>ROUND(BB94,0)</f>
        <v>0</v>
      </c>
      <c r="X31" s="212"/>
      <c r="Y31" s="212"/>
      <c r="Z31" s="212"/>
      <c r="AA31" s="212"/>
      <c r="AB31" s="212"/>
      <c r="AC31" s="212"/>
      <c r="AD31" s="212"/>
      <c r="AE31" s="212"/>
      <c r="AF31" s="38"/>
      <c r="AG31" s="38"/>
      <c r="AH31" s="38"/>
      <c r="AI31" s="38"/>
      <c r="AJ31" s="38"/>
      <c r="AK31" s="211">
        <v>0</v>
      </c>
      <c r="AL31" s="212"/>
      <c r="AM31" s="212"/>
      <c r="AN31" s="212"/>
      <c r="AO31" s="212"/>
      <c r="AP31" s="38"/>
      <c r="AQ31" s="38"/>
      <c r="AR31" s="39"/>
      <c r="BE31" s="201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13">
        <v>0.15</v>
      </c>
      <c r="M32" s="212"/>
      <c r="N32" s="212"/>
      <c r="O32" s="212"/>
      <c r="P32" s="212"/>
      <c r="Q32" s="38"/>
      <c r="R32" s="38"/>
      <c r="S32" s="38"/>
      <c r="T32" s="38"/>
      <c r="U32" s="38"/>
      <c r="V32" s="38"/>
      <c r="W32" s="211">
        <f>ROUND(BC94,0)</f>
        <v>0</v>
      </c>
      <c r="X32" s="212"/>
      <c r="Y32" s="212"/>
      <c r="Z32" s="212"/>
      <c r="AA32" s="212"/>
      <c r="AB32" s="212"/>
      <c r="AC32" s="212"/>
      <c r="AD32" s="212"/>
      <c r="AE32" s="212"/>
      <c r="AF32" s="38"/>
      <c r="AG32" s="38"/>
      <c r="AH32" s="38"/>
      <c r="AI32" s="38"/>
      <c r="AJ32" s="38"/>
      <c r="AK32" s="211">
        <v>0</v>
      </c>
      <c r="AL32" s="212"/>
      <c r="AM32" s="212"/>
      <c r="AN32" s="212"/>
      <c r="AO32" s="212"/>
      <c r="AP32" s="38"/>
      <c r="AQ32" s="38"/>
      <c r="AR32" s="39"/>
      <c r="BE32" s="201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13">
        <v>0</v>
      </c>
      <c r="M33" s="212"/>
      <c r="N33" s="212"/>
      <c r="O33" s="212"/>
      <c r="P33" s="212"/>
      <c r="Q33" s="38"/>
      <c r="R33" s="38"/>
      <c r="S33" s="38"/>
      <c r="T33" s="38"/>
      <c r="U33" s="38"/>
      <c r="V33" s="38"/>
      <c r="W33" s="211">
        <f>ROUND(BD94,0)</f>
        <v>0</v>
      </c>
      <c r="X33" s="212"/>
      <c r="Y33" s="212"/>
      <c r="Z33" s="212"/>
      <c r="AA33" s="212"/>
      <c r="AB33" s="212"/>
      <c r="AC33" s="212"/>
      <c r="AD33" s="212"/>
      <c r="AE33" s="212"/>
      <c r="AF33" s="38"/>
      <c r="AG33" s="38"/>
      <c r="AH33" s="38"/>
      <c r="AI33" s="38"/>
      <c r="AJ33" s="38"/>
      <c r="AK33" s="211">
        <v>0</v>
      </c>
      <c r="AL33" s="212"/>
      <c r="AM33" s="212"/>
      <c r="AN33" s="212"/>
      <c r="AO33" s="212"/>
      <c r="AP33" s="38"/>
      <c r="AQ33" s="38"/>
      <c r="AR33" s="39"/>
      <c r="BE33" s="20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0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14" t="s">
        <v>49</v>
      </c>
      <c r="Y35" s="215"/>
      <c r="Z35" s="215"/>
      <c r="AA35" s="215"/>
      <c r="AB35" s="215"/>
      <c r="AC35" s="42"/>
      <c r="AD35" s="42"/>
      <c r="AE35" s="42"/>
      <c r="AF35" s="42"/>
      <c r="AG35" s="42"/>
      <c r="AH35" s="42"/>
      <c r="AI35" s="42"/>
      <c r="AJ35" s="42"/>
      <c r="AK35" s="216">
        <f>SUM(AK26:AK33)</f>
        <v>0</v>
      </c>
      <c r="AL35" s="215"/>
      <c r="AM35" s="215"/>
      <c r="AN35" s="215"/>
      <c r="AO35" s="21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14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2021-012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17</v>
      </c>
      <c r="D85" s="60"/>
      <c r="E85" s="60"/>
      <c r="F85" s="60"/>
      <c r="G85" s="60"/>
      <c r="H85" s="60"/>
      <c r="I85" s="60"/>
      <c r="J85" s="60"/>
      <c r="K85" s="60"/>
      <c r="L85" s="218" t="str">
        <f>K6</f>
        <v>Oprava asfaltových povrchů v areálu SOŠ a SOU, U Kapličky 761/II, Sušice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21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Sušice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23</v>
      </c>
      <c r="AJ87" s="33"/>
      <c r="AK87" s="33"/>
      <c r="AL87" s="33"/>
      <c r="AM87" s="220" t="str">
        <f>IF(AN8="","",AN8)</f>
        <v>21. 2. 2021</v>
      </c>
      <c r="AN87" s="22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25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SOŠ a SOU Sušice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21" t="str">
        <f>IF(E17="","",E17)</f>
        <v>Ing. Jiří Lejsek</v>
      </c>
      <c r="AN89" s="222"/>
      <c r="AO89" s="222"/>
      <c r="AP89" s="222"/>
      <c r="AQ89" s="33"/>
      <c r="AR89" s="36"/>
      <c r="AS89" s="223" t="s">
        <v>57</v>
      </c>
      <c r="AT89" s="22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21" t="str">
        <f>IF(E20="","",E20)</f>
        <v>Pavel Hrba</v>
      </c>
      <c r="AN90" s="222"/>
      <c r="AO90" s="222"/>
      <c r="AP90" s="222"/>
      <c r="AQ90" s="33"/>
      <c r="AR90" s="36"/>
      <c r="AS90" s="225"/>
      <c r="AT90" s="22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7"/>
      <c r="AT91" s="22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9" t="s">
        <v>58</v>
      </c>
      <c r="D92" s="230"/>
      <c r="E92" s="230"/>
      <c r="F92" s="230"/>
      <c r="G92" s="230"/>
      <c r="H92" s="70"/>
      <c r="I92" s="231" t="s">
        <v>59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2" t="s">
        <v>60</v>
      </c>
      <c r="AH92" s="230"/>
      <c r="AI92" s="230"/>
      <c r="AJ92" s="230"/>
      <c r="AK92" s="230"/>
      <c r="AL92" s="230"/>
      <c r="AM92" s="230"/>
      <c r="AN92" s="231" t="s">
        <v>61</v>
      </c>
      <c r="AO92" s="230"/>
      <c r="AP92" s="233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7">
        <f>ROUND(AG95,0)</f>
        <v>0</v>
      </c>
      <c r="AH94" s="237"/>
      <c r="AI94" s="237"/>
      <c r="AJ94" s="237"/>
      <c r="AK94" s="237"/>
      <c r="AL94" s="237"/>
      <c r="AM94" s="237"/>
      <c r="AN94" s="238">
        <f>SUM(AG94,AT94)</f>
        <v>0</v>
      </c>
      <c r="AO94" s="238"/>
      <c r="AP94" s="238"/>
      <c r="AQ94" s="82" t="s">
        <v>1</v>
      </c>
      <c r="AR94" s="83"/>
      <c r="AS94" s="84">
        <f>ROUND(AS95,0)</f>
        <v>0</v>
      </c>
      <c r="AT94" s="85">
        <f>ROUND(SUM(AV94:AW94),0)</f>
        <v>0</v>
      </c>
      <c r="AU94" s="86">
        <f>ROUND(AU95,5)</f>
        <v>0</v>
      </c>
      <c r="AV94" s="85">
        <f>ROUND(AZ94*L29,0)</f>
        <v>0</v>
      </c>
      <c r="AW94" s="85">
        <f>ROUND(BA94*L30,0)</f>
        <v>0</v>
      </c>
      <c r="AX94" s="85">
        <f>ROUND(BB94*L29,0)</f>
        <v>0</v>
      </c>
      <c r="AY94" s="85">
        <f>ROUND(BC94*L30,0)</f>
        <v>0</v>
      </c>
      <c r="AZ94" s="85">
        <f>ROUND(AZ95,0)</f>
        <v>0</v>
      </c>
      <c r="BA94" s="85">
        <f>ROUND(BA95,0)</f>
        <v>0</v>
      </c>
      <c r="BB94" s="85">
        <f>ROUND(BB95,0)</f>
        <v>0</v>
      </c>
      <c r="BC94" s="85">
        <f>ROUND(BC95,0)</f>
        <v>0</v>
      </c>
      <c r="BD94" s="87">
        <f>ROUND(BD95,0)</f>
        <v>0</v>
      </c>
      <c r="BS94" s="88" t="s">
        <v>76</v>
      </c>
      <c r="BT94" s="88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0" s="7" customFormat="1" ht="24.75" customHeight="1">
      <c r="A95" s="89" t="s">
        <v>80</v>
      </c>
      <c r="B95" s="90"/>
      <c r="C95" s="91"/>
      <c r="D95" s="236" t="s">
        <v>15</v>
      </c>
      <c r="E95" s="236"/>
      <c r="F95" s="236"/>
      <c r="G95" s="236"/>
      <c r="H95" s="236"/>
      <c r="I95" s="92"/>
      <c r="J95" s="236" t="s">
        <v>18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4">
        <f>'2021-012 - Oprava asfalto...'!J28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93" t="s">
        <v>81</v>
      </c>
      <c r="AR95" s="94"/>
      <c r="AS95" s="95">
        <v>0</v>
      </c>
      <c r="AT95" s="96">
        <f>ROUND(SUM(AV95:AW95),0)</f>
        <v>0</v>
      </c>
      <c r="AU95" s="97">
        <f>'2021-012 - Oprava asfalto...'!P120</f>
        <v>0</v>
      </c>
      <c r="AV95" s="96">
        <f>'2021-012 - Oprava asfalto...'!J31</f>
        <v>0</v>
      </c>
      <c r="AW95" s="96">
        <f>'2021-012 - Oprava asfalto...'!J32</f>
        <v>0</v>
      </c>
      <c r="AX95" s="96">
        <f>'2021-012 - Oprava asfalto...'!J33</f>
        <v>0</v>
      </c>
      <c r="AY95" s="96">
        <f>'2021-012 - Oprava asfalto...'!J34</f>
        <v>0</v>
      </c>
      <c r="AZ95" s="96">
        <f>'2021-012 - Oprava asfalto...'!F31</f>
        <v>0</v>
      </c>
      <c r="BA95" s="96">
        <f>'2021-012 - Oprava asfalto...'!F32</f>
        <v>0</v>
      </c>
      <c r="BB95" s="96">
        <f>'2021-012 - Oprava asfalto...'!F33</f>
        <v>0</v>
      </c>
      <c r="BC95" s="96">
        <f>'2021-012 - Oprava asfalto...'!F34</f>
        <v>0</v>
      </c>
      <c r="BD95" s="98">
        <f>'2021-012 - Oprava asfalto...'!F35</f>
        <v>0</v>
      </c>
      <c r="BT95" s="99" t="s">
        <v>8</v>
      </c>
      <c r="BU95" s="99" t="s">
        <v>82</v>
      </c>
      <c r="BV95" s="99" t="s">
        <v>78</v>
      </c>
      <c r="BW95" s="99" t="s">
        <v>5</v>
      </c>
      <c r="BX95" s="99" t="s">
        <v>79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1LQ+LYpD1CP/Cf9TqZV52oNIK9MjQ2zyhURm78UtKt9KKdHD7wd+g5m5NWqprhx5FOsal9mGNtcg9ZIda+nD1A==" saltValue="kC/PMTNlTwvX6ZJmSiao9oluqoXmWakfSMLGXxPc7qLt0K7E3nSFwCkNAmhnmILMVn9ITILbdz0uF8GW2h0w/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-012 - Oprava asfal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83</v>
      </c>
    </row>
    <row r="4" spans="2:46" s="1" customFormat="1" ht="24.95" customHeight="1">
      <c r="B4" s="17"/>
      <c r="D4" s="102" t="s">
        <v>84</v>
      </c>
      <c r="L4" s="17"/>
      <c r="M4" s="103" t="s">
        <v>11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17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30" customHeight="1">
      <c r="A7" s="31"/>
      <c r="B7" s="36"/>
      <c r="C7" s="31"/>
      <c r="D7" s="31"/>
      <c r="E7" s="240" t="s">
        <v>18</v>
      </c>
      <c r="F7" s="241"/>
      <c r="G7" s="241"/>
      <c r="H7" s="24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19</v>
      </c>
      <c r="E9" s="31"/>
      <c r="F9" s="105" t="s">
        <v>1</v>
      </c>
      <c r="G9" s="31"/>
      <c r="H9" s="31"/>
      <c r="I9" s="104" t="s">
        <v>20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21</v>
      </c>
      <c r="E10" s="31"/>
      <c r="F10" s="105" t="s">
        <v>22</v>
      </c>
      <c r="G10" s="31"/>
      <c r="H10" s="31"/>
      <c r="I10" s="104" t="s">
        <v>23</v>
      </c>
      <c r="J10" s="106" t="str">
        <f>'Rekapitulace stavby'!AN8</f>
        <v>21. 2. 2021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25</v>
      </c>
      <c r="E12" s="31"/>
      <c r="F12" s="31"/>
      <c r="G12" s="31"/>
      <c r="H12" s="31"/>
      <c r="I12" s="104" t="s">
        <v>26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">
        <v>27</v>
      </c>
      <c r="F13" s="31"/>
      <c r="G13" s="31"/>
      <c r="H13" s="31"/>
      <c r="I13" s="104" t="s">
        <v>28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29</v>
      </c>
      <c r="E15" s="31"/>
      <c r="F15" s="31"/>
      <c r="G15" s="31"/>
      <c r="H15" s="31"/>
      <c r="I15" s="104" t="s">
        <v>26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42" t="str">
        <f>'Rekapitulace stavby'!E14</f>
        <v>Vyplň údaj</v>
      </c>
      <c r="F16" s="243"/>
      <c r="G16" s="243"/>
      <c r="H16" s="243"/>
      <c r="I16" s="104" t="s">
        <v>28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31</v>
      </c>
      <c r="E18" s="31"/>
      <c r="F18" s="31"/>
      <c r="G18" s="31"/>
      <c r="H18" s="31"/>
      <c r="I18" s="104" t="s">
        <v>26</v>
      </c>
      <c r="J18" s="105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32</v>
      </c>
      <c r="F19" s="31"/>
      <c r="G19" s="31"/>
      <c r="H19" s="31"/>
      <c r="I19" s="104" t="s">
        <v>28</v>
      </c>
      <c r="J19" s="105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34</v>
      </c>
      <c r="E21" s="31"/>
      <c r="F21" s="31"/>
      <c r="G21" s="31"/>
      <c r="H21" s="31"/>
      <c r="I21" s="104" t="s">
        <v>26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35</v>
      </c>
      <c r="F22" s="31"/>
      <c r="G22" s="31"/>
      <c r="H22" s="31"/>
      <c r="I22" s="104" t="s">
        <v>28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36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44" t="s">
        <v>1</v>
      </c>
      <c r="F25" s="244"/>
      <c r="G25" s="244"/>
      <c r="H25" s="24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37</v>
      </c>
      <c r="E28" s="31"/>
      <c r="F28" s="31"/>
      <c r="G28" s="31"/>
      <c r="H28" s="31"/>
      <c r="I28" s="31"/>
      <c r="J28" s="112">
        <f>ROUND(J120,0)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39</v>
      </c>
      <c r="G30" s="31"/>
      <c r="H30" s="31"/>
      <c r="I30" s="113" t="s">
        <v>38</v>
      </c>
      <c r="J30" s="113" t="s">
        <v>40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41</v>
      </c>
      <c r="E31" s="104" t="s">
        <v>42</v>
      </c>
      <c r="F31" s="115">
        <f>ROUND((SUM(BE120:BE154)),0)</f>
        <v>0</v>
      </c>
      <c r="G31" s="31"/>
      <c r="H31" s="31"/>
      <c r="I31" s="116">
        <v>0.21</v>
      </c>
      <c r="J31" s="115">
        <f>ROUND(((SUM(BE120:BE154))*I31),0)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43</v>
      </c>
      <c r="F32" s="115">
        <f>ROUND((SUM(BF120:BF154)),0)</f>
        <v>0</v>
      </c>
      <c r="G32" s="31"/>
      <c r="H32" s="31"/>
      <c r="I32" s="116">
        <v>0.15</v>
      </c>
      <c r="J32" s="115">
        <f>ROUND(((SUM(BF120:BF154))*I32),0)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44</v>
      </c>
      <c r="F33" s="115">
        <f>ROUND((SUM(BG120:BG154)),0)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45</v>
      </c>
      <c r="F34" s="115">
        <f>ROUND((SUM(BH120:BH154)),0)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46</v>
      </c>
      <c r="F35" s="115">
        <f>ROUND((SUM(BI120:BI154)),0)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47</v>
      </c>
      <c r="E37" s="119"/>
      <c r="F37" s="119"/>
      <c r="G37" s="120" t="s">
        <v>48</v>
      </c>
      <c r="H37" s="121" t="s">
        <v>49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4" t="s">
        <v>50</v>
      </c>
      <c r="E50" s="125"/>
      <c r="F50" s="125"/>
      <c r="G50" s="124" t="s">
        <v>51</v>
      </c>
      <c r="H50" s="125"/>
      <c r="I50" s="125"/>
      <c r="J50" s="125"/>
      <c r="K50" s="125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6" t="s">
        <v>52</v>
      </c>
      <c r="E61" s="127"/>
      <c r="F61" s="128" t="s">
        <v>53</v>
      </c>
      <c r="G61" s="126" t="s">
        <v>52</v>
      </c>
      <c r="H61" s="127"/>
      <c r="I61" s="127"/>
      <c r="J61" s="129" t="s">
        <v>53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4" t="s">
        <v>54</v>
      </c>
      <c r="E65" s="130"/>
      <c r="F65" s="130"/>
      <c r="G65" s="124" t="s">
        <v>55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6" t="s">
        <v>52</v>
      </c>
      <c r="E76" s="127"/>
      <c r="F76" s="128" t="s">
        <v>53</v>
      </c>
      <c r="G76" s="126" t="s">
        <v>52</v>
      </c>
      <c r="H76" s="127"/>
      <c r="I76" s="127"/>
      <c r="J76" s="129" t="s">
        <v>53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17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30" customHeight="1">
      <c r="A85" s="31"/>
      <c r="B85" s="32"/>
      <c r="C85" s="33"/>
      <c r="D85" s="33"/>
      <c r="E85" s="218" t="str">
        <f>E7</f>
        <v>Oprava asfaltových povrchů v areálu SOŠ a SOU, U Kapličky 761/II, Sušice</v>
      </c>
      <c r="F85" s="245"/>
      <c r="G85" s="245"/>
      <c r="H85" s="24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21</v>
      </c>
      <c r="D87" s="33"/>
      <c r="E87" s="33"/>
      <c r="F87" s="24" t="str">
        <f>F10</f>
        <v>Sušice</v>
      </c>
      <c r="G87" s="33"/>
      <c r="H87" s="33"/>
      <c r="I87" s="26" t="s">
        <v>23</v>
      </c>
      <c r="J87" s="63" t="str">
        <f>IF(J10="","",J10)</f>
        <v>21. 2. 2021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25</v>
      </c>
      <c r="D89" s="33"/>
      <c r="E89" s="33"/>
      <c r="F89" s="24" t="str">
        <f>E13</f>
        <v>SOŠ a SOU Sušice</v>
      </c>
      <c r="G89" s="33"/>
      <c r="H89" s="33"/>
      <c r="I89" s="26" t="s">
        <v>31</v>
      </c>
      <c r="J89" s="29" t="str">
        <f>E19</f>
        <v>Ing. Jiří Lejsek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26" t="s">
        <v>34</v>
      </c>
      <c r="J90" s="29" t="str">
        <f>E22</f>
        <v>Pavel Hrba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86</v>
      </c>
      <c r="D92" s="136"/>
      <c r="E92" s="136"/>
      <c r="F92" s="136"/>
      <c r="G92" s="136"/>
      <c r="H92" s="136"/>
      <c r="I92" s="136"/>
      <c r="J92" s="137" t="s">
        <v>87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88</v>
      </c>
      <c r="D94" s="33"/>
      <c r="E94" s="33"/>
      <c r="F94" s="33"/>
      <c r="G94" s="33"/>
      <c r="H94" s="33"/>
      <c r="I94" s="33"/>
      <c r="J94" s="81">
        <f>J120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89</v>
      </c>
    </row>
    <row r="95" spans="2:12" s="9" customFormat="1" ht="24.95" customHeight="1">
      <c r="B95" s="139"/>
      <c r="C95" s="140"/>
      <c r="D95" s="141" t="s">
        <v>90</v>
      </c>
      <c r="E95" s="142"/>
      <c r="F95" s="142"/>
      <c r="G95" s="142"/>
      <c r="H95" s="142"/>
      <c r="I95" s="142"/>
      <c r="J95" s="143">
        <f>J121</f>
        <v>0</v>
      </c>
      <c r="K95" s="140"/>
      <c r="L95" s="144"/>
    </row>
    <row r="96" spans="2:12" s="10" customFormat="1" ht="19.9" customHeight="1">
      <c r="B96" s="145"/>
      <c r="C96" s="146"/>
      <c r="D96" s="147" t="s">
        <v>91</v>
      </c>
      <c r="E96" s="148"/>
      <c r="F96" s="148"/>
      <c r="G96" s="148"/>
      <c r="H96" s="148"/>
      <c r="I96" s="148"/>
      <c r="J96" s="149">
        <f>J122</f>
        <v>0</v>
      </c>
      <c r="K96" s="146"/>
      <c r="L96" s="150"/>
    </row>
    <row r="97" spans="2:12" s="10" customFormat="1" ht="19.9" customHeight="1">
      <c r="B97" s="145"/>
      <c r="C97" s="146"/>
      <c r="D97" s="147" t="s">
        <v>92</v>
      </c>
      <c r="E97" s="148"/>
      <c r="F97" s="148"/>
      <c r="G97" s="148"/>
      <c r="H97" s="148"/>
      <c r="I97" s="148"/>
      <c r="J97" s="149">
        <f>J131</f>
        <v>0</v>
      </c>
      <c r="K97" s="146"/>
      <c r="L97" s="150"/>
    </row>
    <row r="98" spans="2:12" s="10" customFormat="1" ht="19.9" customHeight="1">
      <c r="B98" s="145"/>
      <c r="C98" s="146"/>
      <c r="D98" s="147" t="s">
        <v>93</v>
      </c>
      <c r="E98" s="148"/>
      <c r="F98" s="148"/>
      <c r="G98" s="148"/>
      <c r="H98" s="148"/>
      <c r="I98" s="148"/>
      <c r="J98" s="149">
        <f>J143</f>
        <v>0</v>
      </c>
      <c r="K98" s="146"/>
      <c r="L98" s="150"/>
    </row>
    <row r="99" spans="2:12" s="10" customFormat="1" ht="19.9" customHeight="1">
      <c r="B99" s="145"/>
      <c r="C99" s="146"/>
      <c r="D99" s="147" t="s">
        <v>94</v>
      </c>
      <c r="E99" s="148"/>
      <c r="F99" s="148"/>
      <c r="G99" s="148"/>
      <c r="H99" s="148"/>
      <c r="I99" s="148"/>
      <c r="J99" s="149">
        <f>J146</f>
        <v>0</v>
      </c>
      <c r="K99" s="146"/>
      <c r="L99" s="150"/>
    </row>
    <row r="100" spans="2:12" s="10" customFormat="1" ht="19.9" customHeight="1">
      <c r="B100" s="145"/>
      <c r="C100" s="146"/>
      <c r="D100" s="147" t="s">
        <v>95</v>
      </c>
      <c r="E100" s="148"/>
      <c r="F100" s="148"/>
      <c r="G100" s="148"/>
      <c r="H100" s="148"/>
      <c r="I100" s="148"/>
      <c r="J100" s="149">
        <f>J150</f>
        <v>0</v>
      </c>
      <c r="K100" s="146"/>
      <c r="L100" s="150"/>
    </row>
    <row r="101" spans="2:12" s="9" customFormat="1" ht="24.95" customHeight="1">
      <c r="B101" s="139"/>
      <c r="C101" s="140"/>
      <c r="D101" s="141" t="s">
        <v>96</v>
      </c>
      <c r="E101" s="142"/>
      <c r="F101" s="142"/>
      <c r="G101" s="142"/>
      <c r="H101" s="142"/>
      <c r="I101" s="142"/>
      <c r="J101" s="143">
        <f>J152</f>
        <v>0</v>
      </c>
      <c r="K101" s="140"/>
      <c r="L101" s="144"/>
    </row>
    <row r="102" spans="2:12" s="10" customFormat="1" ht="19.9" customHeight="1">
      <c r="B102" s="145"/>
      <c r="C102" s="146"/>
      <c r="D102" s="147" t="s">
        <v>97</v>
      </c>
      <c r="E102" s="148"/>
      <c r="F102" s="148"/>
      <c r="G102" s="148"/>
      <c r="H102" s="148"/>
      <c r="I102" s="148"/>
      <c r="J102" s="149">
        <f>J153</f>
        <v>0</v>
      </c>
      <c r="K102" s="146"/>
      <c r="L102" s="150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98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17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30" customHeight="1">
      <c r="A112" s="31"/>
      <c r="B112" s="32"/>
      <c r="C112" s="33"/>
      <c r="D112" s="33"/>
      <c r="E112" s="218" t="str">
        <f>E7</f>
        <v>Oprava asfaltových povrchů v areálu SOŠ a SOU, U Kapličky 761/II, Sušice</v>
      </c>
      <c r="F112" s="245"/>
      <c r="G112" s="245"/>
      <c r="H112" s="245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21</v>
      </c>
      <c r="D114" s="33"/>
      <c r="E114" s="33"/>
      <c r="F114" s="24" t="str">
        <f>F10</f>
        <v>Sušice</v>
      </c>
      <c r="G114" s="33"/>
      <c r="H114" s="33"/>
      <c r="I114" s="26" t="s">
        <v>23</v>
      </c>
      <c r="J114" s="63" t="str">
        <f>IF(J10="","",J10)</f>
        <v>21. 2. 2021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25</v>
      </c>
      <c r="D116" s="33"/>
      <c r="E116" s="33"/>
      <c r="F116" s="24" t="str">
        <f>E13</f>
        <v>SOŠ a SOU Sušice</v>
      </c>
      <c r="G116" s="33"/>
      <c r="H116" s="33"/>
      <c r="I116" s="26" t="s">
        <v>31</v>
      </c>
      <c r="J116" s="29" t="str">
        <f>E19</f>
        <v>Ing. Jiří Lejsek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29</v>
      </c>
      <c r="D117" s="33"/>
      <c r="E117" s="33"/>
      <c r="F117" s="24" t="str">
        <f>IF(E16="","",E16)</f>
        <v>Vyplň údaj</v>
      </c>
      <c r="G117" s="33"/>
      <c r="H117" s="33"/>
      <c r="I117" s="26" t="s">
        <v>34</v>
      </c>
      <c r="J117" s="29" t="str">
        <f>E22</f>
        <v>Pavel Hrba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1"/>
      <c r="B119" s="152"/>
      <c r="C119" s="153" t="s">
        <v>99</v>
      </c>
      <c r="D119" s="154" t="s">
        <v>62</v>
      </c>
      <c r="E119" s="154" t="s">
        <v>58</v>
      </c>
      <c r="F119" s="154" t="s">
        <v>59</v>
      </c>
      <c r="G119" s="154" t="s">
        <v>100</v>
      </c>
      <c r="H119" s="154" t="s">
        <v>101</v>
      </c>
      <c r="I119" s="154" t="s">
        <v>102</v>
      </c>
      <c r="J119" s="155" t="s">
        <v>87</v>
      </c>
      <c r="K119" s="156" t="s">
        <v>103</v>
      </c>
      <c r="L119" s="157"/>
      <c r="M119" s="72" t="s">
        <v>1</v>
      </c>
      <c r="N119" s="73" t="s">
        <v>41</v>
      </c>
      <c r="O119" s="73" t="s">
        <v>104</v>
      </c>
      <c r="P119" s="73" t="s">
        <v>105</v>
      </c>
      <c r="Q119" s="73" t="s">
        <v>106</v>
      </c>
      <c r="R119" s="73" t="s">
        <v>107</v>
      </c>
      <c r="S119" s="73" t="s">
        <v>108</v>
      </c>
      <c r="T119" s="74" t="s">
        <v>109</v>
      </c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</row>
    <row r="120" spans="1:63" s="2" customFormat="1" ht="22.9" customHeight="1">
      <c r="A120" s="31"/>
      <c r="B120" s="32"/>
      <c r="C120" s="79" t="s">
        <v>110</v>
      </c>
      <c r="D120" s="33"/>
      <c r="E120" s="33"/>
      <c r="F120" s="33"/>
      <c r="G120" s="33"/>
      <c r="H120" s="33"/>
      <c r="I120" s="33"/>
      <c r="J120" s="158">
        <f>BK120</f>
        <v>0</v>
      </c>
      <c r="K120" s="33"/>
      <c r="L120" s="36"/>
      <c r="M120" s="75"/>
      <c r="N120" s="159"/>
      <c r="O120" s="76"/>
      <c r="P120" s="160">
        <f>P121+P152</f>
        <v>0</v>
      </c>
      <c r="Q120" s="76"/>
      <c r="R120" s="160">
        <f>R121+R152</f>
        <v>20.920365</v>
      </c>
      <c r="S120" s="76"/>
      <c r="T120" s="161">
        <f>T121+T152</f>
        <v>165.32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76</v>
      </c>
      <c r="AU120" s="14" t="s">
        <v>89</v>
      </c>
      <c r="BK120" s="162">
        <f>BK121+BK152</f>
        <v>0</v>
      </c>
    </row>
    <row r="121" spans="2:63" s="12" customFormat="1" ht="25.9" customHeight="1">
      <c r="B121" s="163"/>
      <c r="C121" s="164"/>
      <c r="D121" s="165" t="s">
        <v>76</v>
      </c>
      <c r="E121" s="166" t="s">
        <v>111</v>
      </c>
      <c r="F121" s="166" t="s">
        <v>112</v>
      </c>
      <c r="G121" s="164"/>
      <c r="H121" s="164"/>
      <c r="I121" s="167"/>
      <c r="J121" s="168">
        <f>BK121</f>
        <v>0</v>
      </c>
      <c r="K121" s="164"/>
      <c r="L121" s="169"/>
      <c r="M121" s="170"/>
      <c r="N121" s="171"/>
      <c r="O121" s="171"/>
      <c r="P121" s="172">
        <f>P122+P131+P143+P146+P150</f>
        <v>0</v>
      </c>
      <c r="Q121" s="171"/>
      <c r="R121" s="172">
        <f>R122+R131+R143+R146+R150</f>
        <v>20.920365</v>
      </c>
      <c r="S121" s="171"/>
      <c r="T121" s="173">
        <f>T122+T131+T143+T146+T150</f>
        <v>165.32</v>
      </c>
      <c r="AR121" s="174" t="s">
        <v>8</v>
      </c>
      <c r="AT121" s="175" t="s">
        <v>76</v>
      </c>
      <c r="AU121" s="175" t="s">
        <v>77</v>
      </c>
      <c r="AY121" s="174" t="s">
        <v>113</v>
      </c>
      <c r="BK121" s="176">
        <f>BK122+BK131+BK143+BK146+BK150</f>
        <v>0</v>
      </c>
    </row>
    <row r="122" spans="2:63" s="12" customFormat="1" ht="22.9" customHeight="1">
      <c r="B122" s="163"/>
      <c r="C122" s="164"/>
      <c r="D122" s="165" t="s">
        <v>76</v>
      </c>
      <c r="E122" s="177" t="s">
        <v>8</v>
      </c>
      <c r="F122" s="177" t="s">
        <v>114</v>
      </c>
      <c r="G122" s="164"/>
      <c r="H122" s="164"/>
      <c r="I122" s="167"/>
      <c r="J122" s="178">
        <f>BK122</f>
        <v>0</v>
      </c>
      <c r="K122" s="164"/>
      <c r="L122" s="169"/>
      <c r="M122" s="170"/>
      <c r="N122" s="171"/>
      <c r="O122" s="171"/>
      <c r="P122" s="172">
        <f>SUM(P123:P130)</f>
        <v>0</v>
      </c>
      <c r="Q122" s="171"/>
      <c r="R122" s="172">
        <f>SUM(R123:R130)</f>
        <v>0.08696999999999999</v>
      </c>
      <c r="S122" s="171"/>
      <c r="T122" s="173">
        <f>SUM(T123:T130)</f>
        <v>164.87</v>
      </c>
      <c r="AR122" s="174" t="s">
        <v>8</v>
      </c>
      <c r="AT122" s="175" t="s">
        <v>76</v>
      </c>
      <c r="AU122" s="175" t="s">
        <v>8</v>
      </c>
      <c r="AY122" s="174" t="s">
        <v>113</v>
      </c>
      <c r="BK122" s="176">
        <f>SUM(BK123:BK130)</f>
        <v>0</v>
      </c>
    </row>
    <row r="123" spans="1:65" s="2" customFormat="1" ht="16.5" customHeight="1">
      <c r="A123" s="31"/>
      <c r="B123" s="32"/>
      <c r="C123" s="179" t="s">
        <v>8</v>
      </c>
      <c r="D123" s="179" t="s">
        <v>115</v>
      </c>
      <c r="E123" s="180" t="s">
        <v>116</v>
      </c>
      <c r="F123" s="181" t="s">
        <v>117</v>
      </c>
      <c r="G123" s="182" t="s">
        <v>118</v>
      </c>
      <c r="H123" s="183">
        <v>50</v>
      </c>
      <c r="I123" s="184"/>
      <c r="J123" s="185">
        <f aca="true" t="shared" si="0" ref="J123:J130">ROUND(I123*H123,0)</f>
        <v>0</v>
      </c>
      <c r="K123" s="186"/>
      <c r="L123" s="36"/>
      <c r="M123" s="187" t="s">
        <v>1</v>
      </c>
      <c r="N123" s="188" t="s">
        <v>42</v>
      </c>
      <c r="O123" s="68"/>
      <c r="P123" s="189">
        <f aca="true" t="shared" si="1" ref="P123:P130">O123*H123</f>
        <v>0</v>
      </c>
      <c r="Q123" s="189">
        <v>0</v>
      </c>
      <c r="R123" s="189">
        <f aca="true" t="shared" si="2" ref="R123:R130">Q123*H123</f>
        <v>0</v>
      </c>
      <c r="S123" s="189">
        <v>0.22</v>
      </c>
      <c r="T123" s="190">
        <f aca="true" t="shared" si="3" ref="T123:T130">S123*H123</f>
        <v>11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1" t="s">
        <v>119</v>
      </c>
      <c r="AT123" s="191" t="s">
        <v>115</v>
      </c>
      <c r="AU123" s="191" t="s">
        <v>83</v>
      </c>
      <c r="AY123" s="14" t="s">
        <v>113</v>
      </c>
      <c r="BE123" s="192">
        <f aca="true" t="shared" si="4" ref="BE123:BE130">IF(N123="základní",J123,0)</f>
        <v>0</v>
      </c>
      <c r="BF123" s="192">
        <f aca="true" t="shared" si="5" ref="BF123:BF130">IF(N123="snížená",J123,0)</f>
        <v>0</v>
      </c>
      <c r="BG123" s="192">
        <f aca="true" t="shared" si="6" ref="BG123:BG130">IF(N123="zákl. přenesená",J123,0)</f>
        <v>0</v>
      </c>
      <c r="BH123" s="192">
        <f aca="true" t="shared" si="7" ref="BH123:BH130">IF(N123="sníž. přenesená",J123,0)</f>
        <v>0</v>
      </c>
      <c r="BI123" s="192">
        <f aca="true" t="shared" si="8" ref="BI123:BI130">IF(N123="nulová",J123,0)</f>
        <v>0</v>
      </c>
      <c r="BJ123" s="14" t="s">
        <v>8</v>
      </c>
      <c r="BK123" s="192">
        <f aca="true" t="shared" si="9" ref="BK123:BK130">ROUND(I123*H123,0)</f>
        <v>0</v>
      </c>
      <c r="BL123" s="14" t="s">
        <v>119</v>
      </c>
      <c r="BM123" s="191" t="s">
        <v>120</v>
      </c>
    </row>
    <row r="124" spans="1:65" s="2" customFormat="1" ht="21.75" customHeight="1">
      <c r="A124" s="31"/>
      <c r="B124" s="32"/>
      <c r="C124" s="179" t="s">
        <v>83</v>
      </c>
      <c r="D124" s="179" t="s">
        <v>115</v>
      </c>
      <c r="E124" s="180" t="s">
        <v>121</v>
      </c>
      <c r="F124" s="181" t="s">
        <v>122</v>
      </c>
      <c r="G124" s="182" t="s">
        <v>118</v>
      </c>
      <c r="H124" s="183">
        <v>669</v>
      </c>
      <c r="I124" s="184"/>
      <c r="J124" s="185">
        <f t="shared" si="0"/>
        <v>0</v>
      </c>
      <c r="K124" s="186"/>
      <c r="L124" s="36"/>
      <c r="M124" s="187" t="s">
        <v>1</v>
      </c>
      <c r="N124" s="188" t="s">
        <v>42</v>
      </c>
      <c r="O124" s="68"/>
      <c r="P124" s="189">
        <f t="shared" si="1"/>
        <v>0</v>
      </c>
      <c r="Q124" s="189">
        <v>0.00013</v>
      </c>
      <c r="R124" s="189">
        <f t="shared" si="2"/>
        <v>0.08696999999999999</v>
      </c>
      <c r="S124" s="189">
        <v>0.23</v>
      </c>
      <c r="T124" s="190">
        <f t="shared" si="3"/>
        <v>153.87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119</v>
      </c>
      <c r="AT124" s="191" t="s">
        <v>115</v>
      </c>
      <c r="AU124" s="191" t="s">
        <v>83</v>
      </c>
      <c r="AY124" s="14" t="s">
        <v>113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4" t="s">
        <v>8</v>
      </c>
      <c r="BK124" s="192">
        <f t="shared" si="9"/>
        <v>0</v>
      </c>
      <c r="BL124" s="14" t="s">
        <v>119</v>
      </c>
      <c r="BM124" s="191" t="s">
        <v>123</v>
      </c>
    </row>
    <row r="125" spans="1:65" s="2" customFormat="1" ht="33" customHeight="1">
      <c r="A125" s="31"/>
      <c r="B125" s="32"/>
      <c r="C125" s="179" t="s">
        <v>124</v>
      </c>
      <c r="D125" s="179" t="s">
        <v>115</v>
      </c>
      <c r="E125" s="180" t="s">
        <v>125</v>
      </c>
      <c r="F125" s="181" t="s">
        <v>126</v>
      </c>
      <c r="G125" s="182" t="s">
        <v>127</v>
      </c>
      <c r="H125" s="183">
        <v>73.5</v>
      </c>
      <c r="I125" s="184"/>
      <c r="J125" s="185">
        <f t="shared" si="0"/>
        <v>0</v>
      </c>
      <c r="K125" s="186"/>
      <c r="L125" s="36"/>
      <c r="M125" s="187" t="s">
        <v>1</v>
      </c>
      <c r="N125" s="188" t="s">
        <v>42</v>
      </c>
      <c r="O125" s="68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119</v>
      </c>
      <c r="AT125" s="191" t="s">
        <v>115</v>
      </c>
      <c r="AU125" s="191" t="s">
        <v>83</v>
      </c>
      <c r="AY125" s="14" t="s">
        <v>113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4" t="s">
        <v>8</v>
      </c>
      <c r="BK125" s="192">
        <f t="shared" si="9"/>
        <v>0</v>
      </c>
      <c r="BL125" s="14" t="s">
        <v>119</v>
      </c>
      <c r="BM125" s="191" t="s">
        <v>128</v>
      </c>
    </row>
    <row r="126" spans="1:65" s="2" customFormat="1" ht="33" customHeight="1">
      <c r="A126" s="31"/>
      <c r="B126" s="32"/>
      <c r="C126" s="179" t="s">
        <v>119</v>
      </c>
      <c r="D126" s="179" t="s">
        <v>115</v>
      </c>
      <c r="E126" s="180" t="s">
        <v>129</v>
      </c>
      <c r="F126" s="181" t="s">
        <v>130</v>
      </c>
      <c r="G126" s="182" t="s">
        <v>127</v>
      </c>
      <c r="H126" s="183">
        <v>73.5</v>
      </c>
      <c r="I126" s="184"/>
      <c r="J126" s="185">
        <f t="shared" si="0"/>
        <v>0</v>
      </c>
      <c r="K126" s="186"/>
      <c r="L126" s="36"/>
      <c r="M126" s="187" t="s">
        <v>1</v>
      </c>
      <c r="N126" s="188" t="s">
        <v>42</v>
      </c>
      <c r="O126" s="68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119</v>
      </c>
      <c r="AT126" s="191" t="s">
        <v>115</v>
      </c>
      <c r="AU126" s="191" t="s">
        <v>83</v>
      </c>
      <c r="AY126" s="14" t="s">
        <v>113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8</v>
      </c>
      <c r="BK126" s="192">
        <f t="shared" si="9"/>
        <v>0</v>
      </c>
      <c r="BL126" s="14" t="s">
        <v>119</v>
      </c>
      <c r="BM126" s="191" t="s">
        <v>131</v>
      </c>
    </row>
    <row r="127" spans="1:65" s="2" customFormat="1" ht="33" customHeight="1">
      <c r="A127" s="31"/>
      <c r="B127" s="32"/>
      <c r="C127" s="179" t="s">
        <v>132</v>
      </c>
      <c r="D127" s="179" t="s">
        <v>115</v>
      </c>
      <c r="E127" s="180" t="s">
        <v>133</v>
      </c>
      <c r="F127" s="181" t="s">
        <v>134</v>
      </c>
      <c r="G127" s="182" t="s">
        <v>127</v>
      </c>
      <c r="H127" s="183">
        <v>588</v>
      </c>
      <c r="I127" s="184"/>
      <c r="J127" s="185">
        <f t="shared" si="0"/>
        <v>0</v>
      </c>
      <c r="K127" s="186"/>
      <c r="L127" s="36"/>
      <c r="M127" s="187" t="s">
        <v>1</v>
      </c>
      <c r="N127" s="188" t="s">
        <v>42</v>
      </c>
      <c r="O127" s="68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119</v>
      </c>
      <c r="AT127" s="191" t="s">
        <v>115</v>
      </c>
      <c r="AU127" s="191" t="s">
        <v>83</v>
      </c>
      <c r="AY127" s="14" t="s">
        <v>113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8</v>
      </c>
      <c r="BK127" s="192">
        <f t="shared" si="9"/>
        <v>0</v>
      </c>
      <c r="BL127" s="14" t="s">
        <v>119</v>
      </c>
      <c r="BM127" s="191" t="s">
        <v>135</v>
      </c>
    </row>
    <row r="128" spans="1:65" s="2" customFormat="1" ht="33" customHeight="1">
      <c r="A128" s="31"/>
      <c r="B128" s="32"/>
      <c r="C128" s="179" t="s">
        <v>136</v>
      </c>
      <c r="D128" s="179" t="s">
        <v>115</v>
      </c>
      <c r="E128" s="180" t="s">
        <v>137</v>
      </c>
      <c r="F128" s="181" t="s">
        <v>138</v>
      </c>
      <c r="G128" s="182" t="s">
        <v>139</v>
      </c>
      <c r="H128" s="183">
        <v>132.3</v>
      </c>
      <c r="I128" s="184"/>
      <c r="J128" s="185">
        <f t="shared" si="0"/>
        <v>0</v>
      </c>
      <c r="K128" s="186"/>
      <c r="L128" s="36"/>
      <c r="M128" s="187" t="s">
        <v>1</v>
      </c>
      <c r="N128" s="188" t="s">
        <v>42</v>
      </c>
      <c r="O128" s="68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119</v>
      </c>
      <c r="AT128" s="191" t="s">
        <v>115</v>
      </c>
      <c r="AU128" s="191" t="s">
        <v>83</v>
      </c>
      <c r="AY128" s="14" t="s">
        <v>113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8</v>
      </c>
      <c r="BK128" s="192">
        <f t="shared" si="9"/>
        <v>0</v>
      </c>
      <c r="BL128" s="14" t="s">
        <v>119</v>
      </c>
      <c r="BM128" s="191" t="s">
        <v>140</v>
      </c>
    </row>
    <row r="129" spans="1:65" s="2" customFormat="1" ht="16.5" customHeight="1">
      <c r="A129" s="31"/>
      <c r="B129" s="32"/>
      <c r="C129" s="179" t="s">
        <v>141</v>
      </c>
      <c r="D129" s="179" t="s">
        <v>115</v>
      </c>
      <c r="E129" s="180" t="s">
        <v>142</v>
      </c>
      <c r="F129" s="181" t="s">
        <v>143</v>
      </c>
      <c r="G129" s="182" t="s">
        <v>127</v>
      </c>
      <c r="H129" s="183">
        <v>73.5</v>
      </c>
      <c r="I129" s="184"/>
      <c r="J129" s="185">
        <f t="shared" si="0"/>
        <v>0</v>
      </c>
      <c r="K129" s="186"/>
      <c r="L129" s="36"/>
      <c r="M129" s="187" t="s">
        <v>1</v>
      </c>
      <c r="N129" s="188" t="s">
        <v>42</v>
      </c>
      <c r="O129" s="68"/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119</v>
      </c>
      <c r="AT129" s="191" t="s">
        <v>115</v>
      </c>
      <c r="AU129" s="191" t="s">
        <v>83</v>
      </c>
      <c r="AY129" s="14" t="s">
        <v>113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8</v>
      </c>
      <c r="BK129" s="192">
        <f t="shared" si="9"/>
        <v>0</v>
      </c>
      <c r="BL129" s="14" t="s">
        <v>119</v>
      </c>
      <c r="BM129" s="191" t="s">
        <v>144</v>
      </c>
    </row>
    <row r="130" spans="1:65" s="2" customFormat="1" ht="21.75" customHeight="1">
      <c r="A130" s="31"/>
      <c r="B130" s="32"/>
      <c r="C130" s="179" t="s">
        <v>145</v>
      </c>
      <c r="D130" s="179" t="s">
        <v>115</v>
      </c>
      <c r="E130" s="180" t="s">
        <v>146</v>
      </c>
      <c r="F130" s="181" t="s">
        <v>147</v>
      </c>
      <c r="G130" s="182" t="s">
        <v>118</v>
      </c>
      <c r="H130" s="183">
        <v>147</v>
      </c>
      <c r="I130" s="184"/>
      <c r="J130" s="185">
        <f t="shared" si="0"/>
        <v>0</v>
      </c>
      <c r="K130" s="186"/>
      <c r="L130" s="36"/>
      <c r="M130" s="187" t="s">
        <v>1</v>
      </c>
      <c r="N130" s="188" t="s">
        <v>42</v>
      </c>
      <c r="O130" s="68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119</v>
      </c>
      <c r="AT130" s="191" t="s">
        <v>115</v>
      </c>
      <c r="AU130" s="191" t="s">
        <v>83</v>
      </c>
      <c r="AY130" s="14" t="s">
        <v>113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8</v>
      </c>
      <c r="BK130" s="192">
        <f t="shared" si="9"/>
        <v>0</v>
      </c>
      <c r="BL130" s="14" t="s">
        <v>119</v>
      </c>
      <c r="BM130" s="191" t="s">
        <v>148</v>
      </c>
    </row>
    <row r="131" spans="2:63" s="12" customFormat="1" ht="22.9" customHeight="1">
      <c r="B131" s="163"/>
      <c r="C131" s="164"/>
      <c r="D131" s="165" t="s">
        <v>76</v>
      </c>
      <c r="E131" s="177" t="s">
        <v>132</v>
      </c>
      <c r="F131" s="177" t="s">
        <v>149</v>
      </c>
      <c r="G131" s="164"/>
      <c r="H131" s="164"/>
      <c r="I131" s="167"/>
      <c r="J131" s="178">
        <f>BK131</f>
        <v>0</v>
      </c>
      <c r="K131" s="164"/>
      <c r="L131" s="169"/>
      <c r="M131" s="170"/>
      <c r="N131" s="171"/>
      <c r="O131" s="171"/>
      <c r="P131" s="172">
        <f>SUM(P132:P142)</f>
        <v>0</v>
      </c>
      <c r="Q131" s="171"/>
      <c r="R131" s="172">
        <f>SUM(R132:R142)</f>
        <v>19.711385</v>
      </c>
      <c r="S131" s="171"/>
      <c r="T131" s="173">
        <f>SUM(T132:T142)</f>
        <v>0</v>
      </c>
      <c r="AR131" s="174" t="s">
        <v>8</v>
      </c>
      <c r="AT131" s="175" t="s">
        <v>76</v>
      </c>
      <c r="AU131" s="175" t="s">
        <v>8</v>
      </c>
      <c r="AY131" s="174" t="s">
        <v>113</v>
      </c>
      <c r="BK131" s="176">
        <f>SUM(BK132:BK142)</f>
        <v>0</v>
      </c>
    </row>
    <row r="132" spans="1:65" s="2" customFormat="1" ht="16.5" customHeight="1">
      <c r="A132" s="31"/>
      <c r="B132" s="32"/>
      <c r="C132" s="179" t="s">
        <v>150</v>
      </c>
      <c r="D132" s="179" t="s">
        <v>115</v>
      </c>
      <c r="E132" s="180" t="s">
        <v>151</v>
      </c>
      <c r="F132" s="181" t="s">
        <v>152</v>
      </c>
      <c r="G132" s="182" t="s">
        <v>118</v>
      </c>
      <c r="H132" s="183">
        <v>147</v>
      </c>
      <c r="I132" s="184"/>
      <c r="J132" s="185">
        <f aca="true" t="shared" si="10" ref="J132:J142">ROUND(I132*H132,0)</f>
        <v>0</v>
      </c>
      <c r="K132" s="186"/>
      <c r="L132" s="36"/>
      <c r="M132" s="187" t="s">
        <v>1</v>
      </c>
      <c r="N132" s="188" t="s">
        <v>42</v>
      </c>
      <c r="O132" s="68"/>
      <c r="P132" s="189">
        <f aca="true" t="shared" si="11" ref="P132:P142">O132*H132</f>
        <v>0</v>
      </c>
      <c r="Q132" s="189">
        <v>0</v>
      </c>
      <c r="R132" s="189">
        <f aca="true" t="shared" si="12" ref="R132:R142">Q132*H132</f>
        <v>0</v>
      </c>
      <c r="S132" s="189">
        <v>0</v>
      </c>
      <c r="T132" s="190">
        <f aca="true" t="shared" si="13" ref="T132:T142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119</v>
      </c>
      <c r="AT132" s="191" t="s">
        <v>115</v>
      </c>
      <c r="AU132" s="191" t="s">
        <v>83</v>
      </c>
      <c r="AY132" s="14" t="s">
        <v>113</v>
      </c>
      <c r="BE132" s="192">
        <f aca="true" t="shared" si="14" ref="BE132:BE142">IF(N132="základní",J132,0)</f>
        <v>0</v>
      </c>
      <c r="BF132" s="192">
        <f aca="true" t="shared" si="15" ref="BF132:BF142">IF(N132="snížená",J132,0)</f>
        <v>0</v>
      </c>
      <c r="BG132" s="192">
        <f aca="true" t="shared" si="16" ref="BG132:BG142">IF(N132="zákl. přenesená",J132,0)</f>
        <v>0</v>
      </c>
      <c r="BH132" s="192">
        <f aca="true" t="shared" si="17" ref="BH132:BH142">IF(N132="sníž. přenesená",J132,0)</f>
        <v>0</v>
      </c>
      <c r="BI132" s="192">
        <f aca="true" t="shared" si="18" ref="BI132:BI142">IF(N132="nulová",J132,0)</f>
        <v>0</v>
      </c>
      <c r="BJ132" s="14" t="s">
        <v>8</v>
      </c>
      <c r="BK132" s="192">
        <f aca="true" t="shared" si="19" ref="BK132:BK142">ROUND(I132*H132,0)</f>
        <v>0</v>
      </c>
      <c r="BL132" s="14" t="s">
        <v>119</v>
      </c>
      <c r="BM132" s="191" t="s">
        <v>153</v>
      </c>
    </row>
    <row r="133" spans="1:65" s="2" customFormat="1" ht="16.5" customHeight="1">
      <c r="A133" s="31"/>
      <c r="B133" s="32"/>
      <c r="C133" s="179" t="s">
        <v>154</v>
      </c>
      <c r="D133" s="179" t="s">
        <v>115</v>
      </c>
      <c r="E133" s="180" t="s">
        <v>155</v>
      </c>
      <c r="F133" s="181" t="s">
        <v>156</v>
      </c>
      <c r="G133" s="182" t="s">
        <v>118</v>
      </c>
      <c r="H133" s="183">
        <v>147</v>
      </c>
      <c r="I133" s="184"/>
      <c r="J133" s="185">
        <f t="shared" si="10"/>
        <v>0</v>
      </c>
      <c r="K133" s="186"/>
      <c r="L133" s="36"/>
      <c r="M133" s="187" t="s">
        <v>1</v>
      </c>
      <c r="N133" s="188" t="s">
        <v>42</v>
      </c>
      <c r="O133" s="68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119</v>
      </c>
      <c r="AT133" s="191" t="s">
        <v>115</v>
      </c>
      <c r="AU133" s="191" t="s">
        <v>83</v>
      </c>
      <c r="AY133" s="14" t="s">
        <v>113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4" t="s">
        <v>8</v>
      </c>
      <c r="BK133" s="192">
        <f t="shared" si="19"/>
        <v>0</v>
      </c>
      <c r="BL133" s="14" t="s">
        <v>119</v>
      </c>
      <c r="BM133" s="191" t="s">
        <v>157</v>
      </c>
    </row>
    <row r="134" spans="1:65" s="2" customFormat="1" ht="16.5" customHeight="1">
      <c r="A134" s="31"/>
      <c r="B134" s="32"/>
      <c r="C134" s="179" t="s">
        <v>158</v>
      </c>
      <c r="D134" s="179" t="s">
        <v>115</v>
      </c>
      <c r="E134" s="180" t="s">
        <v>159</v>
      </c>
      <c r="F134" s="181" t="s">
        <v>160</v>
      </c>
      <c r="G134" s="182" t="s">
        <v>118</v>
      </c>
      <c r="H134" s="183">
        <v>147</v>
      </c>
      <c r="I134" s="184"/>
      <c r="J134" s="185">
        <f t="shared" si="10"/>
        <v>0</v>
      </c>
      <c r="K134" s="186"/>
      <c r="L134" s="36"/>
      <c r="M134" s="187" t="s">
        <v>1</v>
      </c>
      <c r="N134" s="188" t="s">
        <v>42</v>
      </c>
      <c r="O134" s="68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119</v>
      </c>
      <c r="AT134" s="191" t="s">
        <v>115</v>
      </c>
      <c r="AU134" s="191" t="s">
        <v>83</v>
      </c>
      <c r="AY134" s="14" t="s">
        <v>113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4" t="s">
        <v>8</v>
      </c>
      <c r="BK134" s="192">
        <f t="shared" si="19"/>
        <v>0</v>
      </c>
      <c r="BL134" s="14" t="s">
        <v>119</v>
      </c>
      <c r="BM134" s="191" t="s">
        <v>161</v>
      </c>
    </row>
    <row r="135" spans="1:65" s="2" customFormat="1" ht="21.75" customHeight="1">
      <c r="A135" s="31"/>
      <c r="B135" s="32"/>
      <c r="C135" s="179" t="s">
        <v>162</v>
      </c>
      <c r="D135" s="179" t="s">
        <v>115</v>
      </c>
      <c r="E135" s="180" t="s">
        <v>163</v>
      </c>
      <c r="F135" s="181" t="s">
        <v>164</v>
      </c>
      <c r="G135" s="182" t="s">
        <v>118</v>
      </c>
      <c r="H135" s="183">
        <v>426</v>
      </c>
      <c r="I135" s="184"/>
      <c r="J135" s="185">
        <f t="shared" si="10"/>
        <v>0</v>
      </c>
      <c r="K135" s="186"/>
      <c r="L135" s="36"/>
      <c r="M135" s="187" t="s">
        <v>1</v>
      </c>
      <c r="N135" s="188" t="s">
        <v>42</v>
      </c>
      <c r="O135" s="68"/>
      <c r="P135" s="189">
        <f t="shared" si="11"/>
        <v>0</v>
      </c>
      <c r="Q135" s="189">
        <v>0</v>
      </c>
      <c r="R135" s="189">
        <f t="shared" si="12"/>
        <v>0</v>
      </c>
      <c r="S135" s="189">
        <v>0</v>
      </c>
      <c r="T135" s="190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119</v>
      </c>
      <c r="AT135" s="191" t="s">
        <v>115</v>
      </c>
      <c r="AU135" s="191" t="s">
        <v>83</v>
      </c>
      <c r="AY135" s="14" t="s">
        <v>113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4" t="s">
        <v>8</v>
      </c>
      <c r="BK135" s="192">
        <f t="shared" si="19"/>
        <v>0</v>
      </c>
      <c r="BL135" s="14" t="s">
        <v>119</v>
      </c>
      <c r="BM135" s="191" t="s">
        <v>165</v>
      </c>
    </row>
    <row r="136" spans="1:65" s="2" customFormat="1" ht="21.75" customHeight="1">
      <c r="A136" s="31"/>
      <c r="B136" s="32"/>
      <c r="C136" s="179" t="s">
        <v>166</v>
      </c>
      <c r="D136" s="179" t="s">
        <v>115</v>
      </c>
      <c r="E136" s="180" t="s">
        <v>167</v>
      </c>
      <c r="F136" s="181" t="s">
        <v>168</v>
      </c>
      <c r="G136" s="182" t="s">
        <v>118</v>
      </c>
      <c r="H136" s="183">
        <v>102</v>
      </c>
      <c r="I136" s="184"/>
      <c r="J136" s="185">
        <f t="shared" si="10"/>
        <v>0</v>
      </c>
      <c r="K136" s="186"/>
      <c r="L136" s="36"/>
      <c r="M136" s="187" t="s">
        <v>1</v>
      </c>
      <c r="N136" s="188" t="s">
        <v>42</v>
      </c>
      <c r="O136" s="68"/>
      <c r="P136" s="189">
        <f t="shared" si="11"/>
        <v>0</v>
      </c>
      <c r="Q136" s="189">
        <v>0.13188</v>
      </c>
      <c r="R136" s="189">
        <f t="shared" si="12"/>
        <v>13.45176</v>
      </c>
      <c r="S136" s="189">
        <v>0</v>
      </c>
      <c r="T136" s="190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119</v>
      </c>
      <c r="AT136" s="191" t="s">
        <v>115</v>
      </c>
      <c r="AU136" s="191" t="s">
        <v>83</v>
      </c>
      <c r="AY136" s="14" t="s">
        <v>113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4" t="s">
        <v>8</v>
      </c>
      <c r="BK136" s="192">
        <f t="shared" si="19"/>
        <v>0</v>
      </c>
      <c r="BL136" s="14" t="s">
        <v>119</v>
      </c>
      <c r="BM136" s="191" t="s">
        <v>169</v>
      </c>
    </row>
    <row r="137" spans="1:65" s="2" customFormat="1" ht="21.75" customHeight="1">
      <c r="A137" s="31"/>
      <c r="B137" s="32"/>
      <c r="C137" s="179" t="s">
        <v>170</v>
      </c>
      <c r="D137" s="179" t="s">
        <v>115</v>
      </c>
      <c r="E137" s="180" t="s">
        <v>171</v>
      </c>
      <c r="F137" s="181" t="s">
        <v>172</v>
      </c>
      <c r="G137" s="182" t="s">
        <v>118</v>
      </c>
      <c r="H137" s="183">
        <v>669</v>
      </c>
      <c r="I137" s="184"/>
      <c r="J137" s="185">
        <f t="shared" si="10"/>
        <v>0</v>
      </c>
      <c r="K137" s="186"/>
      <c r="L137" s="36"/>
      <c r="M137" s="187" t="s">
        <v>1</v>
      </c>
      <c r="N137" s="188" t="s">
        <v>42</v>
      </c>
      <c r="O137" s="68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119</v>
      </c>
      <c r="AT137" s="191" t="s">
        <v>115</v>
      </c>
      <c r="AU137" s="191" t="s">
        <v>83</v>
      </c>
      <c r="AY137" s="14" t="s">
        <v>113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4" t="s">
        <v>8</v>
      </c>
      <c r="BK137" s="192">
        <f t="shared" si="19"/>
        <v>0</v>
      </c>
      <c r="BL137" s="14" t="s">
        <v>119</v>
      </c>
      <c r="BM137" s="191" t="s">
        <v>173</v>
      </c>
    </row>
    <row r="138" spans="1:65" s="2" customFormat="1" ht="21.75" customHeight="1">
      <c r="A138" s="31"/>
      <c r="B138" s="32"/>
      <c r="C138" s="179" t="s">
        <v>9</v>
      </c>
      <c r="D138" s="179" t="s">
        <v>115</v>
      </c>
      <c r="E138" s="180" t="s">
        <v>174</v>
      </c>
      <c r="F138" s="181" t="s">
        <v>175</v>
      </c>
      <c r="G138" s="182" t="s">
        <v>118</v>
      </c>
      <c r="H138" s="183">
        <v>816</v>
      </c>
      <c r="I138" s="184"/>
      <c r="J138" s="185">
        <f t="shared" si="10"/>
        <v>0</v>
      </c>
      <c r="K138" s="186"/>
      <c r="L138" s="36"/>
      <c r="M138" s="187" t="s">
        <v>1</v>
      </c>
      <c r="N138" s="188" t="s">
        <v>42</v>
      </c>
      <c r="O138" s="68"/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119</v>
      </c>
      <c r="AT138" s="191" t="s">
        <v>115</v>
      </c>
      <c r="AU138" s="191" t="s">
        <v>83</v>
      </c>
      <c r="AY138" s="14" t="s">
        <v>113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4" t="s">
        <v>8</v>
      </c>
      <c r="BK138" s="192">
        <f t="shared" si="19"/>
        <v>0</v>
      </c>
      <c r="BL138" s="14" t="s">
        <v>119</v>
      </c>
      <c r="BM138" s="191" t="s">
        <v>176</v>
      </c>
    </row>
    <row r="139" spans="1:65" s="2" customFormat="1" ht="21.75" customHeight="1">
      <c r="A139" s="31"/>
      <c r="B139" s="32"/>
      <c r="C139" s="179" t="s">
        <v>177</v>
      </c>
      <c r="D139" s="179" t="s">
        <v>115</v>
      </c>
      <c r="E139" s="180" t="s">
        <v>178</v>
      </c>
      <c r="F139" s="181" t="s">
        <v>179</v>
      </c>
      <c r="G139" s="182" t="s">
        <v>118</v>
      </c>
      <c r="H139" s="183">
        <v>426</v>
      </c>
      <c r="I139" s="184"/>
      <c r="J139" s="185">
        <f t="shared" si="10"/>
        <v>0</v>
      </c>
      <c r="K139" s="186"/>
      <c r="L139" s="36"/>
      <c r="M139" s="187" t="s">
        <v>1</v>
      </c>
      <c r="N139" s="188" t="s">
        <v>42</v>
      </c>
      <c r="O139" s="68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119</v>
      </c>
      <c r="AT139" s="191" t="s">
        <v>115</v>
      </c>
      <c r="AU139" s="191" t="s">
        <v>83</v>
      </c>
      <c r="AY139" s="14" t="s">
        <v>113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4" t="s">
        <v>8</v>
      </c>
      <c r="BK139" s="192">
        <f t="shared" si="19"/>
        <v>0</v>
      </c>
      <c r="BL139" s="14" t="s">
        <v>119</v>
      </c>
      <c r="BM139" s="191" t="s">
        <v>180</v>
      </c>
    </row>
    <row r="140" spans="1:65" s="2" customFormat="1" ht="21.75" customHeight="1">
      <c r="A140" s="31"/>
      <c r="B140" s="32"/>
      <c r="C140" s="179" t="s">
        <v>181</v>
      </c>
      <c r="D140" s="179" t="s">
        <v>115</v>
      </c>
      <c r="E140" s="180" t="s">
        <v>182</v>
      </c>
      <c r="F140" s="181" t="s">
        <v>183</v>
      </c>
      <c r="G140" s="182" t="s">
        <v>118</v>
      </c>
      <c r="H140" s="183">
        <v>426</v>
      </c>
      <c r="I140" s="184"/>
      <c r="J140" s="185">
        <f t="shared" si="10"/>
        <v>0</v>
      </c>
      <c r="K140" s="186"/>
      <c r="L140" s="36"/>
      <c r="M140" s="187" t="s">
        <v>1</v>
      </c>
      <c r="N140" s="188" t="s">
        <v>42</v>
      </c>
      <c r="O140" s="68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119</v>
      </c>
      <c r="AT140" s="191" t="s">
        <v>115</v>
      </c>
      <c r="AU140" s="191" t="s">
        <v>83</v>
      </c>
      <c r="AY140" s="14" t="s">
        <v>113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4" t="s">
        <v>8</v>
      </c>
      <c r="BK140" s="192">
        <f t="shared" si="19"/>
        <v>0</v>
      </c>
      <c r="BL140" s="14" t="s">
        <v>119</v>
      </c>
      <c r="BM140" s="191" t="s">
        <v>184</v>
      </c>
    </row>
    <row r="141" spans="1:65" s="2" customFormat="1" ht="33" customHeight="1">
      <c r="A141" s="31"/>
      <c r="B141" s="32"/>
      <c r="C141" s="179" t="s">
        <v>185</v>
      </c>
      <c r="D141" s="179" t="s">
        <v>115</v>
      </c>
      <c r="E141" s="180" t="s">
        <v>186</v>
      </c>
      <c r="F141" s="181" t="s">
        <v>187</v>
      </c>
      <c r="G141" s="182" t="s">
        <v>118</v>
      </c>
      <c r="H141" s="183">
        <v>816</v>
      </c>
      <c r="I141" s="184"/>
      <c r="J141" s="185">
        <f t="shared" si="10"/>
        <v>0</v>
      </c>
      <c r="K141" s="186"/>
      <c r="L141" s="36"/>
      <c r="M141" s="187" t="s">
        <v>1</v>
      </c>
      <c r="N141" s="188" t="s">
        <v>42</v>
      </c>
      <c r="O141" s="68"/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119</v>
      </c>
      <c r="AT141" s="191" t="s">
        <v>115</v>
      </c>
      <c r="AU141" s="191" t="s">
        <v>83</v>
      </c>
      <c r="AY141" s="14" t="s">
        <v>113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4" t="s">
        <v>8</v>
      </c>
      <c r="BK141" s="192">
        <f t="shared" si="19"/>
        <v>0</v>
      </c>
      <c r="BL141" s="14" t="s">
        <v>119</v>
      </c>
      <c r="BM141" s="191" t="s">
        <v>188</v>
      </c>
    </row>
    <row r="142" spans="1:65" s="2" customFormat="1" ht="21.75" customHeight="1">
      <c r="A142" s="31"/>
      <c r="B142" s="32"/>
      <c r="C142" s="179" t="s">
        <v>189</v>
      </c>
      <c r="D142" s="179" t="s">
        <v>115</v>
      </c>
      <c r="E142" s="180" t="s">
        <v>190</v>
      </c>
      <c r="F142" s="181" t="s">
        <v>191</v>
      </c>
      <c r="G142" s="182" t="s">
        <v>118</v>
      </c>
      <c r="H142" s="183">
        <v>12.5</v>
      </c>
      <c r="I142" s="184"/>
      <c r="J142" s="185">
        <f t="shared" si="10"/>
        <v>0</v>
      </c>
      <c r="K142" s="186"/>
      <c r="L142" s="36"/>
      <c r="M142" s="187" t="s">
        <v>1</v>
      </c>
      <c r="N142" s="188" t="s">
        <v>42</v>
      </c>
      <c r="O142" s="68"/>
      <c r="P142" s="189">
        <f t="shared" si="11"/>
        <v>0</v>
      </c>
      <c r="Q142" s="189">
        <v>0.50077</v>
      </c>
      <c r="R142" s="189">
        <f t="shared" si="12"/>
        <v>6.259625000000001</v>
      </c>
      <c r="S142" s="189">
        <v>0</v>
      </c>
      <c r="T142" s="19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119</v>
      </c>
      <c r="AT142" s="191" t="s">
        <v>115</v>
      </c>
      <c r="AU142" s="191" t="s">
        <v>83</v>
      </c>
      <c r="AY142" s="14" t="s">
        <v>113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8</v>
      </c>
      <c r="BK142" s="192">
        <f t="shared" si="19"/>
        <v>0</v>
      </c>
      <c r="BL142" s="14" t="s">
        <v>119</v>
      </c>
      <c r="BM142" s="191" t="s">
        <v>192</v>
      </c>
    </row>
    <row r="143" spans="2:63" s="12" customFormat="1" ht="22.9" customHeight="1">
      <c r="B143" s="163"/>
      <c r="C143" s="164"/>
      <c r="D143" s="165" t="s">
        <v>76</v>
      </c>
      <c r="E143" s="177" t="s">
        <v>145</v>
      </c>
      <c r="F143" s="177" t="s">
        <v>193</v>
      </c>
      <c r="G143" s="164"/>
      <c r="H143" s="164"/>
      <c r="I143" s="167"/>
      <c r="J143" s="178">
        <f>BK143</f>
        <v>0</v>
      </c>
      <c r="K143" s="164"/>
      <c r="L143" s="169"/>
      <c r="M143" s="170"/>
      <c r="N143" s="171"/>
      <c r="O143" s="171"/>
      <c r="P143" s="172">
        <f>SUM(P144:P145)</f>
        <v>0</v>
      </c>
      <c r="Q143" s="171"/>
      <c r="R143" s="172">
        <f>SUM(R144:R145)</f>
        <v>1.12201</v>
      </c>
      <c r="S143" s="171"/>
      <c r="T143" s="173">
        <f>SUM(T144:T145)</f>
        <v>0.45</v>
      </c>
      <c r="AR143" s="174" t="s">
        <v>8</v>
      </c>
      <c r="AT143" s="175" t="s">
        <v>76</v>
      </c>
      <c r="AU143" s="175" t="s">
        <v>8</v>
      </c>
      <c r="AY143" s="174" t="s">
        <v>113</v>
      </c>
      <c r="BK143" s="176">
        <f>SUM(BK144:BK145)</f>
        <v>0</v>
      </c>
    </row>
    <row r="144" spans="1:65" s="2" customFormat="1" ht="33" customHeight="1">
      <c r="A144" s="31"/>
      <c r="B144" s="32"/>
      <c r="C144" s="179" t="s">
        <v>194</v>
      </c>
      <c r="D144" s="179" t="s">
        <v>115</v>
      </c>
      <c r="E144" s="180" t="s">
        <v>195</v>
      </c>
      <c r="F144" s="181" t="s">
        <v>196</v>
      </c>
      <c r="G144" s="182" t="s">
        <v>197</v>
      </c>
      <c r="H144" s="183">
        <v>1</v>
      </c>
      <c r="I144" s="184"/>
      <c r="J144" s="185">
        <f>ROUND(I144*H144,0)</f>
        <v>0</v>
      </c>
      <c r="K144" s="186"/>
      <c r="L144" s="36"/>
      <c r="M144" s="187" t="s">
        <v>1</v>
      </c>
      <c r="N144" s="188" t="s">
        <v>42</v>
      </c>
      <c r="O144" s="68"/>
      <c r="P144" s="189">
        <f>O144*H144</f>
        <v>0</v>
      </c>
      <c r="Q144" s="189">
        <v>0.70121</v>
      </c>
      <c r="R144" s="189">
        <f>Q144*H144</f>
        <v>0.70121</v>
      </c>
      <c r="S144" s="189">
        <v>0.45</v>
      </c>
      <c r="T144" s="190">
        <f>S144*H144</f>
        <v>0.45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119</v>
      </c>
      <c r="AT144" s="191" t="s">
        <v>115</v>
      </c>
      <c r="AU144" s="191" t="s">
        <v>83</v>
      </c>
      <c r="AY144" s="14" t="s">
        <v>113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4" t="s">
        <v>8</v>
      </c>
      <c r="BK144" s="192">
        <f>ROUND(I144*H144,0)</f>
        <v>0</v>
      </c>
      <c r="BL144" s="14" t="s">
        <v>119</v>
      </c>
      <c r="BM144" s="191" t="s">
        <v>198</v>
      </c>
    </row>
    <row r="145" spans="1:65" s="2" customFormat="1" ht="21.75" customHeight="1">
      <c r="A145" s="31"/>
      <c r="B145" s="32"/>
      <c r="C145" s="179" t="s">
        <v>7</v>
      </c>
      <c r="D145" s="179" t="s">
        <v>115</v>
      </c>
      <c r="E145" s="180" t="s">
        <v>199</v>
      </c>
      <c r="F145" s="181" t="s">
        <v>200</v>
      </c>
      <c r="G145" s="182" t="s">
        <v>197</v>
      </c>
      <c r="H145" s="183">
        <v>1</v>
      </c>
      <c r="I145" s="184"/>
      <c r="J145" s="185">
        <f>ROUND(I145*H145,0)</f>
        <v>0</v>
      </c>
      <c r="K145" s="186"/>
      <c r="L145" s="36"/>
      <c r="M145" s="187" t="s">
        <v>1</v>
      </c>
      <c r="N145" s="188" t="s">
        <v>42</v>
      </c>
      <c r="O145" s="68"/>
      <c r="P145" s="189">
        <f>O145*H145</f>
        <v>0</v>
      </c>
      <c r="Q145" s="189">
        <v>0.4208</v>
      </c>
      <c r="R145" s="189">
        <f>Q145*H145</f>
        <v>0.4208</v>
      </c>
      <c r="S145" s="189">
        <v>0</v>
      </c>
      <c r="T145" s="19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119</v>
      </c>
      <c r="AT145" s="191" t="s">
        <v>115</v>
      </c>
      <c r="AU145" s="191" t="s">
        <v>83</v>
      </c>
      <c r="AY145" s="14" t="s">
        <v>113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4" t="s">
        <v>8</v>
      </c>
      <c r="BK145" s="192">
        <f>ROUND(I145*H145,0)</f>
        <v>0</v>
      </c>
      <c r="BL145" s="14" t="s">
        <v>119</v>
      </c>
      <c r="BM145" s="191" t="s">
        <v>201</v>
      </c>
    </row>
    <row r="146" spans="2:63" s="12" customFormat="1" ht="22.9" customHeight="1">
      <c r="B146" s="163"/>
      <c r="C146" s="164"/>
      <c r="D146" s="165" t="s">
        <v>76</v>
      </c>
      <c r="E146" s="177" t="s">
        <v>202</v>
      </c>
      <c r="F146" s="177" t="s">
        <v>203</v>
      </c>
      <c r="G146" s="164"/>
      <c r="H146" s="164"/>
      <c r="I146" s="167"/>
      <c r="J146" s="178">
        <f>BK146</f>
        <v>0</v>
      </c>
      <c r="K146" s="164"/>
      <c r="L146" s="169"/>
      <c r="M146" s="170"/>
      <c r="N146" s="171"/>
      <c r="O146" s="171"/>
      <c r="P146" s="172">
        <f>SUM(P147:P149)</f>
        <v>0</v>
      </c>
      <c r="Q146" s="171"/>
      <c r="R146" s="172">
        <f>SUM(R147:R149)</f>
        <v>0</v>
      </c>
      <c r="S146" s="171"/>
      <c r="T146" s="173">
        <f>SUM(T147:T149)</f>
        <v>0</v>
      </c>
      <c r="AR146" s="174" t="s">
        <v>8</v>
      </c>
      <c r="AT146" s="175" t="s">
        <v>76</v>
      </c>
      <c r="AU146" s="175" t="s">
        <v>8</v>
      </c>
      <c r="AY146" s="174" t="s">
        <v>113</v>
      </c>
      <c r="BK146" s="176">
        <f>SUM(BK147:BK149)</f>
        <v>0</v>
      </c>
    </row>
    <row r="147" spans="1:65" s="2" customFormat="1" ht="21.75" customHeight="1">
      <c r="A147" s="31"/>
      <c r="B147" s="32"/>
      <c r="C147" s="179" t="s">
        <v>204</v>
      </c>
      <c r="D147" s="179" t="s">
        <v>115</v>
      </c>
      <c r="E147" s="180" t="s">
        <v>205</v>
      </c>
      <c r="F147" s="181" t="s">
        <v>206</v>
      </c>
      <c r="G147" s="182" t="s">
        <v>139</v>
      </c>
      <c r="H147" s="183">
        <v>165.32</v>
      </c>
      <c r="I147" s="184"/>
      <c r="J147" s="185">
        <f>ROUND(I147*H147,0)</f>
        <v>0</v>
      </c>
      <c r="K147" s="186"/>
      <c r="L147" s="36"/>
      <c r="M147" s="187" t="s">
        <v>1</v>
      </c>
      <c r="N147" s="188" t="s">
        <v>42</v>
      </c>
      <c r="O147" s="68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119</v>
      </c>
      <c r="AT147" s="191" t="s">
        <v>115</v>
      </c>
      <c r="AU147" s="191" t="s">
        <v>83</v>
      </c>
      <c r="AY147" s="14" t="s">
        <v>113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4" t="s">
        <v>8</v>
      </c>
      <c r="BK147" s="192">
        <f>ROUND(I147*H147,0)</f>
        <v>0</v>
      </c>
      <c r="BL147" s="14" t="s">
        <v>119</v>
      </c>
      <c r="BM147" s="191" t="s">
        <v>207</v>
      </c>
    </row>
    <row r="148" spans="1:65" s="2" customFormat="1" ht="21.75" customHeight="1">
      <c r="A148" s="31"/>
      <c r="B148" s="32"/>
      <c r="C148" s="179" t="s">
        <v>208</v>
      </c>
      <c r="D148" s="179" t="s">
        <v>115</v>
      </c>
      <c r="E148" s="180" t="s">
        <v>209</v>
      </c>
      <c r="F148" s="181" t="s">
        <v>210</v>
      </c>
      <c r="G148" s="182" t="s">
        <v>139</v>
      </c>
      <c r="H148" s="183">
        <v>2810.44</v>
      </c>
      <c r="I148" s="184"/>
      <c r="J148" s="185">
        <f>ROUND(I148*H148,0)</f>
        <v>0</v>
      </c>
      <c r="K148" s="186"/>
      <c r="L148" s="36"/>
      <c r="M148" s="187" t="s">
        <v>1</v>
      </c>
      <c r="N148" s="188" t="s">
        <v>42</v>
      </c>
      <c r="O148" s="68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119</v>
      </c>
      <c r="AT148" s="191" t="s">
        <v>115</v>
      </c>
      <c r="AU148" s="191" t="s">
        <v>83</v>
      </c>
      <c r="AY148" s="14" t="s">
        <v>113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4" t="s">
        <v>8</v>
      </c>
      <c r="BK148" s="192">
        <f>ROUND(I148*H148,0)</f>
        <v>0</v>
      </c>
      <c r="BL148" s="14" t="s">
        <v>119</v>
      </c>
      <c r="BM148" s="191" t="s">
        <v>211</v>
      </c>
    </row>
    <row r="149" spans="1:65" s="2" customFormat="1" ht="44.25" customHeight="1">
      <c r="A149" s="31"/>
      <c r="B149" s="32"/>
      <c r="C149" s="179" t="s">
        <v>212</v>
      </c>
      <c r="D149" s="179" t="s">
        <v>115</v>
      </c>
      <c r="E149" s="180" t="s">
        <v>213</v>
      </c>
      <c r="F149" s="181" t="s">
        <v>214</v>
      </c>
      <c r="G149" s="182" t="s">
        <v>139</v>
      </c>
      <c r="H149" s="183">
        <v>165.32</v>
      </c>
      <c r="I149" s="184"/>
      <c r="J149" s="185">
        <f>ROUND(I149*H149,0)</f>
        <v>0</v>
      </c>
      <c r="K149" s="186"/>
      <c r="L149" s="36"/>
      <c r="M149" s="187" t="s">
        <v>1</v>
      </c>
      <c r="N149" s="188" t="s">
        <v>42</v>
      </c>
      <c r="O149" s="68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119</v>
      </c>
      <c r="AT149" s="191" t="s">
        <v>115</v>
      </c>
      <c r="AU149" s="191" t="s">
        <v>83</v>
      </c>
      <c r="AY149" s="14" t="s">
        <v>113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4" t="s">
        <v>8</v>
      </c>
      <c r="BK149" s="192">
        <f>ROUND(I149*H149,0)</f>
        <v>0</v>
      </c>
      <c r="BL149" s="14" t="s">
        <v>119</v>
      </c>
      <c r="BM149" s="191" t="s">
        <v>215</v>
      </c>
    </row>
    <row r="150" spans="2:63" s="12" customFormat="1" ht="22.9" customHeight="1">
      <c r="B150" s="163"/>
      <c r="C150" s="164"/>
      <c r="D150" s="165" t="s">
        <v>76</v>
      </c>
      <c r="E150" s="177" t="s">
        <v>216</v>
      </c>
      <c r="F150" s="177" t="s">
        <v>217</v>
      </c>
      <c r="G150" s="164"/>
      <c r="H150" s="164"/>
      <c r="I150" s="167"/>
      <c r="J150" s="178">
        <f>BK150</f>
        <v>0</v>
      </c>
      <c r="K150" s="164"/>
      <c r="L150" s="169"/>
      <c r="M150" s="170"/>
      <c r="N150" s="171"/>
      <c r="O150" s="171"/>
      <c r="P150" s="172">
        <f>P151</f>
        <v>0</v>
      </c>
      <c r="Q150" s="171"/>
      <c r="R150" s="172">
        <f>R151</f>
        <v>0</v>
      </c>
      <c r="S150" s="171"/>
      <c r="T150" s="173">
        <f>T151</f>
        <v>0</v>
      </c>
      <c r="AR150" s="174" t="s">
        <v>8</v>
      </c>
      <c r="AT150" s="175" t="s">
        <v>76</v>
      </c>
      <c r="AU150" s="175" t="s">
        <v>8</v>
      </c>
      <c r="AY150" s="174" t="s">
        <v>113</v>
      </c>
      <c r="BK150" s="176">
        <f>BK151</f>
        <v>0</v>
      </c>
    </row>
    <row r="151" spans="1:65" s="2" customFormat="1" ht="33" customHeight="1">
      <c r="A151" s="31"/>
      <c r="B151" s="32"/>
      <c r="C151" s="179" t="s">
        <v>218</v>
      </c>
      <c r="D151" s="179" t="s">
        <v>115</v>
      </c>
      <c r="E151" s="180" t="s">
        <v>219</v>
      </c>
      <c r="F151" s="181" t="s">
        <v>220</v>
      </c>
      <c r="G151" s="182" t="s">
        <v>139</v>
      </c>
      <c r="H151" s="183">
        <v>20.92</v>
      </c>
      <c r="I151" s="184"/>
      <c r="J151" s="185">
        <f>ROUND(I151*H151,0)</f>
        <v>0</v>
      </c>
      <c r="K151" s="186"/>
      <c r="L151" s="36"/>
      <c r="M151" s="187" t="s">
        <v>1</v>
      </c>
      <c r="N151" s="188" t="s">
        <v>42</v>
      </c>
      <c r="O151" s="68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119</v>
      </c>
      <c r="AT151" s="191" t="s">
        <v>115</v>
      </c>
      <c r="AU151" s="191" t="s">
        <v>83</v>
      </c>
      <c r="AY151" s="14" t="s">
        <v>113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4" t="s">
        <v>8</v>
      </c>
      <c r="BK151" s="192">
        <f>ROUND(I151*H151,0)</f>
        <v>0</v>
      </c>
      <c r="BL151" s="14" t="s">
        <v>119</v>
      </c>
      <c r="BM151" s="191" t="s">
        <v>221</v>
      </c>
    </row>
    <row r="152" spans="2:63" s="12" customFormat="1" ht="25.9" customHeight="1">
      <c r="B152" s="163"/>
      <c r="C152" s="164"/>
      <c r="D152" s="165" t="s">
        <v>76</v>
      </c>
      <c r="E152" s="166" t="s">
        <v>222</v>
      </c>
      <c r="F152" s="166" t="s">
        <v>223</v>
      </c>
      <c r="G152" s="164"/>
      <c r="H152" s="164"/>
      <c r="I152" s="167"/>
      <c r="J152" s="168">
        <f>BK152</f>
        <v>0</v>
      </c>
      <c r="K152" s="164"/>
      <c r="L152" s="169"/>
      <c r="M152" s="170"/>
      <c r="N152" s="171"/>
      <c r="O152" s="171"/>
      <c r="P152" s="172">
        <f>P153</f>
        <v>0</v>
      </c>
      <c r="Q152" s="171"/>
      <c r="R152" s="172">
        <f>R153</f>
        <v>0</v>
      </c>
      <c r="S152" s="171"/>
      <c r="T152" s="173">
        <f>T153</f>
        <v>0</v>
      </c>
      <c r="AR152" s="174" t="s">
        <v>132</v>
      </c>
      <c r="AT152" s="175" t="s">
        <v>76</v>
      </c>
      <c r="AU152" s="175" t="s">
        <v>77</v>
      </c>
      <c r="AY152" s="174" t="s">
        <v>113</v>
      </c>
      <c r="BK152" s="176">
        <f>BK153</f>
        <v>0</v>
      </c>
    </row>
    <row r="153" spans="2:63" s="12" customFormat="1" ht="22.9" customHeight="1">
      <c r="B153" s="163"/>
      <c r="C153" s="164"/>
      <c r="D153" s="165" t="s">
        <v>76</v>
      </c>
      <c r="E153" s="177" t="s">
        <v>224</v>
      </c>
      <c r="F153" s="177" t="s">
        <v>225</v>
      </c>
      <c r="G153" s="164"/>
      <c r="H153" s="164"/>
      <c r="I153" s="167"/>
      <c r="J153" s="178">
        <f>BK153</f>
        <v>0</v>
      </c>
      <c r="K153" s="164"/>
      <c r="L153" s="169"/>
      <c r="M153" s="170"/>
      <c r="N153" s="171"/>
      <c r="O153" s="171"/>
      <c r="P153" s="172">
        <f>P154</f>
        <v>0</v>
      </c>
      <c r="Q153" s="171"/>
      <c r="R153" s="172">
        <f>R154</f>
        <v>0</v>
      </c>
      <c r="S153" s="171"/>
      <c r="T153" s="173">
        <f>T154</f>
        <v>0</v>
      </c>
      <c r="AR153" s="174" t="s">
        <v>132</v>
      </c>
      <c r="AT153" s="175" t="s">
        <v>76</v>
      </c>
      <c r="AU153" s="175" t="s">
        <v>8</v>
      </c>
      <c r="AY153" s="174" t="s">
        <v>113</v>
      </c>
      <c r="BK153" s="176">
        <f>BK154</f>
        <v>0</v>
      </c>
    </row>
    <row r="154" spans="1:65" s="2" customFormat="1" ht="16.5" customHeight="1">
      <c r="A154" s="31"/>
      <c r="B154" s="32"/>
      <c r="C154" s="179" t="s">
        <v>226</v>
      </c>
      <c r="D154" s="179" t="s">
        <v>115</v>
      </c>
      <c r="E154" s="180" t="s">
        <v>227</v>
      </c>
      <c r="F154" s="181" t="s">
        <v>225</v>
      </c>
      <c r="G154" s="182" t="s">
        <v>228</v>
      </c>
      <c r="H154" s="193"/>
      <c r="I154" s="184"/>
      <c r="J154" s="185">
        <f>ROUND(I154*H154,0)</f>
        <v>0</v>
      </c>
      <c r="K154" s="186"/>
      <c r="L154" s="36"/>
      <c r="M154" s="194" t="s">
        <v>1</v>
      </c>
      <c r="N154" s="195" t="s">
        <v>42</v>
      </c>
      <c r="O154" s="196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229</v>
      </c>
      <c r="AT154" s="191" t="s">
        <v>115</v>
      </c>
      <c r="AU154" s="191" t="s">
        <v>83</v>
      </c>
      <c r="AY154" s="14" t="s">
        <v>113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4" t="s">
        <v>8</v>
      </c>
      <c r="BK154" s="192">
        <f>ROUND(I154*H154,0)</f>
        <v>0</v>
      </c>
      <c r="BL154" s="14" t="s">
        <v>229</v>
      </c>
      <c r="BM154" s="191" t="s">
        <v>230</v>
      </c>
    </row>
    <row r="155" spans="1:31" s="2" customFormat="1" ht="6.95" customHeight="1">
      <c r="A155" s="31"/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36"/>
      <c r="M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</sheetData>
  <sheetProtection algorithmName="SHA-512" hashValue="gYPiAyV8YQHYlMFb4W6rhPQbFZYZC4jnJMiTyaqn16yNIsbVh4ECqP9HYdZsTS7dkKlVyHP8HH67KkrueSzPJA==" saltValue="nC9zjvj7S6Y5952Llo9d+y3pssdhdwTc1Iw3v/jY3ROpkQpvFKLWD7OZb2k98xN0BvhxO75Q9ILbGxJBAzBWuA==" spinCount="100000" sheet="1" objects="1" scenarios="1" formatColumns="0" formatRows="0" autoFilter="0"/>
  <autoFilter ref="C119:K154"/>
  <mergeCells count="6">
    <mergeCell ref="L2:V2"/>
    <mergeCell ref="E7:H7"/>
    <mergeCell ref="E16:H16"/>
    <mergeCell ref="E25:H25"/>
    <mergeCell ref="E85:H85"/>
    <mergeCell ref="E112:H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PCROZPOCTY\pavelhrba</dc:creator>
  <cp:keywords/>
  <dc:description/>
  <cp:lastModifiedBy>Jaromír Kolář, Ing.</cp:lastModifiedBy>
  <dcterms:created xsi:type="dcterms:W3CDTF">2021-02-21T11:15:55Z</dcterms:created>
  <dcterms:modified xsi:type="dcterms:W3CDTF">2021-02-26T08:14:11Z</dcterms:modified>
  <cp:category/>
  <cp:version/>
  <cp:contentType/>
  <cp:contentStatus/>
</cp:coreProperties>
</file>