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rahoslav\Documents\A-DOKUMENTY\HORAŽĎOVICE_SŠ\DOKUMENTACE_ZADÁNÍ_5.1.b VZT_SŠ HD\"/>
    </mc:Choice>
  </mc:AlternateContent>
  <xr:revisionPtr revIDLastSave="0" documentId="13_ncr:1_{3B7B3185-2795-4B4B-B697-F522FBF19660}" xr6:coauthVersionLast="46" xr6:coauthVersionMax="46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OVN 02 Naklady" sheetId="12" r:id="rId4"/>
    <sheet name="1 01 Pol" sheetId="13" r:id="rId5"/>
    <sheet name="1 02 Pol" sheetId="14" r:id="rId6"/>
  </sheets>
  <externalReferences>
    <externalReference r:id="rId7"/>
  </externalReferences>
  <definedNames>
    <definedName name="CelkemDPHVypocet" localSheetId="1">Stavba!$H$46</definedName>
    <definedName name="CenaCelkem">Stavba!$G$29</definedName>
    <definedName name="CenaCelkemBezDPH">Stavba!$G$28</definedName>
    <definedName name="CenaCelkemVypocet" localSheetId="1">Stavba!$I$46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4">'1 01 Pol'!$1:$7</definedName>
    <definedName name="_xlnm.Print_Titles" localSheetId="5">'1 02 Pol'!$1:$7</definedName>
    <definedName name="_xlnm.Print_Titles" localSheetId="3">'OVN 02 Naklady'!$1:$7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4">'1 01 Pol'!$A$1:$X$93</definedName>
    <definedName name="_xlnm.Print_Area" localSheetId="5">'1 02 Pol'!$A$1:$X$23</definedName>
    <definedName name="_xlnm.Print_Area" localSheetId="3">'OVN 02 Naklady'!$A$1:$X$15</definedName>
    <definedName name="_xlnm.Print_Area" localSheetId="1">Stavba!$A$1:$J$64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Stavba!$F$46</definedName>
    <definedName name="ZakladDPHZakl">Stavba!$G$25</definedName>
    <definedName name="ZakladDPHZaklVypocet" localSheetId="1">Stavba!$G$46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5" i="14" l="1"/>
  <c r="O15" i="14"/>
  <c r="K15" i="14"/>
  <c r="I15" i="14"/>
  <c r="G15" i="14"/>
  <c r="M15" i="14" s="1"/>
  <c r="Q17" i="13" l="1"/>
  <c r="O17" i="13"/>
  <c r="K17" i="13"/>
  <c r="I17" i="13"/>
  <c r="G17" i="13"/>
  <c r="M17" i="13" s="1"/>
  <c r="Q12" i="13"/>
  <c r="O12" i="13"/>
  <c r="K12" i="13"/>
  <c r="I12" i="13"/>
  <c r="G12" i="13"/>
  <c r="M12" i="13" s="1"/>
  <c r="G9" i="14" l="1"/>
  <c r="I9" i="14"/>
  <c r="K9" i="14"/>
  <c r="O9" i="14"/>
  <c r="Q9" i="14"/>
  <c r="V9" i="14"/>
  <c r="G10" i="14"/>
  <c r="M10" i="14" s="1"/>
  <c r="I10" i="14"/>
  <c r="K10" i="14"/>
  <c r="O10" i="14"/>
  <c r="Q10" i="14"/>
  <c r="V10" i="14"/>
  <c r="G11" i="14"/>
  <c r="I11" i="14"/>
  <c r="K11" i="14"/>
  <c r="M11" i="14"/>
  <c r="O11" i="14"/>
  <c r="Q11" i="14"/>
  <c r="V11" i="14"/>
  <c r="G12" i="14"/>
  <c r="M12" i="14" s="1"/>
  <c r="I12" i="14"/>
  <c r="K12" i="14"/>
  <c r="O12" i="14"/>
  <c r="Q12" i="14"/>
  <c r="V12" i="14"/>
  <c r="G13" i="14"/>
  <c r="M13" i="14" s="1"/>
  <c r="I13" i="14"/>
  <c r="K13" i="14"/>
  <c r="O13" i="14"/>
  <c r="Q13" i="14"/>
  <c r="V13" i="14"/>
  <c r="G14" i="14"/>
  <c r="M14" i="14" s="1"/>
  <c r="I14" i="14"/>
  <c r="K14" i="14"/>
  <c r="O14" i="14"/>
  <c r="Q14" i="14"/>
  <c r="V14" i="14"/>
  <c r="G17" i="14"/>
  <c r="M17" i="14" s="1"/>
  <c r="I17" i="14"/>
  <c r="K17" i="14"/>
  <c r="O17" i="14"/>
  <c r="Q17" i="14"/>
  <c r="V17" i="14"/>
  <c r="G18" i="14"/>
  <c r="M18" i="14" s="1"/>
  <c r="I18" i="14"/>
  <c r="K18" i="14"/>
  <c r="O18" i="14"/>
  <c r="Q18" i="14"/>
  <c r="V18" i="14"/>
  <c r="G19" i="14"/>
  <c r="M19" i="14" s="1"/>
  <c r="I19" i="14"/>
  <c r="K19" i="14"/>
  <c r="O19" i="14"/>
  <c r="Q19" i="14"/>
  <c r="V19" i="14"/>
  <c r="G20" i="14"/>
  <c r="M20" i="14" s="1"/>
  <c r="I20" i="14"/>
  <c r="K20" i="14"/>
  <c r="O20" i="14"/>
  <c r="Q20" i="14"/>
  <c r="V20" i="14"/>
  <c r="AE22" i="14"/>
  <c r="F45" i="1" s="1"/>
  <c r="G9" i="13"/>
  <c r="M9" i="13" s="1"/>
  <c r="I9" i="13"/>
  <c r="K9" i="13"/>
  <c r="O9" i="13"/>
  <c r="Q9" i="13"/>
  <c r="V9" i="13"/>
  <c r="G10" i="13"/>
  <c r="M10" i="13" s="1"/>
  <c r="I10" i="13"/>
  <c r="K10" i="13"/>
  <c r="O10" i="13"/>
  <c r="Q10" i="13"/>
  <c r="V10" i="13"/>
  <c r="G11" i="13"/>
  <c r="M11" i="13" s="1"/>
  <c r="I11" i="13"/>
  <c r="K11" i="13"/>
  <c r="O11" i="13"/>
  <c r="Q11" i="13"/>
  <c r="V11" i="13"/>
  <c r="G14" i="13"/>
  <c r="M14" i="13" s="1"/>
  <c r="I14" i="13"/>
  <c r="K14" i="13"/>
  <c r="O14" i="13"/>
  <c r="Q14" i="13"/>
  <c r="V14" i="13"/>
  <c r="G15" i="13"/>
  <c r="M15" i="13" s="1"/>
  <c r="I15" i="13"/>
  <c r="K15" i="13"/>
  <c r="O15" i="13"/>
  <c r="Q15" i="13"/>
  <c r="V15" i="13"/>
  <c r="G16" i="13"/>
  <c r="M16" i="13" s="1"/>
  <c r="I16" i="13"/>
  <c r="K16" i="13"/>
  <c r="O16" i="13"/>
  <c r="Q16" i="13"/>
  <c r="V16" i="13"/>
  <c r="G19" i="13"/>
  <c r="M19" i="13" s="1"/>
  <c r="I19" i="13"/>
  <c r="K19" i="13"/>
  <c r="O19" i="13"/>
  <c r="Q19" i="13"/>
  <c r="V19" i="13"/>
  <c r="G20" i="13"/>
  <c r="M20" i="13" s="1"/>
  <c r="I20" i="13"/>
  <c r="K20" i="13"/>
  <c r="O20" i="13"/>
  <c r="Q20" i="13"/>
  <c r="V20" i="13"/>
  <c r="G21" i="13"/>
  <c r="M21" i="13" s="1"/>
  <c r="I21" i="13"/>
  <c r="K21" i="13"/>
  <c r="O21" i="13"/>
  <c r="Q21" i="13"/>
  <c r="V21" i="13"/>
  <c r="G22" i="13"/>
  <c r="M22" i="13" s="1"/>
  <c r="I22" i="13"/>
  <c r="K22" i="13"/>
  <c r="O22" i="13"/>
  <c r="Q22" i="13"/>
  <c r="V22" i="13"/>
  <c r="G23" i="13"/>
  <c r="M23" i="13" s="1"/>
  <c r="I23" i="13"/>
  <c r="K23" i="13"/>
  <c r="O23" i="13"/>
  <c r="Q23" i="13"/>
  <c r="V23" i="13"/>
  <c r="G25" i="13"/>
  <c r="M25" i="13" s="1"/>
  <c r="I25" i="13"/>
  <c r="K25" i="13"/>
  <c r="O25" i="13"/>
  <c r="Q25" i="13"/>
  <c r="V25" i="13"/>
  <c r="G26" i="13"/>
  <c r="M26" i="13" s="1"/>
  <c r="I26" i="13"/>
  <c r="K26" i="13"/>
  <c r="O26" i="13"/>
  <c r="Q26" i="13"/>
  <c r="V26" i="13"/>
  <c r="G27" i="13"/>
  <c r="M27" i="13" s="1"/>
  <c r="I27" i="13"/>
  <c r="K27" i="13"/>
  <c r="O27" i="13"/>
  <c r="Q27" i="13"/>
  <c r="V27" i="13"/>
  <c r="G28" i="13"/>
  <c r="M28" i="13" s="1"/>
  <c r="I28" i="13"/>
  <c r="K28" i="13"/>
  <c r="O28" i="13"/>
  <c r="Q28" i="13"/>
  <c r="V28" i="13"/>
  <c r="G29" i="13"/>
  <c r="M29" i="13" s="1"/>
  <c r="I29" i="13"/>
  <c r="K29" i="13"/>
  <c r="O29" i="13"/>
  <c r="Q29" i="13"/>
  <c r="V29" i="13"/>
  <c r="G30" i="13"/>
  <c r="M30" i="13" s="1"/>
  <c r="I30" i="13"/>
  <c r="K30" i="13"/>
  <c r="O30" i="13"/>
  <c r="Q30" i="13"/>
  <c r="V30" i="13"/>
  <c r="G31" i="13"/>
  <c r="M31" i="13" s="1"/>
  <c r="I31" i="13"/>
  <c r="K31" i="13"/>
  <c r="O31" i="13"/>
  <c r="Q31" i="13"/>
  <c r="V31" i="13"/>
  <c r="G32" i="13"/>
  <c r="M32" i="13" s="1"/>
  <c r="I32" i="13"/>
  <c r="K32" i="13"/>
  <c r="O32" i="13"/>
  <c r="Q32" i="13"/>
  <c r="V32" i="13"/>
  <c r="G33" i="13"/>
  <c r="M33" i="13" s="1"/>
  <c r="I33" i="13"/>
  <c r="K33" i="13"/>
  <c r="O33" i="13"/>
  <c r="Q33" i="13"/>
  <c r="V33" i="13"/>
  <c r="G35" i="13"/>
  <c r="I35" i="13"/>
  <c r="K35" i="13"/>
  <c r="O35" i="13"/>
  <c r="Q35" i="13"/>
  <c r="V35" i="13"/>
  <c r="G36" i="13"/>
  <c r="M36" i="13" s="1"/>
  <c r="I36" i="13"/>
  <c r="K36" i="13"/>
  <c r="O36" i="13"/>
  <c r="Q36" i="13"/>
  <c r="V36" i="13"/>
  <c r="G37" i="13"/>
  <c r="M37" i="13" s="1"/>
  <c r="I37" i="13"/>
  <c r="K37" i="13"/>
  <c r="O37" i="13"/>
  <c r="Q37" i="13"/>
  <c r="V37" i="13"/>
  <c r="G38" i="13"/>
  <c r="M38" i="13" s="1"/>
  <c r="I38" i="13"/>
  <c r="K38" i="13"/>
  <c r="O38" i="13"/>
  <c r="Q38" i="13"/>
  <c r="V38" i="13"/>
  <c r="G39" i="13"/>
  <c r="M39" i="13" s="1"/>
  <c r="I39" i="13"/>
  <c r="K39" i="13"/>
  <c r="O39" i="13"/>
  <c r="Q39" i="13"/>
  <c r="V39" i="13"/>
  <c r="G41" i="13"/>
  <c r="M41" i="13" s="1"/>
  <c r="I41" i="13"/>
  <c r="K41" i="13"/>
  <c r="O41" i="13"/>
  <c r="Q41" i="13"/>
  <c r="V41" i="13"/>
  <c r="G42" i="13"/>
  <c r="M42" i="13" s="1"/>
  <c r="I42" i="13"/>
  <c r="K42" i="13"/>
  <c r="O42" i="13"/>
  <c r="Q42" i="13"/>
  <c r="V42" i="13"/>
  <c r="G43" i="13"/>
  <c r="M43" i="13" s="1"/>
  <c r="I43" i="13"/>
  <c r="K43" i="13"/>
  <c r="O43" i="13"/>
  <c r="Q43" i="13"/>
  <c r="V43" i="13"/>
  <c r="G44" i="13"/>
  <c r="M44" i="13" s="1"/>
  <c r="I44" i="13"/>
  <c r="K44" i="13"/>
  <c r="O44" i="13"/>
  <c r="Q44" i="13"/>
  <c r="V44" i="13"/>
  <c r="G45" i="13"/>
  <c r="M45" i="13" s="1"/>
  <c r="I45" i="13"/>
  <c r="K45" i="13"/>
  <c r="O45" i="13"/>
  <c r="Q45" i="13"/>
  <c r="V45" i="13"/>
  <c r="G46" i="13"/>
  <c r="M46" i="13" s="1"/>
  <c r="I46" i="13"/>
  <c r="K46" i="13"/>
  <c r="O46" i="13"/>
  <c r="Q46" i="13"/>
  <c r="V46" i="13"/>
  <c r="G47" i="13"/>
  <c r="M47" i="13" s="1"/>
  <c r="I47" i="13"/>
  <c r="K47" i="13"/>
  <c r="O47" i="13"/>
  <c r="Q47" i="13"/>
  <c r="V47" i="13"/>
  <c r="G48" i="13"/>
  <c r="M48" i="13" s="1"/>
  <c r="I48" i="13"/>
  <c r="K48" i="13"/>
  <c r="O48" i="13"/>
  <c r="Q48" i="13"/>
  <c r="V48" i="13"/>
  <c r="G50" i="13"/>
  <c r="M50" i="13" s="1"/>
  <c r="I50" i="13"/>
  <c r="K50" i="13"/>
  <c r="O50" i="13"/>
  <c r="Q50" i="13"/>
  <c r="V50" i="13"/>
  <c r="G51" i="13"/>
  <c r="M51" i="13" s="1"/>
  <c r="I51" i="13"/>
  <c r="K51" i="13"/>
  <c r="O51" i="13"/>
  <c r="Q51" i="13"/>
  <c r="V51" i="13"/>
  <c r="G52" i="13"/>
  <c r="M52" i="13" s="1"/>
  <c r="I52" i="13"/>
  <c r="K52" i="13"/>
  <c r="O52" i="13"/>
  <c r="Q52" i="13"/>
  <c r="V52" i="13"/>
  <c r="G53" i="13"/>
  <c r="M53" i="13" s="1"/>
  <c r="I53" i="13"/>
  <c r="K53" i="13"/>
  <c r="O53" i="13"/>
  <c r="Q53" i="13"/>
  <c r="V53" i="13"/>
  <c r="G54" i="13"/>
  <c r="M54" i="13" s="1"/>
  <c r="I54" i="13"/>
  <c r="K54" i="13"/>
  <c r="O54" i="13"/>
  <c r="Q54" i="13"/>
  <c r="V54" i="13"/>
  <c r="G55" i="13"/>
  <c r="M55" i="13" s="1"/>
  <c r="I55" i="13"/>
  <c r="K55" i="13"/>
  <c r="O55" i="13"/>
  <c r="Q55" i="13"/>
  <c r="V55" i="13"/>
  <c r="G57" i="13"/>
  <c r="M57" i="13" s="1"/>
  <c r="I57" i="13"/>
  <c r="K57" i="13"/>
  <c r="O57" i="13"/>
  <c r="Q57" i="13"/>
  <c r="V57" i="13"/>
  <c r="G58" i="13"/>
  <c r="M58" i="13" s="1"/>
  <c r="I58" i="13"/>
  <c r="K58" i="13"/>
  <c r="O58" i="13"/>
  <c r="Q58" i="13"/>
  <c r="V58" i="13"/>
  <c r="G59" i="13"/>
  <c r="M59" i="13" s="1"/>
  <c r="I59" i="13"/>
  <c r="K59" i="13"/>
  <c r="O59" i="13"/>
  <c r="Q59" i="13"/>
  <c r="V59" i="13"/>
  <c r="G60" i="13"/>
  <c r="M60" i="13" s="1"/>
  <c r="I60" i="13"/>
  <c r="K60" i="13"/>
  <c r="O60" i="13"/>
  <c r="Q60" i="13"/>
  <c r="V60" i="13"/>
  <c r="G61" i="13"/>
  <c r="M61" i="13" s="1"/>
  <c r="I61" i="13"/>
  <c r="K61" i="13"/>
  <c r="O61" i="13"/>
  <c r="Q61" i="13"/>
  <c r="V61" i="13"/>
  <c r="G62" i="13"/>
  <c r="M62" i="13" s="1"/>
  <c r="I62" i="13"/>
  <c r="K62" i="13"/>
  <c r="O62" i="13"/>
  <c r="Q62" i="13"/>
  <c r="V62" i="13"/>
  <c r="G63" i="13"/>
  <c r="M63" i="13" s="1"/>
  <c r="I63" i="13"/>
  <c r="K63" i="13"/>
  <c r="O63" i="13"/>
  <c r="Q63" i="13"/>
  <c r="V63" i="13"/>
  <c r="G64" i="13"/>
  <c r="M64" i="13" s="1"/>
  <c r="I64" i="13"/>
  <c r="K64" i="13"/>
  <c r="O64" i="13"/>
  <c r="Q64" i="13"/>
  <c r="V64" i="13"/>
  <c r="G66" i="13"/>
  <c r="I66" i="13"/>
  <c r="K66" i="13"/>
  <c r="O66" i="13"/>
  <c r="Q66" i="13"/>
  <c r="V66" i="13"/>
  <c r="G67" i="13"/>
  <c r="M67" i="13" s="1"/>
  <c r="I67" i="13"/>
  <c r="K67" i="13"/>
  <c r="O67" i="13"/>
  <c r="Q67" i="13"/>
  <c r="V67" i="13"/>
  <c r="G68" i="13"/>
  <c r="M68" i="13" s="1"/>
  <c r="I68" i="13"/>
  <c r="K68" i="13"/>
  <c r="O68" i="13"/>
  <c r="Q68" i="13"/>
  <c r="V68" i="13"/>
  <c r="G69" i="13"/>
  <c r="M69" i="13" s="1"/>
  <c r="I69" i="13"/>
  <c r="K69" i="13"/>
  <c r="O69" i="13"/>
  <c r="Q69" i="13"/>
  <c r="V69" i="13"/>
  <c r="G70" i="13"/>
  <c r="M70" i="13" s="1"/>
  <c r="I70" i="13"/>
  <c r="K70" i="13"/>
  <c r="O70" i="13"/>
  <c r="Q70" i="13"/>
  <c r="V70" i="13"/>
  <c r="G72" i="13"/>
  <c r="M72" i="13" s="1"/>
  <c r="I72" i="13"/>
  <c r="K72" i="13"/>
  <c r="O72" i="13"/>
  <c r="Q72" i="13"/>
  <c r="V72" i="13"/>
  <c r="G73" i="13"/>
  <c r="M73" i="13" s="1"/>
  <c r="I73" i="13"/>
  <c r="K73" i="13"/>
  <c r="O73" i="13"/>
  <c r="Q73" i="13"/>
  <c r="V73" i="13"/>
  <c r="G74" i="13"/>
  <c r="M74" i="13" s="1"/>
  <c r="I74" i="13"/>
  <c r="K74" i="13"/>
  <c r="O74" i="13"/>
  <c r="Q74" i="13"/>
  <c r="V74" i="13"/>
  <c r="G75" i="13"/>
  <c r="M75" i="13" s="1"/>
  <c r="I75" i="13"/>
  <c r="K75" i="13"/>
  <c r="O75" i="13"/>
  <c r="Q75" i="13"/>
  <c r="V75" i="13"/>
  <c r="G76" i="13"/>
  <c r="M76" i="13" s="1"/>
  <c r="I76" i="13"/>
  <c r="K76" i="13"/>
  <c r="O76" i="13"/>
  <c r="Q76" i="13"/>
  <c r="V76" i="13"/>
  <c r="G77" i="13"/>
  <c r="M77" i="13" s="1"/>
  <c r="I77" i="13"/>
  <c r="K77" i="13"/>
  <c r="O77" i="13"/>
  <c r="Q77" i="13"/>
  <c r="V77" i="13"/>
  <c r="G78" i="13"/>
  <c r="M78" i="13" s="1"/>
  <c r="I78" i="13"/>
  <c r="K78" i="13"/>
  <c r="O78" i="13"/>
  <c r="Q78" i="13"/>
  <c r="V78" i="13"/>
  <c r="G79" i="13"/>
  <c r="M79" i="13" s="1"/>
  <c r="I79" i="13"/>
  <c r="K79" i="13"/>
  <c r="O79" i="13"/>
  <c r="Q79" i="13"/>
  <c r="V79" i="13"/>
  <c r="G80" i="13"/>
  <c r="M80" i="13" s="1"/>
  <c r="I80" i="13"/>
  <c r="K80" i="13"/>
  <c r="O80" i="13"/>
  <c r="Q80" i="13"/>
  <c r="V80" i="13"/>
  <c r="G81" i="13"/>
  <c r="M81" i="13" s="1"/>
  <c r="I81" i="13"/>
  <c r="K81" i="13"/>
  <c r="O81" i="13"/>
  <c r="Q81" i="13"/>
  <c r="V81" i="13"/>
  <c r="G83" i="13"/>
  <c r="M83" i="13" s="1"/>
  <c r="I83" i="13"/>
  <c r="K83" i="13"/>
  <c r="O83" i="13"/>
  <c r="Q83" i="13"/>
  <c r="V83" i="13"/>
  <c r="G84" i="13"/>
  <c r="M84" i="13" s="1"/>
  <c r="I84" i="13"/>
  <c r="K84" i="13"/>
  <c r="O84" i="13"/>
  <c r="Q84" i="13"/>
  <c r="V84" i="13"/>
  <c r="G85" i="13"/>
  <c r="M85" i="13" s="1"/>
  <c r="I85" i="13"/>
  <c r="K85" i="13"/>
  <c r="O85" i="13"/>
  <c r="Q85" i="13"/>
  <c r="V85" i="13"/>
  <c r="G86" i="13"/>
  <c r="M86" i="13" s="1"/>
  <c r="I86" i="13"/>
  <c r="K86" i="13"/>
  <c r="O86" i="13"/>
  <c r="Q86" i="13"/>
  <c r="V86" i="13"/>
  <c r="G87" i="13"/>
  <c r="M87" i="13" s="1"/>
  <c r="I87" i="13"/>
  <c r="K87" i="13"/>
  <c r="O87" i="13"/>
  <c r="Q87" i="13"/>
  <c r="V87" i="13"/>
  <c r="G88" i="13"/>
  <c r="M88" i="13" s="1"/>
  <c r="I88" i="13"/>
  <c r="K88" i="13"/>
  <c r="O88" i="13"/>
  <c r="Q88" i="13"/>
  <c r="V88" i="13"/>
  <c r="G89" i="13"/>
  <c r="M89" i="13" s="1"/>
  <c r="I89" i="13"/>
  <c r="K89" i="13"/>
  <c r="O89" i="13"/>
  <c r="Q89" i="13"/>
  <c r="V89" i="13"/>
  <c r="G90" i="13"/>
  <c r="M90" i="13" s="1"/>
  <c r="I90" i="13"/>
  <c r="K90" i="13"/>
  <c r="O90" i="13"/>
  <c r="Q90" i="13"/>
  <c r="V90" i="13"/>
  <c r="AE92" i="13"/>
  <c r="G9" i="12"/>
  <c r="AF14" i="12" s="1"/>
  <c r="I9" i="12"/>
  <c r="K9" i="12"/>
  <c r="O9" i="12"/>
  <c r="Q9" i="12"/>
  <c r="V9" i="12"/>
  <c r="G10" i="12"/>
  <c r="M10" i="12" s="1"/>
  <c r="I10" i="12"/>
  <c r="K10" i="12"/>
  <c r="O10" i="12"/>
  <c r="Q10" i="12"/>
  <c r="V10" i="12"/>
  <c r="V8" i="12" s="1"/>
  <c r="O11" i="12"/>
  <c r="V11" i="12"/>
  <c r="G12" i="12"/>
  <c r="G11" i="12" s="1"/>
  <c r="I63" i="1" s="1"/>
  <c r="I20" i="1" s="1"/>
  <c r="I12" i="12"/>
  <c r="I11" i="12" s="1"/>
  <c r="K12" i="12"/>
  <c r="K11" i="12" s="1"/>
  <c r="O12" i="12"/>
  <c r="Q12" i="12"/>
  <c r="Q11" i="12" s="1"/>
  <c r="V12" i="12"/>
  <c r="AE14" i="12"/>
  <c r="F40" i="1" s="1"/>
  <c r="I18" i="1"/>
  <c r="H42" i="1"/>
  <c r="Q8" i="13" l="1"/>
  <c r="G13" i="13"/>
  <c r="K8" i="13"/>
  <c r="G8" i="13"/>
  <c r="K16" i="14"/>
  <c r="Q16" i="14"/>
  <c r="I8" i="14"/>
  <c r="G8" i="14"/>
  <c r="F43" i="1"/>
  <c r="G34" i="13"/>
  <c r="I57" i="1" s="1"/>
  <c r="F44" i="1"/>
  <c r="M12" i="12"/>
  <c r="M11" i="12" s="1"/>
  <c r="G40" i="1"/>
  <c r="G41" i="1"/>
  <c r="H40" i="1"/>
  <c r="I40" i="1" s="1"/>
  <c r="V65" i="13"/>
  <c r="V49" i="13"/>
  <c r="Q34" i="13"/>
  <c r="K13" i="13"/>
  <c r="I16" i="14"/>
  <c r="Q8" i="14"/>
  <c r="O8" i="12"/>
  <c r="AF92" i="13"/>
  <c r="V82" i="13"/>
  <c r="G65" i="13"/>
  <c r="I59" i="1" s="1"/>
  <c r="K34" i="13"/>
  <c r="K18" i="13"/>
  <c r="Q18" i="13"/>
  <c r="I18" i="13"/>
  <c r="Q13" i="13"/>
  <c r="I13" i="13"/>
  <c r="V16" i="14"/>
  <c r="O8" i="14"/>
  <c r="K49" i="13"/>
  <c r="I49" i="13"/>
  <c r="M13" i="13"/>
  <c r="I8" i="13"/>
  <c r="M9" i="12"/>
  <c r="K82" i="13"/>
  <c r="Q82" i="13"/>
  <c r="I82" i="13"/>
  <c r="I65" i="13"/>
  <c r="O34" i="13"/>
  <c r="O18" i="13"/>
  <c r="V13" i="13"/>
  <c r="V8" i="13"/>
  <c r="F39" i="1"/>
  <c r="F41" i="1"/>
  <c r="H41" i="1" s="1"/>
  <c r="I41" i="1" s="1"/>
  <c r="K8" i="12"/>
  <c r="Q8" i="12"/>
  <c r="I8" i="12"/>
  <c r="Q65" i="13"/>
  <c r="O65" i="13"/>
  <c r="O49" i="13"/>
  <c r="V34" i="13"/>
  <c r="I34" i="13"/>
  <c r="V18" i="13"/>
  <c r="O13" i="13"/>
  <c r="I55" i="1"/>
  <c r="O8" i="13"/>
  <c r="AF22" i="14"/>
  <c r="G45" i="1" s="1"/>
  <c r="H45" i="1" s="1"/>
  <c r="I45" i="1" s="1"/>
  <c r="M9" i="14"/>
  <c r="M8" i="14" s="1"/>
  <c r="O82" i="13"/>
  <c r="K65" i="13"/>
  <c r="Q49" i="13"/>
  <c r="O16" i="14"/>
  <c r="V8" i="14"/>
  <c r="K8" i="14"/>
  <c r="M16" i="14"/>
  <c r="G16" i="14"/>
  <c r="I61" i="1" s="1"/>
  <c r="I17" i="1" s="1"/>
  <c r="M82" i="13"/>
  <c r="M49" i="13"/>
  <c r="M18" i="13"/>
  <c r="M8" i="13"/>
  <c r="G82" i="13"/>
  <c r="I60" i="1" s="1"/>
  <c r="G49" i="13"/>
  <c r="I58" i="1" s="1"/>
  <c r="G18" i="13"/>
  <c r="I56" i="1" s="1"/>
  <c r="M66" i="13"/>
  <c r="M65" i="13" s="1"/>
  <c r="M35" i="13"/>
  <c r="M34" i="13" s="1"/>
  <c r="M8" i="12"/>
  <c r="G8" i="12"/>
  <c r="J28" i="1"/>
  <c r="J26" i="1"/>
  <c r="G38" i="1"/>
  <c r="F38" i="1"/>
  <c r="J23" i="1"/>
  <c r="J24" i="1"/>
  <c r="J25" i="1"/>
  <c r="J27" i="1"/>
  <c r="E24" i="1"/>
  <c r="E26" i="1"/>
  <c r="I53" i="1" l="1"/>
  <c r="G22" i="14"/>
  <c r="G39" i="1"/>
  <c r="G46" i="1" s="1"/>
  <c r="G25" i="1" s="1"/>
  <c r="A25" i="1" s="1"/>
  <c r="A26" i="1" s="1"/>
  <c r="G26" i="1" s="1"/>
  <c r="I62" i="1"/>
  <c r="I19" i="1" s="1"/>
  <c r="G14" i="12"/>
  <c r="G43" i="1"/>
  <c r="H43" i="1" s="1"/>
  <c r="I43" i="1" s="1"/>
  <c r="G44" i="1"/>
  <c r="H44" i="1" s="1"/>
  <c r="I44" i="1" s="1"/>
  <c r="I54" i="1"/>
  <c r="G92" i="13"/>
  <c r="F46" i="1"/>
  <c r="H39" i="1"/>
  <c r="H46" i="1" s="1"/>
  <c r="I39" i="1" l="1"/>
  <c r="I46" i="1" s="1"/>
  <c r="J41" i="1" s="1"/>
  <c r="I64" i="1"/>
  <c r="I16" i="1"/>
  <c r="I21" i="1" s="1"/>
  <c r="G28" i="1"/>
  <c r="G23" i="1"/>
  <c r="A23" i="1" s="1"/>
  <c r="A24" i="1" s="1"/>
  <c r="G24" i="1" s="1"/>
  <c r="A27" i="1" s="1"/>
  <c r="A29" i="1" s="1"/>
  <c r="G29" i="1" s="1"/>
  <c r="G27" i="1" s="1"/>
  <c r="J44" i="1" l="1"/>
  <c r="J43" i="1"/>
  <c r="J39" i="1"/>
  <c r="J46" i="1" s="1"/>
  <c r="J45" i="1"/>
  <c r="J40" i="1"/>
  <c r="J63" i="1"/>
  <c r="J56" i="1"/>
  <c r="J53" i="1"/>
  <c r="J61" i="1"/>
  <c r="J54" i="1"/>
  <c r="J62" i="1"/>
  <c r="J59" i="1"/>
  <c r="J58" i="1"/>
  <c r="J55" i="1"/>
  <c r="J60" i="1"/>
  <c r="J57" i="1"/>
  <c r="J6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Vladimir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Vladimir</author>
  </authors>
  <commentList>
    <comment ref="S6" authorId="0" shapeId="0" xr:uid="{00000000-0006-0000-04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4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Vladimir</author>
  </authors>
  <commentList>
    <comment ref="S6" authorId="0" shapeId="0" xr:uid="{00000000-0006-0000-05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5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<sst xmlns="http://schemas.openxmlformats.org/spreadsheetml/2006/main" count="896" uniqueCount="267">
  <si>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</si>
  <si>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</si>
  <si>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</si>
  <si>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</si>
  <si>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</si>
  <si>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</si>
  <si>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</si>
  <si>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</si>
  <si>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</si>
  <si>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</si>
  <si>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</si>
  <si>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</si>
  <si>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</si>
  <si>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</si>
  <si>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</si>
  <si>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</si>
  <si>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</si>
  <si>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</si>
  <si>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</si>
  <si>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</si>
  <si>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</si>
  <si>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</si>
  <si>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</si>
  <si>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</si>
  <si>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</si>
  <si>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</si>
  <si>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</si>
  <si>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</si>
  <si>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</si>
  <si>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</si>
  <si>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</si>
  <si>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</si>
  <si>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</si>
  <si>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</si>
  <si>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</si>
  <si>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</si>
  <si>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</si>
  <si>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</si>
  <si>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</si>
  <si>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</si>
  <si>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</si>
  <si>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</si>
  <si>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</si>
  <si>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sdfsdf</t>
  </si>
  <si>
    <t>110a/2019</t>
  </si>
  <si>
    <t>SŠ Horažďovice - snížení energetické náročnosti budovy</t>
  </si>
  <si>
    <t>Střední škola, Horažďovice, Blatenská 313</t>
  </si>
  <si>
    <t>Blatenská 313</t>
  </si>
  <si>
    <t>Horažďovice</t>
  </si>
  <si>
    <t>34101</t>
  </si>
  <si>
    <t>00077631</t>
  </si>
  <si>
    <t>Vladimír Hřebec</t>
  </si>
  <si>
    <t>Havlíčkova 174</t>
  </si>
  <si>
    <t>Švihov</t>
  </si>
  <si>
    <t>34012</t>
  </si>
  <si>
    <t>44639457</t>
  </si>
  <si>
    <t>Stavba</t>
  </si>
  <si>
    <t>Ostatní a vedlejší náklady</t>
  </si>
  <si>
    <t>02</t>
  </si>
  <si>
    <t>Stavební objekt</t>
  </si>
  <si>
    <t>1</t>
  </si>
  <si>
    <t>Vzduchotechnika</t>
  </si>
  <si>
    <t>01</t>
  </si>
  <si>
    <t>Celkem za stavbu</t>
  </si>
  <si>
    <t>CZK</t>
  </si>
  <si>
    <t>Rekapitulace dílů</t>
  </si>
  <si>
    <t>Typ dílu</t>
  </si>
  <si>
    <t>_1</t>
  </si>
  <si>
    <t>Vzduchotechnika - Kabeláž</t>
  </si>
  <si>
    <t>D1</t>
  </si>
  <si>
    <t>Zařízení č. 1 - větrání tělocvičny 1.04 (výkres B-01)</t>
  </si>
  <si>
    <t>D2</t>
  </si>
  <si>
    <t>Zařízení č. 2 - větrání posilovny 1.12 (výkres B-02)</t>
  </si>
  <si>
    <t>D3</t>
  </si>
  <si>
    <t>Zařízení č. 3 - větrání učebny grafického designu 4.03 (výkres B-02)</t>
  </si>
  <si>
    <t>D4</t>
  </si>
  <si>
    <t>Zařízení č. 4 - větrání aranžérie 4.05 (výkres B-02)</t>
  </si>
  <si>
    <t>D5</t>
  </si>
  <si>
    <t>Zařízení č. 5 - větrání učebny 4.03 (výkres B-03)</t>
  </si>
  <si>
    <t>D6</t>
  </si>
  <si>
    <t>Zařízení č. 6 - větrání ateliéru 4.04 (výkres B-03)</t>
  </si>
  <si>
    <t>D7</t>
  </si>
  <si>
    <t>Ostatní</t>
  </si>
  <si>
    <t>799</t>
  </si>
  <si>
    <t>VN</t>
  </si>
  <si>
    <t>ON</t>
  </si>
  <si>
    <t>Soupis vedlejších a ostatních nákladů</t>
  </si>
  <si>
    <t>#TypZaznamu#</t>
  </si>
  <si>
    <t>STA</t>
  </si>
  <si>
    <t>OVN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</si>
  <si>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</si>
  <si>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</si>
  <si>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</si>
  <si>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</si>
  <si>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</si>
  <si>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</si>
  <si>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</si>
  <si>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</si>
  <si>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</si>
  <si>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</si>
  <si>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</si>
  <si>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</si>
  <si>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</si>
  <si>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</si>
  <si>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</si>
  <si>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</si>
  <si>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</si>
  <si>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</si>
  <si>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</si>
  <si>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</si>
  <si>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</si>
  <si>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</si>
  <si>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</si>
  <si>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</si>
  <si>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</si>
  <si>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</si>
  <si>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005121 R</t>
  </si>
  <si>
    <t>Zařízení staveniště</t>
  </si>
  <si>
    <t>Soubor</t>
  </si>
  <si>
    <t>RTS 20/ II</t>
  </si>
  <si>
    <t>Indiv</t>
  </si>
  <si>
    <t>VRN</t>
  </si>
  <si>
    <t>POL99_2</t>
  </si>
  <si>
    <t>005122010R</t>
  </si>
  <si>
    <t xml:space="preserve">Provoz objednatele </t>
  </si>
  <si>
    <t>POL99_1</t>
  </si>
  <si>
    <t>005241010R</t>
  </si>
  <si>
    <t xml:space="preserve">Dokumentace skutečného provedení </t>
  </si>
  <si>
    <t>POL99_8</t>
  </si>
  <si>
    <t>SUM</t>
  </si>
  <si>
    <t>END</t>
  </si>
  <si>
    <t>Položkový soupis prací a dodávek</t>
  </si>
  <si>
    <t>ks</t>
  </si>
  <si>
    <t>Vlastní</t>
  </si>
  <si>
    <t>Práce</t>
  </si>
  <si>
    <t>POL1_1</t>
  </si>
  <si>
    <t>1.01</t>
  </si>
  <si>
    <t>Rekuperační VZT jednotka s deskovým výměníkem, , Qp,max = Qo,max = 550 m3/h, (230 V, 50 Hz, 420 W),, účinnost rekuperace min. 70 %</t>
  </si>
  <si>
    <t>Specifikace</t>
  </si>
  <si>
    <t>POL3_0</t>
  </si>
  <si>
    <t>1.02</t>
  </si>
  <si>
    <t>Uzaviratelná vnější žaluzie (typové příslušenství jednotky)</t>
  </si>
  <si>
    <t>M004.1</t>
  </si>
  <si>
    <t>Čidlo koncentrace CO2</t>
  </si>
  <si>
    <t>2.01</t>
  </si>
  <si>
    <t>2.02</t>
  </si>
  <si>
    <t>M004.2</t>
  </si>
  <si>
    <t>3.10</t>
  </si>
  <si>
    <t>Potrubí Spiro d200 mm</t>
  </si>
  <si>
    <t>m</t>
  </si>
  <si>
    <t>3.11</t>
  </si>
  <si>
    <t>Potrubí Spiro d225 mm, 60 % tvarovek</t>
  </si>
  <si>
    <t>3.13</t>
  </si>
  <si>
    <t>SDK obklad VZT jednotky - dodávka stavby, V SDK obkladu ponechat otvor odvodu vzduchu , Min. volná, průtočná plocha 0,035 m2 - osadit mřížkou nebo jiným pohledovým prvkem</t>
  </si>
  <si>
    <t>3.14</t>
  </si>
  <si>
    <t>3.01</t>
  </si>
  <si>
    <t>Nástěnná kompaktní VZT jednotka se ZZT (rotační rekuperátor), Qp,navr = Qo,navr = 350 m3/h, dpext =, 200 Pa, jmen.průtok vzduchu 500 m3/h, (230 V, 50 Hz, 340 + 1670 W), s vestavěnou zákl. reg.,</t>
  </si>
  <si>
    <t>elektr. ohřev 1,67 kW, filtry F7/G3, hrdla svisle+spínac.modul</t>
  </si>
  <si>
    <t>POP</t>
  </si>
  <si>
    <t>3.02</t>
  </si>
  <si>
    <t>Dotykový ovladač VZT jednotky</t>
  </si>
  <si>
    <t>3.04</t>
  </si>
  <si>
    <t>Textilní přívodní vyústka d200 mm, 350 m3/h, , l = 10000 mm, dp = 100 Pa, neprodyšná tkanina,, vyztužující obruče, zavěšení pomocí profilu</t>
  </si>
  <si>
    <t>3.05</t>
  </si>
  <si>
    <t>Těsná klapka se servopohonem d200 mm</t>
  </si>
  <si>
    <t>3.06</t>
  </si>
  <si>
    <t>Potrubní tlumič hluku d200 mm</t>
  </si>
  <si>
    <t>3.07</t>
  </si>
  <si>
    <t>Výfuková hlavice d225 mm</t>
  </si>
  <si>
    <t>3.08</t>
  </si>
  <si>
    <t>Potrubní zvukově izolační hadice s parotěsnou vrstvou, d203 mm</t>
  </si>
  <si>
    <t>3.09</t>
  </si>
  <si>
    <t>Potrubní zvukově izolační hadice s parotěsnou vrstvou, d229 mm</t>
  </si>
  <si>
    <t>3.12</t>
  </si>
  <si>
    <t>Parotěsná izolace syntetickým kaučukem tl. 20 mm</t>
  </si>
  <si>
    <t>m2</t>
  </si>
  <si>
    <t>M004</t>
  </si>
  <si>
    <t>4.09</t>
  </si>
  <si>
    <t>4.10</t>
  </si>
  <si>
    <t>4.12</t>
  </si>
  <si>
    <t>Síto proti ptactvu</t>
  </si>
  <si>
    <t>4.14</t>
  </si>
  <si>
    <t>4.01</t>
  </si>
  <si>
    <t>Nástěnná kompaktní VZT jednotka se ZZT (rotační rekuperátor), Qp,navr = Qo,navr = 390 m3/h, dpext =, 200 Pa, jmen. průtok vzduchu 500 m3/h, (230 V, 50 Hz, 340 + 1670 W), s vestavěnou zákl. reg.,</t>
  </si>
  <si>
    <t>elektr. ohřev 1,67 kW, filtry F7/G3, hrdla svisle+spín.modul</t>
  </si>
  <si>
    <t>4.02</t>
  </si>
  <si>
    <t>4.04</t>
  </si>
  <si>
    <t>Textilní přívodní vyústka d200 mm, 390 m3/h, , l = 8500 mm, dp = 100 Pa, neprodyšná tkanina,, vyztužující obruče</t>
  </si>
  <si>
    <t>4.05</t>
  </si>
  <si>
    <t>4.06</t>
  </si>
  <si>
    <t>4.07</t>
  </si>
  <si>
    <t>4.08</t>
  </si>
  <si>
    <t>4.11</t>
  </si>
  <si>
    <t>5.08</t>
  </si>
  <si>
    <t>5.09</t>
  </si>
  <si>
    <t>5.12</t>
  </si>
  <si>
    <t>5.13</t>
  </si>
  <si>
    <t>5.14</t>
  </si>
  <si>
    <t>5.01</t>
  </si>
  <si>
    <t>5.02</t>
  </si>
  <si>
    <t>5.04</t>
  </si>
  <si>
    <t>Textilní přívodní vyústka d200 mm, 350 m3/h, , l = 4200+4500 mm + koleno 87°, dp = 100 Pa,, neprodyšná tkanina, vyztužující obruče, zavěšení pomocí profilu</t>
  </si>
  <si>
    <t>5.05</t>
  </si>
  <si>
    <t>5.06</t>
  </si>
  <si>
    <t>5.07</t>
  </si>
  <si>
    <t>5.10</t>
  </si>
  <si>
    <t>5.11</t>
  </si>
  <si>
    <t>Záslepka d225 mm</t>
  </si>
  <si>
    <t>6.10</t>
  </si>
  <si>
    <t>6.11</t>
  </si>
  <si>
    <t>6.14</t>
  </si>
  <si>
    <t>6.16</t>
  </si>
  <si>
    <t>6.01</t>
  </si>
  <si>
    <t>elektr. ohřev 1,67 kW, filtry F7/G3, hrdla svisle+spín. modul</t>
  </si>
  <si>
    <t>6.02</t>
  </si>
  <si>
    <t>6.04</t>
  </si>
  <si>
    <t>Textilní přívodní vyústka d200 mm, 350 m3/h, , l = 8500 mm, dp = 100 Pa, neprodyšná tkanina,, vyztužující obruče, zavěšení pomocí profilu</t>
  </si>
  <si>
    <t>6.05</t>
  </si>
  <si>
    <t>6.06</t>
  </si>
  <si>
    <t>6.07</t>
  </si>
  <si>
    <t>6.08</t>
  </si>
  <si>
    <t>6.09</t>
  </si>
  <si>
    <t>6.12</t>
  </si>
  <si>
    <t>6.13</t>
  </si>
  <si>
    <t>kus</t>
  </si>
  <si>
    <t>M006</t>
  </si>
  <si>
    <t>Montáž zařízení</t>
  </si>
  <si>
    <t>hod</t>
  </si>
  <si>
    <t>M034</t>
  </si>
  <si>
    <t>Uvedení do provozu</t>
  </si>
  <si>
    <t>Pol28</t>
  </si>
  <si>
    <t>Doprava + přesun hmot</t>
  </si>
  <si>
    <t>Pol29</t>
  </si>
  <si>
    <t>Pol30</t>
  </si>
  <si>
    <t>Koordinace</t>
  </si>
  <si>
    <t>M035</t>
  </si>
  <si>
    <t>Funkční zkoušky</t>
  </si>
  <si>
    <t>Pol27</t>
  </si>
  <si>
    <t>Montážní a těsnící materiál</t>
  </si>
  <si>
    <t>kg</t>
  </si>
  <si>
    <t>Pol__0008</t>
  </si>
  <si>
    <t>Podružný materiál ( lišty, krabice, svorky, spojovací materiál )</t>
  </si>
  <si>
    <t>kptl</t>
  </si>
  <si>
    <t>CYKYJ3x1,5</t>
  </si>
  <si>
    <t>Kabel celoplastový instalační silový s Cu jádrem</t>
  </si>
  <si>
    <t>CYKYJ3x2,5</t>
  </si>
  <si>
    <t>J-Y(ST)Y 2x2x0,8</t>
  </si>
  <si>
    <t>Sdělovací kabel, stíněný</t>
  </si>
  <si>
    <t>JYTY 7x1</t>
  </si>
  <si>
    <t>Jistič 16A, 1pól, charakteritika B, 10kA</t>
  </si>
  <si>
    <t>Pol__0009</t>
  </si>
  <si>
    <t>Stavební práce - sekáni rýh, zaomítnutí rýh, malba</t>
  </si>
  <si>
    <t>kplt</t>
  </si>
  <si>
    <t>POL1_7</t>
  </si>
  <si>
    <t>Pol__0010</t>
  </si>
  <si>
    <t>Montážní práce - VZT</t>
  </si>
  <si>
    <t>Pol__0011</t>
  </si>
  <si>
    <t>Revize elektro</t>
  </si>
  <si>
    <t>Pol__0013</t>
  </si>
  <si>
    <t>Ostatní nespecifikované režijní náklady spojené s realizací zakázky</t>
  </si>
  <si>
    <t>Detektor oxidu uhličitého s alarmem (zvukovou signalizací při překročení hodnoty CO2 v místnosti 1200 ppm). Detektor s min. třířádkovým LED displejem bude zavěšen na zdi proti oknům ve výšce 1500 mm od podlahy v dosahu el. energie. Současně bude umět snímat vlhkost a teplotu v místnosti, napájení adaptérem - přesná specifikace dle TZ</t>
  </si>
  <si>
    <t>SŠ Horažďovice - 5.1.b -snížení energetické náročnosti budovy_VZT</t>
  </si>
  <si>
    <t xml:space="preserve">Kouřové čidlo,  </t>
  </si>
  <si>
    <t>M004.4</t>
  </si>
  <si>
    <t>Odvod kondenzátu s napojením na kanalizaci</t>
  </si>
  <si>
    <t>Stavební výpomoci   (umožnění vedení potrubí na půdě, prostupy  střechou atd.)</t>
  </si>
  <si>
    <t>Elektroinstalace pro VZT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</si>
</sst>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5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" fontId="3" fillId="0" borderId="33" xfId="0" applyNumberFormat="1" applyFont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4" fontId="3" fillId="3" borderId="37" xfId="0" applyNumberFormat="1" applyFont="1" applyFill="1" applyBorder="1" applyAlignment="1">
      <alignment vertical="center"/>
    </xf>
    <xf numFmtId="3" fontId="3" fillId="0" borderId="33" xfId="0" applyNumberFormat="1" applyFont="1" applyBorder="1" applyAlignment="1">
      <alignment vertical="center"/>
    </xf>
    <xf numFmtId="3" fontId="3" fillId="3" borderId="37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3" borderId="37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6" fillId="0" borderId="27" xfId="0" applyFont="1" applyBorder="1" applyAlignment="1">
      <alignment vertical="top"/>
    </xf>
    <xf numFmtId="0" fontId="16" fillId="0" borderId="27" xfId="0" applyFont="1" applyBorder="1" applyAlignment="1">
      <alignment horizontal="right" vertical="top"/>
    </xf>
    <xf numFmtId="49" fontId="16" fillId="0" borderId="18" xfId="0" applyNumberFormat="1" applyFont="1" applyBorder="1" applyAlignment="1">
      <alignment vertical="top"/>
    </xf>
    <xf numFmtId="49" fontId="18" fillId="0" borderId="45" xfId="0" applyNumberFormat="1" applyFont="1" applyBorder="1"/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2" xfId="0" applyNumberForma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2" t="s">
        <v>39</v>
      </c>
      <c r="B2" s="192"/>
      <c r="C2" s="192"/>
      <c r="D2" s="192"/>
      <c r="E2" s="192"/>
      <c r="F2" s="192"/>
      <c r="G2" s="192"/>
    </row>
  </sheetData>
  <sheetProtection password="E7C2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7"/>
  <sheetViews>
    <sheetView showGridLines="0" tabSelected="1" topLeftCell="B1" zoomScaleNormal="100" zoomScaleSheetLayoutView="75" workbookViewId="0">
      <selection activeCell="C63" sqref="C63:E63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193" t="s">
        <v>41</v>
      </c>
      <c r="C1" s="194"/>
      <c r="D1" s="194"/>
      <c r="E1" s="194"/>
      <c r="F1" s="194"/>
      <c r="G1" s="194"/>
      <c r="H1" s="194"/>
      <c r="I1" s="194"/>
      <c r="J1" s="195"/>
    </row>
    <row r="2" spans="1:15" ht="36" customHeight="1" x14ac:dyDescent="0.2">
      <c r="A2" s="2"/>
      <c r="B2" s="76" t="s">
        <v>22</v>
      </c>
      <c r="C2" s="77"/>
      <c r="D2" s="78" t="s">
        <v>44</v>
      </c>
      <c r="E2" s="202" t="s">
        <v>261</v>
      </c>
      <c r="F2" s="203"/>
      <c r="G2" s="203"/>
      <c r="H2" s="203"/>
      <c r="I2" s="203"/>
      <c r="J2" s="204"/>
      <c r="O2" s="1"/>
    </row>
    <row r="3" spans="1:15" ht="27" hidden="1" customHeight="1" x14ac:dyDescent="0.2">
      <c r="A3" s="2"/>
      <c r="B3" s="79"/>
      <c r="C3" s="77"/>
      <c r="D3" s="80"/>
      <c r="E3" s="205"/>
      <c r="F3" s="206"/>
      <c r="G3" s="206"/>
      <c r="H3" s="206"/>
      <c r="I3" s="206"/>
      <c r="J3" s="207"/>
    </row>
    <row r="4" spans="1:15" ht="23.25" customHeight="1" x14ac:dyDescent="0.2">
      <c r="A4" s="2"/>
      <c r="B4" s="81"/>
      <c r="C4" s="82"/>
      <c r="D4" s="83"/>
      <c r="E4" s="215"/>
      <c r="F4" s="215"/>
      <c r="G4" s="215"/>
      <c r="H4" s="215"/>
      <c r="I4" s="215"/>
      <c r="J4" s="216"/>
    </row>
    <row r="5" spans="1:15" ht="24" customHeight="1" x14ac:dyDescent="0.2">
      <c r="A5" s="2"/>
      <c r="B5" s="31" t="s">
        <v>42</v>
      </c>
      <c r="D5" s="219" t="s">
        <v>46</v>
      </c>
      <c r="E5" s="220"/>
      <c r="F5" s="220"/>
      <c r="G5" s="220"/>
      <c r="H5" s="18" t="s">
        <v>40</v>
      </c>
      <c r="I5" s="85" t="s">
        <v>50</v>
      </c>
      <c r="J5" s="8"/>
    </row>
    <row r="6" spans="1:15" ht="15.75" customHeight="1" x14ac:dyDescent="0.2">
      <c r="A6" s="2"/>
      <c r="B6" s="28"/>
      <c r="C6" s="55"/>
      <c r="D6" s="221" t="s">
        <v>47</v>
      </c>
      <c r="E6" s="222"/>
      <c r="F6" s="222"/>
      <c r="G6" s="222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84" t="s">
        <v>49</v>
      </c>
      <c r="E7" s="223" t="s">
        <v>48</v>
      </c>
      <c r="F7" s="224"/>
      <c r="G7" s="224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09" t="s">
        <v>51</v>
      </c>
      <c r="E11" s="209"/>
      <c r="F11" s="209"/>
      <c r="G11" s="209"/>
      <c r="H11" s="18" t="s">
        <v>40</v>
      </c>
      <c r="I11" s="87" t="s">
        <v>55</v>
      </c>
      <c r="J11" s="8"/>
    </row>
    <row r="12" spans="1:15" ht="15.75" customHeight="1" x14ac:dyDescent="0.2">
      <c r="A12" s="2"/>
      <c r="B12" s="28"/>
      <c r="C12" s="55"/>
      <c r="D12" s="214" t="s">
        <v>52</v>
      </c>
      <c r="E12" s="214"/>
      <c r="F12" s="214"/>
      <c r="G12" s="214"/>
      <c r="H12" s="18" t="s">
        <v>34</v>
      </c>
      <c r="I12" s="88"/>
      <c r="J12" s="8"/>
    </row>
    <row r="13" spans="1:15" ht="15.75" customHeight="1" x14ac:dyDescent="0.2">
      <c r="A13" s="2"/>
      <c r="B13" s="29"/>
      <c r="C13" s="56"/>
      <c r="D13" s="86" t="s">
        <v>54</v>
      </c>
      <c r="E13" s="217" t="s">
        <v>53</v>
      </c>
      <c r="F13" s="218"/>
      <c r="G13" s="218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08"/>
      <c r="F15" s="208"/>
      <c r="G15" s="210"/>
      <c r="H15" s="210"/>
      <c r="I15" s="210" t="s">
        <v>29</v>
      </c>
      <c r="J15" s="211"/>
    </row>
    <row r="16" spans="1:15" ht="23.25" customHeight="1" x14ac:dyDescent="0.2">
      <c r="A16" s="141" t="s">
        <v>24</v>
      </c>
      <c r="B16" s="38" t="s">
        <v>24</v>
      </c>
      <c r="C16" s="62"/>
      <c r="D16" s="63"/>
      <c r="E16" s="199"/>
      <c r="F16" s="200"/>
      <c r="G16" s="199"/>
      <c r="H16" s="200"/>
      <c r="I16" s="199">
        <f>SUMIF(F53:F63,A16,I53:I63)+SUMIF(F53:F63,"PSU",I53:I63)</f>
        <v>0</v>
      </c>
      <c r="J16" s="201"/>
    </row>
    <row r="17" spans="1:10" ht="23.25" customHeight="1" x14ac:dyDescent="0.2">
      <c r="A17" s="141" t="s">
        <v>25</v>
      </c>
      <c r="B17" s="38" t="s">
        <v>25</v>
      </c>
      <c r="C17" s="62"/>
      <c r="D17" s="63"/>
      <c r="E17" s="199"/>
      <c r="F17" s="200"/>
      <c r="G17" s="199"/>
      <c r="H17" s="200"/>
      <c r="I17" s="199">
        <f>SUMIF(F53:F63,A17,I53:I63)</f>
        <v>0</v>
      </c>
      <c r="J17" s="201"/>
    </row>
    <row r="18" spans="1:10" ht="23.25" customHeight="1" x14ac:dyDescent="0.2">
      <c r="A18" s="141" t="s">
        <v>26</v>
      </c>
      <c r="B18" s="38" t="s">
        <v>26</v>
      </c>
      <c r="C18" s="62"/>
      <c r="D18" s="63"/>
      <c r="E18" s="199"/>
      <c r="F18" s="200"/>
      <c r="G18" s="199"/>
      <c r="H18" s="200"/>
      <c r="I18" s="199">
        <f>SUMIF(F53:F63,A18,I53:I63)</f>
        <v>0</v>
      </c>
      <c r="J18" s="201"/>
    </row>
    <row r="19" spans="1:10" ht="23.25" customHeight="1" x14ac:dyDescent="0.2">
      <c r="A19" s="141" t="s">
        <v>84</v>
      </c>
      <c r="B19" s="38" t="s">
        <v>27</v>
      </c>
      <c r="C19" s="62"/>
      <c r="D19" s="63"/>
      <c r="E19" s="199"/>
      <c r="F19" s="200"/>
      <c r="G19" s="199"/>
      <c r="H19" s="200"/>
      <c r="I19" s="199">
        <f>SUMIF(F53:F63,A19,I53:I63)</f>
        <v>0</v>
      </c>
      <c r="J19" s="201"/>
    </row>
    <row r="20" spans="1:10" ht="23.25" customHeight="1" x14ac:dyDescent="0.2">
      <c r="A20" s="141" t="s">
        <v>85</v>
      </c>
      <c r="B20" s="38" t="s">
        <v>28</v>
      </c>
      <c r="C20" s="62"/>
      <c r="D20" s="63"/>
      <c r="E20" s="199"/>
      <c r="F20" s="200"/>
      <c r="G20" s="199"/>
      <c r="H20" s="200"/>
      <c r="I20" s="199">
        <f>SUMIF(F53:F63,A20,I53:I63)</f>
        <v>0</v>
      </c>
      <c r="J20" s="201"/>
    </row>
    <row r="21" spans="1:10" ht="23.25" customHeight="1" x14ac:dyDescent="0.2">
      <c r="A21" s="2"/>
      <c r="B21" s="48" t="s">
        <v>29</v>
      </c>
      <c r="C21" s="64"/>
      <c r="D21" s="65"/>
      <c r="E21" s="212"/>
      <c r="F21" s="213"/>
      <c r="G21" s="212"/>
      <c r="H21" s="213"/>
      <c r="I21" s="212">
        <f>SUM(I16:J20)</f>
        <v>0</v>
      </c>
      <c r="J21" s="230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228">
        <f>ZakladDPHSniVypocet</f>
        <v>0</v>
      </c>
      <c r="H23" s="229"/>
      <c r="I23" s="229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226">
        <f>IF(A24&gt;50, ROUNDUP(A23, 0), ROUNDDOWN(A23, 0))</f>
        <v>0</v>
      </c>
      <c r="H24" s="227"/>
      <c r="I24" s="227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28">
        <f>ZakladDPHZaklVypocet</f>
        <v>0</v>
      </c>
      <c r="H25" s="229"/>
      <c r="I25" s="229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196">
        <f>IF(A26&gt;50, ROUNDUP(A25, 0), ROUNDDOWN(A25, 0))</f>
        <v>0</v>
      </c>
      <c r="H26" s="197"/>
      <c r="I26" s="197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198">
        <f>CenaCelkem-(ZakladDPHSni+DPHSni+ZakladDPHZakl+DPHZakl)</f>
        <v>0</v>
      </c>
      <c r="H27" s="198"/>
      <c r="I27" s="198"/>
      <c r="J27" s="41" t="str">
        <f t="shared" si="0"/>
        <v>CZK</v>
      </c>
    </row>
    <row r="28" spans="1:10" ht="27.75" hidden="1" customHeight="1" thickBot="1" x14ac:dyDescent="0.25">
      <c r="A28" s="2"/>
      <c r="B28" s="115" t="s">
        <v>23</v>
      </c>
      <c r="C28" s="116"/>
      <c r="D28" s="116"/>
      <c r="E28" s="117"/>
      <c r="F28" s="118"/>
      <c r="G28" s="231">
        <f>ZakladDPHSniVypocet+ZakladDPHZaklVypocet</f>
        <v>0</v>
      </c>
      <c r="H28" s="232"/>
      <c r="I28" s="232"/>
      <c r="J28" s="119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5" t="s">
        <v>35</v>
      </c>
      <c r="C29" s="120"/>
      <c r="D29" s="120"/>
      <c r="E29" s="120"/>
      <c r="F29" s="121"/>
      <c r="G29" s="231">
        <f>IF(A29&gt;50, ROUNDUP(A27, 0), ROUNDDOWN(A27, 0))</f>
        <v>0</v>
      </c>
      <c r="H29" s="231"/>
      <c r="I29" s="231"/>
      <c r="J29" s="122" t="s">
        <v>64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33" t="s">
        <v>43</v>
      </c>
      <c r="E34" s="234"/>
      <c r="G34" s="235"/>
      <c r="H34" s="236"/>
      <c r="I34" s="236"/>
      <c r="J34" s="25"/>
    </row>
    <row r="35" spans="1:10" ht="12.75" customHeight="1" x14ac:dyDescent="0.2">
      <c r="A35" s="2"/>
      <c r="B35" s="2"/>
      <c r="D35" s="225" t="s">
        <v>2</v>
      </c>
      <c r="E35" s="225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92" t="s">
        <v>16</v>
      </c>
      <c r="C37" s="93"/>
      <c r="D37" s="93"/>
      <c r="E37" s="93"/>
      <c r="F37" s="94"/>
      <c r="G37" s="94"/>
      <c r="H37" s="94"/>
      <c r="I37" s="94"/>
      <c r="J37" s="95"/>
    </row>
    <row r="38" spans="1:10" ht="25.5" customHeight="1" x14ac:dyDescent="0.2">
      <c r="A38" s="91" t="s">
        <v>37</v>
      </c>
      <c r="B38" s="96" t="s">
        <v>17</v>
      </c>
      <c r="C38" s="97" t="s">
        <v>5</v>
      </c>
      <c r="D38" s="97"/>
      <c r="E38" s="97"/>
      <c r="F38" s="98" t="str">
        <f>B23</f>
        <v>Základ pro sníženou DPH</v>
      </c>
      <c r="G38" s="98" t="str">
        <f>B25</f>
        <v>Základ pro základní DPH</v>
      </c>
      <c r="H38" s="99" t="s">
        <v>18</v>
      </c>
      <c r="I38" s="99" t="s">
        <v>1</v>
      </c>
      <c r="J38" s="100" t="s">
        <v>0</v>
      </c>
    </row>
    <row r="39" spans="1:10" ht="25.5" hidden="1" customHeight="1" x14ac:dyDescent="0.2">
      <c r="A39" s="91">
        <v>1</v>
      </c>
      <c r="B39" s="101" t="s">
        <v>56</v>
      </c>
      <c r="C39" s="237"/>
      <c r="D39" s="237"/>
      <c r="E39" s="237"/>
      <c r="F39" s="102">
        <f>'OVN 02 Naklady'!AE14+'1 01 Pol'!AE92+'1 02 Pol'!AE22</f>
        <v>0</v>
      </c>
      <c r="G39" s="103">
        <f>'OVN 02 Naklady'!AF14+'1 01 Pol'!AF92+'1 02 Pol'!AF22</f>
        <v>0</v>
      </c>
      <c r="H39" s="104">
        <f t="shared" ref="H39:H45" si="1">(F39*SazbaDPH1/100)+(G39*SazbaDPH2/100)</f>
        <v>0</v>
      </c>
      <c r="I39" s="104">
        <f>F39+G39+H39</f>
        <v>0</v>
      </c>
      <c r="J39" s="105" t="str">
        <f>IF(CenaCelkemVypocet=0,"",I39/CenaCelkemVypocet*100)</f>
        <v/>
      </c>
    </row>
    <row r="40" spans="1:10" ht="25.5" customHeight="1" x14ac:dyDescent="0.2">
      <c r="A40" s="91">
        <v>2</v>
      </c>
      <c r="B40" s="106"/>
      <c r="C40" s="238" t="s">
        <v>57</v>
      </c>
      <c r="D40" s="238"/>
      <c r="E40" s="238"/>
      <c r="F40" s="107">
        <f>'OVN 02 Naklady'!AE14</f>
        <v>0</v>
      </c>
      <c r="G40" s="108">
        <f>'OVN 02 Naklady'!AF14</f>
        <v>0</v>
      </c>
      <c r="H40" s="108">
        <f t="shared" si="1"/>
        <v>0</v>
      </c>
      <c r="I40" s="108">
        <f>F40+G40+H40</f>
        <v>0</v>
      </c>
      <c r="J40" s="109" t="str">
        <f>IF(CenaCelkemVypocet=0,"",I40/CenaCelkemVypocet*100)</f>
        <v/>
      </c>
    </row>
    <row r="41" spans="1:10" ht="25.5" customHeight="1" x14ac:dyDescent="0.2">
      <c r="A41" s="91">
        <v>3</v>
      </c>
      <c r="B41" s="110" t="s">
        <v>58</v>
      </c>
      <c r="C41" s="237" t="s">
        <v>57</v>
      </c>
      <c r="D41" s="237"/>
      <c r="E41" s="237"/>
      <c r="F41" s="111">
        <f>'OVN 02 Naklady'!AE14</f>
        <v>0</v>
      </c>
      <c r="G41" s="104">
        <f>'OVN 02 Naklady'!AF14</f>
        <v>0</v>
      </c>
      <c r="H41" s="104">
        <f t="shared" si="1"/>
        <v>0</v>
      </c>
      <c r="I41" s="104">
        <f>F41+G41+H41</f>
        <v>0</v>
      </c>
      <c r="J41" s="105" t="str">
        <f>IF(CenaCelkemVypocet=0,"",I41/CenaCelkemVypocet*100)</f>
        <v/>
      </c>
    </row>
    <row r="42" spans="1:10" ht="25.5" customHeight="1" x14ac:dyDescent="0.2">
      <c r="A42" s="91">
        <v>2</v>
      </c>
      <c r="B42" s="106"/>
      <c r="C42" s="238" t="s">
        <v>59</v>
      </c>
      <c r="D42" s="238"/>
      <c r="E42" s="238"/>
      <c r="F42" s="107"/>
      <c r="G42" s="108"/>
      <c r="H42" s="108">
        <f t="shared" si="1"/>
        <v>0</v>
      </c>
      <c r="I42" s="108"/>
      <c r="J42" s="109"/>
    </row>
    <row r="43" spans="1:10" ht="25.5" customHeight="1" x14ac:dyDescent="0.2">
      <c r="A43" s="91">
        <v>2</v>
      </c>
      <c r="B43" s="106" t="s">
        <v>60</v>
      </c>
      <c r="C43" s="238" t="s">
        <v>61</v>
      </c>
      <c r="D43" s="238"/>
      <c r="E43" s="238"/>
      <c r="F43" s="107">
        <f>'1 01 Pol'!AE92+'1 02 Pol'!AE22</f>
        <v>0</v>
      </c>
      <c r="G43" s="108">
        <f>'1 01 Pol'!AF92+'1 02 Pol'!AF22</f>
        <v>0</v>
      </c>
      <c r="H43" s="108">
        <f t="shared" si="1"/>
        <v>0</v>
      </c>
      <c r="I43" s="108">
        <f>F43+G43+H43</f>
        <v>0</v>
      </c>
      <c r="J43" s="109" t="str">
        <f>IF(CenaCelkemVypocet=0,"",I43/CenaCelkemVypocet*100)</f>
        <v/>
      </c>
    </row>
    <row r="44" spans="1:10" ht="25.5" customHeight="1" x14ac:dyDescent="0.2">
      <c r="A44" s="91">
        <v>3</v>
      </c>
      <c r="B44" s="110" t="s">
        <v>62</v>
      </c>
      <c r="C44" s="237" t="s">
        <v>61</v>
      </c>
      <c r="D44" s="237"/>
      <c r="E44" s="237"/>
      <c r="F44" s="111">
        <f>'1 01 Pol'!AE92</f>
        <v>0</v>
      </c>
      <c r="G44" s="104">
        <f>'1 01 Pol'!AF92</f>
        <v>0</v>
      </c>
      <c r="H44" s="104">
        <f t="shared" si="1"/>
        <v>0</v>
      </c>
      <c r="I44" s="104">
        <f>F44+G44+H44</f>
        <v>0</v>
      </c>
      <c r="J44" s="105" t="str">
        <f>IF(CenaCelkemVypocet=0,"",I44/CenaCelkemVypocet*100)</f>
        <v/>
      </c>
    </row>
    <row r="45" spans="1:10" ht="25.5" customHeight="1" x14ac:dyDescent="0.2">
      <c r="A45" s="91">
        <v>3</v>
      </c>
      <c r="B45" s="110" t="s">
        <v>58</v>
      </c>
      <c r="C45" s="237" t="s">
        <v>266</v>
      </c>
      <c r="D45" s="237"/>
      <c r="E45" s="237"/>
      <c r="F45" s="111">
        <f>'1 02 Pol'!AE22</f>
        <v>0</v>
      </c>
      <c r="G45" s="104">
        <f>'1 02 Pol'!AF22</f>
        <v>0</v>
      </c>
      <c r="H45" s="104">
        <f t="shared" si="1"/>
        <v>0</v>
      </c>
      <c r="I45" s="104">
        <f>F45+G45+H45</f>
        <v>0</v>
      </c>
      <c r="J45" s="105" t="str">
        <f>IF(CenaCelkemVypocet=0,"",I45/CenaCelkemVypocet*100)</f>
        <v/>
      </c>
    </row>
    <row r="46" spans="1:10" ht="25.5" customHeight="1" x14ac:dyDescent="0.2">
      <c r="A46" s="91"/>
      <c r="B46" s="239" t="s">
        <v>63</v>
      </c>
      <c r="C46" s="240"/>
      <c r="D46" s="240"/>
      <c r="E46" s="241"/>
      <c r="F46" s="112">
        <f>SUMIF(A39:A45,"=1",F39:F45)</f>
        <v>0</v>
      </c>
      <c r="G46" s="113">
        <f>SUMIF(A39:A45,"=1",G39:G45)</f>
        <v>0</v>
      </c>
      <c r="H46" s="113">
        <f>SUMIF(A39:A45,"=1",H39:H45)</f>
        <v>0</v>
      </c>
      <c r="I46" s="113">
        <f>SUMIF(A39:A45,"=1",I39:I45)</f>
        <v>0</v>
      </c>
      <c r="J46" s="114">
        <f>SUMIF(A39:A45,"=1",J39:J45)</f>
        <v>0</v>
      </c>
    </row>
    <row r="50" spans="1:10" ht="15.75" x14ac:dyDescent="0.25">
      <c r="B50" s="123" t="s">
        <v>65</v>
      </c>
    </row>
    <row r="52" spans="1:10" ht="25.5" customHeight="1" x14ac:dyDescent="0.2">
      <c r="A52" s="125"/>
      <c r="B52" s="128" t="s">
        <v>17</v>
      </c>
      <c r="C52" s="128" t="s">
        <v>5</v>
      </c>
      <c r="D52" s="129"/>
      <c r="E52" s="129"/>
      <c r="F52" s="130" t="s">
        <v>66</v>
      </c>
      <c r="G52" s="130"/>
      <c r="H52" s="130"/>
      <c r="I52" s="130" t="s">
        <v>29</v>
      </c>
      <c r="J52" s="130" t="s">
        <v>0</v>
      </c>
    </row>
    <row r="53" spans="1:10" ht="36.75" customHeight="1" x14ac:dyDescent="0.2">
      <c r="A53" s="126"/>
      <c r="B53" s="131" t="s">
        <v>67</v>
      </c>
      <c r="C53" s="242" t="s">
        <v>68</v>
      </c>
      <c r="D53" s="243"/>
      <c r="E53" s="243"/>
      <c r="F53" s="139" t="s">
        <v>24</v>
      </c>
      <c r="G53" s="132"/>
      <c r="H53" s="132"/>
      <c r="I53" s="132">
        <f>'1 02 Pol'!G8</f>
        <v>0</v>
      </c>
      <c r="J53" s="137" t="str">
        <f>IF(I64=0,"",I53/I64*100)</f>
        <v/>
      </c>
    </row>
    <row r="54" spans="1:10" ht="36.75" customHeight="1" x14ac:dyDescent="0.2">
      <c r="A54" s="126"/>
      <c r="B54" s="131" t="s">
        <v>69</v>
      </c>
      <c r="C54" s="242" t="s">
        <v>70</v>
      </c>
      <c r="D54" s="243"/>
      <c r="E54" s="243"/>
      <c r="F54" s="139" t="s">
        <v>24</v>
      </c>
      <c r="G54" s="132"/>
      <c r="H54" s="132"/>
      <c r="I54" s="132">
        <f>'1 01 Pol'!G8</f>
        <v>0</v>
      </c>
      <c r="J54" s="137" t="str">
        <f>IF(I64=0,"",I54/I64*100)</f>
        <v/>
      </c>
    </row>
    <row r="55" spans="1:10" ht="36.75" customHeight="1" x14ac:dyDescent="0.2">
      <c r="A55" s="126"/>
      <c r="B55" s="131" t="s">
        <v>71</v>
      </c>
      <c r="C55" s="242" t="s">
        <v>72</v>
      </c>
      <c r="D55" s="243"/>
      <c r="E55" s="243"/>
      <c r="F55" s="139" t="s">
        <v>24</v>
      </c>
      <c r="G55" s="132"/>
      <c r="H55" s="132"/>
      <c r="I55" s="132">
        <f>'1 01 Pol'!G13</f>
        <v>0</v>
      </c>
      <c r="J55" s="137" t="str">
        <f>IF(I64=0,"",I55/I64*100)</f>
        <v/>
      </c>
    </row>
    <row r="56" spans="1:10" ht="36.75" customHeight="1" x14ac:dyDescent="0.2">
      <c r="A56" s="126"/>
      <c r="B56" s="131" t="s">
        <v>73</v>
      </c>
      <c r="C56" s="242" t="s">
        <v>74</v>
      </c>
      <c r="D56" s="243"/>
      <c r="E56" s="243"/>
      <c r="F56" s="139" t="s">
        <v>24</v>
      </c>
      <c r="G56" s="132"/>
      <c r="H56" s="132"/>
      <c r="I56" s="132">
        <f>'1 01 Pol'!G18</f>
        <v>0</v>
      </c>
      <c r="J56" s="137" t="str">
        <f>IF(I64=0,"",I56/I64*100)</f>
        <v/>
      </c>
    </row>
    <row r="57" spans="1:10" ht="36.75" customHeight="1" x14ac:dyDescent="0.2">
      <c r="A57" s="126"/>
      <c r="B57" s="131" t="s">
        <v>75</v>
      </c>
      <c r="C57" s="242" t="s">
        <v>76</v>
      </c>
      <c r="D57" s="243"/>
      <c r="E57" s="243"/>
      <c r="F57" s="139" t="s">
        <v>24</v>
      </c>
      <c r="G57" s="132"/>
      <c r="H57" s="132"/>
      <c r="I57" s="132">
        <f>'1 01 Pol'!G34</f>
        <v>0</v>
      </c>
      <c r="J57" s="137" t="str">
        <f>IF(I64=0,"",I57/I64*100)</f>
        <v/>
      </c>
    </row>
    <row r="58" spans="1:10" ht="36.75" customHeight="1" x14ac:dyDescent="0.2">
      <c r="A58" s="126"/>
      <c r="B58" s="131" t="s">
        <v>77</v>
      </c>
      <c r="C58" s="242" t="s">
        <v>78</v>
      </c>
      <c r="D58" s="243"/>
      <c r="E58" s="243"/>
      <c r="F58" s="139" t="s">
        <v>24</v>
      </c>
      <c r="G58" s="132"/>
      <c r="H58" s="132"/>
      <c r="I58" s="132">
        <f>'1 01 Pol'!G49</f>
        <v>0</v>
      </c>
      <c r="J58" s="137" t="str">
        <f>IF(I64=0,"",I58/I64*100)</f>
        <v/>
      </c>
    </row>
    <row r="59" spans="1:10" ht="36.75" customHeight="1" x14ac:dyDescent="0.2">
      <c r="A59" s="126"/>
      <c r="B59" s="131" t="s">
        <v>79</v>
      </c>
      <c r="C59" s="242" t="s">
        <v>80</v>
      </c>
      <c r="D59" s="243"/>
      <c r="E59" s="243"/>
      <c r="F59" s="139" t="s">
        <v>24</v>
      </c>
      <c r="G59" s="132"/>
      <c r="H59" s="132"/>
      <c r="I59" s="132">
        <f>'1 01 Pol'!G65</f>
        <v>0</v>
      </c>
      <c r="J59" s="137" t="str">
        <f>IF(I64=0,"",I59/I64*100)</f>
        <v/>
      </c>
    </row>
    <row r="60" spans="1:10" ht="36.75" customHeight="1" x14ac:dyDescent="0.2">
      <c r="A60" s="126"/>
      <c r="B60" s="131" t="s">
        <v>81</v>
      </c>
      <c r="C60" s="242" t="s">
        <v>82</v>
      </c>
      <c r="D60" s="243"/>
      <c r="E60" s="243"/>
      <c r="F60" s="139" t="s">
        <v>24</v>
      </c>
      <c r="G60" s="132"/>
      <c r="H60" s="132"/>
      <c r="I60" s="132">
        <f>'1 01 Pol'!G82</f>
        <v>0</v>
      </c>
      <c r="J60" s="137" t="str">
        <f>IF(I64=0,"",I60/I64*100)</f>
        <v/>
      </c>
    </row>
    <row r="61" spans="1:10" ht="36.75" customHeight="1" x14ac:dyDescent="0.2">
      <c r="A61" s="126"/>
      <c r="B61" s="131" t="s">
        <v>83</v>
      </c>
      <c r="C61" s="242" t="s">
        <v>82</v>
      </c>
      <c r="D61" s="243"/>
      <c r="E61" s="243"/>
      <c r="F61" s="139" t="s">
        <v>25</v>
      </c>
      <c r="G61" s="132"/>
      <c r="H61" s="132"/>
      <c r="I61" s="132">
        <f>'1 02 Pol'!G16</f>
        <v>0</v>
      </c>
      <c r="J61" s="137" t="str">
        <f>IF(I64=0,"",I61/I64*100)</f>
        <v/>
      </c>
    </row>
    <row r="62" spans="1:10" ht="36.75" customHeight="1" x14ac:dyDescent="0.2">
      <c r="A62" s="126"/>
      <c r="B62" s="131" t="s">
        <v>84</v>
      </c>
      <c r="C62" s="242" t="s">
        <v>27</v>
      </c>
      <c r="D62" s="243"/>
      <c r="E62" s="243"/>
      <c r="F62" s="139" t="s">
        <v>84</v>
      </c>
      <c r="G62" s="132"/>
      <c r="H62" s="132"/>
      <c r="I62" s="132">
        <f>'OVN 02 Naklady'!G8</f>
        <v>0</v>
      </c>
      <c r="J62" s="137" t="str">
        <f>IF(I64=0,"",I62/I64*100)</f>
        <v/>
      </c>
    </row>
    <row r="63" spans="1:10" ht="36.75" customHeight="1" x14ac:dyDescent="0.2">
      <c r="A63" s="126"/>
      <c r="B63" s="131" t="s">
        <v>85</v>
      </c>
      <c r="C63" s="242" t="s">
        <v>28</v>
      </c>
      <c r="D63" s="243"/>
      <c r="E63" s="243"/>
      <c r="F63" s="139" t="s">
        <v>85</v>
      </c>
      <c r="G63" s="132"/>
      <c r="H63" s="132"/>
      <c r="I63" s="132">
        <f>'OVN 02 Naklady'!G11</f>
        <v>0</v>
      </c>
      <c r="J63" s="137" t="str">
        <f>IF(I64=0,"",I63/I64*100)</f>
        <v/>
      </c>
    </row>
    <row r="64" spans="1:10" ht="25.5" customHeight="1" x14ac:dyDescent="0.2">
      <c r="A64" s="127"/>
      <c r="B64" s="133" t="s">
        <v>1</v>
      </c>
      <c r="C64" s="134"/>
      <c r="D64" s="135"/>
      <c r="E64" s="135"/>
      <c r="F64" s="140"/>
      <c r="G64" s="136"/>
      <c r="H64" s="136"/>
      <c r="I64" s="136">
        <f>SUM(I53:I63)</f>
        <v>0</v>
      </c>
      <c r="J64" s="138">
        <f>SUM(J53:J63)</f>
        <v>0</v>
      </c>
    </row>
    <row r="65" spans="6:10" x14ac:dyDescent="0.2">
      <c r="F65" s="89"/>
      <c r="G65" s="89"/>
      <c r="H65" s="89"/>
      <c r="I65" s="89"/>
      <c r="J65" s="90"/>
    </row>
    <row r="66" spans="6:10" x14ac:dyDescent="0.2">
      <c r="F66" s="89"/>
      <c r="G66" s="89"/>
      <c r="H66" s="89"/>
      <c r="I66" s="89"/>
      <c r="J66" s="90"/>
    </row>
    <row r="67" spans="6:10" x14ac:dyDescent="0.2">
      <c r="F67" s="89"/>
      <c r="G67" s="89"/>
      <c r="H67" s="89"/>
      <c r="I67" s="89"/>
      <c r="J67" s="90"/>
    </row>
  </sheetData>
  <sheetProtection algorithmName="SHA-512" hashValue="oI/Vt3kArk9p0GckYKzpURL5kF/+gdLvLNIO22/Vw741eEhw2MaLP1Vqnz+cGjHim5UX4hUAcqvT/PpvKCUGtA==" saltValue="Qvi2+++tNSGkuhdFOhfdfQ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0">
    <mergeCell ref="C59:E59"/>
    <mergeCell ref="C60:E60"/>
    <mergeCell ref="C61:E61"/>
    <mergeCell ref="C62:E62"/>
    <mergeCell ref="C63:E63"/>
    <mergeCell ref="C54:E54"/>
    <mergeCell ref="C55:E55"/>
    <mergeCell ref="C56:E56"/>
    <mergeCell ref="C57:E57"/>
    <mergeCell ref="C58:E58"/>
    <mergeCell ref="C44:E44"/>
    <mergeCell ref="C45:E45"/>
    <mergeCell ref="B46:E46"/>
    <mergeCell ref="C53:E53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4" t="s">
        <v>6</v>
      </c>
      <c r="B1" s="244"/>
      <c r="C1" s="245"/>
      <c r="D1" s="244"/>
      <c r="E1" s="244"/>
      <c r="F1" s="244"/>
      <c r="G1" s="244"/>
    </row>
    <row r="2" spans="1:7" ht="24.95" customHeight="1" x14ac:dyDescent="0.2">
      <c r="A2" s="50" t="s">
        <v>7</v>
      </c>
      <c r="B2" s="49"/>
      <c r="C2" s="246"/>
      <c r="D2" s="246"/>
      <c r="E2" s="246"/>
      <c r="F2" s="246"/>
      <c r="G2" s="247"/>
    </row>
    <row r="3" spans="1:7" ht="24.95" customHeight="1" x14ac:dyDescent="0.2">
      <c r="A3" s="50" t="s">
        <v>8</v>
      </c>
      <c r="B3" s="49"/>
      <c r="C3" s="246"/>
      <c r="D3" s="246"/>
      <c r="E3" s="246"/>
      <c r="F3" s="246"/>
      <c r="G3" s="247"/>
    </row>
    <row r="4" spans="1:7" ht="24.95" customHeight="1" x14ac:dyDescent="0.2">
      <c r="A4" s="50" t="s">
        <v>9</v>
      </c>
      <c r="B4" s="49"/>
      <c r="C4" s="246"/>
      <c r="D4" s="246"/>
      <c r="E4" s="246"/>
      <c r="F4" s="246"/>
      <c r="G4" s="247"/>
    </row>
    <row r="5" spans="1:7" x14ac:dyDescent="0.2">
      <c r="B5" s="4"/>
      <c r="C5" s="5"/>
      <c r="D5" s="6"/>
    </row>
  </sheetData>
  <sheetProtection password="E7C2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workbookViewId="0">
      <pane ySplit="7" topLeftCell="A8" activePane="bottomLeft" state="frozen"/>
      <selection pane="bottomLeft" activeCell="S17" sqref="S17"/>
    </sheetView>
  </sheetViews>
  <sheetFormatPr defaultRowHeight="12.75" outlineLevelRow="1" x14ac:dyDescent="0.2"/>
  <cols>
    <col min="1" max="1" width="3.42578125" customWidth="1"/>
    <col min="2" max="2" width="12.5703125" style="124" customWidth="1"/>
    <col min="3" max="3" width="63.28515625" style="12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8" t="s">
        <v>86</v>
      </c>
      <c r="B1" s="248"/>
      <c r="C1" s="248"/>
      <c r="D1" s="248"/>
      <c r="E1" s="248"/>
      <c r="F1" s="248"/>
      <c r="G1" s="248"/>
      <c r="AG1" t="s">
        <v>87</v>
      </c>
    </row>
    <row r="2" spans="1:60" ht="24.95" customHeight="1" x14ac:dyDescent="0.2">
      <c r="A2" s="142" t="s">
        <v>7</v>
      </c>
      <c r="B2" s="49" t="s">
        <v>44</v>
      </c>
      <c r="C2" s="249" t="s">
        <v>261</v>
      </c>
      <c r="D2" s="250"/>
      <c r="E2" s="250"/>
      <c r="F2" s="250"/>
      <c r="G2" s="251"/>
      <c r="AG2" t="s">
        <v>88</v>
      </c>
    </row>
    <row r="3" spans="1:60" ht="24.95" customHeight="1" x14ac:dyDescent="0.2">
      <c r="A3" s="142" t="s">
        <v>8</v>
      </c>
      <c r="B3" s="49" t="s">
        <v>89</v>
      </c>
      <c r="C3" s="249" t="s">
        <v>57</v>
      </c>
      <c r="D3" s="250"/>
      <c r="E3" s="250"/>
      <c r="F3" s="250"/>
      <c r="G3" s="251"/>
      <c r="AC3" s="124" t="s">
        <v>90</v>
      </c>
      <c r="AG3" t="s">
        <v>91</v>
      </c>
    </row>
    <row r="4" spans="1:60" ht="24.95" customHeight="1" x14ac:dyDescent="0.2">
      <c r="A4" s="143" t="s">
        <v>9</v>
      </c>
      <c r="B4" s="144" t="s">
        <v>58</v>
      </c>
      <c r="C4" s="252" t="s">
        <v>57</v>
      </c>
      <c r="D4" s="253"/>
      <c r="E4" s="253"/>
      <c r="F4" s="253"/>
      <c r="G4" s="254"/>
      <c r="AG4" t="s">
        <v>92</v>
      </c>
    </row>
    <row r="5" spans="1:60" x14ac:dyDescent="0.2">
      <c r="D5" s="10"/>
    </row>
    <row r="6" spans="1:60" ht="38.25" x14ac:dyDescent="0.2">
      <c r="A6" s="146" t="s">
        <v>93</v>
      </c>
      <c r="B6" s="148" t="s">
        <v>94</v>
      </c>
      <c r="C6" s="148" t="s">
        <v>95</v>
      </c>
      <c r="D6" s="147" t="s">
        <v>96</v>
      </c>
      <c r="E6" s="146" t="s">
        <v>97</v>
      </c>
      <c r="F6" s="145" t="s">
        <v>98</v>
      </c>
      <c r="G6" s="146" t="s">
        <v>29</v>
      </c>
      <c r="H6" s="149" t="s">
        <v>30</v>
      </c>
      <c r="I6" s="149" t="s">
        <v>99</v>
      </c>
      <c r="J6" s="149" t="s">
        <v>31</v>
      </c>
      <c r="K6" s="149" t="s">
        <v>100</v>
      </c>
      <c r="L6" s="149" t="s">
        <v>101</v>
      </c>
      <c r="M6" s="149" t="s">
        <v>102</v>
      </c>
      <c r="N6" s="149" t="s">
        <v>103</v>
      </c>
      <c r="O6" s="149" t="s">
        <v>104</v>
      </c>
      <c r="P6" s="149" t="s">
        <v>105</v>
      </c>
      <c r="Q6" s="149" t="s">
        <v>106</v>
      </c>
      <c r="R6" s="149" t="s">
        <v>107</v>
      </c>
      <c r="S6" s="149" t="s">
        <v>108</v>
      </c>
      <c r="T6" s="149" t="s">
        <v>109</v>
      </c>
      <c r="U6" s="149" t="s">
        <v>110</v>
      </c>
      <c r="V6" s="149" t="s">
        <v>111</v>
      </c>
      <c r="W6" s="149" t="s">
        <v>112</v>
      </c>
      <c r="X6" s="149" t="s">
        <v>113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</row>
    <row r="8" spans="1:60" x14ac:dyDescent="0.2">
      <c r="A8" s="161" t="s">
        <v>114</v>
      </c>
      <c r="B8" s="162" t="s">
        <v>84</v>
      </c>
      <c r="C8" s="182" t="s">
        <v>27</v>
      </c>
      <c r="D8" s="163"/>
      <c r="E8" s="164"/>
      <c r="F8" s="165"/>
      <c r="G8" s="165">
        <f>SUMIF(AG9:AG10,"&lt;&gt;NOR",G9:G10)</f>
        <v>0</v>
      </c>
      <c r="H8" s="165"/>
      <c r="I8" s="165">
        <f>SUM(I9:I10)</f>
        <v>0</v>
      </c>
      <c r="J8" s="165"/>
      <c r="K8" s="165">
        <f>SUM(K9:K10)</f>
        <v>38159.019999999997</v>
      </c>
      <c r="L8" s="165"/>
      <c r="M8" s="165">
        <f>SUM(M9:M10)</f>
        <v>0</v>
      </c>
      <c r="N8" s="165"/>
      <c r="O8" s="165">
        <f>SUM(O9:O10)</f>
        <v>0</v>
      </c>
      <c r="P8" s="165"/>
      <c r="Q8" s="165">
        <f>SUM(Q9:Q10)</f>
        <v>0</v>
      </c>
      <c r="R8" s="165"/>
      <c r="S8" s="165"/>
      <c r="T8" s="166"/>
      <c r="U8" s="160"/>
      <c r="V8" s="160">
        <f>SUM(V9:V10)</f>
        <v>0</v>
      </c>
      <c r="W8" s="160"/>
      <c r="X8" s="160"/>
      <c r="AG8" t="s">
        <v>115</v>
      </c>
    </row>
    <row r="9" spans="1:60" outlineLevel="1" x14ac:dyDescent="0.2">
      <c r="A9" s="174">
        <v>1</v>
      </c>
      <c r="B9" s="175" t="s">
        <v>116</v>
      </c>
      <c r="C9" s="183" t="s">
        <v>117</v>
      </c>
      <c r="D9" s="176" t="s">
        <v>118</v>
      </c>
      <c r="E9" s="177">
        <v>1</v>
      </c>
      <c r="F9" s="178"/>
      <c r="G9" s="179">
        <f>ROUND(E9*F9,2)</f>
        <v>0</v>
      </c>
      <c r="H9" s="178">
        <v>0</v>
      </c>
      <c r="I9" s="179">
        <f>ROUND(E9*H9,2)</f>
        <v>0</v>
      </c>
      <c r="J9" s="178">
        <v>26935.78</v>
      </c>
      <c r="K9" s="179">
        <f>ROUND(E9*J9,2)</f>
        <v>26935.78</v>
      </c>
      <c r="L9" s="179">
        <v>21</v>
      </c>
      <c r="M9" s="179">
        <f>G9*(1+L9/100)</f>
        <v>0</v>
      </c>
      <c r="N9" s="179">
        <v>0</v>
      </c>
      <c r="O9" s="179">
        <f>ROUND(E9*N9,2)</f>
        <v>0</v>
      </c>
      <c r="P9" s="179">
        <v>0</v>
      </c>
      <c r="Q9" s="179">
        <f>ROUND(E9*P9,2)</f>
        <v>0</v>
      </c>
      <c r="R9" s="179"/>
      <c r="S9" s="179" t="s">
        <v>119</v>
      </c>
      <c r="T9" s="180" t="s">
        <v>120</v>
      </c>
      <c r="U9" s="159">
        <v>0</v>
      </c>
      <c r="V9" s="159">
        <f>ROUND(E9*U9,2)</f>
        <v>0</v>
      </c>
      <c r="W9" s="159"/>
      <c r="X9" s="159" t="s">
        <v>121</v>
      </c>
      <c r="Y9" s="150"/>
      <c r="Z9" s="150"/>
      <c r="AA9" s="150"/>
      <c r="AB9" s="150"/>
      <c r="AC9" s="150"/>
      <c r="AD9" s="150"/>
      <c r="AE9" s="150"/>
      <c r="AF9" s="150"/>
      <c r="AG9" s="150" t="s">
        <v>122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74">
        <v>2</v>
      </c>
      <c r="B10" s="175" t="s">
        <v>123</v>
      </c>
      <c r="C10" s="183" t="s">
        <v>124</v>
      </c>
      <c r="D10" s="176" t="s">
        <v>118</v>
      </c>
      <c r="E10" s="177">
        <v>1</v>
      </c>
      <c r="F10" s="178"/>
      <c r="G10" s="179">
        <f>ROUND(E10*F10,2)</f>
        <v>0</v>
      </c>
      <c r="H10" s="178">
        <v>0</v>
      </c>
      <c r="I10" s="179">
        <f>ROUND(E10*H10,2)</f>
        <v>0</v>
      </c>
      <c r="J10" s="178">
        <v>11223.24</v>
      </c>
      <c r="K10" s="179">
        <f>ROUND(E10*J10,2)</f>
        <v>11223.24</v>
      </c>
      <c r="L10" s="179">
        <v>21</v>
      </c>
      <c r="M10" s="179">
        <f>G10*(1+L10/100)</f>
        <v>0</v>
      </c>
      <c r="N10" s="179">
        <v>0</v>
      </c>
      <c r="O10" s="179">
        <f>ROUND(E10*N10,2)</f>
        <v>0</v>
      </c>
      <c r="P10" s="179">
        <v>0</v>
      </c>
      <c r="Q10" s="179">
        <f>ROUND(E10*P10,2)</f>
        <v>0</v>
      </c>
      <c r="R10" s="179"/>
      <c r="S10" s="179" t="s">
        <v>119</v>
      </c>
      <c r="T10" s="180" t="s">
        <v>120</v>
      </c>
      <c r="U10" s="159">
        <v>0</v>
      </c>
      <c r="V10" s="159">
        <f>ROUND(E10*U10,2)</f>
        <v>0</v>
      </c>
      <c r="W10" s="159"/>
      <c r="X10" s="159" t="s">
        <v>121</v>
      </c>
      <c r="Y10" s="150"/>
      <c r="Z10" s="150"/>
      <c r="AA10" s="150"/>
      <c r="AB10" s="150"/>
      <c r="AC10" s="150"/>
      <c r="AD10" s="150"/>
      <c r="AE10" s="150"/>
      <c r="AF10" s="150"/>
      <c r="AG10" s="150" t="s">
        <v>125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x14ac:dyDescent="0.2">
      <c r="A11" s="161" t="s">
        <v>114</v>
      </c>
      <c r="B11" s="162" t="s">
        <v>85</v>
      </c>
      <c r="C11" s="182" t="s">
        <v>28</v>
      </c>
      <c r="D11" s="163"/>
      <c r="E11" s="164"/>
      <c r="F11" s="165"/>
      <c r="G11" s="165">
        <f>SUMIF(AG12:AG12,"&lt;&gt;NOR",G12:G12)</f>
        <v>0</v>
      </c>
      <c r="H11" s="165"/>
      <c r="I11" s="165">
        <f>SUM(I12:I12)</f>
        <v>0</v>
      </c>
      <c r="J11" s="165"/>
      <c r="K11" s="165">
        <f>SUM(K12:K12)</f>
        <v>12000</v>
      </c>
      <c r="L11" s="165"/>
      <c r="M11" s="165">
        <f>SUM(M12:M12)</f>
        <v>0</v>
      </c>
      <c r="N11" s="165"/>
      <c r="O11" s="165">
        <f>SUM(O12:O12)</f>
        <v>0</v>
      </c>
      <c r="P11" s="165"/>
      <c r="Q11" s="165">
        <f>SUM(Q12:Q12)</f>
        <v>0</v>
      </c>
      <c r="R11" s="165"/>
      <c r="S11" s="165"/>
      <c r="T11" s="166"/>
      <c r="U11" s="160"/>
      <c r="V11" s="160">
        <f>SUM(V12:V12)</f>
        <v>0</v>
      </c>
      <c r="W11" s="160"/>
      <c r="X11" s="160"/>
      <c r="AG11" t="s">
        <v>115</v>
      </c>
    </row>
    <row r="12" spans="1:60" outlineLevel="1" x14ac:dyDescent="0.2">
      <c r="A12" s="167">
        <v>3</v>
      </c>
      <c r="B12" s="168" t="s">
        <v>126</v>
      </c>
      <c r="C12" s="184" t="s">
        <v>127</v>
      </c>
      <c r="D12" s="169" t="s">
        <v>118</v>
      </c>
      <c r="E12" s="170">
        <v>1</v>
      </c>
      <c r="F12" s="171"/>
      <c r="G12" s="172">
        <f>ROUND(E12*F12,2)</f>
        <v>0</v>
      </c>
      <c r="H12" s="171">
        <v>0</v>
      </c>
      <c r="I12" s="172">
        <f>ROUND(E12*H12,2)</f>
        <v>0</v>
      </c>
      <c r="J12" s="171">
        <v>12000</v>
      </c>
      <c r="K12" s="172">
        <f>ROUND(E12*J12,2)</f>
        <v>12000</v>
      </c>
      <c r="L12" s="172">
        <v>21</v>
      </c>
      <c r="M12" s="172">
        <f>G12*(1+L12/100)</f>
        <v>0</v>
      </c>
      <c r="N12" s="172">
        <v>0</v>
      </c>
      <c r="O12" s="172">
        <f>ROUND(E12*N12,2)</f>
        <v>0</v>
      </c>
      <c r="P12" s="172">
        <v>0</v>
      </c>
      <c r="Q12" s="172">
        <f>ROUND(E12*P12,2)</f>
        <v>0</v>
      </c>
      <c r="R12" s="172"/>
      <c r="S12" s="172" t="s">
        <v>119</v>
      </c>
      <c r="T12" s="173" t="s">
        <v>120</v>
      </c>
      <c r="U12" s="159">
        <v>0</v>
      </c>
      <c r="V12" s="159">
        <f>ROUND(E12*U12,2)</f>
        <v>0</v>
      </c>
      <c r="W12" s="159"/>
      <c r="X12" s="159" t="s">
        <v>121</v>
      </c>
      <c r="Y12" s="150"/>
      <c r="Z12" s="150"/>
      <c r="AA12" s="150"/>
      <c r="AB12" s="150"/>
      <c r="AC12" s="150"/>
      <c r="AD12" s="150"/>
      <c r="AE12" s="150"/>
      <c r="AF12" s="150"/>
      <c r="AG12" s="150" t="s">
        <v>128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x14ac:dyDescent="0.2">
      <c r="A13" s="3"/>
      <c r="B13" s="4"/>
      <c r="C13" s="185"/>
      <c r="D13" s="6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AE13">
        <v>15</v>
      </c>
      <c r="AF13">
        <v>21</v>
      </c>
      <c r="AG13" t="s">
        <v>101</v>
      </c>
    </row>
    <row r="14" spans="1:60" x14ac:dyDescent="0.2">
      <c r="A14" s="153"/>
      <c r="B14" s="154" t="s">
        <v>29</v>
      </c>
      <c r="C14" s="186"/>
      <c r="D14" s="155"/>
      <c r="E14" s="156"/>
      <c r="F14" s="156"/>
      <c r="G14" s="181">
        <f>G8+G11</f>
        <v>0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AE14">
        <f>SUMIF(L7:L12,AE13,G7:G12)</f>
        <v>0</v>
      </c>
      <c r="AF14">
        <f>SUMIF(L7:L12,AF13,G7:G12)</f>
        <v>0</v>
      </c>
      <c r="AG14" t="s">
        <v>129</v>
      </c>
    </row>
    <row r="15" spans="1:60" x14ac:dyDescent="0.2">
      <c r="C15" s="187"/>
      <c r="D15" s="10"/>
      <c r="AG15" t="s">
        <v>130</v>
      </c>
    </row>
    <row r="16" spans="1:60" x14ac:dyDescent="0.2">
      <c r="D16" s="10"/>
    </row>
    <row r="17" spans="4:4" x14ac:dyDescent="0.2">
      <c r="D17" s="10"/>
    </row>
    <row r="18" spans="4:4" x14ac:dyDescent="0.2">
      <c r="D18" s="10"/>
    </row>
    <row r="19" spans="4:4" x14ac:dyDescent="0.2">
      <c r="D19" s="10"/>
    </row>
    <row r="20" spans="4:4" x14ac:dyDescent="0.2">
      <c r="D20" s="10"/>
    </row>
    <row r="21" spans="4:4" x14ac:dyDescent="0.2">
      <c r="D21" s="10"/>
    </row>
    <row r="22" spans="4:4" x14ac:dyDescent="0.2">
      <c r="D22" s="10"/>
    </row>
    <row r="23" spans="4:4" x14ac:dyDescent="0.2">
      <c r="D23" s="10"/>
    </row>
    <row r="24" spans="4:4" x14ac:dyDescent="0.2">
      <c r="D24" s="10"/>
    </row>
    <row r="25" spans="4:4" x14ac:dyDescent="0.2">
      <c r="D25" s="10"/>
    </row>
    <row r="26" spans="4:4" x14ac:dyDescent="0.2">
      <c r="D26" s="10"/>
    </row>
    <row r="27" spans="4:4" x14ac:dyDescent="0.2">
      <c r="D27" s="10"/>
    </row>
    <row r="28" spans="4:4" x14ac:dyDescent="0.2">
      <c r="D28" s="10"/>
    </row>
    <row r="29" spans="4:4" x14ac:dyDescent="0.2">
      <c r="D29" s="10"/>
    </row>
    <row r="30" spans="4:4" x14ac:dyDescent="0.2">
      <c r="D30" s="10"/>
    </row>
    <row r="31" spans="4:4" x14ac:dyDescent="0.2">
      <c r="D31" s="10"/>
    </row>
    <row r="32" spans="4:4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y5k7H69SlYupZ1z7X+vrSYaaQ+Vr150z/g7bsq2RM6ywciZ0iHgBGvii/epFzjRMWxaH3zSbr7H3tBGynboIBg==" saltValue="KEV/oAB2bTqFP22pXJ1WCw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BH4997"/>
  <sheetViews>
    <sheetView workbookViewId="0">
      <pane ySplit="7" topLeftCell="A74" activePane="bottomLeft" state="frozen"/>
      <selection pane="bottomLeft" activeCell="G82" sqref="G82"/>
    </sheetView>
  </sheetViews>
  <sheetFormatPr defaultRowHeight="12.75" outlineLevelRow="1" x14ac:dyDescent="0.2"/>
  <cols>
    <col min="1" max="1" width="3.42578125" customWidth="1"/>
    <col min="2" max="2" width="12.5703125" style="124" customWidth="1"/>
    <col min="3" max="3" width="63.28515625" style="12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8" t="s">
        <v>131</v>
      </c>
      <c r="B1" s="248"/>
      <c r="C1" s="248"/>
      <c r="D1" s="248"/>
      <c r="E1" s="248"/>
      <c r="F1" s="248"/>
      <c r="G1" s="248"/>
      <c r="AG1" t="s">
        <v>87</v>
      </c>
    </row>
    <row r="2" spans="1:60" ht="24.95" customHeight="1" x14ac:dyDescent="0.2">
      <c r="A2" s="142" t="s">
        <v>7</v>
      </c>
      <c r="B2" s="49" t="s">
        <v>44</v>
      </c>
      <c r="C2" s="249" t="s">
        <v>45</v>
      </c>
      <c r="D2" s="250"/>
      <c r="E2" s="250"/>
      <c r="F2" s="250"/>
      <c r="G2" s="251"/>
      <c r="AG2" t="s">
        <v>88</v>
      </c>
    </row>
    <row r="3" spans="1:60" ht="24.95" customHeight="1" x14ac:dyDescent="0.2">
      <c r="A3" s="142" t="s">
        <v>8</v>
      </c>
      <c r="B3" s="49" t="s">
        <v>60</v>
      </c>
      <c r="C3" s="249" t="s">
        <v>61</v>
      </c>
      <c r="D3" s="250"/>
      <c r="E3" s="250"/>
      <c r="F3" s="250"/>
      <c r="G3" s="251"/>
      <c r="AC3" s="124" t="s">
        <v>88</v>
      </c>
      <c r="AG3" t="s">
        <v>91</v>
      </c>
    </row>
    <row r="4" spans="1:60" ht="24.95" customHeight="1" x14ac:dyDescent="0.2">
      <c r="A4" s="143" t="s">
        <v>9</v>
      </c>
      <c r="B4" s="144" t="s">
        <v>62</v>
      </c>
      <c r="C4" s="252" t="s">
        <v>61</v>
      </c>
      <c r="D4" s="253"/>
      <c r="E4" s="253"/>
      <c r="F4" s="253"/>
      <c r="G4" s="254"/>
      <c r="AG4" t="s">
        <v>92</v>
      </c>
    </row>
    <row r="5" spans="1:60" x14ac:dyDescent="0.2">
      <c r="D5" s="10"/>
    </row>
    <row r="6" spans="1:60" ht="38.25" x14ac:dyDescent="0.2">
      <c r="A6" s="146" t="s">
        <v>93</v>
      </c>
      <c r="B6" s="148" t="s">
        <v>94</v>
      </c>
      <c r="C6" s="148" t="s">
        <v>95</v>
      </c>
      <c r="D6" s="147" t="s">
        <v>96</v>
      </c>
      <c r="E6" s="146" t="s">
        <v>97</v>
      </c>
      <c r="F6" s="145" t="s">
        <v>98</v>
      </c>
      <c r="G6" s="146" t="s">
        <v>29</v>
      </c>
      <c r="H6" s="149" t="s">
        <v>30</v>
      </c>
      <c r="I6" s="149" t="s">
        <v>99</v>
      </c>
      <c r="J6" s="149" t="s">
        <v>31</v>
      </c>
      <c r="K6" s="149" t="s">
        <v>100</v>
      </c>
      <c r="L6" s="149" t="s">
        <v>101</v>
      </c>
      <c r="M6" s="149" t="s">
        <v>102</v>
      </c>
      <c r="N6" s="149" t="s">
        <v>103</v>
      </c>
      <c r="O6" s="149" t="s">
        <v>104</v>
      </c>
      <c r="P6" s="149" t="s">
        <v>105</v>
      </c>
      <c r="Q6" s="149" t="s">
        <v>106</v>
      </c>
      <c r="R6" s="149" t="s">
        <v>107</v>
      </c>
      <c r="S6" s="149" t="s">
        <v>108</v>
      </c>
      <c r="T6" s="149" t="s">
        <v>109</v>
      </c>
      <c r="U6" s="149" t="s">
        <v>110</v>
      </c>
      <c r="V6" s="149" t="s">
        <v>111</v>
      </c>
      <c r="W6" s="149" t="s">
        <v>112</v>
      </c>
      <c r="X6" s="149" t="s">
        <v>113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</row>
    <row r="8" spans="1:60" x14ac:dyDescent="0.2">
      <c r="A8" s="161" t="s">
        <v>114</v>
      </c>
      <c r="B8" s="162" t="s">
        <v>69</v>
      </c>
      <c r="C8" s="182" t="s">
        <v>70</v>
      </c>
      <c r="D8" s="163"/>
      <c r="E8" s="164"/>
      <c r="F8" s="165"/>
      <c r="G8" s="165">
        <f>SUMIF(AG9:AG12,"&lt;&gt;NOR",G9:G12)</f>
        <v>0</v>
      </c>
      <c r="H8" s="165"/>
      <c r="I8" s="165">
        <f>SUM(I9:I11)</f>
        <v>67252</v>
      </c>
      <c r="J8" s="165"/>
      <c r="K8" s="165">
        <f>SUM(K9:K11)</f>
        <v>0</v>
      </c>
      <c r="L8" s="165"/>
      <c r="M8" s="165">
        <f>SUM(M9:M11)</f>
        <v>0</v>
      </c>
      <c r="N8" s="165"/>
      <c r="O8" s="165">
        <f>SUM(O9:O11)</f>
        <v>0</v>
      </c>
      <c r="P8" s="165"/>
      <c r="Q8" s="165">
        <f>SUM(Q9:Q11)</f>
        <v>0</v>
      </c>
      <c r="R8" s="165"/>
      <c r="S8" s="165"/>
      <c r="T8" s="166"/>
      <c r="U8" s="160"/>
      <c r="V8" s="160">
        <f>SUM(V9:V11)</f>
        <v>0</v>
      </c>
      <c r="W8" s="160"/>
      <c r="X8" s="160"/>
      <c r="AG8" t="s">
        <v>115</v>
      </c>
    </row>
    <row r="9" spans="1:60" ht="22.5" outlineLevel="1" x14ac:dyDescent="0.2">
      <c r="A9" s="174">
        <v>1</v>
      </c>
      <c r="B9" s="175" t="s">
        <v>136</v>
      </c>
      <c r="C9" s="183" t="s">
        <v>137</v>
      </c>
      <c r="D9" s="176" t="s">
        <v>132</v>
      </c>
      <c r="E9" s="177">
        <v>2</v>
      </c>
      <c r="F9" s="178"/>
      <c r="G9" s="179">
        <f>ROUND(E9*F9,2)</f>
        <v>0</v>
      </c>
      <c r="H9" s="178">
        <v>19490</v>
      </c>
      <c r="I9" s="179">
        <f>ROUND(E9*H9,2)</f>
        <v>38980</v>
      </c>
      <c r="J9" s="178">
        <v>0</v>
      </c>
      <c r="K9" s="179">
        <f>ROUND(E9*J9,2)</f>
        <v>0</v>
      </c>
      <c r="L9" s="179">
        <v>21</v>
      </c>
      <c r="M9" s="179">
        <f>G9*(1+L9/100)</f>
        <v>0</v>
      </c>
      <c r="N9" s="179">
        <v>0</v>
      </c>
      <c r="O9" s="179">
        <f>ROUND(E9*N9,2)</f>
        <v>0</v>
      </c>
      <c r="P9" s="179">
        <v>0</v>
      </c>
      <c r="Q9" s="179">
        <f>ROUND(E9*P9,2)</f>
        <v>0</v>
      </c>
      <c r="R9" s="179"/>
      <c r="S9" s="179" t="s">
        <v>133</v>
      </c>
      <c r="T9" s="180" t="s">
        <v>120</v>
      </c>
      <c r="U9" s="159">
        <v>0</v>
      </c>
      <c r="V9" s="159">
        <f>ROUND(E9*U9,2)</f>
        <v>0</v>
      </c>
      <c r="W9" s="159"/>
      <c r="X9" s="159" t="s">
        <v>138</v>
      </c>
      <c r="Y9" s="150"/>
      <c r="Z9" s="150"/>
      <c r="AA9" s="150"/>
      <c r="AB9" s="150"/>
      <c r="AC9" s="150"/>
      <c r="AD9" s="150"/>
      <c r="AE9" s="150"/>
      <c r="AF9" s="150"/>
      <c r="AG9" s="150" t="s">
        <v>139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74">
        <v>2</v>
      </c>
      <c r="B10" s="175" t="s">
        <v>140</v>
      </c>
      <c r="C10" s="183" t="s">
        <v>141</v>
      </c>
      <c r="D10" s="176" t="s">
        <v>132</v>
      </c>
      <c r="E10" s="177">
        <v>2</v>
      </c>
      <c r="F10" s="178"/>
      <c r="G10" s="179">
        <f>ROUND(E10*F10,2)</f>
        <v>0</v>
      </c>
      <c r="H10" s="178">
        <v>9450</v>
      </c>
      <c r="I10" s="179">
        <f>ROUND(E10*H10,2)</f>
        <v>18900</v>
      </c>
      <c r="J10" s="178">
        <v>0</v>
      </c>
      <c r="K10" s="179">
        <f>ROUND(E10*J10,2)</f>
        <v>0</v>
      </c>
      <c r="L10" s="179">
        <v>21</v>
      </c>
      <c r="M10" s="179">
        <f>G10*(1+L10/100)</f>
        <v>0</v>
      </c>
      <c r="N10" s="179">
        <v>0</v>
      </c>
      <c r="O10" s="179">
        <f>ROUND(E10*N10,2)</f>
        <v>0</v>
      </c>
      <c r="P10" s="179">
        <v>0</v>
      </c>
      <c r="Q10" s="179">
        <f>ROUND(E10*P10,2)</f>
        <v>0</v>
      </c>
      <c r="R10" s="179"/>
      <c r="S10" s="179" t="s">
        <v>133</v>
      </c>
      <c r="T10" s="180" t="s">
        <v>120</v>
      </c>
      <c r="U10" s="159">
        <v>0</v>
      </c>
      <c r="V10" s="159">
        <f>ROUND(E10*U10,2)</f>
        <v>0</v>
      </c>
      <c r="W10" s="159"/>
      <c r="X10" s="159" t="s">
        <v>138</v>
      </c>
      <c r="Y10" s="150"/>
      <c r="Z10" s="150"/>
      <c r="AA10" s="150"/>
      <c r="AB10" s="150"/>
      <c r="AC10" s="150"/>
      <c r="AD10" s="150"/>
      <c r="AE10" s="150"/>
      <c r="AF10" s="150"/>
      <c r="AG10" s="150" t="s">
        <v>139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74">
        <v>3</v>
      </c>
      <c r="B11" s="175" t="s">
        <v>142</v>
      </c>
      <c r="C11" s="183" t="s">
        <v>143</v>
      </c>
      <c r="D11" s="176" t="s">
        <v>132</v>
      </c>
      <c r="E11" s="177">
        <v>2</v>
      </c>
      <c r="F11" s="178"/>
      <c r="G11" s="179">
        <f>ROUND(E11*F11,2)</f>
        <v>0</v>
      </c>
      <c r="H11" s="178">
        <v>4686</v>
      </c>
      <c r="I11" s="179">
        <f>ROUND(E11*H11,2)</f>
        <v>9372</v>
      </c>
      <c r="J11" s="178">
        <v>0</v>
      </c>
      <c r="K11" s="179">
        <f>ROUND(E11*J11,2)</f>
        <v>0</v>
      </c>
      <c r="L11" s="179">
        <v>21</v>
      </c>
      <c r="M11" s="179">
        <f>G11*(1+L11/100)</f>
        <v>0</v>
      </c>
      <c r="N11" s="179">
        <v>0</v>
      </c>
      <c r="O11" s="179">
        <f>ROUND(E11*N11,2)</f>
        <v>0</v>
      </c>
      <c r="P11" s="179">
        <v>0</v>
      </c>
      <c r="Q11" s="179">
        <f>ROUND(E11*P11,2)</f>
        <v>0</v>
      </c>
      <c r="R11" s="179"/>
      <c r="S11" s="179" t="s">
        <v>133</v>
      </c>
      <c r="T11" s="180" t="s">
        <v>120</v>
      </c>
      <c r="U11" s="159">
        <v>0</v>
      </c>
      <c r="V11" s="159">
        <f>ROUND(E11*U11,2)</f>
        <v>0</v>
      </c>
      <c r="W11" s="159"/>
      <c r="X11" s="159" t="s">
        <v>138</v>
      </c>
      <c r="Y11" s="150"/>
      <c r="Z11" s="150"/>
      <c r="AA11" s="150"/>
      <c r="AB11" s="150"/>
      <c r="AC11" s="150"/>
      <c r="AD11" s="150"/>
      <c r="AE11" s="150"/>
      <c r="AF11" s="150"/>
      <c r="AG11" s="150" t="s">
        <v>139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2">
      <c r="A12" s="188">
        <v>4</v>
      </c>
      <c r="B12" s="175" t="s">
        <v>146</v>
      </c>
      <c r="C12" s="183" t="s">
        <v>262</v>
      </c>
      <c r="D12" s="176" t="s">
        <v>132</v>
      </c>
      <c r="E12" s="177">
        <v>2</v>
      </c>
      <c r="F12" s="178"/>
      <c r="G12" s="179">
        <f>ROUND(E12*F12,2)</f>
        <v>0</v>
      </c>
      <c r="H12" s="178">
        <v>4686</v>
      </c>
      <c r="I12" s="179">
        <f>ROUND(E12*H12,2)</f>
        <v>9372</v>
      </c>
      <c r="J12" s="178">
        <v>0</v>
      </c>
      <c r="K12" s="179">
        <f>ROUND(E12*J12,2)</f>
        <v>0</v>
      </c>
      <c r="L12" s="179">
        <v>21</v>
      </c>
      <c r="M12" s="179">
        <f>G12*(1+L12/100)</f>
        <v>0</v>
      </c>
      <c r="N12" s="179">
        <v>0</v>
      </c>
      <c r="O12" s="179">
        <f>ROUND(E12*N12,2)</f>
        <v>0</v>
      </c>
      <c r="P12" s="179">
        <v>0</v>
      </c>
      <c r="Q12" s="179">
        <f>ROUND(E12*P12,2)</f>
        <v>0</v>
      </c>
      <c r="R12" s="179"/>
      <c r="S12" s="179" t="s">
        <v>133</v>
      </c>
      <c r="T12" s="180" t="s">
        <v>120</v>
      </c>
      <c r="U12" s="159"/>
      <c r="V12" s="159"/>
      <c r="W12" s="159"/>
      <c r="X12" s="159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x14ac:dyDescent="0.2">
      <c r="A13" s="161" t="s">
        <v>114</v>
      </c>
      <c r="B13" s="162" t="s">
        <v>71</v>
      </c>
      <c r="C13" s="182" t="s">
        <v>72</v>
      </c>
      <c r="D13" s="163"/>
      <c r="E13" s="164"/>
      <c r="F13" s="165"/>
      <c r="G13" s="165">
        <f>SUMIF(AG14:AG17,"&lt;&gt;NOR",G14:G17)</f>
        <v>0</v>
      </c>
      <c r="H13" s="165"/>
      <c r="I13" s="165">
        <f>SUM(I14:I16)</f>
        <v>33626</v>
      </c>
      <c r="J13" s="165"/>
      <c r="K13" s="165">
        <f>SUM(K14:K16)</f>
        <v>0</v>
      </c>
      <c r="L13" s="165"/>
      <c r="M13" s="165">
        <f>SUM(M14:M16)</f>
        <v>0</v>
      </c>
      <c r="N13" s="165"/>
      <c r="O13" s="165">
        <f>SUM(O14:O16)</f>
        <v>0</v>
      </c>
      <c r="P13" s="165"/>
      <c r="Q13" s="165">
        <f>SUM(Q14:Q16)</f>
        <v>0</v>
      </c>
      <c r="R13" s="165"/>
      <c r="S13" s="165"/>
      <c r="T13" s="166"/>
      <c r="U13" s="160"/>
      <c r="V13" s="160">
        <f>SUM(V14:V16)</f>
        <v>0</v>
      </c>
      <c r="W13" s="160"/>
      <c r="X13" s="160"/>
      <c r="AG13" t="s">
        <v>115</v>
      </c>
    </row>
    <row r="14" spans="1:60" ht="22.5" outlineLevel="1" x14ac:dyDescent="0.2">
      <c r="A14" s="174">
        <v>5</v>
      </c>
      <c r="B14" s="175" t="s">
        <v>144</v>
      </c>
      <c r="C14" s="183" t="s">
        <v>137</v>
      </c>
      <c r="D14" s="176" t="s">
        <v>132</v>
      </c>
      <c r="E14" s="177">
        <v>1</v>
      </c>
      <c r="F14" s="178"/>
      <c r="G14" s="179">
        <f>ROUND(E14*F14,2)</f>
        <v>0</v>
      </c>
      <c r="H14" s="178">
        <v>19490</v>
      </c>
      <c r="I14" s="179">
        <f>ROUND(E14*H14,2)</f>
        <v>19490</v>
      </c>
      <c r="J14" s="178">
        <v>0</v>
      </c>
      <c r="K14" s="179">
        <f>ROUND(E14*J14,2)</f>
        <v>0</v>
      </c>
      <c r="L14" s="179">
        <v>21</v>
      </c>
      <c r="M14" s="179">
        <f>G14*(1+L14/100)</f>
        <v>0</v>
      </c>
      <c r="N14" s="179">
        <v>0</v>
      </c>
      <c r="O14" s="179">
        <f>ROUND(E14*N14,2)</f>
        <v>0</v>
      </c>
      <c r="P14" s="179">
        <v>0</v>
      </c>
      <c r="Q14" s="179">
        <f>ROUND(E14*P14,2)</f>
        <v>0</v>
      </c>
      <c r="R14" s="179"/>
      <c r="S14" s="179" t="s">
        <v>133</v>
      </c>
      <c r="T14" s="180" t="s">
        <v>120</v>
      </c>
      <c r="U14" s="159">
        <v>0</v>
      </c>
      <c r="V14" s="159">
        <f>ROUND(E14*U14,2)</f>
        <v>0</v>
      </c>
      <c r="W14" s="159"/>
      <c r="X14" s="159" t="s">
        <v>138</v>
      </c>
      <c r="Y14" s="150"/>
      <c r="Z14" s="150"/>
      <c r="AA14" s="150"/>
      <c r="AB14" s="150"/>
      <c r="AC14" s="150"/>
      <c r="AD14" s="150"/>
      <c r="AE14" s="150"/>
      <c r="AF14" s="150"/>
      <c r="AG14" s="150" t="s">
        <v>139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">
      <c r="A15" s="174">
        <v>6</v>
      </c>
      <c r="B15" s="175" t="s">
        <v>145</v>
      </c>
      <c r="C15" s="183" t="s">
        <v>141</v>
      </c>
      <c r="D15" s="176" t="s">
        <v>132</v>
      </c>
      <c r="E15" s="177">
        <v>1</v>
      </c>
      <c r="F15" s="178"/>
      <c r="G15" s="179">
        <f>ROUND(E15*F15,2)</f>
        <v>0</v>
      </c>
      <c r="H15" s="178">
        <v>9450</v>
      </c>
      <c r="I15" s="179">
        <f>ROUND(E15*H15,2)</f>
        <v>9450</v>
      </c>
      <c r="J15" s="178">
        <v>0</v>
      </c>
      <c r="K15" s="179">
        <f>ROUND(E15*J15,2)</f>
        <v>0</v>
      </c>
      <c r="L15" s="179">
        <v>21</v>
      </c>
      <c r="M15" s="179">
        <f>G15*(1+L15/100)</f>
        <v>0</v>
      </c>
      <c r="N15" s="179">
        <v>0</v>
      </c>
      <c r="O15" s="179">
        <f>ROUND(E15*N15,2)</f>
        <v>0</v>
      </c>
      <c r="P15" s="179">
        <v>0</v>
      </c>
      <c r="Q15" s="179">
        <f>ROUND(E15*P15,2)</f>
        <v>0</v>
      </c>
      <c r="R15" s="179"/>
      <c r="S15" s="179" t="s">
        <v>133</v>
      </c>
      <c r="T15" s="180" t="s">
        <v>120</v>
      </c>
      <c r="U15" s="159">
        <v>0</v>
      </c>
      <c r="V15" s="159">
        <f>ROUND(E15*U15,2)</f>
        <v>0</v>
      </c>
      <c r="W15" s="159"/>
      <c r="X15" s="159" t="s">
        <v>138</v>
      </c>
      <c r="Y15" s="150"/>
      <c r="Z15" s="150"/>
      <c r="AA15" s="150"/>
      <c r="AB15" s="150"/>
      <c r="AC15" s="150"/>
      <c r="AD15" s="150"/>
      <c r="AE15" s="150"/>
      <c r="AF15" s="150"/>
      <c r="AG15" s="150" t="s">
        <v>139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74">
        <v>7</v>
      </c>
      <c r="B16" s="175" t="s">
        <v>146</v>
      </c>
      <c r="C16" s="183" t="s">
        <v>143</v>
      </c>
      <c r="D16" s="176" t="s">
        <v>132</v>
      </c>
      <c r="E16" s="177">
        <v>1</v>
      </c>
      <c r="F16" s="178"/>
      <c r="G16" s="179">
        <f>ROUND(E16*F16,2)</f>
        <v>0</v>
      </c>
      <c r="H16" s="178">
        <v>4686</v>
      </c>
      <c r="I16" s="179">
        <f>ROUND(E16*H16,2)</f>
        <v>4686</v>
      </c>
      <c r="J16" s="178">
        <v>0</v>
      </c>
      <c r="K16" s="179">
        <f>ROUND(E16*J16,2)</f>
        <v>0</v>
      </c>
      <c r="L16" s="179">
        <v>21</v>
      </c>
      <c r="M16" s="179">
        <f>G16*(1+L16/100)</f>
        <v>0</v>
      </c>
      <c r="N16" s="179">
        <v>0</v>
      </c>
      <c r="O16" s="179">
        <f>ROUND(E16*N16,2)</f>
        <v>0</v>
      </c>
      <c r="P16" s="179">
        <v>0</v>
      </c>
      <c r="Q16" s="179">
        <f>ROUND(E16*P16,2)</f>
        <v>0</v>
      </c>
      <c r="R16" s="179"/>
      <c r="S16" s="179" t="s">
        <v>133</v>
      </c>
      <c r="T16" s="180" t="s">
        <v>120</v>
      </c>
      <c r="U16" s="159">
        <v>0</v>
      </c>
      <c r="V16" s="159">
        <f>ROUND(E16*U16,2)</f>
        <v>0</v>
      </c>
      <c r="W16" s="159"/>
      <c r="X16" s="159" t="s">
        <v>138</v>
      </c>
      <c r="Y16" s="150"/>
      <c r="Z16" s="150"/>
      <c r="AA16" s="150"/>
      <c r="AB16" s="150"/>
      <c r="AC16" s="150"/>
      <c r="AD16" s="150"/>
      <c r="AE16" s="150"/>
      <c r="AF16" s="150"/>
      <c r="AG16" s="150" t="s">
        <v>139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89">
        <v>8</v>
      </c>
      <c r="B17" s="175" t="s">
        <v>263</v>
      </c>
      <c r="C17" s="183" t="s">
        <v>262</v>
      </c>
      <c r="D17" s="176" t="s">
        <v>132</v>
      </c>
      <c r="E17" s="177">
        <v>2</v>
      </c>
      <c r="F17" s="178"/>
      <c r="G17" s="179">
        <f>ROUND(E17*F17,2)</f>
        <v>0</v>
      </c>
      <c r="H17" s="178">
        <v>4686</v>
      </c>
      <c r="I17" s="179">
        <f>ROUND(E17*H17,2)</f>
        <v>9372</v>
      </c>
      <c r="J17" s="178">
        <v>0</v>
      </c>
      <c r="K17" s="179">
        <f>ROUND(E17*J17,2)</f>
        <v>0</v>
      </c>
      <c r="L17" s="179">
        <v>21</v>
      </c>
      <c r="M17" s="179">
        <f>G17*(1+L17/100)</f>
        <v>0</v>
      </c>
      <c r="N17" s="179">
        <v>0</v>
      </c>
      <c r="O17" s="179">
        <f>ROUND(E17*N17,2)</f>
        <v>0</v>
      </c>
      <c r="P17" s="179">
        <v>0</v>
      </c>
      <c r="Q17" s="179">
        <f>ROUND(E17*P17,2)</f>
        <v>0</v>
      </c>
      <c r="R17" s="179"/>
      <c r="S17" s="179" t="s">
        <v>133</v>
      </c>
      <c r="T17" s="180" t="s">
        <v>120</v>
      </c>
      <c r="U17" s="159"/>
      <c r="V17" s="159"/>
      <c r="W17" s="159"/>
      <c r="X17" s="159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x14ac:dyDescent="0.2">
      <c r="A18" s="161" t="s">
        <v>114</v>
      </c>
      <c r="B18" s="162" t="s">
        <v>73</v>
      </c>
      <c r="C18" s="182" t="s">
        <v>74</v>
      </c>
      <c r="D18" s="163"/>
      <c r="E18" s="164"/>
      <c r="F18" s="165"/>
      <c r="G18" s="165">
        <f>SUMIF(AG19:AG33,"&lt;&gt;NOR",G19:G33)</f>
        <v>0</v>
      </c>
      <c r="H18" s="165"/>
      <c r="I18" s="165">
        <f>SUM(I19:I33)</f>
        <v>109731.73999999999</v>
      </c>
      <c r="J18" s="165"/>
      <c r="K18" s="165">
        <f>SUM(K19:K33)</f>
        <v>10066.19</v>
      </c>
      <c r="L18" s="165"/>
      <c r="M18" s="165">
        <f>SUM(M19:M33)</f>
        <v>0</v>
      </c>
      <c r="N18" s="165"/>
      <c r="O18" s="165">
        <f>SUM(O19:O33)</f>
        <v>0</v>
      </c>
      <c r="P18" s="165"/>
      <c r="Q18" s="165">
        <f>SUM(Q19:Q33)</f>
        <v>0</v>
      </c>
      <c r="R18" s="165"/>
      <c r="S18" s="165"/>
      <c r="T18" s="166"/>
      <c r="U18" s="160"/>
      <c r="V18" s="160">
        <f>SUM(V19:V33)</f>
        <v>0</v>
      </c>
      <c r="W18" s="160"/>
      <c r="X18" s="160"/>
      <c r="AG18" t="s">
        <v>115</v>
      </c>
    </row>
    <row r="19" spans="1:60" outlineLevel="1" x14ac:dyDescent="0.2">
      <c r="A19" s="174">
        <v>9</v>
      </c>
      <c r="B19" s="175" t="s">
        <v>147</v>
      </c>
      <c r="C19" s="183" t="s">
        <v>148</v>
      </c>
      <c r="D19" s="176" t="s">
        <v>149</v>
      </c>
      <c r="E19" s="177">
        <v>0.5</v>
      </c>
      <c r="F19" s="178"/>
      <c r="G19" s="179">
        <f>ROUND(E19*F19,2)</f>
        <v>0</v>
      </c>
      <c r="H19" s="178">
        <v>0</v>
      </c>
      <c r="I19" s="179">
        <f>ROUND(E19*H19,2)</f>
        <v>0</v>
      </c>
      <c r="J19" s="178">
        <v>253.38</v>
      </c>
      <c r="K19" s="179">
        <f>ROUND(E19*J19,2)</f>
        <v>126.69</v>
      </c>
      <c r="L19" s="179">
        <v>21</v>
      </c>
      <c r="M19" s="179">
        <f>G19*(1+L19/100)</f>
        <v>0</v>
      </c>
      <c r="N19" s="179">
        <v>0</v>
      </c>
      <c r="O19" s="179">
        <f>ROUND(E19*N19,2)</f>
        <v>0</v>
      </c>
      <c r="P19" s="179">
        <v>0</v>
      </c>
      <c r="Q19" s="179">
        <f>ROUND(E19*P19,2)</f>
        <v>0</v>
      </c>
      <c r="R19" s="179"/>
      <c r="S19" s="179" t="s">
        <v>133</v>
      </c>
      <c r="T19" s="180" t="s">
        <v>120</v>
      </c>
      <c r="U19" s="159">
        <v>0</v>
      </c>
      <c r="V19" s="159">
        <f>ROUND(E19*U19,2)</f>
        <v>0</v>
      </c>
      <c r="W19" s="159"/>
      <c r="X19" s="159" t="s">
        <v>134</v>
      </c>
      <c r="Y19" s="150"/>
      <c r="Z19" s="150"/>
      <c r="AA19" s="150"/>
      <c r="AB19" s="150"/>
      <c r="AC19" s="150"/>
      <c r="AD19" s="150"/>
      <c r="AE19" s="150"/>
      <c r="AF19" s="150"/>
      <c r="AG19" s="150" t="s">
        <v>135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">
      <c r="A20" s="174">
        <v>10</v>
      </c>
      <c r="B20" s="175" t="s">
        <v>150</v>
      </c>
      <c r="C20" s="183" t="s">
        <v>151</v>
      </c>
      <c r="D20" s="176" t="s">
        <v>149</v>
      </c>
      <c r="E20" s="177">
        <v>2</v>
      </c>
      <c r="F20" s="178"/>
      <c r="G20" s="179">
        <f>ROUND(E20*F20,2)</f>
        <v>0</v>
      </c>
      <c r="H20" s="178">
        <v>0</v>
      </c>
      <c r="I20" s="179">
        <f>ROUND(E20*H20,2)</f>
        <v>0</v>
      </c>
      <c r="J20" s="178">
        <v>1107.25</v>
      </c>
      <c r="K20" s="179">
        <f>ROUND(E20*J20,2)</f>
        <v>2214.5</v>
      </c>
      <c r="L20" s="179">
        <v>21</v>
      </c>
      <c r="M20" s="179">
        <f>G20*(1+L20/100)</f>
        <v>0</v>
      </c>
      <c r="N20" s="179">
        <v>0</v>
      </c>
      <c r="O20" s="179">
        <f>ROUND(E20*N20,2)</f>
        <v>0</v>
      </c>
      <c r="P20" s="179">
        <v>0</v>
      </c>
      <c r="Q20" s="179">
        <f>ROUND(E20*P20,2)</f>
        <v>0</v>
      </c>
      <c r="R20" s="179"/>
      <c r="S20" s="179" t="s">
        <v>133</v>
      </c>
      <c r="T20" s="180" t="s">
        <v>120</v>
      </c>
      <c r="U20" s="159">
        <v>0</v>
      </c>
      <c r="V20" s="159">
        <f>ROUND(E20*U20,2)</f>
        <v>0</v>
      </c>
      <c r="W20" s="159"/>
      <c r="X20" s="159" t="s">
        <v>134</v>
      </c>
      <c r="Y20" s="150"/>
      <c r="Z20" s="150"/>
      <c r="AA20" s="150"/>
      <c r="AB20" s="150"/>
      <c r="AC20" s="150"/>
      <c r="AD20" s="150"/>
      <c r="AE20" s="150"/>
      <c r="AF20" s="150"/>
      <c r="AG20" s="150" t="s">
        <v>135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ht="33.75" outlineLevel="1" x14ac:dyDescent="0.2">
      <c r="A21" s="174">
        <v>11</v>
      </c>
      <c r="B21" s="175" t="s">
        <v>152</v>
      </c>
      <c r="C21" s="183" t="s">
        <v>153</v>
      </c>
      <c r="D21" s="176" t="s">
        <v>132</v>
      </c>
      <c r="E21" s="177">
        <v>1</v>
      </c>
      <c r="F21" s="178"/>
      <c r="G21" s="179">
        <f>ROUND(E21*F21,2)</f>
        <v>0</v>
      </c>
      <c r="H21" s="178">
        <v>0</v>
      </c>
      <c r="I21" s="179">
        <f>ROUND(E21*H21,2)</f>
        <v>0</v>
      </c>
      <c r="J21" s="178">
        <v>6180</v>
      </c>
      <c r="K21" s="179">
        <f>ROUND(E21*J21,2)</f>
        <v>6180</v>
      </c>
      <c r="L21" s="179">
        <v>21</v>
      </c>
      <c r="M21" s="179">
        <f>G21*(1+L21/100)</f>
        <v>0</v>
      </c>
      <c r="N21" s="179">
        <v>0</v>
      </c>
      <c r="O21" s="179">
        <f>ROUND(E21*N21,2)</f>
        <v>0</v>
      </c>
      <c r="P21" s="179">
        <v>0</v>
      </c>
      <c r="Q21" s="179">
        <f>ROUND(E21*P21,2)</f>
        <v>0</v>
      </c>
      <c r="R21" s="179"/>
      <c r="S21" s="179" t="s">
        <v>133</v>
      </c>
      <c r="T21" s="180" t="s">
        <v>120</v>
      </c>
      <c r="U21" s="159">
        <v>0</v>
      </c>
      <c r="V21" s="159">
        <f>ROUND(E21*U21,2)</f>
        <v>0</v>
      </c>
      <c r="W21" s="159"/>
      <c r="X21" s="159" t="s">
        <v>134</v>
      </c>
      <c r="Y21" s="150"/>
      <c r="Z21" s="150"/>
      <c r="AA21" s="150"/>
      <c r="AB21" s="150"/>
      <c r="AC21" s="150"/>
      <c r="AD21" s="150"/>
      <c r="AE21" s="150"/>
      <c r="AF21" s="150"/>
      <c r="AG21" s="150" t="s">
        <v>135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 x14ac:dyDescent="0.2">
      <c r="A22" s="174">
        <v>12</v>
      </c>
      <c r="B22" s="175" t="s">
        <v>154</v>
      </c>
      <c r="C22" s="183" t="s">
        <v>264</v>
      </c>
      <c r="D22" s="176" t="s">
        <v>132</v>
      </c>
      <c r="E22" s="177">
        <v>1</v>
      </c>
      <c r="F22" s="178"/>
      <c r="G22" s="179">
        <f>ROUND(E22*F22,2)</f>
        <v>0</v>
      </c>
      <c r="H22" s="178">
        <v>0</v>
      </c>
      <c r="I22" s="179">
        <f>ROUND(E22*H22,2)</f>
        <v>0</v>
      </c>
      <c r="J22" s="178">
        <v>1545</v>
      </c>
      <c r="K22" s="179">
        <f>ROUND(E22*J22,2)</f>
        <v>1545</v>
      </c>
      <c r="L22" s="179">
        <v>21</v>
      </c>
      <c r="M22" s="179">
        <f>G22*(1+L22/100)</f>
        <v>0</v>
      </c>
      <c r="N22" s="179">
        <v>0</v>
      </c>
      <c r="O22" s="179">
        <f>ROUND(E22*N22,2)</f>
        <v>0</v>
      </c>
      <c r="P22" s="179">
        <v>0</v>
      </c>
      <c r="Q22" s="179">
        <f>ROUND(E22*P22,2)</f>
        <v>0</v>
      </c>
      <c r="R22" s="179"/>
      <c r="S22" s="179" t="s">
        <v>133</v>
      </c>
      <c r="T22" s="180" t="s">
        <v>120</v>
      </c>
      <c r="U22" s="159">
        <v>0</v>
      </c>
      <c r="V22" s="159">
        <f>ROUND(E22*U22,2)</f>
        <v>0</v>
      </c>
      <c r="W22" s="159"/>
      <c r="X22" s="159" t="s">
        <v>134</v>
      </c>
      <c r="Y22" s="150"/>
      <c r="Z22" s="150"/>
      <c r="AA22" s="150"/>
      <c r="AB22" s="150"/>
      <c r="AC22" s="150"/>
      <c r="AD22" s="150"/>
      <c r="AE22" s="150"/>
      <c r="AF22" s="150"/>
      <c r="AG22" s="150" t="s">
        <v>135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ht="33.75" outlineLevel="1" x14ac:dyDescent="0.2">
      <c r="A23" s="167">
        <v>13</v>
      </c>
      <c r="B23" s="168" t="s">
        <v>155</v>
      </c>
      <c r="C23" s="184" t="s">
        <v>156</v>
      </c>
      <c r="D23" s="169" t="s">
        <v>132</v>
      </c>
      <c r="E23" s="170">
        <v>1</v>
      </c>
      <c r="F23" s="171"/>
      <c r="G23" s="172">
        <f>ROUND(E23*F23,2)</f>
        <v>0</v>
      </c>
      <c r="H23" s="171">
        <v>76403</v>
      </c>
      <c r="I23" s="172">
        <f>ROUND(E23*H23,2)</f>
        <v>76403</v>
      </c>
      <c r="J23" s="171">
        <v>0</v>
      </c>
      <c r="K23" s="172">
        <f>ROUND(E23*J23,2)</f>
        <v>0</v>
      </c>
      <c r="L23" s="172">
        <v>21</v>
      </c>
      <c r="M23" s="172">
        <f>G23*(1+L23/100)</f>
        <v>0</v>
      </c>
      <c r="N23" s="172">
        <v>0</v>
      </c>
      <c r="O23" s="172">
        <f>ROUND(E23*N23,2)</f>
        <v>0</v>
      </c>
      <c r="P23" s="172">
        <v>0</v>
      </c>
      <c r="Q23" s="172">
        <f>ROUND(E23*P23,2)</f>
        <v>0</v>
      </c>
      <c r="R23" s="172"/>
      <c r="S23" s="172" t="s">
        <v>133</v>
      </c>
      <c r="T23" s="173" t="s">
        <v>120</v>
      </c>
      <c r="U23" s="159">
        <v>0</v>
      </c>
      <c r="V23" s="159">
        <f>ROUND(E23*U23,2)</f>
        <v>0</v>
      </c>
      <c r="W23" s="159"/>
      <c r="X23" s="159" t="s">
        <v>138</v>
      </c>
      <c r="Y23" s="150"/>
      <c r="Z23" s="150"/>
      <c r="AA23" s="150"/>
      <c r="AB23" s="150"/>
      <c r="AC23" s="150"/>
      <c r="AD23" s="150"/>
      <c r="AE23" s="150"/>
      <c r="AF23" s="150"/>
      <c r="AG23" s="150" t="s">
        <v>139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 x14ac:dyDescent="0.2">
      <c r="A24" s="157"/>
      <c r="B24" s="158"/>
      <c r="C24" s="255" t="s">
        <v>157</v>
      </c>
      <c r="D24" s="256"/>
      <c r="E24" s="256"/>
      <c r="F24" s="256"/>
      <c r="G24" s="256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50"/>
      <c r="Z24" s="150"/>
      <c r="AA24" s="150"/>
      <c r="AB24" s="150"/>
      <c r="AC24" s="150"/>
      <c r="AD24" s="150"/>
      <c r="AE24" s="150"/>
      <c r="AF24" s="150"/>
      <c r="AG24" s="150" t="s">
        <v>158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1" x14ac:dyDescent="0.2">
      <c r="A25" s="174">
        <v>14</v>
      </c>
      <c r="B25" s="175" t="s">
        <v>159</v>
      </c>
      <c r="C25" s="183" t="s">
        <v>160</v>
      </c>
      <c r="D25" s="176" t="s">
        <v>132</v>
      </c>
      <c r="E25" s="177">
        <v>1</v>
      </c>
      <c r="F25" s="178"/>
      <c r="G25" s="179">
        <f t="shared" ref="G25:G33" si="0">ROUND(E25*F25,2)</f>
        <v>0</v>
      </c>
      <c r="H25" s="178">
        <v>4210</v>
      </c>
      <c r="I25" s="179">
        <f t="shared" ref="I25:I33" si="1">ROUND(E25*H25,2)</f>
        <v>4210</v>
      </c>
      <c r="J25" s="178">
        <v>0</v>
      </c>
      <c r="K25" s="179">
        <f t="shared" ref="K25:K33" si="2">ROUND(E25*J25,2)</f>
        <v>0</v>
      </c>
      <c r="L25" s="179">
        <v>21</v>
      </c>
      <c r="M25" s="179">
        <f t="shared" ref="M25:M33" si="3">G25*(1+L25/100)</f>
        <v>0</v>
      </c>
      <c r="N25" s="179">
        <v>0</v>
      </c>
      <c r="O25" s="179">
        <f t="shared" ref="O25:O33" si="4">ROUND(E25*N25,2)</f>
        <v>0</v>
      </c>
      <c r="P25" s="179">
        <v>0</v>
      </c>
      <c r="Q25" s="179">
        <f t="shared" ref="Q25:Q33" si="5">ROUND(E25*P25,2)</f>
        <v>0</v>
      </c>
      <c r="R25" s="179"/>
      <c r="S25" s="179" t="s">
        <v>133</v>
      </c>
      <c r="T25" s="180" t="s">
        <v>120</v>
      </c>
      <c r="U25" s="159">
        <v>0</v>
      </c>
      <c r="V25" s="159">
        <f t="shared" ref="V25:V33" si="6">ROUND(E25*U25,2)</f>
        <v>0</v>
      </c>
      <c r="W25" s="159"/>
      <c r="X25" s="159" t="s">
        <v>138</v>
      </c>
      <c r="Y25" s="150"/>
      <c r="Z25" s="150"/>
      <c r="AA25" s="150"/>
      <c r="AB25" s="150"/>
      <c r="AC25" s="150"/>
      <c r="AD25" s="150"/>
      <c r="AE25" s="150"/>
      <c r="AF25" s="150"/>
      <c r="AG25" s="150" t="s">
        <v>139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ht="22.5" outlineLevel="1" x14ac:dyDescent="0.2">
      <c r="A26" s="174">
        <v>15</v>
      </c>
      <c r="B26" s="175" t="s">
        <v>161</v>
      </c>
      <c r="C26" s="183" t="s">
        <v>162</v>
      </c>
      <c r="D26" s="176" t="s">
        <v>132</v>
      </c>
      <c r="E26" s="177">
        <v>1</v>
      </c>
      <c r="F26" s="178"/>
      <c r="G26" s="179">
        <f t="shared" si="0"/>
        <v>0</v>
      </c>
      <c r="H26" s="178">
        <v>7990.74</v>
      </c>
      <c r="I26" s="179">
        <f t="shared" si="1"/>
        <v>7990.74</v>
      </c>
      <c r="J26" s="178">
        <v>0</v>
      </c>
      <c r="K26" s="179">
        <f t="shared" si="2"/>
        <v>0</v>
      </c>
      <c r="L26" s="179">
        <v>21</v>
      </c>
      <c r="M26" s="179">
        <f t="shared" si="3"/>
        <v>0</v>
      </c>
      <c r="N26" s="179">
        <v>0</v>
      </c>
      <c r="O26" s="179">
        <f t="shared" si="4"/>
        <v>0</v>
      </c>
      <c r="P26" s="179">
        <v>0</v>
      </c>
      <c r="Q26" s="179">
        <f t="shared" si="5"/>
        <v>0</v>
      </c>
      <c r="R26" s="179"/>
      <c r="S26" s="179" t="s">
        <v>133</v>
      </c>
      <c r="T26" s="180" t="s">
        <v>120</v>
      </c>
      <c r="U26" s="159">
        <v>0</v>
      </c>
      <c r="V26" s="159">
        <f t="shared" si="6"/>
        <v>0</v>
      </c>
      <c r="W26" s="159"/>
      <c r="X26" s="159" t="s">
        <v>138</v>
      </c>
      <c r="Y26" s="150"/>
      <c r="Z26" s="150"/>
      <c r="AA26" s="150"/>
      <c r="AB26" s="150"/>
      <c r="AC26" s="150"/>
      <c r="AD26" s="150"/>
      <c r="AE26" s="150"/>
      <c r="AF26" s="150"/>
      <c r="AG26" s="150" t="s">
        <v>139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1" x14ac:dyDescent="0.2">
      <c r="A27" s="174">
        <v>16</v>
      </c>
      <c r="B27" s="175" t="s">
        <v>163</v>
      </c>
      <c r="C27" s="183" t="s">
        <v>164</v>
      </c>
      <c r="D27" s="176" t="s">
        <v>132</v>
      </c>
      <c r="E27" s="177">
        <v>2</v>
      </c>
      <c r="F27" s="178"/>
      <c r="G27" s="179">
        <f t="shared" si="0"/>
        <v>0</v>
      </c>
      <c r="H27" s="178">
        <v>3114.72</v>
      </c>
      <c r="I27" s="179">
        <f t="shared" si="1"/>
        <v>6229.44</v>
      </c>
      <c r="J27" s="178">
        <v>0</v>
      </c>
      <c r="K27" s="179">
        <f t="shared" si="2"/>
        <v>0</v>
      </c>
      <c r="L27" s="179">
        <v>21</v>
      </c>
      <c r="M27" s="179">
        <f t="shared" si="3"/>
        <v>0</v>
      </c>
      <c r="N27" s="179">
        <v>0</v>
      </c>
      <c r="O27" s="179">
        <f t="shared" si="4"/>
        <v>0</v>
      </c>
      <c r="P27" s="179">
        <v>0</v>
      </c>
      <c r="Q27" s="179">
        <f t="shared" si="5"/>
        <v>0</v>
      </c>
      <c r="R27" s="179"/>
      <c r="S27" s="179" t="s">
        <v>133</v>
      </c>
      <c r="T27" s="180" t="s">
        <v>120</v>
      </c>
      <c r="U27" s="159">
        <v>0</v>
      </c>
      <c r="V27" s="159">
        <f t="shared" si="6"/>
        <v>0</v>
      </c>
      <c r="W27" s="159"/>
      <c r="X27" s="159" t="s">
        <v>138</v>
      </c>
      <c r="Y27" s="150"/>
      <c r="Z27" s="150"/>
      <c r="AA27" s="150"/>
      <c r="AB27" s="150"/>
      <c r="AC27" s="150"/>
      <c r="AD27" s="150"/>
      <c r="AE27" s="150"/>
      <c r="AF27" s="150"/>
      <c r="AG27" s="150" t="s">
        <v>139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 x14ac:dyDescent="0.2">
      <c r="A28" s="174">
        <v>17</v>
      </c>
      <c r="B28" s="175" t="s">
        <v>165</v>
      </c>
      <c r="C28" s="183" t="s">
        <v>166</v>
      </c>
      <c r="D28" s="176" t="s">
        <v>132</v>
      </c>
      <c r="E28" s="177">
        <v>1</v>
      </c>
      <c r="F28" s="178"/>
      <c r="G28" s="179">
        <f t="shared" si="0"/>
        <v>0</v>
      </c>
      <c r="H28" s="178">
        <v>2747.01</v>
      </c>
      <c r="I28" s="179">
        <f t="shared" si="1"/>
        <v>2747.01</v>
      </c>
      <c r="J28" s="178">
        <v>0</v>
      </c>
      <c r="K28" s="179">
        <f t="shared" si="2"/>
        <v>0</v>
      </c>
      <c r="L28" s="179">
        <v>21</v>
      </c>
      <c r="M28" s="179">
        <f t="shared" si="3"/>
        <v>0</v>
      </c>
      <c r="N28" s="179">
        <v>0</v>
      </c>
      <c r="O28" s="179">
        <f t="shared" si="4"/>
        <v>0</v>
      </c>
      <c r="P28" s="179">
        <v>0</v>
      </c>
      <c r="Q28" s="179">
        <f t="shared" si="5"/>
        <v>0</v>
      </c>
      <c r="R28" s="179"/>
      <c r="S28" s="179" t="s">
        <v>133</v>
      </c>
      <c r="T28" s="180" t="s">
        <v>120</v>
      </c>
      <c r="U28" s="159">
        <v>0</v>
      </c>
      <c r="V28" s="159">
        <f t="shared" si="6"/>
        <v>0</v>
      </c>
      <c r="W28" s="159"/>
      <c r="X28" s="159" t="s">
        <v>138</v>
      </c>
      <c r="Y28" s="150"/>
      <c r="Z28" s="150"/>
      <c r="AA28" s="150"/>
      <c r="AB28" s="150"/>
      <c r="AC28" s="150"/>
      <c r="AD28" s="150"/>
      <c r="AE28" s="150"/>
      <c r="AF28" s="150"/>
      <c r="AG28" s="150" t="s">
        <v>139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1" x14ac:dyDescent="0.2">
      <c r="A29" s="174">
        <v>18</v>
      </c>
      <c r="B29" s="175" t="s">
        <v>167</v>
      </c>
      <c r="C29" s="183" t="s">
        <v>168</v>
      </c>
      <c r="D29" s="176" t="s">
        <v>132</v>
      </c>
      <c r="E29" s="177">
        <v>1</v>
      </c>
      <c r="F29" s="178"/>
      <c r="G29" s="179">
        <f t="shared" si="0"/>
        <v>0</v>
      </c>
      <c r="H29" s="178">
        <v>957.9</v>
      </c>
      <c r="I29" s="179">
        <f t="shared" si="1"/>
        <v>957.9</v>
      </c>
      <c r="J29" s="178">
        <v>0</v>
      </c>
      <c r="K29" s="179">
        <f t="shared" si="2"/>
        <v>0</v>
      </c>
      <c r="L29" s="179">
        <v>21</v>
      </c>
      <c r="M29" s="179">
        <f t="shared" si="3"/>
        <v>0</v>
      </c>
      <c r="N29" s="179">
        <v>0</v>
      </c>
      <c r="O29" s="179">
        <f t="shared" si="4"/>
        <v>0</v>
      </c>
      <c r="P29" s="179">
        <v>0</v>
      </c>
      <c r="Q29" s="179">
        <f t="shared" si="5"/>
        <v>0</v>
      </c>
      <c r="R29" s="179"/>
      <c r="S29" s="179" t="s">
        <v>133</v>
      </c>
      <c r="T29" s="180" t="s">
        <v>120</v>
      </c>
      <c r="U29" s="159">
        <v>0</v>
      </c>
      <c r="V29" s="159">
        <f t="shared" si="6"/>
        <v>0</v>
      </c>
      <c r="W29" s="159"/>
      <c r="X29" s="159" t="s">
        <v>138</v>
      </c>
      <c r="Y29" s="150"/>
      <c r="Z29" s="150"/>
      <c r="AA29" s="150"/>
      <c r="AB29" s="150"/>
      <c r="AC29" s="150"/>
      <c r="AD29" s="150"/>
      <c r="AE29" s="150"/>
      <c r="AF29" s="150"/>
      <c r="AG29" s="150" t="s">
        <v>139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2">
      <c r="A30" s="174">
        <v>19</v>
      </c>
      <c r="B30" s="175" t="s">
        <v>169</v>
      </c>
      <c r="C30" s="183" t="s">
        <v>170</v>
      </c>
      <c r="D30" s="176" t="s">
        <v>149</v>
      </c>
      <c r="E30" s="177">
        <v>3</v>
      </c>
      <c r="F30" s="178"/>
      <c r="G30" s="179">
        <f t="shared" si="0"/>
        <v>0</v>
      </c>
      <c r="H30" s="178">
        <v>303.85000000000002</v>
      </c>
      <c r="I30" s="179">
        <f t="shared" si="1"/>
        <v>911.55</v>
      </c>
      <c r="J30" s="178">
        <v>0</v>
      </c>
      <c r="K30" s="179">
        <f t="shared" si="2"/>
        <v>0</v>
      </c>
      <c r="L30" s="179">
        <v>21</v>
      </c>
      <c r="M30" s="179">
        <f t="shared" si="3"/>
        <v>0</v>
      </c>
      <c r="N30" s="179">
        <v>0</v>
      </c>
      <c r="O30" s="179">
        <f t="shared" si="4"/>
        <v>0</v>
      </c>
      <c r="P30" s="179">
        <v>0</v>
      </c>
      <c r="Q30" s="179">
        <f t="shared" si="5"/>
        <v>0</v>
      </c>
      <c r="R30" s="179"/>
      <c r="S30" s="179" t="s">
        <v>133</v>
      </c>
      <c r="T30" s="180" t="s">
        <v>120</v>
      </c>
      <c r="U30" s="159">
        <v>0</v>
      </c>
      <c r="V30" s="159">
        <f t="shared" si="6"/>
        <v>0</v>
      </c>
      <c r="W30" s="159"/>
      <c r="X30" s="159" t="s">
        <v>138</v>
      </c>
      <c r="Y30" s="150"/>
      <c r="Z30" s="150"/>
      <c r="AA30" s="150"/>
      <c r="AB30" s="150"/>
      <c r="AC30" s="150"/>
      <c r="AD30" s="150"/>
      <c r="AE30" s="150"/>
      <c r="AF30" s="150"/>
      <c r="AG30" s="150" t="s">
        <v>139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1" x14ac:dyDescent="0.2">
      <c r="A31" s="174">
        <v>20</v>
      </c>
      <c r="B31" s="175" t="s">
        <v>171</v>
      </c>
      <c r="C31" s="183" t="s">
        <v>172</v>
      </c>
      <c r="D31" s="176" t="s">
        <v>149</v>
      </c>
      <c r="E31" s="177">
        <v>1.5</v>
      </c>
      <c r="F31" s="178"/>
      <c r="G31" s="179">
        <f t="shared" si="0"/>
        <v>0</v>
      </c>
      <c r="H31" s="178">
        <v>338.87</v>
      </c>
      <c r="I31" s="179">
        <f t="shared" si="1"/>
        <v>508.31</v>
      </c>
      <c r="J31" s="178">
        <v>0</v>
      </c>
      <c r="K31" s="179">
        <f t="shared" si="2"/>
        <v>0</v>
      </c>
      <c r="L31" s="179">
        <v>21</v>
      </c>
      <c r="M31" s="179">
        <f t="shared" si="3"/>
        <v>0</v>
      </c>
      <c r="N31" s="179">
        <v>0</v>
      </c>
      <c r="O31" s="179">
        <f t="shared" si="4"/>
        <v>0</v>
      </c>
      <c r="P31" s="179">
        <v>0</v>
      </c>
      <c r="Q31" s="179">
        <f t="shared" si="5"/>
        <v>0</v>
      </c>
      <c r="R31" s="179"/>
      <c r="S31" s="179" t="s">
        <v>133</v>
      </c>
      <c r="T31" s="180" t="s">
        <v>120</v>
      </c>
      <c r="U31" s="159">
        <v>0</v>
      </c>
      <c r="V31" s="159">
        <f t="shared" si="6"/>
        <v>0</v>
      </c>
      <c r="W31" s="159"/>
      <c r="X31" s="159" t="s">
        <v>138</v>
      </c>
      <c r="Y31" s="150"/>
      <c r="Z31" s="150"/>
      <c r="AA31" s="150"/>
      <c r="AB31" s="150"/>
      <c r="AC31" s="150"/>
      <c r="AD31" s="150"/>
      <c r="AE31" s="150"/>
      <c r="AF31" s="150"/>
      <c r="AG31" s="150" t="s">
        <v>139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 x14ac:dyDescent="0.2">
      <c r="A32" s="174">
        <v>21</v>
      </c>
      <c r="B32" s="175" t="s">
        <v>173</v>
      </c>
      <c r="C32" s="183" t="s">
        <v>174</v>
      </c>
      <c r="D32" s="176" t="s">
        <v>175</v>
      </c>
      <c r="E32" s="177">
        <v>1</v>
      </c>
      <c r="F32" s="178"/>
      <c r="G32" s="179">
        <f t="shared" si="0"/>
        <v>0</v>
      </c>
      <c r="H32" s="178">
        <v>507.79</v>
      </c>
      <c r="I32" s="179">
        <f t="shared" si="1"/>
        <v>507.79</v>
      </c>
      <c r="J32" s="178">
        <v>0</v>
      </c>
      <c r="K32" s="179">
        <f t="shared" si="2"/>
        <v>0</v>
      </c>
      <c r="L32" s="179">
        <v>21</v>
      </c>
      <c r="M32" s="179">
        <f t="shared" si="3"/>
        <v>0</v>
      </c>
      <c r="N32" s="179">
        <v>0</v>
      </c>
      <c r="O32" s="179">
        <f t="shared" si="4"/>
        <v>0</v>
      </c>
      <c r="P32" s="179">
        <v>0</v>
      </c>
      <c r="Q32" s="179">
        <f t="shared" si="5"/>
        <v>0</v>
      </c>
      <c r="R32" s="179"/>
      <c r="S32" s="179" t="s">
        <v>133</v>
      </c>
      <c r="T32" s="180" t="s">
        <v>120</v>
      </c>
      <c r="U32" s="159">
        <v>0</v>
      </c>
      <c r="V32" s="159">
        <f t="shared" si="6"/>
        <v>0</v>
      </c>
      <c r="W32" s="159"/>
      <c r="X32" s="159" t="s">
        <v>138</v>
      </c>
      <c r="Y32" s="150"/>
      <c r="Z32" s="150"/>
      <c r="AA32" s="150"/>
      <c r="AB32" s="150"/>
      <c r="AC32" s="150"/>
      <c r="AD32" s="150"/>
      <c r="AE32" s="150"/>
      <c r="AF32" s="150"/>
      <c r="AG32" s="150" t="s">
        <v>139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1" x14ac:dyDescent="0.2">
      <c r="A33" s="174">
        <v>22</v>
      </c>
      <c r="B33" s="175" t="s">
        <v>176</v>
      </c>
      <c r="C33" s="183" t="s">
        <v>143</v>
      </c>
      <c r="D33" s="176" t="s">
        <v>132</v>
      </c>
      <c r="E33" s="177">
        <v>1</v>
      </c>
      <c r="F33" s="178"/>
      <c r="G33" s="179">
        <f t="shared" si="0"/>
        <v>0</v>
      </c>
      <c r="H33" s="178">
        <v>9266</v>
      </c>
      <c r="I33" s="179">
        <f t="shared" si="1"/>
        <v>9266</v>
      </c>
      <c r="J33" s="178">
        <v>0</v>
      </c>
      <c r="K33" s="179">
        <f t="shared" si="2"/>
        <v>0</v>
      </c>
      <c r="L33" s="179">
        <v>21</v>
      </c>
      <c r="M33" s="179">
        <f t="shared" si="3"/>
        <v>0</v>
      </c>
      <c r="N33" s="179">
        <v>0</v>
      </c>
      <c r="O33" s="179">
        <f t="shared" si="4"/>
        <v>0</v>
      </c>
      <c r="P33" s="179">
        <v>0</v>
      </c>
      <c r="Q33" s="179">
        <f t="shared" si="5"/>
        <v>0</v>
      </c>
      <c r="R33" s="179"/>
      <c r="S33" s="179" t="s">
        <v>133</v>
      </c>
      <c r="T33" s="180" t="s">
        <v>120</v>
      </c>
      <c r="U33" s="159">
        <v>0</v>
      </c>
      <c r="V33" s="159">
        <f t="shared" si="6"/>
        <v>0</v>
      </c>
      <c r="W33" s="159"/>
      <c r="X33" s="159" t="s">
        <v>138</v>
      </c>
      <c r="Y33" s="150"/>
      <c r="Z33" s="150"/>
      <c r="AA33" s="150"/>
      <c r="AB33" s="150"/>
      <c r="AC33" s="150"/>
      <c r="AD33" s="150"/>
      <c r="AE33" s="150"/>
      <c r="AF33" s="150"/>
      <c r="AG33" s="150" t="s">
        <v>139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x14ac:dyDescent="0.2">
      <c r="A34" s="161" t="s">
        <v>114</v>
      </c>
      <c r="B34" s="162" t="s">
        <v>75</v>
      </c>
      <c r="C34" s="182" t="s">
        <v>76</v>
      </c>
      <c r="D34" s="163"/>
      <c r="E34" s="164"/>
      <c r="F34" s="165"/>
      <c r="G34" s="165">
        <f>SUMIF(AG35:AG48,"&lt;&gt;NOR",G35:G48)</f>
        <v>0</v>
      </c>
      <c r="H34" s="165"/>
      <c r="I34" s="165">
        <f>SUM(I35:I48)</f>
        <v>108934</v>
      </c>
      <c r="J34" s="165"/>
      <c r="K34" s="165">
        <f>SUM(K35:K48)</f>
        <v>3932.54</v>
      </c>
      <c r="L34" s="165"/>
      <c r="M34" s="165">
        <f>SUM(M35:M48)</f>
        <v>0</v>
      </c>
      <c r="N34" s="165"/>
      <c r="O34" s="165">
        <f>SUM(O35:O48)</f>
        <v>0</v>
      </c>
      <c r="P34" s="165"/>
      <c r="Q34" s="165">
        <f>SUM(Q35:Q48)</f>
        <v>0</v>
      </c>
      <c r="R34" s="165"/>
      <c r="S34" s="165"/>
      <c r="T34" s="166"/>
      <c r="U34" s="160"/>
      <c r="V34" s="160">
        <f>SUM(V35:V48)</f>
        <v>0</v>
      </c>
      <c r="W34" s="160"/>
      <c r="X34" s="160"/>
      <c r="AG34" t="s">
        <v>115</v>
      </c>
    </row>
    <row r="35" spans="1:60" outlineLevel="1" x14ac:dyDescent="0.2">
      <c r="A35" s="174">
        <v>23</v>
      </c>
      <c r="B35" s="175" t="s">
        <v>177</v>
      </c>
      <c r="C35" s="183" t="s">
        <v>148</v>
      </c>
      <c r="D35" s="176" t="s">
        <v>149</v>
      </c>
      <c r="E35" s="177">
        <v>0.5</v>
      </c>
      <c r="F35" s="178"/>
      <c r="G35" s="179">
        <f t="shared" ref="G35:G39" si="7">ROUND(E35*F35,2)</f>
        <v>0</v>
      </c>
      <c r="H35" s="178">
        <v>0</v>
      </c>
      <c r="I35" s="179">
        <f t="shared" ref="I35:I39" si="8">ROUND(E35*H35,2)</f>
        <v>0</v>
      </c>
      <c r="J35" s="178">
        <v>253.38</v>
      </c>
      <c r="K35" s="179">
        <f t="shared" ref="K35:K39" si="9">ROUND(E35*J35,2)</f>
        <v>126.69</v>
      </c>
      <c r="L35" s="179">
        <v>21</v>
      </c>
      <c r="M35" s="179">
        <f t="shared" ref="M35:M39" si="10">G35*(1+L35/100)</f>
        <v>0</v>
      </c>
      <c r="N35" s="179">
        <v>0</v>
      </c>
      <c r="O35" s="179">
        <f t="shared" ref="O35:O39" si="11">ROUND(E35*N35,2)</f>
        <v>0</v>
      </c>
      <c r="P35" s="179">
        <v>0</v>
      </c>
      <c r="Q35" s="179">
        <f t="shared" ref="Q35:Q39" si="12">ROUND(E35*P35,2)</f>
        <v>0</v>
      </c>
      <c r="R35" s="179"/>
      <c r="S35" s="179" t="s">
        <v>133</v>
      </c>
      <c r="T35" s="180" t="s">
        <v>120</v>
      </c>
      <c r="U35" s="159">
        <v>0</v>
      </c>
      <c r="V35" s="159">
        <f t="shared" ref="V35:V39" si="13">ROUND(E35*U35,2)</f>
        <v>0</v>
      </c>
      <c r="W35" s="159"/>
      <c r="X35" s="159" t="s">
        <v>134</v>
      </c>
      <c r="Y35" s="150"/>
      <c r="Z35" s="150"/>
      <c r="AA35" s="150"/>
      <c r="AB35" s="150"/>
      <c r="AC35" s="150"/>
      <c r="AD35" s="150"/>
      <c r="AE35" s="150"/>
      <c r="AF35" s="150"/>
      <c r="AG35" s="150" t="s">
        <v>135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 x14ac:dyDescent="0.2">
      <c r="A36" s="174">
        <v>24</v>
      </c>
      <c r="B36" s="175" t="s">
        <v>178</v>
      </c>
      <c r="C36" s="183" t="s">
        <v>151</v>
      </c>
      <c r="D36" s="176" t="s">
        <v>149</v>
      </c>
      <c r="E36" s="177">
        <v>2</v>
      </c>
      <c r="F36" s="178"/>
      <c r="G36" s="179">
        <f t="shared" si="7"/>
        <v>0</v>
      </c>
      <c r="H36" s="178">
        <v>0</v>
      </c>
      <c r="I36" s="179">
        <f t="shared" si="8"/>
        <v>0</v>
      </c>
      <c r="J36" s="178">
        <v>1107.25</v>
      </c>
      <c r="K36" s="179">
        <f t="shared" si="9"/>
        <v>2214.5</v>
      </c>
      <c r="L36" s="179">
        <v>21</v>
      </c>
      <c r="M36" s="179">
        <f t="shared" si="10"/>
        <v>0</v>
      </c>
      <c r="N36" s="179">
        <v>0</v>
      </c>
      <c r="O36" s="179">
        <f t="shared" si="11"/>
        <v>0</v>
      </c>
      <c r="P36" s="179">
        <v>0</v>
      </c>
      <c r="Q36" s="179">
        <f t="shared" si="12"/>
        <v>0</v>
      </c>
      <c r="R36" s="179"/>
      <c r="S36" s="179" t="s">
        <v>133</v>
      </c>
      <c r="T36" s="180" t="s">
        <v>120</v>
      </c>
      <c r="U36" s="159">
        <v>0</v>
      </c>
      <c r="V36" s="159">
        <f t="shared" si="13"/>
        <v>0</v>
      </c>
      <c r="W36" s="159"/>
      <c r="X36" s="159" t="s">
        <v>134</v>
      </c>
      <c r="Y36" s="150"/>
      <c r="Z36" s="150"/>
      <c r="AA36" s="150"/>
      <c r="AB36" s="150"/>
      <c r="AC36" s="150"/>
      <c r="AD36" s="150"/>
      <c r="AE36" s="150"/>
      <c r="AF36" s="150"/>
      <c r="AG36" s="150" t="s">
        <v>135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1" x14ac:dyDescent="0.2">
      <c r="A37" s="174">
        <v>25</v>
      </c>
      <c r="B37" s="175" t="s">
        <v>179</v>
      </c>
      <c r="C37" s="183" t="s">
        <v>180</v>
      </c>
      <c r="D37" s="176" t="s">
        <v>175</v>
      </c>
      <c r="E37" s="177">
        <v>0.1</v>
      </c>
      <c r="F37" s="178"/>
      <c r="G37" s="179">
        <f t="shared" si="7"/>
        <v>0</v>
      </c>
      <c r="H37" s="178">
        <v>0</v>
      </c>
      <c r="I37" s="179">
        <f t="shared" si="8"/>
        <v>0</v>
      </c>
      <c r="J37" s="178">
        <v>463.5</v>
      </c>
      <c r="K37" s="179">
        <f t="shared" si="9"/>
        <v>46.35</v>
      </c>
      <c r="L37" s="179">
        <v>21</v>
      </c>
      <c r="M37" s="179">
        <f t="shared" si="10"/>
        <v>0</v>
      </c>
      <c r="N37" s="179">
        <v>0</v>
      </c>
      <c r="O37" s="179">
        <f t="shared" si="11"/>
        <v>0</v>
      </c>
      <c r="P37" s="179">
        <v>0</v>
      </c>
      <c r="Q37" s="179">
        <f t="shared" si="12"/>
        <v>0</v>
      </c>
      <c r="R37" s="179"/>
      <c r="S37" s="179" t="s">
        <v>133</v>
      </c>
      <c r="T37" s="180" t="s">
        <v>120</v>
      </c>
      <c r="U37" s="159">
        <v>0</v>
      </c>
      <c r="V37" s="159">
        <f t="shared" si="13"/>
        <v>0</v>
      </c>
      <c r="W37" s="159"/>
      <c r="X37" s="159" t="s">
        <v>134</v>
      </c>
      <c r="Y37" s="150"/>
      <c r="Z37" s="150"/>
      <c r="AA37" s="150"/>
      <c r="AB37" s="150"/>
      <c r="AC37" s="150"/>
      <c r="AD37" s="150"/>
      <c r="AE37" s="150"/>
      <c r="AF37" s="150"/>
      <c r="AG37" s="150" t="s">
        <v>135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1" x14ac:dyDescent="0.2">
      <c r="A38" s="174">
        <v>27</v>
      </c>
      <c r="B38" s="175" t="s">
        <v>181</v>
      </c>
      <c r="C38" s="183" t="s">
        <v>264</v>
      </c>
      <c r="D38" s="176" t="s">
        <v>132</v>
      </c>
      <c r="E38" s="177">
        <v>1</v>
      </c>
      <c r="F38" s="178"/>
      <c r="G38" s="179">
        <f t="shared" si="7"/>
        <v>0</v>
      </c>
      <c r="H38" s="178">
        <v>0</v>
      </c>
      <c r="I38" s="179">
        <f t="shared" si="8"/>
        <v>0</v>
      </c>
      <c r="J38" s="178">
        <v>1545</v>
      </c>
      <c r="K38" s="179">
        <f t="shared" si="9"/>
        <v>1545</v>
      </c>
      <c r="L38" s="179">
        <v>21</v>
      </c>
      <c r="M38" s="179">
        <f t="shared" si="10"/>
        <v>0</v>
      </c>
      <c r="N38" s="179">
        <v>0</v>
      </c>
      <c r="O38" s="179">
        <f t="shared" si="11"/>
        <v>0</v>
      </c>
      <c r="P38" s="179">
        <v>0</v>
      </c>
      <c r="Q38" s="179">
        <f t="shared" si="12"/>
        <v>0</v>
      </c>
      <c r="R38" s="179"/>
      <c r="S38" s="179" t="s">
        <v>133</v>
      </c>
      <c r="T38" s="180" t="s">
        <v>120</v>
      </c>
      <c r="U38" s="159">
        <v>0</v>
      </c>
      <c r="V38" s="159">
        <f t="shared" si="13"/>
        <v>0</v>
      </c>
      <c r="W38" s="159"/>
      <c r="X38" s="159" t="s">
        <v>134</v>
      </c>
      <c r="Y38" s="150"/>
      <c r="Z38" s="150"/>
      <c r="AA38" s="150"/>
      <c r="AB38" s="150"/>
      <c r="AC38" s="150"/>
      <c r="AD38" s="150"/>
      <c r="AE38" s="150"/>
      <c r="AF38" s="150"/>
      <c r="AG38" s="150" t="s">
        <v>135</v>
      </c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ht="33.75" outlineLevel="1" x14ac:dyDescent="0.2">
      <c r="A39" s="167">
        <v>28</v>
      </c>
      <c r="B39" s="168" t="s">
        <v>182</v>
      </c>
      <c r="C39" s="184" t="s">
        <v>183</v>
      </c>
      <c r="D39" s="169" t="s">
        <v>132</v>
      </c>
      <c r="E39" s="170">
        <v>1</v>
      </c>
      <c r="F39" s="171"/>
      <c r="G39" s="172">
        <f t="shared" si="7"/>
        <v>0</v>
      </c>
      <c r="H39" s="171">
        <v>76403</v>
      </c>
      <c r="I39" s="172">
        <f t="shared" si="8"/>
        <v>76403</v>
      </c>
      <c r="J39" s="171">
        <v>0</v>
      </c>
      <c r="K39" s="172">
        <f t="shared" si="9"/>
        <v>0</v>
      </c>
      <c r="L39" s="172">
        <v>21</v>
      </c>
      <c r="M39" s="172">
        <f t="shared" si="10"/>
        <v>0</v>
      </c>
      <c r="N39" s="172">
        <v>0</v>
      </c>
      <c r="O39" s="172">
        <f t="shared" si="11"/>
        <v>0</v>
      </c>
      <c r="P39" s="172">
        <v>0</v>
      </c>
      <c r="Q39" s="172">
        <f t="shared" si="12"/>
        <v>0</v>
      </c>
      <c r="R39" s="172"/>
      <c r="S39" s="172" t="s">
        <v>133</v>
      </c>
      <c r="T39" s="173" t="s">
        <v>120</v>
      </c>
      <c r="U39" s="159">
        <v>0</v>
      </c>
      <c r="V39" s="159">
        <f t="shared" si="13"/>
        <v>0</v>
      </c>
      <c r="W39" s="159"/>
      <c r="X39" s="159" t="s">
        <v>138</v>
      </c>
      <c r="Y39" s="150"/>
      <c r="Z39" s="150"/>
      <c r="AA39" s="150"/>
      <c r="AB39" s="150"/>
      <c r="AC39" s="150"/>
      <c r="AD39" s="150"/>
      <c r="AE39" s="150"/>
      <c r="AF39" s="150"/>
      <c r="AG39" s="150" t="s">
        <v>139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 x14ac:dyDescent="0.2">
      <c r="A40" s="157"/>
      <c r="B40" s="158"/>
      <c r="C40" s="255" t="s">
        <v>184</v>
      </c>
      <c r="D40" s="256"/>
      <c r="E40" s="256"/>
      <c r="F40" s="256"/>
      <c r="G40" s="256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0"/>
      <c r="Z40" s="150"/>
      <c r="AA40" s="150"/>
      <c r="AB40" s="150"/>
      <c r="AC40" s="150"/>
      <c r="AD40" s="150"/>
      <c r="AE40" s="150"/>
      <c r="AF40" s="150"/>
      <c r="AG40" s="150" t="s">
        <v>158</v>
      </c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1" x14ac:dyDescent="0.2">
      <c r="A41" s="174">
        <v>29</v>
      </c>
      <c r="B41" s="175" t="s">
        <v>185</v>
      </c>
      <c r="C41" s="183" t="s">
        <v>160</v>
      </c>
      <c r="D41" s="176" t="s">
        <v>132</v>
      </c>
      <c r="E41" s="177">
        <v>1</v>
      </c>
      <c r="F41" s="178"/>
      <c r="G41" s="179">
        <f t="shared" ref="G41:G48" si="14">ROUND(E41*F41,2)</f>
        <v>0</v>
      </c>
      <c r="H41" s="178">
        <v>4210</v>
      </c>
      <c r="I41" s="179">
        <f t="shared" ref="I41:I48" si="15">ROUND(E41*H41,2)</f>
        <v>4210</v>
      </c>
      <c r="J41" s="178">
        <v>0</v>
      </c>
      <c r="K41" s="179">
        <f t="shared" ref="K41:K48" si="16">ROUND(E41*J41,2)</f>
        <v>0</v>
      </c>
      <c r="L41" s="179">
        <v>21</v>
      </c>
      <c r="M41" s="179">
        <f t="shared" ref="M41:M48" si="17">G41*(1+L41/100)</f>
        <v>0</v>
      </c>
      <c r="N41" s="179">
        <v>0</v>
      </c>
      <c r="O41" s="179">
        <f t="shared" ref="O41:O48" si="18">ROUND(E41*N41,2)</f>
        <v>0</v>
      </c>
      <c r="P41" s="179">
        <v>0</v>
      </c>
      <c r="Q41" s="179">
        <f t="shared" ref="Q41:Q48" si="19">ROUND(E41*P41,2)</f>
        <v>0</v>
      </c>
      <c r="R41" s="179"/>
      <c r="S41" s="179" t="s">
        <v>133</v>
      </c>
      <c r="T41" s="180" t="s">
        <v>120</v>
      </c>
      <c r="U41" s="159">
        <v>0</v>
      </c>
      <c r="V41" s="159">
        <f t="shared" ref="V41:V48" si="20">ROUND(E41*U41,2)</f>
        <v>0</v>
      </c>
      <c r="W41" s="159"/>
      <c r="X41" s="159" t="s">
        <v>138</v>
      </c>
      <c r="Y41" s="150"/>
      <c r="Z41" s="150"/>
      <c r="AA41" s="150"/>
      <c r="AB41" s="150"/>
      <c r="AC41" s="150"/>
      <c r="AD41" s="150"/>
      <c r="AE41" s="150"/>
      <c r="AF41" s="150"/>
      <c r="AG41" s="150" t="s">
        <v>139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ht="22.5" outlineLevel="1" x14ac:dyDescent="0.2">
      <c r="A42" s="174">
        <v>30</v>
      </c>
      <c r="B42" s="175" t="s">
        <v>186</v>
      </c>
      <c r="C42" s="183" t="s">
        <v>187</v>
      </c>
      <c r="D42" s="176" t="s">
        <v>132</v>
      </c>
      <c r="E42" s="177">
        <v>1</v>
      </c>
      <c r="F42" s="178"/>
      <c r="G42" s="179">
        <f t="shared" si="14"/>
        <v>0</v>
      </c>
      <c r="H42" s="178">
        <v>7069.92</v>
      </c>
      <c r="I42" s="179">
        <f t="shared" si="15"/>
        <v>7069.92</v>
      </c>
      <c r="J42" s="178">
        <v>0</v>
      </c>
      <c r="K42" s="179">
        <f t="shared" si="16"/>
        <v>0</v>
      </c>
      <c r="L42" s="179">
        <v>21</v>
      </c>
      <c r="M42" s="179">
        <f t="shared" si="17"/>
        <v>0</v>
      </c>
      <c r="N42" s="179">
        <v>0</v>
      </c>
      <c r="O42" s="179">
        <f t="shared" si="18"/>
        <v>0</v>
      </c>
      <c r="P42" s="179">
        <v>0</v>
      </c>
      <c r="Q42" s="179">
        <f t="shared" si="19"/>
        <v>0</v>
      </c>
      <c r="R42" s="179"/>
      <c r="S42" s="179" t="s">
        <v>133</v>
      </c>
      <c r="T42" s="180" t="s">
        <v>120</v>
      </c>
      <c r="U42" s="159">
        <v>0</v>
      </c>
      <c r="V42" s="159">
        <f t="shared" si="20"/>
        <v>0</v>
      </c>
      <c r="W42" s="159"/>
      <c r="X42" s="159" t="s">
        <v>138</v>
      </c>
      <c r="Y42" s="150"/>
      <c r="Z42" s="150"/>
      <c r="AA42" s="150"/>
      <c r="AB42" s="150"/>
      <c r="AC42" s="150"/>
      <c r="AD42" s="150"/>
      <c r="AE42" s="150"/>
      <c r="AF42" s="150"/>
      <c r="AG42" s="150" t="s">
        <v>139</v>
      </c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2">
      <c r="A43" s="174">
        <v>31</v>
      </c>
      <c r="B43" s="175" t="s">
        <v>188</v>
      </c>
      <c r="C43" s="183" t="s">
        <v>164</v>
      </c>
      <c r="D43" s="176" t="s">
        <v>132</v>
      </c>
      <c r="E43" s="177">
        <v>2</v>
      </c>
      <c r="F43" s="178"/>
      <c r="G43" s="179">
        <f t="shared" si="14"/>
        <v>0</v>
      </c>
      <c r="H43" s="178">
        <v>3114.72</v>
      </c>
      <c r="I43" s="179">
        <f t="shared" si="15"/>
        <v>6229.44</v>
      </c>
      <c r="J43" s="178">
        <v>0</v>
      </c>
      <c r="K43" s="179">
        <f t="shared" si="16"/>
        <v>0</v>
      </c>
      <c r="L43" s="179">
        <v>21</v>
      </c>
      <c r="M43" s="179">
        <f t="shared" si="17"/>
        <v>0</v>
      </c>
      <c r="N43" s="179">
        <v>0</v>
      </c>
      <c r="O43" s="179">
        <f t="shared" si="18"/>
        <v>0</v>
      </c>
      <c r="P43" s="179">
        <v>0</v>
      </c>
      <c r="Q43" s="179">
        <f t="shared" si="19"/>
        <v>0</v>
      </c>
      <c r="R43" s="179"/>
      <c r="S43" s="179" t="s">
        <v>133</v>
      </c>
      <c r="T43" s="180" t="s">
        <v>120</v>
      </c>
      <c r="U43" s="159">
        <v>0</v>
      </c>
      <c r="V43" s="159">
        <f t="shared" si="20"/>
        <v>0</v>
      </c>
      <c r="W43" s="159"/>
      <c r="X43" s="159" t="s">
        <v>138</v>
      </c>
      <c r="Y43" s="150"/>
      <c r="Z43" s="150"/>
      <c r="AA43" s="150"/>
      <c r="AB43" s="150"/>
      <c r="AC43" s="150"/>
      <c r="AD43" s="150"/>
      <c r="AE43" s="150"/>
      <c r="AF43" s="150"/>
      <c r="AG43" s="150" t="s">
        <v>139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1" x14ac:dyDescent="0.2">
      <c r="A44" s="174">
        <v>32</v>
      </c>
      <c r="B44" s="175" t="s">
        <v>189</v>
      </c>
      <c r="C44" s="183" t="s">
        <v>166</v>
      </c>
      <c r="D44" s="176" t="s">
        <v>132</v>
      </c>
      <c r="E44" s="177">
        <v>1</v>
      </c>
      <c r="F44" s="178"/>
      <c r="G44" s="179">
        <f t="shared" si="14"/>
        <v>0</v>
      </c>
      <c r="H44" s="178">
        <v>2747.01</v>
      </c>
      <c r="I44" s="179">
        <f t="shared" si="15"/>
        <v>2747.01</v>
      </c>
      <c r="J44" s="178">
        <v>0</v>
      </c>
      <c r="K44" s="179">
        <f t="shared" si="16"/>
        <v>0</v>
      </c>
      <c r="L44" s="179">
        <v>21</v>
      </c>
      <c r="M44" s="179">
        <f t="shared" si="17"/>
        <v>0</v>
      </c>
      <c r="N44" s="179">
        <v>0</v>
      </c>
      <c r="O44" s="179">
        <f t="shared" si="18"/>
        <v>0</v>
      </c>
      <c r="P44" s="179">
        <v>0</v>
      </c>
      <c r="Q44" s="179">
        <f t="shared" si="19"/>
        <v>0</v>
      </c>
      <c r="R44" s="179"/>
      <c r="S44" s="179" t="s">
        <v>133</v>
      </c>
      <c r="T44" s="180" t="s">
        <v>120</v>
      </c>
      <c r="U44" s="159">
        <v>0</v>
      </c>
      <c r="V44" s="159">
        <f t="shared" si="20"/>
        <v>0</v>
      </c>
      <c r="W44" s="159"/>
      <c r="X44" s="159" t="s">
        <v>138</v>
      </c>
      <c r="Y44" s="150"/>
      <c r="Z44" s="150"/>
      <c r="AA44" s="150"/>
      <c r="AB44" s="150"/>
      <c r="AC44" s="150"/>
      <c r="AD44" s="150"/>
      <c r="AE44" s="150"/>
      <c r="AF44" s="150"/>
      <c r="AG44" s="150" t="s">
        <v>139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1" x14ac:dyDescent="0.2">
      <c r="A45" s="174">
        <v>33</v>
      </c>
      <c r="B45" s="175" t="s">
        <v>190</v>
      </c>
      <c r="C45" s="183" t="s">
        <v>170</v>
      </c>
      <c r="D45" s="176" t="s">
        <v>149</v>
      </c>
      <c r="E45" s="177">
        <v>6</v>
      </c>
      <c r="F45" s="178"/>
      <c r="G45" s="179">
        <f t="shared" si="14"/>
        <v>0</v>
      </c>
      <c r="H45" s="178">
        <v>303.85000000000002</v>
      </c>
      <c r="I45" s="179">
        <f t="shared" si="15"/>
        <v>1823.1</v>
      </c>
      <c r="J45" s="178">
        <v>0</v>
      </c>
      <c r="K45" s="179">
        <f t="shared" si="16"/>
        <v>0</v>
      </c>
      <c r="L45" s="179">
        <v>21</v>
      </c>
      <c r="M45" s="179">
        <f t="shared" si="17"/>
        <v>0</v>
      </c>
      <c r="N45" s="179">
        <v>0</v>
      </c>
      <c r="O45" s="179">
        <f t="shared" si="18"/>
        <v>0</v>
      </c>
      <c r="P45" s="179">
        <v>0</v>
      </c>
      <c r="Q45" s="179">
        <f t="shared" si="19"/>
        <v>0</v>
      </c>
      <c r="R45" s="179"/>
      <c r="S45" s="179" t="s">
        <v>133</v>
      </c>
      <c r="T45" s="180" t="s">
        <v>120</v>
      </c>
      <c r="U45" s="159">
        <v>0</v>
      </c>
      <c r="V45" s="159">
        <f t="shared" si="20"/>
        <v>0</v>
      </c>
      <c r="W45" s="159"/>
      <c r="X45" s="159" t="s">
        <v>138</v>
      </c>
      <c r="Y45" s="150"/>
      <c r="Z45" s="150"/>
      <c r="AA45" s="150"/>
      <c r="AB45" s="150"/>
      <c r="AC45" s="150"/>
      <c r="AD45" s="150"/>
      <c r="AE45" s="150"/>
      <c r="AF45" s="150"/>
      <c r="AG45" s="150" t="s">
        <v>139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 x14ac:dyDescent="0.2">
      <c r="A46" s="174">
        <v>34</v>
      </c>
      <c r="B46" s="175" t="s">
        <v>191</v>
      </c>
      <c r="C46" s="183" t="s">
        <v>172</v>
      </c>
      <c r="D46" s="176" t="s">
        <v>149</v>
      </c>
      <c r="E46" s="177">
        <v>2</v>
      </c>
      <c r="F46" s="178"/>
      <c r="G46" s="179">
        <f t="shared" si="14"/>
        <v>0</v>
      </c>
      <c r="H46" s="178">
        <v>338.87</v>
      </c>
      <c r="I46" s="179">
        <f t="shared" si="15"/>
        <v>677.74</v>
      </c>
      <c r="J46" s="178">
        <v>0</v>
      </c>
      <c r="K46" s="179">
        <f t="shared" si="16"/>
        <v>0</v>
      </c>
      <c r="L46" s="179">
        <v>21</v>
      </c>
      <c r="M46" s="179">
        <f t="shared" si="17"/>
        <v>0</v>
      </c>
      <c r="N46" s="179">
        <v>0</v>
      </c>
      <c r="O46" s="179">
        <f t="shared" si="18"/>
        <v>0</v>
      </c>
      <c r="P46" s="179">
        <v>0</v>
      </c>
      <c r="Q46" s="179">
        <f t="shared" si="19"/>
        <v>0</v>
      </c>
      <c r="R46" s="179"/>
      <c r="S46" s="179" t="s">
        <v>133</v>
      </c>
      <c r="T46" s="180" t="s">
        <v>120</v>
      </c>
      <c r="U46" s="159">
        <v>0</v>
      </c>
      <c r="V46" s="159">
        <f t="shared" si="20"/>
        <v>0</v>
      </c>
      <c r="W46" s="159"/>
      <c r="X46" s="159" t="s">
        <v>138</v>
      </c>
      <c r="Y46" s="150"/>
      <c r="Z46" s="150"/>
      <c r="AA46" s="150"/>
      <c r="AB46" s="150"/>
      <c r="AC46" s="150"/>
      <c r="AD46" s="150"/>
      <c r="AE46" s="150"/>
      <c r="AF46" s="150"/>
      <c r="AG46" s="150" t="s">
        <v>139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1" x14ac:dyDescent="0.2">
      <c r="A47" s="174">
        <v>35</v>
      </c>
      <c r="B47" s="175" t="s">
        <v>192</v>
      </c>
      <c r="C47" s="183" t="s">
        <v>174</v>
      </c>
      <c r="D47" s="176" t="s">
        <v>175</v>
      </c>
      <c r="E47" s="177">
        <v>1</v>
      </c>
      <c r="F47" s="178"/>
      <c r="G47" s="179">
        <f t="shared" si="14"/>
        <v>0</v>
      </c>
      <c r="H47" s="178">
        <v>507.79</v>
      </c>
      <c r="I47" s="179">
        <f t="shared" si="15"/>
        <v>507.79</v>
      </c>
      <c r="J47" s="178">
        <v>0</v>
      </c>
      <c r="K47" s="179">
        <f t="shared" si="16"/>
        <v>0</v>
      </c>
      <c r="L47" s="179">
        <v>21</v>
      </c>
      <c r="M47" s="179">
        <f t="shared" si="17"/>
        <v>0</v>
      </c>
      <c r="N47" s="179">
        <v>0</v>
      </c>
      <c r="O47" s="179">
        <f t="shared" si="18"/>
        <v>0</v>
      </c>
      <c r="P47" s="179">
        <v>0</v>
      </c>
      <c r="Q47" s="179">
        <f t="shared" si="19"/>
        <v>0</v>
      </c>
      <c r="R47" s="179"/>
      <c r="S47" s="179" t="s">
        <v>133</v>
      </c>
      <c r="T47" s="180" t="s">
        <v>120</v>
      </c>
      <c r="U47" s="159">
        <v>0</v>
      </c>
      <c r="V47" s="159">
        <f t="shared" si="20"/>
        <v>0</v>
      </c>
      <c r="W47" s="159"/>
      <c r="X47" s="159" t="s">
        <v>138</v>
      </c>
      <c r="Y47" s="150"/>
      <c r="Z47" s="150"/>
      <c r="AA47" s="150"/>
      <c r="AB47" s="150"/>
      <c r="AC47" s="150"/>
      <c r="AD47" s="150"/>
      <c r="AE47" s="150"/>
      <c r="AF47" s="150"/>
      <c r="AG47" s="150" t="s">
        <v>139</v>
      </c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1" x14ac:dyDescent="0.2">
      <c r="A48" s="174">
        <v>36</v>
      </c>
      <c r="B48" s="175" t="s">
        <v>176</v>
      </c>
      <c r="C48" s="183" t="s">
        <v>143</v>
      </c>
      <c r="D48" s="176" t="s">
        <v>132</v>
      </c>
      <c r="E48" s="177">
        <v>1</v>
      </c>
      <c r="F48" s="178"/>
      <c r="G48" s="179">
        <f t="shared" si="14"/>
        <v>0</v>
      </c>
      <c r="H48" s="178">
        <v>9266</v>
      </c>
      <c r="I48" s="179">
        <f t="shared" si="15"/>
        <v>9266</v>
      </c>
      <c r="J48" s="178">
        <v>0</v>
      </c>
      <c r="K48" s="179">
        <f t="shared" si="16"/>
        <v>0</v>
      </c>
      <c r="L48" s="179">
        <v>21</v>
      </c>
      <c r="M48" s="179">
        <f t="shared" si="17"/>
        <v>0</v>
      </c>
      <c r="N48" s="179">
        <v>0</v>
      </c>
      <c r="O48" s="179">
        <f t="shared" si="18"/>
        <v>0</v>
      </c>
      <c r="P48" s="179">
        <v>0</v>
      </c>
      <c r="Q48" s="179">
        <f t="shared" si="19"/>
        <v>0</v>
      </c>
      <c r="R48" s="179"/>
      <c r="S48" s="179" t="s">
        <v>133</v>
      </c>
      <c r="T48" s="180" t="s">
        <v>120</v>
      </c>
      <c r="U48" s="159">
        <v>0</v>
      </c>
      <c r="V48" s="159">
        <f t="shared" si="20"/>
        <v>0</v>
      </c>
      <c r="W48" s="159"/>
      <c r="X48" s="159" t="s">
        <v>138</v>
      </c>
      <c r="Y48" s="150"/>
      <c r="Z48" s="150"/>
      <c r="AA48" s="150"/>
      <c r="AB48" s="150"/>
      <c r="AC48" s="150"/>
      <c r="AD48" s="150"/>
      <c r="AE48" s="150"/>
      <c r="AF48" s="150"/>
      <c r="AG48" s="150" t="s">
        <v>139</v>
      </c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x14ac:dyDescent="0.2">
      <c r="A49" s="161" t="s">
        <v>114</v>
      </c>
      <c r="B49" s="162" t="s">
        <v>77</v>
      </c>
      <c r="C49" s="182" t="s">
        <v>78</v>
      </c>
      <c r="D49" s="163"/>
      <c r="E49" s="164"/>
      <c r="F49" s="165"/>
      <c r="G49" s="165">
        <f>SUMIF(AG50:AG64,"&lt;&gt;NOR",G50:G64)</f>
        <v>0</v>
      </c>
      <c r="H49" s="165"/>
      <c r="I49" s="165">
        <f>SUM(I50:I64)</f>
        <v>109323.34999999999</v>
      </c>
      <c r="J49" s="165"/>
      <c r="K49" s="165">
        <f>SUM(K50:K64)</f>
        <v>10792.86</v>
      </c>
      <c r="L49" s="165"/>
      <c r="M49" s="165">
        <f>SUM(M50:M64)</f>
        <v>0</v>
      </c>
      <c r="N49" s="165"/>
      <c r="O49" s="165">
        <f>SUM(O50:O64)</f>
        <v>0</v>
      </c>
      <c r="P49" s="165"/>
      <c r="Q49" s="165">
        <f>SUM(Q50:Q64)</f>
        <v>0</v>
      </c>
      <c r="R49" s="165"/>
      <c r="S49" s="165"/>
      <c r="T49" s="166"/>
      <c r="U49" s="160"/>
      <c r="V49" s="160">
        <f>SUM(V50:V64)</f>
        <v>0</v>
      </c>
      <c r="W49" s="160"/>
      <c r="X49" s="160"/>
      <c r="AG49" t="s">
        <v>115</v>
      </c>
    </row>
    <row r="50" spans="1:60" outlineLevel="1" x14ac:dyDescent="0.2">
      <c r="A50" s="174">
        <v>37</v>
      </c>
      <c r="B50" s="175" t="s">
        <v>193</v>
      </c>
      <c r="C50" s="183" t="s">
        <v>148</v>
      </c>
      <c r="D50" s="176" t="s">
        <v>149</v>
      </c>
      <c r="E50" s="177">
        <v>1</v>
      </c>
      <c r="F50" s="178"/>
      <c r="G50" s="179">
        <f t="shared" ref="G50:G55" si="21">ROUND(E50*F50,2)</f>
        <v>0</v>
      </c>
      <c r="H50" s="178">
        <v>0</v>
      </c>
      <c r="I50" s="179">
        <f t="shared" ref="I50:I55" si="22">ROUND(E50*H50,2)</f>
        <v>0</v>
      </c>
      <c r="J50" s="178">
        <v>253.38</v>
      </c>
      <c r="K50" s="179">
        <f t="shared" ref="K50:K55" si="23">ROUND(E50*J50,2)</f>
        <v>253.38</v>
      </c>
      <c r="L50" s="179">
        <v>21</v>
      </c>
      <c r="M50" s="179">
        <f t="shared" ref="M50:M55" si="24">G50*(1+L50/100)</f>
        <v>0</v>
      </c>
      <c r="N50" s="179">
        <v>0</v>
      </c>
      <c r="O50" s="179">
        <f t="shared" ref="O50:O55" si="25">ROUND(E50*N50,2)</f>
        <v>0</v>
      </c>
      <c r="P50" s="179">
        <v>0</v>
      </c>
      <c r="Q50" s="179">
        <f t="shared" ref="Q50:Q55" si="26">ROUND(E50*P50,2)</f>
        <v>0</v>
      </c>
      <c r="R50" s="179"/>
      <c r="S50" s="179" t="s">
        <v>133</v>
      </c>
      <c r="T50" s="180" t="s">
        <v>120</v>
      </c>
      <c r="U50" s="159">
        <v>0</v>
      </c>
      <c r="V50" s="159">
        <f t="shared" ref="V50:V55" si="27">ROUND(E50*U50,2)</f>
        <v>0</v>
      </c>
      <c r="W50" s="159"/>
      <c r="X50" s="159" t="s">
        <v>134</v>
      </c>
      <c r="Y50" s="150"/>
      <c r="Z50" s="150"/>
      <c r="AA50" s="150"/>
      <c r="AB50" s="150"/>
      <c r="AC50" s="150"/>
      <c r="AD50" s="150"/>
      <c r="AE50" s="150"/>
      <c r="AF50" s="150"/>
      <c r="AG50" s="150" t="s">
        <v>135</v>
      </c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1" x14ac:dyDescent="0.2">
      <c r="A51" s="174">
        <v>38</v>
      </c>
      <c r="B51" s="175" t="s">
        <v>194</v>
      </c>
      <c r="C51" s="183" t="s">
        <v>151</v>
      </c>
      <c r="D51" s="176" t="s">
        <v>149</v>
      </c>
      <c r="E51" s="177">
        <v>2.5</v>
      </c>
      <c r="F51" s="178"/>
      <c r="G51" s="179">
        <f t="shared" si="21"/>
        <v>0</v>
      </c>
      <c r="H51" s="178">
        <v>0</v>
      </c>
      <c r="I51" s="179">
        <f t="shared" si="22"/>
        <v>0</v>
      </c>
      <c r="J51" s="178">
        <v>1107.25</v>
      </c>
      <c r="K51" s="179">
        <f t="shared" si="23"/>
        <v>2768.13</v>
      </c>
      <c r="L51" s="179">
        <v>21</v>
      </c>
      <c r="M51" s="179">
        <f t="shared" si="24"/>
        <v>0</v>
      </c>
      <c r="N51" s="179">
        <v>0</v>
      </c>
      <c r="O51" s="179">
        <f t="shared" si="25"/>
        <v>0</v>
      </c>
      <c r="P51" s="179">
        <v>0</v>
      </c>
      <c r="Q51" s="179">
        <f t="shared" si="26"/>
        <v>0</v>
      </c>
      <c r="R51" s="179"/>
      <c r="S51" s="179" t="s">
        <v>133</v>
      </c>
      <c r="T51" s="180" t="s">
        <v>120</v>
      </c>
      <c r="U51" s="159">
        <v>0</v>
      </c>
      <c r="V51" s="159">
        <f t="shared" si="27"/>
        <v>0</v>
      </c>
      <c r="W51" s="159"/>
      <c r="X51" s="159" t="s">
        <v>134</v>
      </c>
      <c r="Y51" s="150"/>
      <c r="Z51" s="150"/>
      <c r="AA51" s="150"/>
      <c r="AB51" s="150"/>
      <c r="AC51" s="150"/>
      <c r="AD51" s="150"/>
      <c r="AE51" s="150"/>
      <c r="AF51" s="150"/>
      <c r="AG51" s="150" t="s">
        <v>135</v>
      </c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1" x14ac:dyDescent="0.2">
      <c r="A52" s="174">
        <v>39</v>
      </c>
      <c r="B52" s="175" t="s">
        <v>195</v>
      </c>
      <c r="C52" s="183" t="s">
        <v>180</v>
      </c>
      <c r="D52" s="176" t="s">
        <v>175</v>
      </c>
      <c r="E52" s="177">
        <v>0.1</v>
      </c>
      <c r="F52" s="178"/>
      <c r="G52" s="179">
        <f t="shared" si="21"/>
        <v>0</v>
      </c>
      <c r="H52" s="178">
        <v>0</v>
      </c>
      <c r="I52" s="179">
        <f t="shared" si="22"/>
        <v>0</v>
      </c>
      <c r="J52" s="178">
        <v>463.5</v>
      </c>
      <c r="K52" s="179">
        <f t="shared" si="23"/>
        <v>46.35</v>
      </c>
      <c r="L52" s="179">
        <v>21</v>
      </c>
      <c r="M52" s="179">
        <f t="shared" si="24"/>
        <v>0</v>
      </c>
      <c r="N52" s="179">
        <v>0</v>
      </c>
      <c r="O52" s="179">
        <f t="shared" si="25"/>
        <v>0</v>
      </c>
      <c r="P52" s="179">
        <v>0</v>
      </c>
      <c r="Q52" s="179">
        <f t="shared" si="26"/>
        <v>0</v>
      </c>
      <c r="R52" s="179"/>
      <c r="S52" s="179" t="s">
        <v>133</v>
      </c>
      <c r="T52" s="180" t="s">
        <v>120</v>
      </c>
      <c r="U52" s="159">
        <v>0</v>
      </c>
      <c r="V52" s="159">
        <f t="shared" si="27"/>
        <v>0</v>
      </c>
      <c r="W52" s="159"/>
      <c r="X52" s="159" t="s">
        <v>134</v>
      </c>
      <c r="Y52" s="150"/>
      <c r="Z52" s="150"/>
      <c r="AA52" s="150"/>
      <c r="AB52" s="150"/>
      <c r="AC52" s="150"/>
      <c r="AD52" s="150"/>
      <c r="AE52" s="150"/>
      <c r="AF52" s="150"/>
      <c r="AG52" s="150" t="s">
        <v>135</v>
      </c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ht="33.75" outlineLevel="1" x14ac:dyDescent="0.2">
      <c r="A53" s="174">
        <v>40</v>
      </c>
      <c r="B53" s="175" t="s">
        <v>196</v>
      </c>
      <c r="C53" s="183" t="s">
        <v>153</v>
      </c>
      <c r="D53" s="176" t="s">
        <v>132</v>
      </c>
      <c r="E53" s="177">
        <v>1</v>
      </c>
      <c r="F53" s="178"/>
      <c r="G53" s="179">
        <f t="shared" si="21"/>
        <v>0</v>
      </c>
      <c r="H53" s="178">
        <v>0</v>
      </c>
      <c r="I53" s="179">
        <f t="shared" si="22"/>
        <v>0</v>
      </c>
      <c r="J53" s="178">
        <v>6180</v>
      </c>
      <c r="K53" s="179">
        <f t="shared" si="23"/>
        <v>6180</v>
      </c>
      <c r="L53" s="179">
        <v>21</v>
      </c>
      <c r="M53" s="179">
        <f t="shared" si="24"/>
        <v>0</v>
      </c>
      <c r="N53" s="179">
        <v>0</v>
      </c>
      <c r="O53" s="179">
        <f t="shared" si="25"/>
        <v>0</v>
      </c>
      <c r="P53" s="179">
        <v>0</v>
      </c>
      <c r="Q53" s="179">
        <f t="shared" si="26"/>
        <v>0</v>
      </c>
      <c r="R53" s="179"/>
      <c r="S53" s="179" t="s">
        <v>133</v>
      </c>
      <c r="T53" s="180" t="s">
        <v>120</v>
      </c>
      <c r="U53" s="159">
        <v>0</v>
      </c>
      <c r="V53" s="159">
        <f t="shared" si="27"/>
        <v>0</v>
      </c>
      <c r="W53" s="159"/>
      <c r="X53" s="159" t="s">
        <v>134</v>
      </c>
      <c r="Y53" s="150"/>
      <c r="Z53" s="150"/>
      <c r="AA53" s="150"/>
      <c r="AB53" s="150"/>
      <c r="AC53" s="150"/>
      <c r="AD53" s="150"/>
      <c r="AE53" s="150"/>
      <c r="AF53" s="150"/>
      <c r="AG53" s="150" t="s">
        <v>135</v>
      </c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1" x14ac:dyDescent="0.2">
      <c r="A54" s="174">
        <v>41</v>
      </c>
      <c r="B54" s="175" t="s">
        <v>197</v>
      </c>
      <c r="C54" s="183" t="s">
        <v>264</v>
      </c>
      <c r="D54" s="176" t="s">
        <v>132</v>
      </c>
      <c r="E54" s="177">
        <v>1</v>
      </c>
      <c r="F54" s="178"/>
      <c r="G54" s="179">
        <f t="shared" si="21"/>
        <v>0</v>
      </c>
      <c r="H54" s="178">
        <v>0</v>
      </c>
      <c r="I54" s="179">
        <f t="shared" si="22"/>
        <v>0</v>
      </c>
      <c r="J54" s="178">
        <v>1545</v>
      </c>
      <c r="K54" s="179">
        <f t="shared" si="23"/>
        <v>1545</v>
      </c>
      <c r="L54" s="179">
        <v>21</v>
      </c>
      <c r="M54" s="179">
        <f t="shared" si="24"/>
        <v>0</v>
      </c>
      <c r="N54" s="179">
        <v>0</v>
      </c>
      <c r="O54" s="179">
        <f t="shared" si="25"/>
        <v>0</v>
      </c>
      <c r="P54" s="179">
        <v>0</v>
      </c>
      <c r="Q54" s="179">
        <f t="shared" si="26"/>
        <v>0</v>
      </c>
      <c r="R54" s="179"/>
      <c r="S54" s="179" t="s">
        <v>133</v>
      </c>
      <c r="T54" s="180" t="s">
        <v>120</v>
      </c>
      <c r="U54" s="159">
        <v>0</v>
      </c>
      <c r="V54" s="159">
        <f t="shared" si="27"/>
        <v>0</v>
      </c>
      <c r="W54" s="159"/>
      <c r="X54" s="159" t="s">
        <v>134</v>
      </c>
      <c r="Y54" s="150"/>
      <c r="Z54" s="150"/>
      <c r="AA54" s="150"/>
      <c r="AB54" s="150"/>
      <c r="AC54" s="150"/>
      <c r="AD54" s="150"/>
      <c r="AE54" s="150"/>
      <c r="AF54" s="150"/>
      <c r="AG54" s="150" t="s">
        <v>135</v>
      </c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ht="33.75" outlineLevel="1" x14ac:dyDescent="0.2">
      <c r="A55" s="167">
        <v>42</v>
      </c>
      <c r="B55" s="168" t="s">
        <v>198</v>
      </c>
      <c r="C55" s="184" t="s">
        <v>183</v>
      </c>
      <c r="D55" s="169" t="s">
        <v>132</v>
      </c>
      <c r="E55" s="170">
        <v>1</v>
      </c>
      <c r="F55" s="171"/>
      <c r="G55" s="172">
        <f t="shared" si="21"/>
        <v>0</v>
      </c>
      <c r="H55" s="171">
        <v>76403</v>
      </c>
      <c r="I55" s="172">
        <f t="shared" si="22"/>
        <v>76403</v>
      </c>
      <c r="J55" s="171">
        <v>0</v>
      </c>
      <c r="K55" s="172">
        <f t="shared" si="23"/>
        <v>0</v>
      </c>
      <c r="L55" s="172">
        <v>21</v>
      </c>
      <c r="M55" s="172">
        <f t="shared" si="24"/>
        <v>0</v>
      </c>
      <c r="N55" s="172">
        <v>0</v>
      </c>
      <c r="O55" s="172">
        <f t="shared" si="25"/>
        <v>0</v>
      </c>
      <c r="P55" s="172">
        <v>0</v>
      </c>
      <c r="Q55" s="172">
        <f t="shared" si="26"/>
        <v>0</v>
      </c>
      <c r="R55" s="172"/>
      <c r="S55" s="172" t="s">
        <v>133</v>
      </c>
      <c r="T55" s="173" t="s">
        <v>120</v>
      </c>
      <c r="U55" s="159">
        <v>0</v>
      </c>
      <c r="V55" s="159">
        <f t="shared" si="27"/>
        <v>0</v>
      </c>
      <c r="W55" s="159"/>
      <c r="X55" s="159" t="s">
        <v>138</v>
      </c>
      <c r="Y55" s="150"/>
      <c r="Z55" s="150"/>
      <c r="AA55" s="150"/>
      <c r="AB55" s="150"/>
      <c r="AC55" s="150"/>
      <c r="AD55" s="150"/>
      <c r="AE55" s="150"/>
      <c r="AF55" s="150"/>
      <c r="AG55" s="150" t="s">
        <v>139</v>
      </c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1" x14ac:dyDescent="0.2">
      <c r="A56" s="157"/>
      <c r="B56" s="158"/>
      <c r="C56" s="255" t="s">
        <v>184</v>
      </c>
      <c r="D56" s="256"/>
      <c r="E56" s="256"/>
      <c r="F56" s="256"/>
      <c r="G56" s="256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50"/>
      <c r="Z56" s="150"/>
      <c r="AA56" s="150"/>
      <c r="AB56" s="150"/>
      <c r="AC56" s="150"/>
      <c r="AD56" s="150"/>
      <c r="AE56" s="150"/>
      <c r="AF56" s="150"/>
      <c r="AG56" s="150" t="s">
        <v>158</v>
      </c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1" x14ac:dyDescent="0.2">
      <c r="A57" s="174">
        <v>43</v>
      </c>
      <c r="B57" s="175" t="s">
        <v>199</v>
      </c>
      <c r="C57" s="183" t="s">
        <v>160</v>
      </c>
      <c r="D57" s="176" t="s">
        <v>132</v>
      </c>
      <c r="E57" s="177">
        <v>1</v>
      </c>
      <c r="F57" s="178"/>
      <c r="G57" s="179">
        <f t="shared" ref="G57:G64" si="28">ROUND(E57*F57,2)</f>
        <v>0</v>
      </c>
      <c r="H57" s="178">
        <v>4210</v>
      </c>
      <c r="I57" s="179">
        <f t="shared" ref="I57:I64" si="29">ROUND(E57*H57,2)</f>
        <v>4210</v>
      </c>
      <c r="J57" s="178">
        <v>0</v>
      </c>
      <c r="K57" s="179">
        <f t="shared" ref="K57:K64" si="30">ROUND(E57*J57,2)</f>
        <v>0</v>
      </c>
      <c r="L57" s="179">
        <v>21</v>
      </c>
      <c r="M57" s="179">
        <f t="shared" ref="M57:M64" si="31">G57*(1+L57/100)</f>
        <v>0</v>
      </c>
      <c r="N57" s="179">
        <v>0</v>
      </c>
      <c r="O57" s="179">
        <f t="shared" ref="O57:O64" si="32">ROUND(E57*N57,2)</f>
        <v>0</v>
      </c>
      <c r="P57" s="179">
        <v>0</v>
      </c>
      <c r="Q57" s="179">
        <f t="shared" ref="Q57:Q64" si="33">ROUND(E57*P57,2)</f>
        <v>0</v>
      </c>
      <c r="R57" s="179"/>
      <c r="S57" s="179" t="s">
        <v>133</v>
      </c>
      <c r="T57" s="180" t="s">
        <v>120</v>
      </c>
      <c r="U57" s="159">
        <v>0</v>
      </c>
      <c r="V57" s="159">
        <f t="shared" ref="V57:V64" si="34">ROUND(E57*U57,2)</f>
        <v>0</v>
      </c>
      <c r="W57" s="159"/>
      <c r="X57" s="159" t="s">
        <v>138</v>
      </c>
      <c r="Y57" s="150"/>
      <c r="Z57" s="150"/>
      <c r="AA57" s="150"/>
      <c r="AB57" s="150"/>
      <c r="AC57" s="150"/>
      <c r="AD57" s="150"/>
      <c r="AE57" s="150"/>
      <c r="AF57" s="150"/>
      <c r="AG57" s="150" t="s">
        <v>139</v>
      </c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ht="22.5" outlineLevel="1" x14ac:dyDescent="0.2">
      <c r="A58" s="174">
        <v>44</v>
      </c>
      <c r="B58" s="175" t="s">
        <v>200</v>
      </c>
      <c r="C58" s="183" t="s">
        <v>201</v>
      </c>
      <c r="D58" s="176" t="s">
        <v>132</v>
      </c>
      <c r="E58" s="177">
        <v>1</v>
      </c>
      <c r="F58" s="178"/>
      <c r="G58" s="179">
        <f t="shared" si="28"/>
        <v>0</v>
      </c>
      <c r="H58" s="178">
        <v>8432.61</v>
      </c>
      <c r="I58" s="179">
        <f t="shared" si="29"/>
        <v>8432.61</v>
      </c>
      <c r="J58" s="178">
        <v>0</v>
      </c>
      <c r="K58" s="179">
        <f t="shared" si="30"/>
        <v>0</v>
      </c>
      <c r="L58" s="179">
        <v>21</v>
      </c>
      <c r="M58" s="179">
        <f t="shared" si="31"/>
        <v>0</v>
      </c>
      <c r="N58" s="179">
        <v>0</v>
      </c>
      <c r="O58" s="179">
        <f t="shared" si="32"/>
        <v>0</v>
      </c>
      <c r="P58" s="179">
        <v>0</v>
      </c>
      <c r="Q58" s="179">
        <f t="shared" si="33"/>
        <v>0</v>
      </c>
      <c r="R58" s="179"/>
      <c r="S58" s="179" t="s">
        <v>133</v>
      </c>
      <c r="T58" s="180" t="s">
        <v>120</v>
      </c>
      <c r="U58" s="159">
        <v>0</v>
      </c>
      <c r="V58" s="159">
        <f t="shared" si="34"/>
        <v>0</v>
      </c>
      <c r="W58" s="159"/>
      <c r="X58" s="159" t="s">
        <v>138</v>
      </c>
      <c r="Y58" s="150"/>
      <c r="Z58" s="150"/>
      <c r="AA58" s="150"/>
      <c r="AB58" s="150"/>
      <c r="AC58" s="150"/>
      <c r="AD58" s="150"/>
      <c r="AE58" s="150"/>
      <c r="AF58" s="150"/>
      <c r="AG58" s="150" t="s">
        <v>139</v>
      </c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1" x14ac:dyDescent="0.2">
      <c r="A59" s="174">
        <v>45</v>
      </c>
      <c r="B59" s="175" t="s">
        <v>202</v>
      </c>
      <c r="C59" s="183" t="s">
        <v>164</v>
      </c>
      <c r="D59" s="176" t="s">
        <v>132</v>
      </c>
      <c r="E59" s="177">
        <v>2</v>
      </c>
      <c r="F59" s="178"/>
      <c r="G59" s="179">
        <f t="shared" si="28"/>
        <v>0</v>
      </c>
      <c r="H59" s="178">
        <v>3114.72</v>
      </c>
      <c r="I59" s="179">
        <f t="shared" si="29"/>
        <v>6229.44</v>
      </c>
      <c r="J59" s="178">
        <v>0</v>
      </c>
      <c r="K59" s="179">
        <f t="shared" si="30"/>
        <v>0</v>
      </c>
      <c r="L59" s="179">
        <v>21</v>
      </c>
      <c r="M59" s="179">
        <f t="shared" si="31"/>
        <v>0</v>
      </c>
      <c r="N59" s="179">
        <v>0</v>
      </c>
      <c r="O59" s="179">
        <f t="shared" si="32"/>
        <v>0</v>
      </c>
      <c r="P59" s="179">
        <v>0</v>
      </c>
      <c r="Q59" s="179">
        <f t="shared" si="33"/>
        <v>0</v>
      </c>
      <c r="R59" s="179"/>
      <c r="S59" s="179" t="s">
        <v>133</v>
      </c>
      <c r="T59" s="180" t="s">
        <v>120</v>
      </c>
      <c r="U59" s="159">
        <v>0</v>
      </c>
      <c r="V59" s="159">
        <f t="shared" si="34"/>
        <v>0</v>
      </c>
      <c r="W59" s="159"/>
      <c r="X59" s="159" t="s">
        <v>138</v>
      </c>
      <c r="Y59" s="150"/>
      <c r="Z59" s="150"/>
      <c r="AA59" s="150"/>
      <c r="AB59" s="150"/>
      <c r="AC59" s="150"/>
      <c r="AD59" s="150"/>
      <c r="AE59" s="150"/>
      <c r="AF59" s="150"/>
      <c r="AG59" s="150" t="s">
        <v>139</v>
      </c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1" x14ac:dyDescent="0.2">
      <c r="A60" s="174">
        <v>46</v>
      </c>
      <c r="B60" s="175" t="s">
        <v>203</v>
      </c>
      <c r="C60" s="183" t="s">
        <v>166</v>
      </c>
      <c r="D60" s="176" t="s">
        <v>132</v>
      </c>
      <c r="E60" s="177">
        <v>1</v>
      </c>
      <c r="F60" s="178"/>
      <c r="G60" s="179">
        <f t="shared" si="28"/>
        <v>0</v>
      </c>
      <c r="H60" s="178">
        <v>2747.01</v>
      </c>
      <c r="I60" s="179">
        <f t="shared" si="29"/>
        <v>2747.01</v>
      </c>
      <c r="J60" s="178">
        <v>0</v>
      </c>
      <c r="K60" s="179">
        <f t="shared" si="30"/>
        <v>0</v>
      </c>
      <c r="L60" s="179">
        <v>21</v>
      </c>
      <c r="M60" s="179">
        <f t="shared" si="31"/>
        <v>0</v>
      </c>
      <c r="N60" s="179">
        <v>0</v>
      </c>
      <c r="O60" s="179">
        <f t="shared" si="32"/>
        <v>0</v>
      </c>
      <c r="P60" s="179">
        <v>0</v>
      </c>
      <c r="Q60" s="179">
        <f t="shared" si="33"/>
        <v>0</v>
      </c>
      <c r="R60" s="179"/>
      <c r="S60" s="179" t="s">
        <v>133</v>
      </c>
      <c r="T60" s="180" t="s">
        <v>120</v>
      </c>
      <c r="U60" s="159">
        <v>0</v>
      </c>
      <c r="V60" s="159">
        <f t="shared" si="34"/>
        <v>0</v>
      </c>
      <c r="W60" s="159"/>
      <c r="X60" s="159" t="s">
        <v>138</v>
      </c>
      <c r="Y60" s="150"/>
      <c r="Z60" s="150"/>
      <c r="AA60" s="150"/>
      <c r="AB60" s="150"/>
      <c r="AC60" s="150"/>
      <c r="AD60" s="150"/>
      <c r="AE60" s="150"/>
      <c r="AF60" s="150"/>
      <c r="AG60" s="150" t="s">
        <v>139</v>
      </c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1" x14ac:dyDescent="0.2">
      <c r="A61" s="174">
        <v>47</v>
      </c>
      <c r="B61" s="175" t="s">
        <v>204</v>
      </c>
      <c r="C61" s="183" t="s">
        <v>170</v>
      </c>
      <c r="D61" s="176" t="s">
        <v>149</v>
      </c>
      <c r="E61" s="177">
        <v>3.5</v>
      </c>
      <c r="F61" s="178"/>
      <c r="G61" s="179">
        <f t="shared" si="28"/>
        <v>0</v>
      </c>
      <c r="H61" s="178">
        <v>303.85000000000002</v>
      </c>
      <c r="I61" s="179">
        <f t="shared" si="29"/>
        <v>1063.48</v>
      </c>
      <c r="J61" s="178">
        <v>0</v>
      </c>
      <c r="K61" s="179">
        <f t="shared" si="30"/>
        <v>0</v>
      </c>
      <c r="L61" s="179">
        <v>21</v>
      </c>
      <c r="M61" s="179">
        <f t="shared" si="31"/>
        <v>0</v>
      </c>
      <c r="N61" s="179">
        <v>0</v>
      </c>
      <c r="O61" s="179">
        <f t="shared" si="32"/>
        <v>0</v>
      </c>
      <c r="P61" s="179">
        <v>0</v>
      </c>
      <c r="Q61" s="179">
        <f t="shared" si="33"/>
        <v>0</v>
      </c>
      <c r="R61" s="179"/>
      <c r="S61" s="179" t="s">
        <v>133</v>
      </c>
      <c r="T61" s="180" t="s">
        <v>120</v>
      </c>
      <c r="U61" s="159">
        <v>0</v>
      </c>
      <c r="V61" s="159">
        <f t="shared" si="34"/>
        <v>0</v>
      </c>
      <c r="W61" s="159"/>
      <c r="X61" s="159" t="s">
        <v>138</v>
      </c>
      <c r="Y61" s="150"/>
      <c r="Z61" s="150"/>
      <c r="AA61" s="150"/>
      <c r="AB61" s="150"/>
      <c r="AC61" s="150"/>
      <c r="AD61" s="150"/>
      <c r="AE61" s="150"/>
      <c r="AF61" s="150"/>
      <c r="AG61" s="150" t="s">
        <v>139</v>
      </c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1" x14ac:dyDescent="0.2">
      <c r="A62" s="174">
        <v>48</v>
      </c>
      <c r="B62" s="175" t="s">
        <v>205</v>
      </c>
      <c r="C62" s="183" t="s">
        <v>174</v>
      </c>
      <c r="D62" s="176" t="s">
        <v>175</v>
      </c>
      <c r="E62" s="177">
        <v>1.5</v>
      </c>
      <c r="F62" s="178"/>
      <c r="G62" s="179">
        <f t="shared" si="28"/>
        <v>0</v>
      </c>
      <c r="H62" s="178">
        <v>507.79</v>
      </c>
      <c r="I62" s="179">
        <f t="shared" si="29"/>
        <v>761.69</v>
      </c>
      <c r="J62" s="178">
        <v>0</v>
      </c>
      <c r="K62" s="179">
        <f t="shared" si="30"/>
        <v>0</v>
      </c>
      <c r="L62" s="179">
        <v>21</v>
      </c>
      <c r="M62" s="179">
        <f t="shared" si="31"/>
        <v>0</v>
      </c>
      <c r="N62" s="179">
        <v>0</v>
      </c>
      <c r="O62" s="179">
        <f t="shared" si="32"/>
        <v>0</v>
      </c>
      <c r="P62" s="179">
        <v>0</v>
      </c>
      <c r="Q62" s="179">
        <f t="shared" si="33"/>
        <v>0</v>
      </c>
      <c r="R62" s="179"/>
      <c r="S62" s="179" t="s">
        <v>133</v>
      </c>
      <c r="T62" s="180" t="s">
        <v>120</v>
      </c>
      <c r="U62" s="159">
        <v>0</v>
      </c>
      <c r="V62" s="159">
        <f t="shared" si="34"/>
        <v>0</v>
      </c>
      <c r="W62" s="159"/>
      <c r="X62" s="159" t="s">
        <v>138</v>
      </c>
      <c r="Y62" s="150"/>
      <c r="Z62" s="150"/>
      <c r="AA62" s="150"/>
      <c r="AB62" s="150"/>
      <c r="AC62" s="150"/>
      <c r="AD62" s="150"/>
      <c r="AE62" s="150"/>
      <c r="AF62" s="150"/>
      <c r="AG62" s="150" t="s">
        <v>139</v>
      </c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outlineLevel="1" x14ac:dyDescent="0.2">
      <c r="A63" s="174">
        <v>49</v>
      </c>
      <c r="B63" s="175" t="s">
        <v>206</v>
      </c>
      <c r="C63" s="183" t="s">
        <v>207</v>
      </c>
      <c r="D63" s="176" t="s">
        <v>132</v>
      </c>
      <c r="E63" s="177">
        <v>1</v>
      </c>
      <c r="F63" s="178"/>
      <c r="G63" s="179">
        <f t="shared" si="28"/>
        <v>0</v>
      </c>
      <c r="H63" s="178">
        <v>210.12</v>
      </c>
      <c r="I63" s="179">
        <f t="shared" si="29"/>
        <v>210.12</v>
      </c>
      <c r="J63" s="178">
        <v>0</v>
      </c>
      <c r="K63" s="179">
        <f t="shared" si="30"/>
        <v>0</v>
      </c>
      <c r="L63" s="179">
        <v>21</v>
      </c>
      <c r="M63" s="179">
        <f t="shared" si="31"/>
        <v>0</v>
      </c>
      <c r="N63" s="179">
        <v>0</v>
      </c>
      <c r="O63" s="179">
        <f t="shared" si="32"/>
        <v>0</v>
      </c>
      <c r="P63" s="179">
        <v>0</v>
      </c>
      <c r="Q63" s="179">
        <f t="shared" si="33"/>
        <v>0</v>
      </c>
      <c r="R63" s="179"/>
      <c r="S63" s="179" t="s">
        <v>133</v>
      </c>
      <c r="T63" s="180" t="s">
        <v>120</v>
      </c>
      <c r="U63" s="159">
        <v>0</v>
      </c>
      <c r="V63" s="159">
        <f t="shared" si="34"/>
        <v>0</v>
      </c>
      <c r="W63" s="159"/>
      <c r="X63" s="159" t="s">
        <v>138</v>
      </c>
      <c r="Y63" s="150"/>
      <c r="Z63" s="150"/>
      <c r="AA63" s="150"/>
      <c r="AB63" s="150"/>
      <c r="AC63" s="150"/>
      <c r="AD63" s="150"/>
      <c r="AE63" s="150"/>
      <c r="AF63" s="150"/>
      <c r="AG63" s="150" t="s">
        <v>139</v>
      </c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outlineLevel="1" x14ac:dyDescent="0.2">
      <c r="A64" s="174">
        <v>50</v>
      </c>
      <c r="B64" s="175" t="s">
        <v>176</v>
      </c>
      <c r="C64" s="183" t="s">
        <v>143</v>
      </c>
      <c r="D64" s="176" t="s">
        <v>132</v>
      </c>
      <c r="E64" s="177">
        <v>1</v>
      </c>
      <c r="F64" s="178"/>
      <c r="G64" s="179">
        <f t="shared" si="28"/>
        <v>0</v>
      </c>
      <c r="H64" s="178">
        <v>9266</v>
      </c>
      <c r="I64" s="179">
        <f t="shared" si="29"/>
        <v>9266</v>
      </c>
      <c r="J64" s="178">
        <v>0</v>
      </c>
      <c r="K64" s="179">
        <f t="shared" si="30"/>
        <v>0</v>
      </c>
      <c r="L64" s="179">
        <v>21</v>
      </c>
      <c r="M64" s="179">
        <f t="shared" si="31"/>
        <v>0</v>
      </c>
      <c r="N64" s="179">
        <v>0</v>
      </c>
      <c r="O64" s="179">
        <f t="shared" si="32"/>
        <v>0</v>
      </c>
      <c r="P64" s="179">
        <v>0</v>
      </c>
      <c r="Q64" s="179">
        <f t="shared" si="33"/>
        <v>0</v>
      </c>
      <c r="R64" s="179"/>
      <c r="S64" s="179" t="s">
        <v>133</v>
      </c>
      <c r="T64" s="180" t="s">
        <v>120</v>
      </c>
      <c r="U64" s="159">
        <v>0</v>
      </c>
      <c r="V64" s="159">
        <f t="shared" si="34"/>
        <v>0</v>
      </c>
      <c r="W64" s="159"/>
      <c r="X64" s="159" t="s">
        <v>138</v>
      </c>
      <c r="Y64" s="150"/>
      <c r="Z64" s="150"/>
      <c r="AA64" s="150"/>
      <c r="AB64" s="150"/>
      <c r="AC64" s="150"/>
      <c r="AD64" s="150"/>
      <c r="AE64" s="150"/>
      <c r="AF64" s="150"/>
      <c r="AG64" s="150" t="s">
        <v>139</v>
      </c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x14ac:dyDescent="0.2">
      <c r="A65" s="161" t="s">
        <v>114</v>
      </c>
      <c r="B65" s="162" t="s">
        <v>79</v>
      </c>
      <c r="C65" s="182" t="s">
        <v>80</v>
      </c>
      <c r="D65" s="163"/>
      <c r="E65" s="164"/>
      <c r="F65" s="165"/>
      <c r="G65" s="165">
        <f>SUMIF(AG66:AG81,"&lt;&gt;NOR",G66:G81)</f>
        <v>0</v>
      </c>
      <c r="H65" s="165"/>
      <c r="I65" s="165">
        <f>SUM(I66:I81)</f>
        <v>109257.42999999998</v>
      </c>
      <c r="J65" s="165"/>
      <c r="K65" s="165">
        <f>SUM(K66:K81)</f>
        <v>4612.8600000000006</v>
      </c>
      <c r="L65" s="165"/>
      <c r="M65" s="165">
        <f>SUM(M66:M81)</f>
        <v>0</v>
      </c>
      <c r="N65" s="165"/>
      <c r="O65" s="165">
        <f>SUM(O66:O81)</f>
        <v>0</v>
      </c>
      <c r="P65" s="165"/>
      <c r="Q65" s="165">
        <f>SUM(Q66:Q81)</f>
        <v>0</v>
      </c>
      <c r="R65" s="165"/>
      <c r="S65" s="165"/>
      <c r="T65" s="166"/>
      <c r="U65" s="160"/>
      <c r="V65" s="160">
        <f>SUM(V66:V81)</f>
        <v>0</v>
      </c>
      <c r="W65" s="160"/>
      <c r="X65" s="160"/>
      <c r="AG65" t="s">
        <v>115</v>
      </c>
    </row>
    <row r="66" spans="1:60" outlineLevel="1" x14ac:dyDescent="0.2">
      <c r="A66" s="174">
        <v>51</v>
      </c>
      <c r="B66" s="175" t="s">
        <v>208</v>
      </c>
      <c r="C66" s="183" t="s">
        <v>148</v>
      </c>
      <c r="D66" s="176" t="s">
        <v>149</v>
      </c>
      <c r="E66" s="177">
        <v>1</v>
      </c>
      <c r="F66" s="178"/>
      <c r="G66" s="179">
        <f t="shared" ref="G66:G70" si="35">ROUND(E66*F66,2)</f>
        <v>0</v>
      </c>
      <c r="H66" s="178">
        <v>0</v>
      </c>
      <c r="I66" s="179">
        <f t="shared" ref="I66:I70" si="36">ROUND(E66*H66,2)</f>
        <v>0</v>
      </c>
      <c r="J66" s="178">
        <v>253.38</v>
      </c>
      <c r="K66" s="179">
        <f t="shared" ref="K66:K70" si="37">ROUND(E66*J66,2)</f>
        <v>253.38</v>
      </c>
      <c r="L66" s="179">
        <v>21</v>
      </c>
      <c r="M66" s="179">
        <f t="shared" ref="M66:M70" si="38">G66*(1+L66/100)</f>
        <v>0</v>
      </c>
      <c r="N66" s="179">
        <v>0</v>
      </c>
      <c r="O66" s="179">
        <f t="shared" ref="O66:O70" si="39">ROUND(E66*N66,2)</f>
        <v>0</v>
      </c>
      <c r="P66" s="179">
        <v>0</v>
      </c>
      <c r="Q66" s="179">
        <f t="shared" ref="Q66:Q70" si="40">ROUND(E66*P66,2)</f>
        <v>0</v>
      </c>
      <c r="R66" s="179"/>
      <c r="S66" s="179" t="s">
        <v>133</v>
      </c>
      <c r="T66" s="180" t="s">
        <v>120</v>
      </c>
      <c r="U66" s="159">
        <v>0</v>
      </c>
      <c r="V66" s="159">
        <f t="shared" ref="V66:V70" si="41">ROUND(E66*U66,2)</f>
        <v>0</v>
      </c>
      <c r="W66" s="159"/>
      <c r="X66" s="159" t="s">
        <v>134</v>
      </c>
      <c r="Y66" s="150"/>
      <c r="Z66" s="150"/>
      <c r="AA66" s="150"/>
      <c r="AB66" s="150"/>
      <c r="AC66" s="150"/>
      <c r="AD66" s="150"/>
      <c r="AE66" s="150"/>
      <c r="AF66" s="150"/>
      <c r="AG66" s="150" t="s">
        <v>135</v>
      </c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outlineLevel="1" x14ac:dyDescent="0.2">
      <c r="A67" s="174">
        <v>52</v>
      </c>
      <c r="B67" s="175" t="s">
        <v>209</v>
      </c>
      <c r="C67" s="183" t="s">
        <v>151</v>
      </c>
      <c r="D67" s="176" t="s">
        <v>149</v>
      </c>
      <c r="E67" s="177">
        <v>2.5</v>
      </c>
      <c r="F67" s="178"/>
      <c r="G67" s="179">
        <f t="shared" si="35"/>
        <v>0</v>
      </c>
      <c r="H67" s="178">
        <v>0</v>
      </c>
      <c r="I67" s="179">
        <f t="shared" si="36"/>
        <v>0</v>
      </c>
      <c r="J67" s="178">
        <v>1107.25</v>
      </c>
      <c r="K67" s="179">
        <f t="shared" si="37"/>
        <v>2768.13</v>
      </c>
      <c r="L67" s="179">
        <v>21</v>
      </c>
      <c r="M67" s="179">
        <f t="shared" si="38"/>
        <v>0</v>
      </c>
      <c r="N67" s="179">
        <v>0</v>
      </c>
      <c r="O67" s="179">
        <f t="shared" si="39"/>
        <v>0</v>
      </c>
      <c r="P67" s="179">
        <v>0</v>
      </c>
      <c r="Q67" s="179">
        <f t="shared" si="40"/>
        <v>0</v>
      </c>
      <c r="R67" s="179"/>
      <c r="S67" s="179" t="s">
        <v>133</v>
      </c>
      <c r="T67" s="180" t="s">
        <v>120</v>
      </c>
      <c r="U67" s="159">
        <v>0</v>
      </c>
      <c r="V67" s="159">
        <f t="shared" si="41"/>
        <v>0</v>
      </c>
      <c r="W67" s="159"/>
      <c r="X67" s="159" t="s">
        <v>134</v>
      </c>
      <c r="Y67" s="150"/>
      <c r="Z67" s="150"/>
      <c r="AA67" s="150"/>
      <c r="AB67" s="150"/>
      <c r="AC67" s="150"/>
      <c r="AD67" s="150"/>
      <c r="AE67" s="150"/>
      <c r="AF67" s="150"/>
      <c r="AG67" s="150" t="s">
        <v>135</v>
      </c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outlineLevel="1" x14ac:dyDescent="0.2">
      <c r="A68" s="174">
        <v>53</v>
      </c>
      <c r="B68" s="175" t="s">
        <v>210</v>
      </c>
      <c r="C68" s="183" t="s">
        <v>180</v>
      </c>
      <c r="D68" s="176" t="s">
        <v>175</v>
      </c>
      <c r="E68" s="177">
        <v>0.1</v>
      </c>
      <c r="F68" s="178"/>
      <c r="G68" s="179">
        <f t="shared" si="35"/>
        <v>0</v>
      </c>
      <c r="H68" s="178">
        <v>0</v>
      </c>
      <c r="I68" s="179">
        <f t="shared" si="36"/>
        <v>0</v>
      </c>
      <c r="J68" s="178">
        <v>463.5</v>
      </c>
      <c r="K68" s="179">
        <f t="shared" si="37"/>
        <v>46.35</v>
      </c>
      <c r="L68" s="179">
        <v>21</v>
      </c>
      <c r="M68" s="179">
        <f t="shared" si="38"/>
        <v>0</v>
      </c>
      <c r="N68" s="179">
        <v>0</v>
      </c>
      <c r="O68" s="179">
        <f t="shared" si="39"/>
        <v>0</v>
      </c>
      <c r="P68" s="179">
        <v>0</v>
      </c>
      <c r="Q68" s="179">
        <f t="shared" si="40"/>
        <v>0</v>
      </c>
      <c r="R68" s="179"/>
      <c r="S68" s="179" t="s">
        <v>133</v>
      </c>
      <c r="T68" s="180" t="s">
        <v>120</v>
      </c>
      <c r="U68" s="159">
        <v>0</v>
      </c>
      <c r="V68" s="159">
        <f t="shared" si="41"/>
        <v>0</v>
      </c>
      <c r="W68" s="159"/>
      <c r="X68" s="159" t="s">
        <v>134</v>
      </c>
      <c r="Y68" s="150"/>
      <c r="Z68" s="150"/>
      <c r="AA68" s="150"/>
      <c r="AB68" s="150"/>
      <c r="AC68" s="150"/>
      <c r="AD68" s="150"/>
      <c r="AE68" s="150"/>
      <c r="AF68" s="150"/>
      <c r="AG68" s="150" t="s">
        <v>135</v>
      </c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outlineLevel="1" x14ac:dyDescent="0.2">
      <c r="A69" s="174">
        <v>55</v>
      </c>
      <c r="B69" s="175" t="s">
        <v>211</v>
      </c>
      <c r="C69" s="183" t="s">
        <v>264</v>
      </c>
      <c r="D69" s="176" t="s">
        <v>132</v>
      </c>
      <c r="E69" s="177">
        <v>1</v>
      </c>
      <c r="F69" s="178"/>
      <c r="G69" s="179">
        <f t="shared" si="35"/>
        <v>0</v>
      </c>
      <c r="H69" s="178">
        <v>0</v>
      </c>
      <c r="I69" s="179">
        <f t="shared" si="36"/>
        <v>0</v>
      </c>
      <c r="J69" s="178">
        <v>1545</v>
      </c>
      <c r="K69" s="179">
        <f t="shared" si="37"/>
        <v>1545</v>
      </c>
      <c r="L69" s="179">
        <v>21</v>
      </c>
      <c r="M69" s="179">
        <f t="shared" si="38"/>
        <v>0</v>
      </c>
      <c r="N69" s="179">
        <v>0</v>
      </c>
      <c r="O69" s="179">
        <f t="shared" si="39"/>
        <v>0</v>
      </c>
      <c r="P69" s="179">
        <v>0</v>
      </c>
      <c r="Q69" s="179">
        <f t="shared" si="40"/>
        <v>0</v>
      </c>
      <c r="R69" s="179"/>
      <c r="S69" s="179" t="s">
        <v>133</v>
      </c>
      <c r="T69" s="180" t="s">
        <v>120</v>
      </c>
      <c r="U69" s="159">
        <v>0</v>
      </c>
      <c r="V69" s="159">
        <f t="shared" si="41"/>
        <v>0</v>
      </c>
      <c r="W69" s="159"/>
      <c r="X69" s="159" t="s">
        <v>134</v>
      </c>
      <c r="Y69" s="150"/>
      <c r="Z69" s="150"/>
      <c r="AA69" s="150"/>
      <c r="AB69" s="150"/>
      <c r="AC69" s="150"/>
      <c r="AD69" s="150"/>
      <c r="AE69" s="150"/>
      <c r="AF69" s="150"/>
      <c r="AG69" s="150" t="s">
        <v>135</v>
      </c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ht="33.75" outlineLevel="1" x14ac:dyDescent="0.2">
      <c r="A70" s="167">
        <v>56</v>
      </c>
      <c r="B70" s="168" t="s">
        <v>212</v>
      </c>
      <c r="C70" s="184" t="s">
        <v>183</v>
      </c>
      <c r="D70" s="169" t="s">
        <v>132</v>
      </c>
      <c r="E70" s="170">
        <v>1</v>
      </c>
      <c r="F70" s="171"/>
      <c r="G70" s="172">
        <f t="shared" si="35"/>
        <v>0</v>
      </c>
      <c r="H70" s="171">
        <v>76403</v>
      </c>
      <c r="I70" s="172">
        <f t="shared" si="36"/>
        <v>76403</v>
      </c>
      <c r="J70" s="171">
        <v>0</v>
      </c>
      <c r="K70" s="172">
        <f t="shared" si="37"/>
        <v>0</v>
      </c>
      <c r="L70" s="172">
        <v>21</v>
      </c>
      <c r="M70" s="172">
        <f t="shared" si="38"/>
        <v>0</v>
      </c>
      <c r="N70" s="172">
        <v>0</v>
      </c>
      <c r="O70" s="172">
        <f t="shared" si="39"/>
        <v>0</v>
      </c>
      <c r="P70" s="172">
        <v>0</v>
      </c>
      <c r="Q70" s="172">
        <f t="shared" si="40"/>
        <v>0</v>
      </c>
      <c r="R70" s="172"/>
      <c r="S70" s="172" t="s">
        <v>133</v>
      </c>
      <c r="T70" s="173" t="s">
        <v>120</v>
      </c>
      <c r="U70" s="159">
        <v>0</v>
      </c>
      <c r="V70" s="159">
        <f t="shared" si="41"/>
        <v>0</v>
      </c>
      <c r="W70" s="159"/>
      <c r="X70" s="159" t="s">
        <v>138</v>
      </c>
      <c r="Y70" s="150"/>
      <c r="Z70" s="150"/>
      <c r="AA70" s="150"/>
      <c r="AB70" s="150"/>
      <c r="AC70" s="150"/>
      <c r="AD70" s="150"/>
      <c r="AE70" s="150"/>
      <c r="AF70" s="150"/>
      <c r="AG70" s="150" t="s">
        <v>139</v>
      </c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1" x14ac:dyDescent="0.2">
      <c r="A71" s="157"/>
      <c r="B71" s="158"/>
      <c r="C71" s="255" t="s">
        <v>213</v>
      </c>
      <c r="D71" s="256"/>
      <c r="E71" s="256"/>
      <c r="F71" s="256"/>
      <c r="G71" s="256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50"/>
      <c r="Z71" s="150"/>
      <c r="AA71" s="150"/>
      <c r="AB71" s="150"/>
      <c r="AC71" s="150"/>
      <c r="AD71" s="150"/>
      <c r="AE71" s="150"/>
      <c r="AF71" s="150"/>
      <c r="AG71" s="150" t="s">
        <v>158</v>
      </c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1" x14ac:dyDescent="0.2">
      <c r="A72" s="174">
        <v>57</v>
      </c>
      <c r="B72" s="175" t="s">
        <v>214</v>
      </c>
      <c r="C72" s="183" t="s">
        <v>160</v>
      </c>
      <c r="D72" s="176" t="s">
        <v>132</v>
      </c>
      <c r="E72" s="177">
        <v>1</v>
      </c>
      <c r="F72" s="178"/>
      <c r="G72" s="179">
        <f t="shared" ref="G72:G81" si="42">ROUND(E72*F72,2)</f>
        <v>0</v>
      </c>
      <c r="H72" s="178">
        <v>4210</v>
      </c>
      <c r="I72" s="179">
        <f t="shared" ref="I72:I81" si="43">ROUND(E72*H72,2)</f>
        <v>4210</v>
      </c>
      <c r="J72" s="178">
        <v>0</v>
      </c>
      <c r="K72" s="179">
        <f t="shared" ref="K72:K81" si="44">ROUND(E72*J72,2)</f>
        <v>0</v>
      </c>
      <c r="L72" s="179">
        <v>21</v>
      </c>
      <c r="M72" s="179">
        <f t="shared" ref="M72:M81" si="45">G72*(1+L72/100)</f>
        <v>0</v>
      </c>
      <c r="N72" s="179">
        <v>0</v>
      </c>
      <c r="O72" s="179">
        <f t="shared" ref="O72:O81" si="46">ROUND(E72*N72,2)</f>
        <v>0</v>
      </c>
      <c r="P72" s="179">
        <v>0</v>
      </c>
      <c r="Q72" s="179">
        <f t="shared" ref="Q72:Q81" si="47">ROUND(E72*P72,2)</f>
        <v>0</v>
      </c>
      <c r="R72" s="179"/>
      <c r="S72" s="179" t="s">
        <v>133</v>
      </c>
      <c r="T72" s="180" t="s">
        <v>120</v>
      </c>
      <c r="U72" s="159">
        <v>0</v>
      </c>
      <c r="V72" s="159">
        <f t="shared" ref="V72:V81" si="48">ROUND(E72*U72,2)</f>
        <v>0</v>
      </c>
      <c r="W72" s="159"/>
      <c r="X72" s="159" t="s">
        <v>138</v>
      </c>
      <c r="Y72" s="150"/>
      <c r="Z72" s="150"/>
      <c r="AA72" s="150"/>
      <c r="AB72" s="150"/>
      <c r="AC72" s="150"/>
      <c r="AD72" s="150"/>
      <c r="AE72" s="150"/>
      <c r="AF72" s="150"/>
      <c r="AG72" s="150" t="s">
        <v>139</v>
      </c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ht="22.5" outlineLevel="1" x14ac:dyDescent="0.2">
      <c r="A73" s="174">
        <v>58</v>
      </c>
      <c r="B73" s="175" t="s">
        <v>215</v>
      </c>
      <c r="C73" s="183" t="s">
        <v>216</v>
      </c>
      <c r="D73" s="176" t="s">
        <v>132</v>
      </c>
      <c r="E73" s="177">
        <v>1</v>
      </c>
      <c r="F73" s="178"/>
      <c r="G73" s="179">
        <f t="shared" si="42"/>
        <v>0</v>
      </c>
      <c r="H73" s="178">
        <v>7069.92</v>
      </c>
      <c r="I73" s="179">
        <f t="shared" si="43"/>
        <v>7069.92</v>
      </c>
      <c r="J73" s="178">
        <v>0</v>
      </c>
      <c r="K73" s="179">
        <f t="shared" si="44"/>
        <v>0</v>
      </c>
      <c r="L73" s="179">
        <v>21</v>
      </c>
      <c r="M73" s="179">
        <f t="shared" si="45"/>
        <v>0</v>
      </c>
      <c r="N73" s="179">
        <v>0</v>
      </c>
      <c r="O73" s="179">
        <f t="shared" si="46"/>
        <v>0</v>
      </c>
      <c r="P73" s="179">
        <v>0</v>
      </c>
      <c r="Q73" s="179">
        <f t="shared" si="47"/>
        <v>0</v>
      </c>
      <c r="R73" s="179"/>
      <c r="S73" s="179" t="s">
        <v>133</v>
      </c>
      <c r="T73" s="180" t="s">
        <v>120</v>
      </c>
      <c r="U73" s="159">
        <v>0</v>
      </c>
      <c r="V73" s="159">
        <f t="shared" si="48"/>
        <v>0</v>
      </c>
      <c r="W73" s="159"/>
      <c r="X73" s="159" t="s">
        <v>138</v>
      </c>
      <c r="Y73" s="150"/>
      <c r="Z73" s="150"/>
      <c r="AA73" s="150"/>
      <c r="AB73" s="150"/>
      <c r="AC73" s="150"/>
      <c r="AD73" s="150"/>
      <c r="AE73" s="150"/>
      <c r="AF73" s="150"/>
      <c r="AG73" s="150" t="s">
        <v>139</v>
      </c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1" x14ac:dyDescent="0.2">
      <c r="A74" s="174">
        <v>59</v>
      </c>
      <c r="B74" s="175" t="s">
        <v>217</v>
      </c>
      <c r="C74" s="183" t="s">
        <v>164</v>
      </c>
      <c r="D74" s="176" t="s">
        <v>132</v>
      </c>
      <c r="E74" s="177">
        <v>2</v>
      </c>
      <c r="F74" s="178"/>
      <c r="G74" s="179">
        <f t="shared" si="42"/>
        <v>0</v>
      </c>
      <c r="H74" s="178">
        <v>3114.72</v>
      </c>
      <c r="I74" s="179">
        <f t="shared" si="43"/>
        <v>6229.44</v>
      </c>
      <c r="J74" s="178">
        <v>0</v>
      </c>
      <c r="K74" s="179">
        <f t="shared" si="44"/>
        <v>0</v>
      </c>
      <c r="L74" s="179">
        <v>21</v>
      </c>
      <c r="M74" s="179">
        <f t="shared" si="45"/>
        <v>0</v>
      </c>
      <c r="N74" s="179">
        <v>0</v>
      </c>
      <c r="O74" s="179">
        <f t="shared" si="46"/>
        <v>0</v>
      </c>
      <c r="P74" s="179">
        <v>0</v>
      </c>
      <c r="Q74" s="179">
        <f t="shared" si="47"/>
        <v>0</v>
      </c>
      <c r="R74" s="179"/>
      <c r="S74" s="179" t="s">
        <v>133</v>
      </c>
      <c r="T74" s="180" t="s">
        <v>120</v>
      </c>
      <c r="U74" s="159">
        <v>0</v>
      </c>
      <c r="V74" s="159">
        <f t="shared" si="48"/>
        <v>0</v>
      </c>
      <c r="W74" s="159"/>
      <c r="X74" s="159" t="s">
        <v>138</v>
      </c>
      <c r="Y74" s="150"/>
      <c r="Z74" s="150"/>
      <c r="AA74" s="150"/>
      <c r="AB74" s="150"/>
      <c r="AC74" s="150"/>
      <c r="AD74" s="150"/>
      <c r="AE74" s="150"/>
      <c r="AF74" s="150"/>
      <c r="AG74" s="150" t="s">
        <v>139</v>
      </c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outlineLevel="1" x14ac:dyDescent="0.2">
      <c r="A75" s="174">
        <v>60</v>
      </c>
      <c r="B75" s="175" t="s">
        <v>218</v>
      </c>
      <c r="C75" s="183" t="s">
        <v>166</v>
      </c>
      <c r="D75" s="176" t="s">
        <v>132</v>
      </c>
      <c r="E75" s="177">
        <v>1</v>
      </c>
      <c r="F75" s="178"/>
      <c r="G75" s="179">
        <f t="shared" si="42"/>
        <v>0</v>
      </c>
      <c r="H75" s="178">
        <v>2747.01</v>
      </c>
      <c r="I75" s="179">
        <f t="shared" si="43"/>
        <v>2747.01</v>
      </c>
      <c r="J75" s="178">
        <v>0</v>
      </c>
      <c r="K75" s="179">
        <f t="shared" si="44"/>
        <v>0</v>
      </c>
      <c r="L75" s="179">
        <v>21</v>
      </c>
      <c r="M75" s="179">
        <f t="shared" si="45"/>
        <v>0</v>
      </c>
      <c r="N75" s="179">
        <v>0</v>
      </c>
      <c r="O75" s="179">
        <f t="shared" si="46"/>
        <v>0</v>
      </c>
      <c r="P75" s="179">
        <v>0</v>
      </c>
      <c r="Q75" s="179">
        <f t="shared" si="47"/>
        <v>0</v>
      </c>
      <c r="R75" s="179"/>
      <c r="S75" s="179" t="s">
        <v>133</v>
      </c>
      <c r="T75" s="180" t="s">
        <v>120</v>
      </c>
      <c r="U75" s="159">
        <v>0</v>
      </c>
      <c r="V75" s="159">
        <f t="shared" si="48"/>
        <v>0</v>
      </c>
      <c r="W75" s="159"/>
      <c r="X75" s="159" t="s">
        <v>138</v>
      </c>
      <c r="Y75" s="150"/>
      <c r="Z75" s="150"/>
      <c r="AA75" s="150"/>
      <c r="AB75" s="150"/>
      <c r="AC75" s="150"/>
      <c r="AD75" s="150"/>
      <c r="AE75" s="150"/>
      <c r="AF75" s="150"/>
      <c r="AG75" s="150" t="s">
        <v>139</v>
      </c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outlineLevel="1" x14ac:dyDescent="0.2">
      <c r="A76" s="174">
        <v>61</v>
      </c>
      <c r="B76" s="175" t="s">
        <v>219</v>
      </c>
      <c r="C76" s="183" t="s">
        <v>168</v>
      </c>
      <c r="D76" s="176" t="s">
        <v>132</v>
      </c>
      <c r="E76" s="177">
        <v>1</v>
      </c>
      <c r="F76" s="178"/>
      <c r="G76" s="179">
        <f t="shared" si="42"/>
        <v>0</v>
      </c>
      <c r="H76" s="178">
        <v>957.9</v>
      </c>
      <c r="I76" s="179">
        <f t="shared" si="43"/>
        <v>957.9</v>
      </c>
      <c r="J76" s="178">
        <v>0</v>
      </c>
      <c r="K76" s="179">
        <f t="shared" si="44"/>
        <v>0</v>
      </c>
      <c r="L76" s="179">
        <v>21</v>
      </c>
      <c r="M76" s="179">
        <f t="shared" si="45"/>
        <v>0</v>
      </c>
      <c r="N76" s="179">
        <v>0</v>
      </c>
      <c r="O76" s="179">
        <f t="shared" si="46"/>
        <v>0</v>
      </c>
      <c r="P76" s="179">
        <v>0</v>
      </c>
      <c r="Q76" s="179">
        <f t="shared" si="47"/>
        <v>0</v>
      </c>
      <c r="R76" s="179"/>
      <c r="S76" s="179" t="s">
        <v>133</v>
      </c>
      <c r="T76" s="180" t="s">
        <v>120</v>
      </c>
      <c r="U76" s="159">
        <v>0</v>
      </c>
      <c r="V76" s="159">
        <f t="shared" si="48"/>
        <v>0</v>
      </c>
      <c r="W76" s="159"/>
      <c r="X76" s="159" t="s">
        <v>138</v>
      </c>
      <c r="Y76" s="150"/>
      <c r="Z76" s="150"/>
      <c r="AA76" s="150"/>
      <c r="AB76" s="150"/>
      <c r="AC76" s="150"/>
      <c r="AD76" s="150"/>
      <c r="AE76" s="150"/>
      <c r="AF76" s="150"/>
      <c r="AG76" s="150" t="s">
        <v>139</v>
      </c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outlineLevel="1" x14ac:dyDescent="0.2">
      <c r="A77" s="174">
        <v>62</v>
      </c>
      <c r="B77" s="175" t="s">
        <v>220</v>
      </c>
      <c r="C77" s="183" t="s">
        <v>170</v>
      </c>
      <c r="D77" s="176" t="s">
        <v>149</v>
      </c>
      <c r="E77" s="177">
        <v>3.5</v>
      </c>
      <c r="F77" s="178"/>
      <c r="G77" s="179">
        <f t="shared" si="42"/>
        <v>0</v>
      </c>
      <c r="H77" s="178">
        <v>303.85000000000002</v>
      </c>
      <c r="I77" s="179">
        <f t="shared" si="43"/>
        <v>1063.48</v>
      </c>
      <c r="J77" s="178">
        <v>0</v>
      </c>
      <c r="K77" s="179">
        <f t="shared" si="44"/>
        <v>0</v>
      </c>
      <c r="L77" s="179">
        <v>21</v>
      </c>
      <c r="M77" s="179">
        <f t="shared" si="45"/>
        <v>0</v>
      </c>
      <c r="N77" s="179">
        <v>0</v>
      </c>
      <c r="O77" s="179">
        <f t="shared" si="46"/>
        <v>0</v>
      </c>
      <c r="P77" s="179">
        <v>0</v>
      </c>
      <c r="Q77" s="179">
        <f t="shared" si="47"/>
        <v>0</v>
      </c>
      <c r="R77" s="179"/>
      <c r="S77" s="179" t="s">
        <v>133</v>
      </c>
      <c r="T77" s="180" t="s">
        <v>120</v>
      </c>
      <c r="U77" s="159">
        <v>0</v>
      </c>
      <c r="V77" s="159">
        <f t="shared" si="48"/>
        <v>0</v>
      </c>
      <c r="W77" s="159"/>
      <c r="X77" s="159" t="s">
        <v>138</v>
      </c>
      <c r="Y77" s="150"/>
      <c r="Z77" s="150"/>
      <c r="AA77" s="150"/>
      <c r="AB77" s="150"/>
      <c r="AC77" s="150"/>
      <c r="AD77" s="150"/>
      <c r="AE77" s="150"/>
      <c r="AF77" s="150"/>
      <c r="AG77" s="150" t="s">
        <v>139</v>
      </c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outlineLevel="1" x14ac:dyDescent="0.2">
      <c r="A78" s="174">
        <v>63</v>
      </c>
      <c r="B78" s="175" t="s">
        <v>221</v>
      </c>
      <c r="C78" s="183" t="s">
        <v>172</v>
      </c>
      <c r="D78" s="176" t="s">
        <v>149</v>
      </c>
      <c r="E78" s="177">
        <v>1</v>
      </c>
      <c r="F78" s="178"/>
      <c r="G78" s="179">
        <f t="shared" si="42"/>
        <v>0</v>
      </c>
      <c r="H78" s="178">
        <v>338.87</v>
      </c>
      <c r="I78" s="179">
        <f t="shared" si="43"/>
        <v>338.87</v>
      </c>
      <c r="J78" s="178">
        <v>0</v>
      </c>
      <c r="K78" s="179">
        <f t="shared" si="44"/>
        <v>0</v>
      </c>
      <c r="L78" s="179">
        <v>21</v>
      </c>
      <c r="M78" s="179">
        <f t="shared" si="45"/>
        <v>0</v>
      </c>
      <c r="N78" s="179">
        <v>0</v>
      </c>
      <c r="O78" s="179">
        <f t="shared" si="46"/>
        <v>0</v>
      </c>
      <c r="P78" s="179">
        <v>0</v>
      </c>
      <c r="Q78" s="179">
        <f t="shared" si="47"/>
        <v>0</v>
      </c>
      <c r="R78" s="179"/>
      <c r="S78" s="179" t="s">
        <v>133</v>
      </c>
      <c r="T78" s="180" t="s">
        <v>120</v>
      </c>
      <c r="U78" s="159">
        <v>0</v>
      </c>
      <c r="V78" s="159">
        <f t="shared" si="48"/>
        <v>0</v>
      </c>
      <c r="W78" s="159"/>
      <c r="X78" s="159" t="s">
        <v>138</v>
      </c>
      <c r="Y78" s="150"/>
      <c r="Z78" s="150"/>
      <c r="AA78" s="150"/>
      <c r="AB78" s="150"/>
      <c r="AC78" s="150"/>
      <c r="AD78" s="150"/>
      <c r="AE78" s="150"/>
      <c r="AF78" s="150"/>
      <c r="AG78" s="150" t="s">
        <v>139</v>
      </c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outlineLevel="1" x14ac:dyDescent="0.2">
      <c r="A79" s="174">
        <v>64</v>
      </c>
      <c r="B79" s="175" t="s">
        <v>222</v>
      </c>
      <c r="C79" s="183" t="s">
        <v>174</v>
      </c>
      <c r="D79" s="176" t="s">
        <v>175</v>
      </c>
      <c r="E79" s="177">
        <v>1.5</v>
      </c>
      <c r="F79" s="178"/>
      <c r="G79" s="179">
        <f t="shared" si="42"/>
        <v>0</v>
      </c>
      <c r="H79" s="178">
        <v>507.79</v>
      </c>
      <c r="I79" s="179">
        <f t="shared" si="43"/>
        <v>761.69</v>
      </c>
      <c r="J79" s="178">
        <v>0</v>
      </c>
      <c r="K79" s="179">
        <f t="shared" si="44"/>
        <v>0</v>
      </c>
      <c r="L79" s="179">
        <v>21</v>
      </c>
      <c r="M79" s="179">
        <f t="shared" si="45"/>
        <v>0</v>
      </c>
      <c r="N79" s="179">
        <v>0</v>
      </c>
      <c r="O79" s="179">
        <f t="shared" si="46"/>
        <v>0</v>
      </c>
      <c r="P79" s="179">
        <v>0</v>
      </c>
      <c r="Q79" s="179">
        <f t="shared" si="47"/>
        <v>0</v>
      </c>
      <c r="R79" s="179"/>
      <c r="S79" s="179" t="s">
        <v>133</v>
      </c>
      <c r="T79" s="180" t="s">
        <v>120</v>
      </c>
      <c r="U79" s="159">
        <v>0</v>
      </c>
      <c r="V79" s="159">
        <f t="shared" si="48"/>
        <v>0</v>
      </c>
      <c r="W79" s="159"/>
      <c r="X79" s="159" t="s">
        <v>138</v>
      </c>
      <c r="Y79" s="150"/>
      <c r="Z79" s="150"/>
      <c r="AA79" s="150"/>
      <c r="AB79" s="150"/>
      <c r="AC79" s="150"/>
      <c r="AD79" s="150"/>
      <c r="AE79" s="150"/>
      <c r="AF79" s="150"/>
      <c r="AG79" s="150" t="s">
        <v>139</v>
      </c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outlineLevel="1" x14ac:dyDescent="0.2">
      <c r="A80" s="174">
        <v>65</v>
      </c>
      <c r="B80" s="175" t="s">
        <v>223</v>
      </c>
      <c r="C80" s="183" t="s">
        <v>207</v>
      </c>
      <c r="D80" s="176" t="s">
        <v>224</v>
      </c>
      <c r="E80" s="177">
        <v>1</v>
      </c>
      <c r="F80" s="178"/>
      <c r="G80" s="179">
        <f t="shared" si="42"/>
        <v>0</v>
      </c>
      <c r="H80" s="178">
        <v>210.12</v>
      </c>
      <c r="I80" s="179">
        <f t="shared" si="43"/>
        <v>210.12</v>
      </c>
      <c r="J80" s="178">
        <v>0</v>
      </c>
      <c r="K80" s="179">
        <f t="shared" si="44"/>
        <v>0</v>
      </c>
      <c r="L80" s="179">
        <v>21</v>
      </c>
      <c r="M80" s="179">
        <f t="shared" si="45"/>
        <v>0</v>
      </c>
      <c r="N80" s="179">
        <v>0</v>
      </c>
      <c r="O80" s="179">
        <f t="shared" si="46"/>
        <v>0</v>
      </c>
      <c r="P80" s="179">
        <v>0</v>
      </c>
      <c r="Q80" s="179">
        <f t="shared" si="47"/>
        <v>0</v>
      </c>
      <c r="R80" s="179"/>
      <c r="S80" s="179" t="s">
        <v>133</v>
      </c>
      <c r="T80" s="180" t="s">
        <v>120</v>
      </c>
      <c r="U80" s="159">
        <v>0</v>
      </c>
      <c r="V80" s="159">
        <f t="shared" si="48"/>
        <v>0</v>
      </c>
      <c r="W80" s="159"/>
      <c r="X80" s="159" t="s">
        <v>138</v>
      </c>
      <c r="Y80" s="150"/>
      <c r="Z80" s="150"/>
      <c r="AA80" s="150"/>
      <c r="AB80" s="150"/>
      <c r="AC80" s="150"/>
      <c r="AD80" s="150"/>
      <c r="AE80" s="150"/>
      <c r="AF80" s="150"/>
      <c r="AG80" s="150" t="s">
        <v>139</v>
      </c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outlineLevel="1" x14ac:dyDescent="0.2">
      <c r="A81" s="174">
        <v>66</v>
      </c>
      <c r="B81" s="175" t="s">
        <v>176</v>
      </c>
      <c r="C81" s="183" t="s">
        <v>143</v>
      </c>
      <c r="D81" s="176" t="s">
        <v>132</v>
      </c>
      <c r="E81" s="177">
        <v>1</v>
      </c>
      <c r="F81" s="178"/>
      <c r="G81" s="179">
        <f t="shared" si="42"/>
        <v>0</v>
      </c>
      <c r="H81" s="178">
        <v>9266</v>
      </c>
      <c r="I81" s="179">
        <f t="shared" si="43"/>
        <v>9266</v>
      </c>
      <c r="J81" s="178">
        <v>0</v>
      </c>
      <c r="K81" s="179">
        <f t="shared" si="44"/>
        <v>0</v>
      </c>
      <c r="L81" s="179">
        <v>21</v>
      </c>
      <c r="M81" s="179">
        <f t="shared" si="45"/>
        <v>0</v>
      </c>
      <c r="N81" s="179">
        <v>0</v>
      </c>
      <c r="O81" s="179">
        <f t="shared" si="46"/>
        <v>0</v>
      </c>
      <c r="P81" s="179">
        <v>0</v>
      </c>
      <c r="Q81" s="179">
        <f t="shared" si="47"/>
        <v>0</v>
      </c>
      <c r="R81" s="179"/>
      <c r="S81" s="179" t="s">
        <v>133</v>
      </c>
      <c r="T81" s="180" t="s">
        <v>120</v>
      </c>
      <c r="U81" s="159">
        <v>0</v>
      </c>
      <c r="V81" s="159">
        <f t="shared" si="48"/>
        <v>0</v>
      </c>
      <c r="W81" s="159"/>
      <c r="X81" s="159" t="s">
        <v>138</v>
      </c>
      <c r="Y81" s="150"/>
      <c r="Z81" s="150"/>
      <c r="AA81" s="150"/>
      <c r="AB81" s="150"/>
      <c r="AC81" s="150"/>
      <c r="AD81" s="150"/>
      <c r="AE81" s="150"/>
      <c r="AF81" s="150"/>
      <c r="AG81" s="150" t="s">
        <v>139</v>
      </c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x14ac:dyDescent="0.2">
      <c r="A82" s="161" t="s">
        <v>114</v>
      </c>
      <c r="B82" s="162" t="s">
        <v>81</v>
      </c>
      <c r="C82" s="182" t="s">
        <v>82</v>
      </c>
      <c r="D82" s="163"/>
      <c r="E82" s="164"/>
      <c r="F82" s="165"/>
      <c r="G82" s="165">
        <f>SUMIF(AG83:AG90,"&lt;&gt;NOR",G83:G90)</f>
        <v>0</v>
      </c>
      <c r="H82" s="165"/>
      <c r="I82" s="165">
        <f>SUM(I83:I90)</f>
        <v>211313.2</v>
      </c>
      <c r="J82" s="165"/>
      <c r="K82" s="165">
        <f>SUM(K83:K90)</f>
        <v>163255</v>
      </c>
      <c r="L82" s="165"/>
      <c r="M82" s="165">
        <f>SUM(M83:M90)</f>
        <v>0</v>
      </c>
      <c r="N82" s="165"/>
      <c r="O82" s="165">
        <f>SUM(O83:O90)</f>
        <v>0</v>
      </c>
      <c r="P82" s="165"/>
      <c r="Q82" s="165">
        <f>SUM(Q83:Q90)</f>
        <v>0</v>
      </c>
      <c r="R82" s="165"/>
      <c r="S82" s="165"/>
      <c r="T82" s="166"/>
      <c r="U82" s="160"/>
      <c r="V82" s="160">
        <f>SUM(V83:V90)</f>
        <v>0</v>
      </c>
      <c r="W82" s="160"/>
      <c r="X82" s="160"/>
      <c r="AG82" t="s">
        <v>115</v>
      </c>
    </row>
    <row r="83" spans="1:60" outlineLevel="1" x14ac:dyDescent="0.2">
      <c r="A83" s="174">
        <v>67</v>
      </c>
      <c r="B83" s="175" t="s">
        <v>225</v>
      </c>
      <c r="C83" s="183" t="s">
        <v>226</v>
      </c>
      <c r="D83" s="176" t="s">
        <v>227</v>
      </c>
      <c r="E83" s="177">
        <v>350</v>
      </c>
      <c r="F83" s="178"/>
      <c r="G83" s="179">
        <f t="shared" ref="G83:G90" si="49">ROUND(E83*F83,2)</f>
        <v>0</v>
      </c>
      <c r="H83" s="178">
        <v>0</v>
      </c>
      <c r="I83" s="179">
        <f t="shared" ref="I83:I90" si="50">ROUND(E83*H83,2)</f>
        <v>0</v>
      </c>
      <c r="J83" s="178">
        <v>360.5</v>
      </c>
      <c r="K83" s="179">
        <f t="shared" ref="K83:K90" si="51">ROUND(E83*J83,2)</f>
        <v>126175</v>
      </c>
      <c r="L83" s="179">
        <v>21</v>
      </c>
      <c r="M83" s="179">
        <f t="shared" ref="M83:M90" si="52">G83*(1+L83/100)</f>
        <v>0</v>
      </c>
      <c r="N83" s="179">
        <v>0</v>
      </c>
      <c r="O83" s="179">
        <f t="shared" ref="O83:O90" si="53">ROUND(E83*N83,2)</f>
        <v>0</v>
      </c>
      <c r="P83" s="179">
        <v>0</v>
      </c>
      <c r="Q83" s="179">
        <f t="shared" ref="Q83:Q90" si="54">ROUND(E83*P83,2)</f>
        <v>0</v>
      </c>
      <c r="R83" s="179"/>
      <c r="S83" s="179" t="s">
        <v>133</v>
      </c>
      <c r="T83" s="180" t="s">
        <v>120</v>
      </c>
      <c r="U83" s="159">
        <v>0</v>
      </c>
      <c r="V83" s="159">
        <f t="shared" ref="V83:V90" si="55">ROUND(E83*U83,2)</f>
        <v>0</v>
      </c>
      <c r="W83" s="159"/>
      <c r="X83" s="159" t="s">
        <v>134</v>
      </c>
      <c r="Y83" s="150"/>
      <c r="Z83" s="150"/>
      <c r="AA83" s="150"/>
      <c r="AB83" s="150"/>
      <c r="AC83" s="150"/>
      <c r="AD83" s="150"/>
      <c r="AE83" s="150"/>
      <c r="AF83" s="150"/>
      <c r="AG83" s="150" t="s">
        <v>135</v>
      </c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outlineLevel="1" x14ac:dyDescent="0.2">
      <c r="A84" s="174">
        <v>68</v>
      </c>
      <c r="B84" s="175" t="s">
        <v>228</v>
      </c>
      <c r="C84" s="183" t="s">
        <v>229</v>
      </c>
      <c r="D84" s="176" t="s">
        <v>224</v>
      </c>
      <c r="E84" s="177">
        <v>6</v>
      </c>
      <c r="F84" s="178"/>
      <c r="G84" s="179">
        <f t="shared" si="49"/>
        <v>0</v>
      </c>
      <c r="H84" s="178">
        <v>0</v>
      </c>
      <c r="I84" s="179">
        <f t="shared" si="50"/>
        <v>0</v>
      </c>
      <c r="J84" s="178">
        <v>1545</v>
      </c>
      <c r="K84" s="179">
        <f t="shared" si="51"/>
        <v>9270</v>
      </c>
      <c r="L84" s="179">
        <v>21</v>
      </c>
      <c r="M84" s="179">
        <f t="shared" si="52"/>
        <v>0</v>
      </c>
      <c r="N84" s="179">
        <v>0</v>
      </c>
      <c r="O84" s="179">
        <f t="shared" si="53"/>
        <v>0</v>
      </c>
      <c r="P84" s="179">
        <v>0</v>
      </c>
      <c r="Q84" s="179">
        <f t="shared" si="54"/>
        <v>0</v>
      </c>
      <c r="R84" s="179"/>
      <c r="S84" s="179" t="s">
        <v>133</v>
      </c>
      <c r="T84" s="180" t="s">
        <v>120</v>
      </c>
      <c r="U84" s="159">
        <v>0</v>
      </c>
      <c r="V84" s="159">
        <f t="shared" si="55"/>
        <v>0</v>
      </c>
      <c r="W84" s="159"/>
      <c r="X84" s="159" t="s">
        <v>134</v>
      </c>
      <c r="Y84" s="150"/>
      <c r="Z84" s="150"/>
      <c r="AA84" s="150"/>
      <c r="AB84" s="150"/>
      <c r="AC84" s="150"/>
      <c r="AD84" s="150"/>
      <c r="AE84" s="150"/>
      <c r="AF84" s="150"/>
      <c r="AG84" s="150" t="s">
        <v>135</v>
      </c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outlineLevel="1" x14ac:dyDescent="0.2">
      <c r="A85" s="174">
        <v>69</v>
      </c>
      <c r="B85" s="175" t="s">
        <v>230</v>
      </c>
      <c r="C85" s="183" t="s">
        <v>231</v>
      </c>
      <c r="D85" s="176" t="s">
        <v>224</v>
      </c>
      <c r="E85" s="177">
        <v>1</v>
      </c>
      <c r="F85" s="178"/>
      <c r="G85" s="179">
        <f t="shared" si="49"/>
        <v>0</v>
      </c>
      <c r="H85" s="178">
        <v>0</v>
      </c>
      <c r="I85" s="179">
        <f t="shared" si="50"/>
        <v>0</v>
      </c>
      <c r="J85" s="178">
        <v>7210</v>
      </c>
      <c r="K85" s="179">
        <f t="shared" si="51"/>
        <v>7210</v>
      </c>
      <c r="L85" s="179">
        <v>21</v>
      </c>
      <c r="M85" s="179">
        <f t="shared" si="52"/>
        <v>0</v>
      </c>
      <c r="N85" s="179">
        <v>0</v>
      </c>
      <c r="O85" s="179">
        <f t="shared" si="53"/>
        <v>0</v>
      </c>
      <c r="P85" s="179">
        <v>0</v>
      </c>
      <c r="Q85" s="179">
        <f t="shared" si="54"/>
        <v>0</v>
      </c>
      <c r="R85" s="179"/>
      <c r="S85" s="179" t="s">
        <v>133</v>
      </c>
      <c r="T85" s="180" t="s">
        <v>120</v>
      </c>
      <c r="U85" s="159">
        <v>0</v>
      </c>
      <c r="V85" s="159">
        <f t="shared" si="55"/>
        <v>0</v>
      </c>
      <c r="W85" s="159"/>
      <c r="X85" s="159" t="s">
        <v>134</v>
      </c>
      <c r="Y85" s="150"/>
      <c r="Z85" s="150"/>
      <c r="AA85" s="150"/>
      <c r="AB85" s="150"/>
      <c r="AC85" s="150"/>
      <c r="AD85" s="150"/>
      <c r="AE85" s="150"/>
      <c r="AF85" s="150"/>
      <c r="AG85" s="150" t="s">
        <v>135</v>
      </c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outlineLevel="1" x14ac:dyDescent="0.2">
      <c r="A86" s="174">
        <v>70</v>
      </c>
      <c r="B86" s="175" t="s">
        <v>232</v>
      </c>
      <c r="C86" s="183" t="s">
        <v>265</v>
      </c>
      <c r="D86" s="176" t="s">
        <v>227</v>
      </c>
      <c r="E86" s="177">
        <v>50</v>
      </c>
      <c r="F86" s="178"/>
      <c r="G86" s="179">
        <f t="shared" si="49"/>
        <v>0</v>
      </c>
      <c r="H86" s="178">
        <v>0</v>
      </c>
      <c r="I86" s="179">
        <f t="shared" si="50"/>
        <v>0</v>
      </c>
      <c r="J86" s="178">
        <v>360.5</v>
      </c>
      <c r="K86" s="179">
        <f t="shared" si="51"/>
        <v>18025</v>
      </c>
      <c r="L86" s="179">
        <v>21</v>
      </c>
      <c r="M86" s="179">
        <f t="shared" si="52"/>
        <v>0</v>
      </c>
      <c r="N86" s="179">
        <v>0</v>
      </c>
      <c r="O86" s="179">
        <f t="shared" si="53"/>
        <v>0</v>
      </c>
      <c r="P86" s="179">
        <v>0</v>
      </c>
      <c r="Q86" s="179">
        <f t="shared" si="54"/>
        <v>0</v>
      </c>
      <c r="R86" s="179"/>
      <c r="S86" s="179" t="s">
        <v>133</v>
      </c>
      <c r="T86" s="180" t="s">
        <v>120</v>
      </c>
      <c r="U86" s="159">
        <v>0</v>
      </c>
      <c r="V86" s="159">
        <f t="shared" si="55"/>
        <v>0</v>
      </c>
      <c r="W86" s="159"/>
      <c r="X86" s="159" t="s">
        <v>134</v>
      </c>
      <c r="Y86" s="150"/>
      <c r="Z86" s="150"/>
      <c r="AA86" s="150"/>
      <c r="AB86" s="150"/>
      <c r="AC86" s="150"/>
      <c r="AD86" s="150"/>
      <c r="AE86" s="150"/>
      <c r="AF86" s="150"/>
      <c r="AG86" s="150" t="s">
        <v>135</v>
      </c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outlineLevel="1" x14ac:dyDescent="0.2">
      <c r="A87" s="174">
        <v>71</v>
      </c>
      <c r="B87" s="175" t="s">
        <v>233</v>
      </c>
      <c r="C87" s="183" t="s">
        <v>234</v>
      </c>
      <c r="D87" s="176" t="s">
        <v>224</v>
      </c>
      <c r="E87" s="177">
        <v>1</v>
      </c>
      <c r="F87" s="178"/>
      <c r="G87" s="179">
        <f t="shared" si="49"/>
        <v>0</v>
      </c>
      <c r="H87" s="178">
        <v>0</v>
      </c>
      <c r="I87" s="179">
        <f t="shared" si="50"/>
        <v>0</v>
      </c>
      <c r="J87" s="178">
        <v>2575</v>
      </c>
      <c r="K87" s="179">
        <f t="shared" si="51"/>
        <v>2575</v>
      </c>
      <c r="L87" s="179">
        <v>21</v>
      </c>
      <c r="M87" s="179">
        <f t="shared" si="52"/>
        <v>0</v>
      </c>
      <c r="N87" s="179">
        <v>0</v>
      </c>
      <c r="O87" s="179">
        <f t="shared" si="53"/>
        <v>0</v>
      </c>
      <c r="P87" s="179">
        <v>0</v>
      </c>
      <c r="Q87" s="179">
        <f t="shared" si="54"/>
        <v>0</v>
      </c>
      <c r="R87" s="179"/>
      <c r="S87" s="179" t="s">
        <v>133</v>
      </c>
      <c r="T87" s="180" t="s">
        <v>120</v>
      </c>
      <c r="U87" s="159">
        <v>0</v>
      </c>
      <c r="V87" s="159">
        <f t="shared" si="55"/>
        <v>0</v>
      </c>
      <c r="W87" s="159"/>
      <c r="X87" s="159" t="s">
        <v>134</v>
      </c>
      <c r="Y87" s="150"/>
      <c r="Z87" s="150"/>
      <c r="AA87" s="150"/>
      <c r="AB87" s="150"/>
      <c r="AC87" s="150"/>
      <c r="AD87" s="150"/>
      <c r="AE87" s="150"/>
      <c r="AF87" s="150"/>
      <c r="AG87" s="150" t="s">
        <v>135</v>
      </c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ht="45" outlineLevel="1" x14ac:dyDescent="0.2">
      <c r="A88" s="174">
        <v>72</v>
      </c>
      <c r="B88" s="175" t="s">
        <v>176</v>
      </c>
      <c r="C88" s="183" t="s">
        <v>260</v>
      </c>
      <c r="D88" s="176" t="s">
        <v>132</v>
      </c>
      <c r="E88" s="177">
        <v>21</v>
      </c>
      <c r="F88" s="178"/>
      <c r="G88" s="179">
        <f t="shared" si="49"/>
        <v>0</v>
      </c>
      <c r="H88" s="178">
        <v>9266</v>
      </c>
      <c r="I88" s="179">
        <f t="shared" si="50"/>
        <v>194586</v>
      </c>
      <c r="J88" s="178">
        <v>0</v>
      </c>
      <c r="K88" s="179">
        <f t="shared" si="51"/>
        <v>0</v>
      </c>
      <c r="L88" s="179">
        <v>21</v>
      </c>
      <c r="M88" s="179">
        <f t="shared" si="52"/>
        <v>0</v>
      </c>
      <c r="N88" s="179">
        <v>0</v>
      </c>
      <c r="O88" s="179">
        <f t="shared" si="53"/>
        <v>0</v>
      </c>
      <c r="P88" s="179">
        <v>0</v>
      </c>
      <c r="Q88" s="179">
        <f t="shared" si="54"/>
        <v>0</v>
      </c>
      <c r="R88" s="179"/>
      <c r="S88" s="179" t="s">
        <v>133</v>
      </c>
      <c r="T88" s="180" t="s">
        <v>120</v>
      </c>
      <c r="U88" s="159">
        <v>0</v>
      </c>
      <c r="V88" s="159">
        <f t="shared" si="55"/>
        <v>0</v>
      </c>
      <c r="W88" s="159"/>
      <c r="X88" s="159" t="s">
        <v>138</v>
      </c>
      <c r="Y88" s="150"/>
      <c r="Z88" s="150"/>
      <c r="AA88" s="150"/>
      <c r="AB88" s="150"/>
      <c r="AC88" s="150"/>
      <c r="AD88" s="150"/>
      <c r="AE88" s="150"/>
      <c r="AF88" s="150"/>
      <c r="AG88" s="150" t="s">
        <v>139</v>
      </c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outlineLevel="1" x14ac:dyDescent="0.2">
      <c r="A89" s="174">
        <v>73</v>
      </c>
      <c r="B89" s="175" t="s">
        <v>235</v>
      </c>
      <c r="C89" s="183" t="s">
        <v>236</v>
      </c>
      <c r="D89" s="176" t="s">
        <v>224</v>
      </c>
      <c r="E89" s="177">
        <v>1</v>
      </c>
      <c r="F89" s="178"/>
      <c r="G89" s="179">
        <f t="shared" si="49"/>
        <v>0</v>
      </c>
      <c r="H89" s="178">
        <v>10300</v>
      </c>
      <c r="I89" s="179">
        <f t="shared" si="50"/>
        <v>10300</v>
      </c>
      <c r="J89" s="178">
        <v>0</v>
      </c>
      <c r="K89" s="179">
        <f t="shared" si="51"/>
        <v>0</v>
      </c>
      <c r="L89" s="179">
        <v>21</v>
      </c>
      <c r="M89" s="179">
        <f t="shared" si="52"/>
        <v>0</v>
      </c>
      <c r="N89" s="179">
        <v>0</v>
      </c>
      <c r="O89" s="179">
        <f t="shared" si="53"/>
        <v>0</v>
      </c>
      <c r="P89" s="179">
        <v>0</v>
      </c>
      <c r="Q89" s="179">
        <f t="shared" si="54"/>
        <v>0</v>
      </c>
      <c r="R89" s="179"/>
      <c r="S89" s="179" t="s">
        <v>133</v>
      </c>
      <c r="T89" s="180" t="s">
        <v>120</v>
      </c>
      <c r="U89" s="159">
        <v>0</v>
      </c>
      <c r="V89" s="159">
        <f t="shared" si="55"/>
        <v>0</v>
      </c>
      <c r="W89" s="159"/>
      <c r="X89" s="159" t="s">
        <v>138</v>
      </c>
      <c r="Y89" s="150"/>
      <c r="Z89" s="150"/>
      <c r="AA89" s="150"/>
      <c r="AB89" s="150"/>
      <c r="AC89" s="150"/>
      <c r="AD89" s="150"/>
      <c r="AE89" s="150"/>
      <c r="AF89" s="150"/>
      <c r="AG89" s="150" t="s">
        <v>139</v>
      </c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outlineLevel="1" x14ac:dyDescent="0.2">
      <c r="A90" s="167">
        <v>74</v>
      </c>
      <c r="B90" s="168" t="s">
        <v>237</v>
      </c>
      <c r="C90" s="184" t="s">
        <v>238</v>
      </c>
      <c r="D90" s="169" t="s">
        <v>239</v>
      </c>
      <c r="E90" s="170">
        <v>13</v>
      </c>
      <c r="F90" s="171"/>
      <c r="G90" s="172">
        <f t="shared" si="49"/>
        <v>0</v>
      </c>
      <c r="H90" s="171">
        <v>494.4</v>
      </c>
      <c r="I90" s="172">
        <f t="shared" si="50"/>
        <v>6427.2</v>
      </c>
      <c r="J90" s="171">
        <v>0</v>
      </c>
      <c r="K90" s="172">
        <f t="shared" si="51"/>
        <v>0</v>
      </c>
      <c r="L90" s="172">
        <v>21</v>
      </c>
      <c r="M90" s="172">
        <f t="shared" si="52"/>
        <v>0</v>
      </c>
      <c r="N90" s="172">
        <v>0</v>
      </c>
      <c r="O90" s="172">
        <f t="shared" si="53"/>
        <v>0</v>
      </c>
      <c r="P90" s="172">
        <v>0</v>
      </c>
      <c r="Q90" s="172">
        <f t="shared" si="54"/>
        <v>0</v>
      </c>
      <c r="R90" s="172"/>
      <c r="S90" s="172" t="s">
        <v>133</v>
      </c>
      <c r="T90" s="173" t="s">
        <v>120</v>
      </c>
      <c r="U90" s="159">
        <v>0</v>
      </c>
      <c r="V90" s="159">
        <f t="shared" si="55"/>
        <v>0</v>
      </c>
      <c r="W90" s="159"/>
      <c r="X90" s="159" t="s">
        <v>138</v>
      </c>
      <c r="Y90" s="150"/>
      <c r="Z90" s="150"/>
      <c r="AA90" s="150"/>
      <c r="AB90" s="150"/>
      <c r="AC90" s="150"/>
      <c r="AD90" s="150"/>
      <c r="AE90" s="150"/>
      <c r="AF90" s="150"/>
      <c r="AG90" s="150" t="s">
        <v>139</v>
      </c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x14ac:dyDescent="0.2">
      <c r="A91" s="3"/>
      <c r="B91" s="4"/>
      <c r="C91" s="185"/>
      <c r="D91" s="6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AE91">
        <v>15</v>
      </c>
      <c r="AF91">
        <v>21</v>
      </c>
      <c r="AG91" t="s">
        <v>101</v>
      </c>
    </row>
    <row r="92" spans="1:60" x14ac:dyDescent="0.2">
      <c r="A92" s="153"/>
      <c r="B92" s="154" t="s">
        <v>29</v>
      </c>
      <c r="C92" s="186"/>
      <c r="D92" s="155"/>
      <c r="E92" s="156"/>
      <c r="F92" s="156"/>
      <c r="G92" s="181">
        <f>G8+G13+G18+G34+G49+G65+G82</f>
        <v>0</v>
      </c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AE92">
        <f>SUMIF(L7:L90,AE91,G7:G90)</f>
        <v>0</v>
      </c>
      <c r="AF92">
        <f>SUMIF(L7:L90,AF91,G7:G90)</f>
        <v>0</v>
      </c>
      <c r="AG92" t="s">
        <v>129</v>
      </c>
    </row>
    <row r="93" spans="1:60" x14ac:dyDescent="0.2">
      <c r="C93" s="187"/>
      <c r="D93" s="10"/>
      <c r="AG93" t="s">
        <v>130</v>
      </c>
    </row>
    <row r="94" spans="1:60" x14ac:dyDescent="0.2">
      <c r="D94" s="10"/>
    </row>
    <row r="95" spans="1:60" x14ac:dyDescent="0.2">
      <c r="D95" s="10"/>
    </row>
    <row r="96" spans="1:60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</sheetData>
  <sheetProtection algorithmName="SHA-512" hashValue="xtj1AfsDLyM7XAIFyOzCxBR7tSu6Ilh4ygdVZnylEdZxlnGVbJubZDm4UGrdqaSX0254G+4sH9lfxzKHLxP+gg==" saltValue="aFtxze1rhZmgNm209PQUuQ==" spinCount="100000" sheet="1" objects="1" scenarios="1"/>
  <mergeCells count="8">
    <mergeCell ref="C56:G56"/>
    <mergeCell ref="C71:G71"/>
    <mergeCell ref="A1:G1"/>
    <mergeCell ref="C2:G2"/>
    <mergeCell ref="C3:G3"/>
    <mergeCell ref="C4:G4"/>
    <mergeCell ref="C24:G24"/>
    <mergeCell ref="C40:G40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BH4998"/>
  <sheetViews>
    <sheetView workbookViewId="0">
      <pane ySplit="7" topLeftCell="A8" activePane="bottomLeft" state="frozen"/>
      <selection pane="bottomLeft" activeCell="C32" sqref="C32"/>
    </sheetView>
  </sheetViews>
  <sheetFormatPr defaultRowHeight="12.75" outlineLevelRow="1" x14ac:dyDescent="0.2"/>
  <cols>
    <col min="1" max="1" width="3.42578125" customWidth="1"/>
    <col min="2" max="2" width="12.5703125" style="124" customWidth="1"/>
    <col min="3" max="3" width="63.28515625" style="12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8" t="s">
        <v>131</v>
      </c>
      <c r="B1" s="248"/>
      <c r="C1" s="248"/>
      <c r="D1" s="248"/>
      <c r="E1" s="248"/>
      <c r="F1" s="248"/>
      <c r="G1" s="248"/>
      <c r="AG1" t="s">
        <v>87</v>
      </c>
    </row>
    <row r="2" spans="1:60" ht="24.95" customHeight="1" x14ac:dyDescent="0.2">
      <c r="A2" s="142" t="s">
        <v>7</v>
      </c>
      <c r="B2" s="49" t="s">
        <v>44</v>
      </c>
      <c r="C2" s="249" t="s">
        <v>261</v>
      </c>
      <c r="D2" s="250"/>
      <c r="E2" s="250"/>
      <c r="F2" s="250"/>
      <c r="G2" s="251"/>
      <c r="AG2" t="s">
        <v>88</v>
      </c>
    </row>
    <row r="3" spans="1:60" ht="24.95" customHeight="1" x14ac:dyDescent="0.2">
      <c r="A3" s="142" t="s">
        <v>8</v>
      </c>
      <c r="B3" s="49" t="s">
        <v>60</v>
      </c>
      <c r="C3" s="249" t="s">
        <v>61</v>
      </c>
      <c r="D3" s="250"/>
      <c r="E3" s="250"/>
      <c r="F3" s="250"/>
      <c r="G3" s="251"/>
      <c r="AC3" s="124" t="s">
        <v>88</v>
      </c>
      <c r="AG3" t="s">
        <v>91</v>
      </c>
    </row>
    <row r="4" spans="1:60" ht="24.95" customHeight="1" x14ac:dyDescent="0.2">
      <c r="A4" s="143" t="s">
        <v>9</v>
      </c>
      <c r="B4" s="144" t="s">
        <v>58</v>
      </c>
      <c r="C4" s="252" t="s">
        <v>266</v>
      </c>
      <c r="D4" s="253"/>
      <c r="E4" s="253"/>
      <c r="F4" s="253"/>
      <c r="G4" s="254"/>
      <c r="AG4" t="s">
        <v>92</v>
      </c>
    </row>
    <row r="5" spans="1:60" x14ac:dyDescent="0.2">
      <c r="D5" s="10"/>
    </row>
    <row r="6" spans="1:60" ht="38.25" x14ac:dyDescent="0.2">
      <c r="A6" s="146" t="s">
        <v>93</v>
      </c>
      <c r="B6" s="148" t="s">
        <v>94</v>
      </c>
      <c r="C6" s="148" t="s">
        <v>95</v>
      </c>
      <c r="D6" s="147" t="s">
        <v>96</v>
      </c>
      <c r="E6" s="146" t="s">
        <v>97</v>
      </c>
      <c r="F6" s="145" t="s">
        <v>98</v>
      </c>
      <c r="G6" s="146" t="s">
        <v>29</v>
      </c>
      <c r="H6" s="149" t="s">
        <v>30</v>
      </c>
      <c r="I6" s="149" t="s">
        <v>99</v>
      </c>
      <c r="J6" s="149" t="s">
        <v>31</v>
      </c>
      <c r="K6" s="149" t="s">
        <v>100</v>
      </c>
      <c r="L6" s="149" t="s">
        <v>101</v>
      </c>
      <c r="M6" s="149" t="s">
        <v>102</v>
      </c>
      <c r="N6" s="149" t="s">
        <v>103</v>
      </c>
      <c r="O6" s="149" t="s">
        <v>104</v>
      </c>
      <c r="P6" s="149" t="s">
        <v>105</v>
      </c>
      <c r="Q6" s="149" t="s">
        <v>106</v>
      </c>
      <c r="R6" s="149" t="s">
        <v>107</v>
      </c>
      <c r="S6" s="149" t="s">
        <v>108</v>
      </c>
      <c r="T6" s="149" t="s">
        <v>109</v>
      </c>
      <c r="U6" s="149" t="s">
        <v>110</v>
      </c>
      <c r="V6" s="149" t="s">
        <v>111</v>
      </c>
      <c r="W6" s="149" t="s">
        <v>112</v>
      </c>
      <c r="X6" s="149" t="s">
        <v>113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</row>
    <row r="8" spans="1:60" x14ac:dyDescent="0.2">
      <c r="A8" s="161" t="s">
        <v>114</v>
      </c>
      <c r="B8" s="162" t="s">
        <v>60</v>
      </c>
      <c r="C8" s="182" t="s">
        <v>68</v>
      </c>
      <c r="D8" s="163"/>
      <c r="E8" s="164"/>
      <c r="F8" s="165"/>
      <c r="G8" s="165">
        <f>SUMIF(AG9:AG15,"&lt;&gt;NOR",G9:G15)</f>
        <v>0</v>
      </c>
      <c r="H8" s="165"/>
      <c r="I8" s="165">
        <f>SUM(I9:I14)</f>
        <v>3680</v>
      </c>
      <c r="J8" s="165"/>
      <c r="K8" s="165">
        <f>SUM(K9:K14)</f>
        <v>4500</v>
      </c>
      <c r="L8" s="165"/>
      <c r="M8" s="165">
        <f>SUM(M9:M14)</f>
        <v>0</v>
      </c>
      <c r="N8" s="165"/>
      <c r="O8" s="165">
        <f>SUM(O9:O14)</f>
        <v>0</v>
      </c>
      <c r="P8" s="165"/>
      <c r="Q8" s="165">
        <f>SUM(Q9:Q14)</f>
        <v>0</v>
      </c>
      <c r="R8" s="165"/>
      <c r="S8" s="165"/>
      <c r="T8" s="166"/>
      <c r="U8" s="160"/>
      <c r="V8" s="160">
        <f>SUM(V9:V14)</f>
        <v>0</v>
      </c>
      <c r="W8" s="160"/>
      <c r="X8" s="160"/>
      <c r="AG8" t="s">
        <v>115</v>
      </c>
    </row>
    <row r="9" spans="1:60" outlineLevel="1" x14ac:dyDescent="0.2">
      <c r="A9" s="174">
        <v>1</v>
      </c>
      <c r="B9" s="175" t="s">
        <v>240</v>
      </c>
      <c r="C9" s="183" t="s">
        <v>241</v>
      </c>
      <c r="D9" s="176" t="s">
        <v>242</v>
      </c>
      <c r="E9" s="177">
        <v>1</v>
      </c>
      <c r="F9" s="178"/>
      <c r="G9" s="179">
        <f t="shared" ref="G9:G15" si="0">ROUND(E9*F9,2)</f>
        <v>0</v>
      </c>
      <c r="H9" s="178">
        <v>0</v>
      </c>
      <c r="I9" s="179">
        <f t="shared" ref="I9:I15" si="1">ROUND(E9*H9,2)</f>
        <v>0</v>
      </c>
      <c r="J9" s="178">
        <v>4500</v>
      </c>
      <c r="K9" s="179">
        <f t="shared" ref="K9:K15" si="2">ROUND(E9*J9,2)</f>
        <v>4500</v>
      </c>
      <c r="L9" s="179">
        <v>21</v>
      </c>
      <c r="M9" s="179">
        <f t="shared" ref="M9:M15" si="3">G9*(1+L9/100)</f>
        <v>0</v>
      </c>
      <c r="N9" s="179">
        <v>0</v>
      </c>
      <c r="O9" s="179">
        <f t="shared" ref="O9:O15" si="4">ROUND(E9*N9,2)</f>
        <v>0</v>
      </c>
      <c r="P9" s="179">
        <v>0</v>
      </c>
      <c r="Q9" s="179">
        <f t="shared" ref="Q9:Q15" si="5">ROUND(E9*P9,2)</f>
        <v>0</v>
      </c>
      <c r="R9" s="179"/>
      <c r="S9" s="179" t="s">
        <v>133</v>
      </c>
      <c r="T9" s="180" t="s">
        <v>120</v>
      </c>
      <c r="U9" s="159">
        <v>0</v>
      </c>
      <c r="V9" s="159">
        <f t="shared" ref="V9:V14" si="6">ROUND(E9*U9,2)</f>
        <v>0</v>
      </c>
      <c r="W9" s="159"/>
      <c r="X9" s="159" t="s">
        <v>134</v>
      </c>
      <c r="Y9" s="150"/>
      <c r="Z9" s="150"/>
      <c r="AA9" s="150"/>
      <c r="AB9" s="150"/>
      <c r="AC9" s="150"/>
      <c r="AD9" s="150"/>
      <c r="AE9" s="150"/>
      <c r="AF9" s="150"/>
      <c r="AG9" s="150" t="s">
        <v>135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74">
        <v>2</v>
      </c>
      <c r="B10" s="175" t="s">
        <v>243</v>
      </c>
      <c r="C10" s="183" t="s">
        <v>244</v>
      </c>
      <c r="D10" s="176" t="s">
        <v>149</v>
      </c>
      <c r="E10" s="177">
        <v>90</v>
      </c>
      <c r="F10" s="178"/>
      <c r="G10" s="179">
        <f t="shared" si="0"/>
        <v>0</v>
      </c>
      <c r="H10" s="178">
        <v>10</v>
      </c>
      <c r="I10" s="179">
        <f t="shared" si="1"/>
        <v>900</v>
      </c>
      <c r="J10" s="178">
        <v>0</v>
      </c>
      <c r="K10" s="179">
        <f t="shared" si="2"/>
        <v>0</v>
      </c>
      <c r="L10" s="179">
        <v>21</v>
      </c>
      <c r="M10" s="179">
        <f t="shared" si="3"/>
        <v>0</v>
      </c>
      <c r="N10" s="179">
        <v>0</v>
      </c>
      <c r="O10" s="179">
        <f t="shared" si="4"/>
        <v>0</v>
      </c>
      <c r="P10" s="179">
        <v>0</v>
      </c>
      <c r="Q10" s="179">
        <f t="shared" si="5"/>
        <v>0</v>
      </c>
      <c r="R10" s="179"/>
      <c r="S10" s="179" t="s">
        <v>133</v>
      </c>
      <c r="T10" s="180" t="s">
        <v>120</v>
      </c>
      <c r="U10" s="159">
        <v>0</v>
      </c>
      <c r="V10" s="159">
        <f t="shared" si="6"/>
        <v>0</v>
      </c>
      <c r="W10" s="159"/>
      <c r="X10" s="159" t="s">
        <v>138</v>
      </c>
      <c r="Y10" s="150"/>
      <c r="Z10" s="150"/>
      <c r="AA10" s="150"/>
      <c r="AB10" s="150"/>
      <c r="AC10" s="150"/>
      <c r="AD10" s="150"/>
      <c r="AE10" s="150"/>
      <c r="AF10" s="150"/>
      <c r="AG10" s="150" t="s">
        <v>139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74">
        <v>3</v>
      </c>
      <c r="B11" s="175" t="s">
        <v>245</v>
      </c>
      <c r="C11" s="183" t="s">
        <v>244</v>
      </c>
      <c r="D11" s="176" t="s">
        <v>149</v>
      </c>
      <c r="E11" s="177">
        <v>80</v>
      </c>
      <c r="F11" s="178"/>
      <c r="G11" s="179">
        <f t="shared" si="0"/>
        <v>0</v>
      </c>
      <c r="H11" s="178">
        <v>16</v>
      </c>
      <c r="I11" s="179">
        <f t="shared" si="1"/>
        <v>1280</v>
      </c>
      <c r="J11" s="178">
        <v>0</v>
      </c>
      <c r="K11" s="179">
        <f t="shared" si="2"/>
        <v>0</v>
      </c>
      <c r="L11" s="179">
        <v>21</v>
      </c>
      <c r="M11" s="179">
        <f t="shared" si="3"/>
        <v>0</v>
      </c>
      <c r="N11" s="179">
        <v>0</v>
      </c>
      <c r="O11" s="179">
        <f t="shared" si="4"/>
        <v>0</v>
      </c>
      <c r="P11" s="179">
        <v>0</v>
      </c>
      <c r="Q11" s="179">
        <f t="shared" si="5"/>
        <v>0</v>
      </c>
      <c r="R11" s="179"/>
      <c r="S11" s="179" t="s">
        <v>133</v>
      </c>
      <c r="T11" s="180" t="s">
        <v>120</v>
      </c>
      <c r="U11" s="159">
        <v>0</v>
      </c>
      <c r="V11" s="159">
        <f t="shared" si="6"/>
        <v>0</v>
      </c>
      <c r="W11" s="159"/>
      <c r="X11" s="159" t="s">
        <v>138</v>
      </c>
      <c r="Y11" s="150"/>
      <c r="Z11" s="150"/>
      <c r="AA11" s="150"/>
      <c r="AB11" s="150"/>
      <c r="AC11" s="150"/>
      <c r="AD11" s="150"/>
      <c r="AE11" s="150"/>
      <c r="AF11" s="150"/>
      <c r="AG11" s="150" t="s">
        <v>139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2">
      <c r="A12" s="174">
        <v>6</v>
      </c>
      <c r="B12" s="175" t="s">
        <v>246</v>
      </c>
      <c r="C12" s="183" t="s">
        <v>247</v>
      </c>
      <c r="D12" s="176" t="s">
        <v>149</v>
      </c>
      <c r="E12" s="177">
        <v>60</v>
      </c>
      <c r="F12" s="178"/>
      <c r="G12" s="179">
        <f t="shared" si="0"/>
        <v>0</v>
      </c>
      <c r="H12" s="178">
        <v>9</v>
      </c>
      <c r="I12" s="179">
        <f t="shared" si="1"/>
        <v>540</v>
      </c>
      <c r="J12" s="178">
        <v>0</v>
      </c>
      <c r="K12" s="179">
        <f t="shared" si="2"/>
        <v>0</v>
      </c>
      <c r="L12" s="179">
        <v>21</v>
      </c>
      <c r="M12" s="179">
        <f t="shared" si="3"/>
        <v>0</v>
      </c>
      <c r="N12" s="179">
        <v>0</v>
      </c>
      <c r="O12" s="179">
        <f t="shared" si="4"/>
        <v>0</v>
      </c>
      <c r="P12" s="179">
        <v>0</v>
      </c>
      <c r="Q12" s="179">
        <f t="shared" si="5"/>
        <v>0</v>
      </c>
      <c r="R12" s="179"/>
      <c r="S12" s="179" t="s">
        <v>133</v>
      </c>
      <c r="T12" s="180" t="s">
        <v>120</v>
      </c>
      <c r="U12" s="159">
        <v>0</v>
      </c>
      <c r="V12" s="159">
        <f t="shared" si="6"/>
        <v>0</v>
      </c>
      <c r="W12" s="159"/>
      <c r="X12" s="159" t="s">
        <v>138</v>
      </c>
      <c r="Y12" s="150"/>
      <c r="Z12" s="150"/>
      <c r="AA12" s="150"/>
      <c r="AB12" s="150"/>
      <c r="AC12" s="150"/>
      <c r="AD12" s="150"/>
      <c r="AE12" s="150"/>
      <c r="AF12" s="150"/>
      <c r="AG12" s="150" t="s">
        <v>139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74">
        <v>5</v>
      </c>
      <c r="B13" s="175" t="s">
        <v>248</v>
      </c>
      <c r="C13" s="183" t="s">
        <v>247</v>
      </c>
      <c r="D13" s="176" t="s">
        <v>149</v>
      </c>
      <c r="E13" s="177">
        <v>40</v>
      </c>
      <c r="F13" s="178"/>
      <c r="G13" s="179">
        <f t="shared" si="0"/>
        <v>0</v>
      </c>
      <c r="H13" s="178">
        <v>17</v>
      </c>
      <c r="I13" s="179">
        <f t="shared" si="1"/>
        <v>680</v>
      </c>
      <c r="J13" s="178">
        <v>0</v>
      </c>
      <c r="K13" s="179">
        <f t="shared" si="2"/>
        <v>0</v>
      </c>
      <c r="L13" s="179">
        <v>21</v>
      </c>
      <c r="M13" s="179">
        <f t="shared" si="3"/>
        <v>0</v>
      </c>
      <c r="N13" s="179">
        <v>0</v>
      </c>
      <c r="O13" s="179">
        <f t="shared" si="4"/>
        <v>0</v>
      </c>
      <c r="P13" s="179">
        <v>0</v>
      </c>
      <c r="Q13" s="179">
        <f t="shared" si="5"/>
        <v>0</v>
      </c>
      <c r="R13" s="179"/>
      <c r="S13" s="179" t="s">
        <v>133</v>
      </c>
      <c r="T13" s="180" t="s">
        <v>120</v>
      </c>
      <c r="U13" s="159">
        <v>0</v>
      </c>
      <c r="V13" s="159">
        <f t="shared" si="6"/>
        <v>0</v>
      </c>
      <c r="W13" s="159"/>
      <c r="X13" s="159" t="s">
        <v>138</v>
      </c>
      <c r="Y13" s="150"/>
      <c r="Z13" s="150"/>
      <c r="AA13" s="150"/>
      <c r="AB13" s="150"/>
      <c r="AC13" s="150"/>
      <c r="AD13" s="150"/>
      <c r="AE13" s="150"/>
      <c r="AF13" s="150"/>
      <c r="AG13" s="150" t="s">
        <v>139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74">
        <v>6</v>
      </c>
      <c r="B14" s="175"/>
      <c r="C14" s="183" t="s">
        <v>249</v>
      </c>
      <c r="D14" s="176" t="s">
        <v>132</v>
      </c>
      <c r="E14" s="177">
        <v>2</v>
      </c>
      <c r="F14" s="178"/>
      <c r="G14" s="179">
        <f t="shared" si="0"/>
        <v>0</v>
      </c>
      <c r="H14" s="178">
        <v>140</v>
      </c>
      <c r="I14" s="179">
        <f t="shared" si="1"/>
        <v>280</v>
      </c>
      <c r="J14" s="178">
        <v>0</v>
      </c>
      <c r="K14" s="179">
        <f t="shared" si="2"/>
        <v>0</v>
      </c>
      <c r="L14" s="179">
        <v>21</v>
      </c>
      <c r="M14" s="179">
        <f t="shared" si="3"/>
        <v>0</v>
      </c>
      <c r="N14" s="179">
        <v>0</v>
      </c>
      <c r="O14" s="179">
        <f t="shared" si="4"/>
        <v>0</v>
      </c>
      <c r="P14" s="179">
        <v>0</v>
      </c>
      <c r="Q14" s="179">
        <f t="shared" si="5"/>
        <v>0</v>
      </c>
      <c r="R14" s="179"/>
      <c r="S14" s="179" t="s">
        <v>133</v>
      </c>
      <c r="T14" s="180" t="s">
        <v>120</v>
      </c>
      <c r="U14" s="159">
        <v>0</v>
      </c>
      <c r="V14" s="159">
        <f t="shared" si="6"/>
        <v>0</v>
      </c>
      <c r="W14" s="159"/>
      <c r="X14" s="159" t="s">
        <v>138</v>
      </c>
      <c r="Y14" s="150"/>
      <c r="Z14" s="150"/>
      <c r="AA14" s="150"/>
      <c r="AB14" s="150"/>
      <c r="AC14" s="150"/>
      <c r="AD14" s="150"/>
      <c r="AE14" s="150"/>
      <c r="AF14" s="150"/>
      <c r="AG14" s="150" t="s">
        <v>139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ht="13.5" outlineLevel="1" thickBot="1" x14ac:dyDescent="0.25">
      <c r="A15" s="188">
        <v>7</v>
      </c>
      <c r="B15" s="190"/>
      <c r="C15" s="191" t="s">
        <v>241</v>
      </c>
      <c r="D15" s="176" t="s">
        <v>252</v>
      </c>
      <c r="E15" s="177">
        <v>1</v>
      </c>
      <c r="F15" s="178"/>
      <c r="G15" s="179">
        <f t="shared" si="0"/>
        <v>0</v>
      </c>
      <c r="H15" s="178">
        <v>140</v>
      </c>
      <c r="I15" s="179">
        <f t="shared" si="1"/>
        <v>140</v>
      </c>
      <c r="J15" s="178">
        <v>0</v>
      </c>
      <c r="K15" s="179">
        <f t="shared" si="2"/>
        <v>0</v>
      </c>
      <c r="L15" s="179">
        <v>21</v>
      </c>
      <c r="M15" s="179">
        <f t="shared" si="3"/>
        <v>0</v>
      </c>
      <c r="N15" s="179">
        <v>0</v>
      </c>
      <c r="O15" s="179">
        <f t="shared" si="4"/>
        <v>0</v>
      </c>
      <c r="P15" s="179">
        <v>0</v>
      </c>
      <c r="Q15" s="179">
        <f t="shared" si="5"/>
        <v>0</v>
      </c>
      <c r="R15" s="179"/>
      <c r="S15" s="179" t="s">
        <v>133</v>
      </c>
      <c r="T15" s="180" t="s">
        <v>120</v>
      </c>
      <c r="U15" s="159"/>
      <c r="V15" s="159"/>
      <c r="W15" s="159"/>
      <c r="X15" s="159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x14ac:dyDescent="0.2">
      <c r="A16" s="161" t="s">
        <v>114</v>
      </c>
      <c r="B16" s="162" t="s">
        <v>83</v>
      </c>
      <c r="C16" s="182" t="s">
        <v>82</v>
      </c>
      <c r="D16" s="163"/>
      <c r="E16" s="164"/>
      <c r="F16" s="165"/>
      <c r="G16" s="165">
        <f>SUMIF(AG17:AG20,"&lt;&gt;NOR",G17:G20)</f>
        <v>0</v>
      </c>
      <c r="H16" s="165"/>
      <c r="I16" s="165">
        <f>SUM(I17:I20)</f>
        <v>0</v>
      </c>
      <c r="J16" s="165"/>
      <c r="K16" s="165">
        <f>SUM(K17:K20)</f>
        <v>32900</v>
      </c>
      <c r="L16" s="165"/>
      <c r="M16" s="165">
        <f>SUM(M17:M20)</f>
        <v>0</v>
      </c>
      <c r="N16" s="165"/>
      <c r="O16" s="165">
        <f>SUM(O17:O20)</f>
        <v>0</v>
      </c>
      <c r="P16" s="165"/>
      <c r="Q16" s="165">
        <f>SUM(Q17:Q20)</f>
        <v>0</v>
      </c>
      <c r="R16" s="165"/>
      <c r="S16" s="165"/>
      <c r="T16" s="166"/>
      <c r="U16" s="160"/>
      <c r="V16" s="160">
        <f>SUM(V17:V20)</f>
        <v>0</v>
      </c>
      <c r="W16" s="160"/>
      <c r="X16" s="160"/>
      <c r="AG16" t="s">
        <v>115</v>
      </c>
    </row>
    <row r="17" spans="1:60" outlineLevel="1" x14ac:dyDescent="0.2">
      <c r="A17" s="174">
        <v>8</v>
      </c>
      <c r="B17" s="175" t="s">
        <v>250</v>
      </c>
      <c r="C17" s="183" t="s">
        <v>251</v>
      </c>
      <c r="D17" s="176" t="s">
        <v>252</v>
      </c>
      <c r="E17" s="177">
        <v>1</v>
      </c>
      <c r="F17" s="178"/>
      <c r="G17" s="179">
        <f>ROUND(E17*F17,2)</f>
        <v>0</v>
      </c>
      <c r="H17" s="178">
        <v>0</v>
      </c>
      <c r="I17" s="179">
        <f>ROUND(E17*H17,2)</f>
        <v>0</v>
      </c>
      <c r="J17" s="178">
        <v>14600</v>
      </c>
      <c r="K17" s="179">
        <f>ROUND(E17*J17,2)</f>
        <v>14600</v>
      </c>
      <c r="L17" s="179">
        <v>21</v>
      </c>
      <c r="M17" s="179">
        <f>G17*(1+L17/100)</f>
        <v>0</v>
      </c>
      <c r="N17" s="179">
        <v>0</v>
      </c>
      <c r="O17" s="179">
        <f>ROUND(E17*N17,2)</f>
        <v>0</v>
      </c>
      <c r="P17" s="179">
        <v>0</v>
      </c>
      <c r="Q17" s="179">
        <f>ROUND(E17*P17,2)</f>
        <v>0</v>
      </c>
      <c r="R17" s="179"/>
      <c r="S17" s="179" t="s">
        <v>133</v>
      </c>
      <c r="T17" s="180" t="s">
        <v>120</v>
      </c>
      <c r="U17" s="159">
        <v>0</v>
      </c>
      <c r="V17" s="159">
        <f>ROUND(E17*U17,2)</f>
        <v>0</v>
      </c>
      <c r="W17" s="159"/>
      <c r="X17" s="159" t="s">
        <v>134</v>
      </c>
      <c r="Y17" s="150"/>
      <c r="Z17" s="150"/>
      <c r="AA17" s="150"/>
      <c r="AB17" s="150"/>
      <c r="AC17" s="150"/>
      <c r="AD17" s="150"/>
      <c r="AE17" s="150"/>
      <c r="AF17" s="150"/>
      <c r="AG17" s="150" t="s">
        <v>253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">
      <c r="A18" s="174">
        <v>9</v>
      </c>
      <c r="B18" s="175" t="s">
        <v>254</v>
      </c>
      <c r="C18" s="183" t="s">
        <v>255</v>
      </c>
      <c r="D18" s="176" t="s">
        <v>252</v>
      </c>
      <c r="E18" s="177">
        <v>1</v>
      </c>
      <c r="F18" s="178"/>
      <c r="G18" s="179">
        <f>ROUND(E18*F18,2)</f>
        <v>0</v>
      </c>
      <c r="H18" s="178">
        <v>0</v>
      </c>
      <c r="I18" s="179">
        <f>ROUND(E18*H18,2)</f>
        <v>0</v>
      </c>
      <c r="J18" s="178">
        <v>15000</v>
      </c>
      <c r="K18" s="179">
        <f>ROUND(E18*J18,2)</f>
        <v>15000</v>
      </c>
      <c r="L18" s="179">
        <v>21</v>
      </c>
      <c r="M18" s="179">
        <f>G18*(1+L18/100)</f>
        <v>0</v>
      </c>
      <c r="N18" s="179">
        <v>0</v>
      </c>
      <c r="O18" s="179">
        <f>ROUND(E18*N18,2)</f>
        <v>0</v>
      </c>
      <c r="P18" s="179">
        <v>0</v>
      </c>
      <c r="Q18" s="179">
        <f>ROUND(E18*P18,2)</f>
        <v>0</v>
      </c>
      <c r="R18" s="179"/>
      <c r="S18" s="179" t="s">
        <v>133</v>
      </c>
      <c r="T18" s="180" t="s">
        <v>120</v>
      </c>
      <c r="U18" s="159">
        <v>0</v>
      </c>
      <c r="V18" s="159">
        <f>ROUND(E18*U18,2)</f>
        <v>0</v>
      </c>
      <c r="W18" s="159"/>
      <c r="X18" s="159" t="s">
        <v>134</v>
      </c>
      <c r="Y18" s="150"/>
      <c r="Z18" s="150"/>
      <c r="AA18" s="150"/>
      <c r="AB18" s="150"/>
      <c r="AC18" s="150"/>
      <c r="AD18" s="150"/>
      <c r="AE18" s="150"/>
      <c r="AF18" s="150"/>
      <c r="AG18" s="150" t="s">
        <v>253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">
      <c r="A19" s="174">
        <v>10</v>
      </c>
      <c r="B19" s="175" t="s">
        <v>256</v>
      </c>
      <c r="C19" s="183" t="s">
        <v>257</v>
      </c>
      <c r="D19" s="176" t="s">
        <v>252</v>
      </c>
      <c r="E19" s="177">
        <v>1</v>
      </c>
      <c r="F19" s="178"/>
      <c r="G19" s="179">
        <f>ROUND(E19*F19,2)</f>
        <v>0</v>
      </c>
      <c r="H19" s="178">
        <v>0</v>
      </c>
      <c r="I19" s="179">
        <f>ROUND(E19*H19,2)</f>
        <v>0</v>
      </c>
      <c r="J19" s="178">
        <v>800</v>
      </c>
      <c r="K19" s="179">
        <f>ROUND(E19*J19,2)</f>
        <v>800</v>
      </c>
      <c r="L19" s="179">
        <v>21</v>
      </c>
      <c r="M19" s="179">
        <f>G19*(1+L19/100)</f>
        <v>0</v>
      </c>
      <c r="N19" s="179">
        <v>0</v>
      </c>
      <c r="O19" s="179">
        <f>ROUND(E19*N19,2)</f>
        <v>0</v>
      </c>
      <c r="P19" s="179">
        <v>0</v>
      </c>
      <c r="Q19" s="179">
        <f>ROUND(E19*P19,2)</f>
        <v>0</v>
      </c>
      <c r="R19" s="179"/>
      <c r="S19" s="179" t="s">
        <v>133</v>
      </c>
      <c r="T19" s="180" t="s">
        <v>120</v>
      </c>
      <c r="U19" s="159">
        <v>0</v>
      </c>
      <c r="V19" s="159">
        <f>ROUND(E19*U19,2)</f>
        <v>0</v>
      </c>
      <c r="W19" s="159"/>
      <c r="X19" s="159" t="s">
        <v>134</v>
      </c>
      <c r="Y19" s="150"/>
      <c r="Z19" s="150"/>
      <c r="AA19" s="150"/>
      <c r="AB19" s="150"/>
      <c r="AC19" s="150"/>
      <c r="AD19" s="150"/>
      <c r="AE19" s="150"/>
      <c r="AF19" s="150"/>
      <c r="AG19" s="150" t="s">
        <v>253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">
      <c r="A20" s="167">
        <v>11</v>
      </c>
      <c r="B20" s="168" t="s">
        <v>258</v>
      </c>
      <c r="C20" s="184" t="s">
        <v>259</v>
      </c>
      <c r="D20" s="169" t="s">
        <v>252</v>
      </c>
      <c r="E20" s="170">
        <v>1</v>
      </c>
      <c r="F20" s="171"/>
      <c r="G20" s="172">
        <f>ROUND(E20*F20,2)</f>
        <v>0</v>
      </c>
      <c r="H20" s="171">
        <v>0</v>
      </c>
      <c r="I20" s="172">
        <f>ROUND(E20*H20,2)</f>
        <v>0</v>
      </c>
      <c r="J20" s="171">
        <v>2500</v>
      </c>
      <c r="K20" s="172">
        <f>ROUND(E20*J20,2)</f>
        <v>2500</v>
      </c>
      <c r="L20" s="172">
        <v>21</v>
      </c>
      <c r="M20" s="172">
        <f>G20*(1+L20/100)</f>
        <v>0</v>
      </c>
      <c r="N20" s="172">
        <v>0</v>
      </c>
      <c r="O20" s="172">
        <f>ROUND(E20*N20,2)</f>
        <v>0</v>
      </c>
      <c r="P20" s="172">
        <v>0</v>
      </c>
      <c r="Q20" s="172">
        <f>ROUND(E20*P20,2)</f>
        <v>0</v>
      </c>
      <c r="R20" s="172"/>
      <c r="S20" s="172" t="s">
        <v>133</v>
      </c>
      <c r="T20" s="173" t="s">
        <v>120</v>
      </c>
      <c r="U20" s="159">
        <v>0</v>
      </c>
      <c r="V20" s="159">
        <f>ROUND(E20*U20,2)</f>
        <v>0</v>
      </c>
      <c r="W20" s="159"/>
      <c r="X20" s="159" t="s">
        <v>134</v>
      </c>
      <c r="Y20" s="150"/>
      <c r="Z20" s="150"/>
      <c r="AA20" s="150"/>
      <c r="AB20" s="150"/>
      <c r="AC20" s="150"/>
      <c r="AD20" s="150"/>
      <c r="AE20" s="150"/>
      <c r="AF20" s="150"/>
      <c r="AG20" s="150" t="s">
        <v>253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x14ac:dyDescent="0.2">
      <c r="A21" s="3"/>
      <c r="B21" s="4"/>
      <c r="C21" s="185"/>
      <c r="D21" s="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AE21">
        <v>15</v>
      </c>
      <c r="AF21">
        <v>21</v>
      </c>
      <c r="AG21" t="s">
        <v>101</v>
      </c>
    </row>
    <row r="22" spans="1:60" x14ac:dyDescent="0.2">
      <c r="A22" s="153"/>
      <c r="B22" s="154" t="s">
        <v>29</v>
      </c>
      <c r="C22" s="186"/>
      <c r="D22" s="155"/>
      <c r="E22" s="156"/>
      <c r="F22" s="156"/>
      <c r="G22" s="181">
        <f>G8+G16</f>
        <v>0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AE22">
        <f>SUMIF(L7:L20,AE21,G7:G20)</f>
        <v>0</v>
      </c>
      <c r="AF22">
        <f>SUMIF(L7:L20,AF21,G7:G20)</f>
        <v>0</v>
      </c>
      <c r="AG22" t="s">
        <v>129</v>
      </c>
    </row>
    <row r="23" spans="1:60" x14ac:dyDescent="0.2">
      <c r="C23" s="187"/>
      <c r="D23" s="10"/>
      <c r="AG23" t="s">
        <v>130</v>
      </c>
    </row>
    <row r="24" spans="1:60" x14ac:dyDescent="0.2">
      <c r="D24" s="10"/>
    </row>
    <row r="25" spans="1:60" x14ac:dyDescent="0.2">
      <c r="D25" s="10"/>
    </row>
    <row r="26" spans="1:60" x14ac:dyDescent="0.2">
      <c r="D26" s="10"/>
    </row>
    <row r="27" spans="1:60" x14ac:dyDescent="0.2">
      <c r="D27" s="10"/>
    </row>
    <row r="28" spans="1:60" x14ac:dyDescent="0.2">
      <c r="D28" s="10"/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</sheetData>
  <sheetProtection algorithmName="SHA-512" hashValue="AMtb12tyBR9qHD7MGrQeMVr2CBUmg/M0JXPOY+OH0pLfyIuLZo3SbsG/aN8SwIRagnNYF+EEMqpukvNOnkvLFQ==" saltValue="foIjVon+3AJKeMzVU33Gyg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52</vt:i4>
      </vt:variant>
    </vt:vector>
  </HeadingPairs>
  <TitlesOfParts>
    <vt:vector size="58" baseType="lpstr">
      <vt:lpstr>Pokyny pro vyplnění</vt:lpstr>
      <vt:lpstr>Stavba</vt:lpstr>
      <vt:lpstr>VzorPolozky</vt:lpstr>
      <vt:lpstr>OVN 02 Naklady</vt:lpstr>
      <vt:lpstr>1 01 Pol</vt:lpstr>
      <vt:lpstr>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01 Pol'!Názvy_tisku</vt:lpstr>
      <vt:lpstr>'1 02 Pol'!Názvy_tisku</vt:lpstr>
      <vt:lpstr>'OVN 02 Naklady'!Názvy_tisku</vt:lpstr>
      <vt:lpstr>oadresa</vt:lpstr>
      <vt:lpstr>Stavba!Objednatel</vt:lpstr>
      <vt:lpstr>Stavba!Objekt</vt:lpstr>
      <vt:lpstr>'1 01 Pol'!Oblast_tisku</vt:lpstr>
      <vt:lpstr>'1 02 Pol'!Oblast_tisku</vt:lpstr>
      <vt:lpstr>'OVN 02 Naklady'!Oblast_tisku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</dc:creator>
  <cp:lastModifiedBy>Ing. Drahoslav Koura</cp:lastModifiedBy>
  <cp:lastPrinted>2019-03-19T12:27:02Z</cp:lastPrinted>
  <dcterms:created xsi:type="dcterms:W3CDTF">2009-04-08T07:15:50Z</dcterms:created>
  <dcterms:modified xsi:type="dcterms:W3CDTF">2021-01-27T09:01:13Z</dcterms:modified>
</cp:coreProperties>
</file>