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 - 15. Domov HB - úklid\vysvětlení ZD\"/>
    </mc:Choice>
  </mc:AlternateContent>
  <bookViews>
    <workbookView xWindow="0" yWindow="0" windowWidth="28800" windowHeight="11610"/>
  </bookViews>
  <sheets>
    <sheet name="cenová nabídka" sheetId="4" r:id="rId1"/>
    <sheet name="2x ročně" sheetId="6" r:id="rId2"/>
    <sheet name="1xměsíčně" sheetId="7" r:id="rId3"/>
  </sheets>
  <definedNames>
    <definedName name="_xlnm._FilterDatabase" localSheetId="2" hidden="1">'1xměsíčně'!$F$1:$F$61</definedName>
    <definedName name="_xlnm._FilterDatabase" localSheetId="1" hidden="1">'2x ročně'!$F$1:$F$80</definedName>
    <definedName name="_xlnm.Print_Area" localSheetId="2">'1xměsíčně'!$B$1:$I$54</definedName>
    <definedName name="_xlnm.Print_Area" localSheetId="1">'2x ročně'!$B$1:$I$73</definedName>
  </definedNames>
  <calcPr calcId="152511"/>
</workbook>
</file>

<file path=xl/calcChain.xml><?xml version="1.0" encoding="utf-8"?>
<calcChain xmlns="http://schemas.openxmlformats.org/spreadsheetml/2006/main">
  <c r="H5" i="4" l="1"/>
  <c r="H4" i="4"/>
  <c r="A5" i="4" l="1"/>
  <c r="A4" i="4"/>
  <c r="H73" i="6"/>
  <c r="H54" i="7"/>
  <c r="I54" i="7"/>
  <c r="J54" i="7" s="1"/>
  <c r="I53" i="7"/>
  <c r="J53" i="7" s="1"/>
  <c r="K53" i="7" s="1"/>
  <c r="I52" i="7"/>
  <c r="J52" i="7" s="1"/>
  <c r="K52" i="7" s="1"/>
  <c r="I51" i="7"/>
  <c r="J51" i="7" s="1"/>
  <c r="K51" i="7" s="1"/>
  <c r="I50" i="7"/>
  <c r="J50" i="7" s="1"/>
  <c r="K50" i="7" s="1"/>
  <c r="I49" i="7"/>
  <c r="J49" i="7" s="1"/>
  <c r="K49" i="7" s="1"/>
  <c r="I48" i="7"/>
  <c r="J48" i="7" s="1"/>
  <c r="K48" i="7" s="1"/>
  <c r="I47" i="7"/>
  <c r="J47" i="7" s="1"/>
  <c r="K47" i="7" s="1"/>
  <c r="I46" i="7"/>
  <c r="J46" i="7" s="1"/>
  <c r="K46" i="7" s="1"/>
  <c r="I45" i="7"/>
  <c r="J45" i="7" s="1"/>
  <c r="K45" i="7" s="1"/>
  <c r="I44" i="7"/>
  <c r="J44" i="7" s="1"/>
  <c r="K44" i="7" s="1"/>
  <c r="I43" i="7"/>
  <c r="J43" i="7" s="1"/>
  <c r="K43" i="7" s="1"/>
  <c r="I42" i="7"/>
  <c r="J42" i="7" s="1"/>
  <c r="K42" i="7" s="1"/>
  <c r="I41" i="7"/>
  <c r="J41" i="7" s="1"/>
  <c r="K41" i="7" s="1"/>
  <c r="I39" i="7"/>
  <c r="J39" i="7" s="1"/>
  <c r="K39" i="7" s="1"/>
  <c r="I37" i="7"/>
  <c r="J37" i="7" s="1"/>
  <c r="K37" i="7" s="1"/>
  <c r="I36" i="7"/>
  <c r="J36" i="7" s="1"/>
  <c r="K36" i="7" s="1"/>
  <c r="I35" i="7"/>
  <c r="J35" i="7" s="1"/>
  <c r="K35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6" i="7"/>
  <c r="J6" i="7" s="1"/>
  <c r="I4" i="7"/>
  <c r="J4" i="7" s="1"/>
  <c r="K4" i="7" s="1"/>
  <c r="I73" i="6"/>
  <c r="J73" i="6" s="1"/>
  <c r="I72" i="6"/>
  <c r="J72" i="6" s="1"/>
  <c r="K72" i="6" s="1"/>
  <c r="I71" i="6"/>
  <c r="J71" i="6" s="1"/>
  <c r="K71" i="6" s="1"/>
  <c r="I70" i="6"/>
  <c r="J70" i="6" s="1"/>
  <c r="K70" i="6" s="1"/>
  <c r="I69" i="6"/>
  <c r="J69" i="6" s="1"/>
  <c r="H69" i="6"/>
  <c r="H68" i="6"/>
  <c r="I66" i="6"/>
  <c r="J66" i="6" s="1"/>
  <c r="K66" i="6" s="1"/>
  <c r="I65" i="6"/>
  <c r="J65" i="6" s="1"/>
  <c r="K65" i="6" s="1"/>
  <c r="I63" i="6"/>
  <c r="J63" i="6" s="1"/>
  <c r="K63" i="6" s="1"/>
  <c r="I62" i="6"/>
  <c r="J62" i="6" s="1"/>
  <c r="K62" i="6" s="1"/>
  <c r="I61" i="6"/>
  <c r="J61" i="6" s="1"/>
  <c r="K61" i="6" s="1"/>
  <c r="I60" i="6"/>
  <c r="J60" i="6" s="1"/>
  <c r="K60" i="6" s="1"/>
  <c r="I59" i="6"/>
  <c r="J59" i="6" s="1"/>
  <c r="K59" i="6" s="1"/>
  <c r="I58" i="6"/>
  <c r="J58" i="6" s="1"/>
  <c r="K58" i="6" s="1"/>
  <c r="I57" i="6"/>
  <c r="J57" i="6" s="1"/>
  <c r="K57" i="6" s="1"/>
  <c r="I51" i="6"/>
  <c r="J51" i="6" s="1"/>
  <c r="K51" i="6" s="1"/>
  <c r="I50" i="6"/>
  <c r="J50" i="6" s="1"/>
  <c r="K50" i="6" s="1"/>
  <c r="I47" i="6"/>
  <c r="J47" i="6" s="1"/>
  <c r="K47" i="6" s="1"/>
  <c r="I46" i="6"/>
  <c r="J46" i="6" s="1"/>
  <c r="K46" i="6" s="1"/>
  <c r="I45" i="6"/>
  <c r="J45" i="6" s="1"/>
  <c r="K45" i="6" s="1"/>
  <c r="I44" i="6"/>
  <c r="J44" i="6" s="1"/>
  <c r="K44" i="6" s="1"/>
  <c r="I43" i="6"/>
  <c r="J43" i="6" s="1"/>
  <c r="K43" i="6" s="1"/>
  <c r="I42" i="6"/>
  <c r="J42" i="6" s="1"/>
  <c r="K42" i="6" s="1"/>
  <c r="I38" i="6"/>
  <c r="J38" i="6" s="1"/>
  <c r="K38" i="6" s="1"/>
  <c r="I37" i="6"/>
  <c r="J37" i="6" s="1"/>
  <c r="K37" i="6" s="1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K33" i="6" s="1"/>
  <c r="I32" i="6"/>
  <c r="J32" i="6" s="1"/>
  <c r="K32" i="6" s="1"/>
  <c r="I31" i="6"/>
  <c r="J31" i="6" s="1"/>
  <c r="K31" i="6" s="1"/>
  <c r="J29" i="6"/>
  <c r="K29" i="6" s="1"/>
  <c r="I28" i="6"/>
  <c r="J28" i="6" s="1"/>
  <c r="K28" i="6" s="1"/>
  <c r="I26" i="6"/>
  <c r="J26" i="6" s="1"/>
  <c r="K26" i="6" s="1"/>
  <c r="I25" i="6"/>
  <c r="J25" i="6" s="1"/>
  <c r="K25" i="6" s="1"/>
  <c r="I22" i="6"/>
  <c r="J22" i="6" s="1"/>
  <c r="K22" i="6" s="1"/>
  <c r="I21" i="6"/>
  <c r="J21" i="6" s="1"/>
  <c r="K21" i="6" s="1"/>
  <c r="I19" i="6"/>
  <c r="J19" i="6" s="1"/>
  <c r="K19" i="6" s="1"/>
  <c r="I17" i="6"/>
  <c r="J17" i="6" s="1"/>
  <c r="K17" i="6" s="1"/>
  <c r="I16" i="6"/>
  <c r="J16" i="6" s="1"/>
  <c r="K16" i="6" s="1"/>
  <c r="I14" i="6"/>
  <c r="J14" i="6" s="1"/>
  <c r="K14" i="6" s="1"/>
  <c r="I5" i="6"/>
  <c r="J5" i="6" s="1"/>
  <c r="K5" i="6" s="1"/>
  <c r="I4" i="6"/>
  <c r="J4" i="6" s="1"/>
  <c r="K73" i="6" l="1"/>
  <c r="K54" i="7"/>
  <c r="K6" i="7"/>
  <c r="K69" i="6"/>
  <c r="K4" i="6"/>
  <c r="C5" i="4"/>
  <c r="C4" i="4"/>
  <c r="D5" i="4" l="1"/>
  <c r="F5" i="4" s="1"/>
  <c r="G5" i="4" l="1"/>
  <c r="I5" i="4"/>
  <c r="E5" i="4"/>
  <c r="E4" i="4" l="1"/>
  <c r="D4" i="4"/>
  <c r="F4" i="4" s="1"/>
  <c r="G4" i="4" l="1"/>
  <c r="I4" i="4"/>
</calcChain>
</file>

<file path=xl/sharedStrings.xml><?xml version="1.0" encoding="utf-8"?>
<sst xmlns="http://schemas.openxmlformats.org/spreadsheetml/2006/main" count="344" uniqueCount="143">
  <si>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</si>
  <si>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</si>
  <si>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</si>
  <si>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</si>
  <si>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</si>
  <si>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</si>
  <si>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</si>
  <si>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</si>
  <si>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</si>
  <si>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</si>
  <si>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</si>
  <si>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</si>
  <si>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</si>
  <si>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</si>
  <si>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</si>
  <si>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</si>
  <si>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</si>
  <si>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</si>
  <si>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</si>
  <si>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</si>
  <si>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</si>
  <si>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</si>
  <si>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</si>
  <si>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</si>
  <si>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</si>
  <si>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</si>
  <si>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</si>
  <si>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</si>
  <si>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</si>
  <si>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</si>
  <si>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</si>
  <si>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</si>
  <si>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</si>
  <si>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</si>
  <si>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</si>
  <si>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</si>
  <si>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</si>
  <si>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</si>
  <si>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</si>
  <si>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</si>
  <si>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</si>
  <si>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</si>
  <si>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</si>
  <si>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</si>
  <si>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</si>
  <si>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</si>
  <si>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</si>
  <si>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</si>
  <si>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</si>
  <si>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</si>
  <si>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</si>
  <si>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</si>
  <si>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</si>
  <si>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</si>
  <si>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</si>
  <si>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</si>
  <si>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</si>
  <si>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</si>
  <si>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</si>
  <si>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</si>
  <si>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</si>
  <si>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</si>
  <si>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</si>
  <si>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</si>
  <si>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</si>
  <si>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</si>
  <si>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</si>
  <si>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</si>
  <si>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</si>
  <si>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</si>
  <si>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</si>
  <si>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</si>
  <si>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</si>
  <si>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</si>
  <si>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</si>
  <si>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</si>
  <si>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</si>
  <si>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</si>
  <si>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</si>
  <si>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</si>
  <si>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</si>
  <si>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</si>
  <si>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</si>
  <si>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</si>
  <si>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</si>
  <si>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</si>
  <si>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</si>
  <si>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</si>
  <si>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</si>
  <si>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</si>
  <si>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</si>
  <si>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</si>
  <si>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</si>
  <si>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</si>
  <si>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</si>
  <si>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</si>
  <si>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</si>
  <si>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</si>
  <si>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</si>
  <si>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</si>
  <si>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</si>
  <si>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</si>
  <si>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</si>
  <si>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</si>
  <si>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</si>
  <si>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</si>
  <si>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</si>
  <si>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</si>
  <si>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</si>
  <si>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</si>
  <si>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</si>
  <si>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</si>
  <si>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</si>
  <si>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</si>
  <si>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</si>
  <si>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</si>
  <si>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</si>
  <si>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</si>
  <si>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Nabídková cena v Kč bez DPH za 1 m² úklidové plochy oken/dveří</t>
  </si>
  <si>
    <t>Nabídková cena v Kč vč. DPH  za 1 m² úklidové plochy oken/dveří</t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</si>
  <si>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</si>
  <si>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</si>
  <si>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</si>
  <si>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</si>
  <si>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</si>
  <si>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</si>
  <si>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</si>
  <si>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</si>
  <si>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</si>
  <si>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</si>
  <si>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</si>
  <si>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</si>
  <si>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</si>
  <si>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</si>
  <si>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</si>
  <si>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</si>
  <si>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okno trojdílné - hlavní schodiště</t>
  </si>
  <si>
    <t>2x3,7</t>
  </si>
  <si>
    <t>okno trojdílné - vysoké - hlavní schodiště</t>
  </si>
  <si>
    <t>3,6x3,7</t>
  </si>
  <si>
    <t xml:space="preserve">vrátnice posklená stěna </t>
  </si>
  <si>
    <t>Nabídková cena v Kč bez DPH za 4 rozhodné modelové roky</t>
  </si>
  <si>
    <t>Nabídková cena v Kč vč. DPH za 4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</si>
</sst>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0" fillId="0" borderId="39" xfId="0" applyFill="1" applyBorder="1" applyAlignment="1">
      <alignment horizontal="center"/>
    </xf>
    <xf numFmtId="0" fontId="2" fillId="0" borderId="41" xfId="0" applyFont="1" applyBorder="1"/>
    <xf numFmtId="0" fontId="0" fillId="0" borderId="22" xfId="0" applyFill="1" applyBorder="1" applyAlignment="1">
      <alignment horizontal="center"/>
    </xf>
    <xf numFmtId="0" fontId="0" fillId="0" borderId="38" xfId="0" applyBorder="1"/>
    <xf numFmtId="0" fontId="0" fillId="0" borderId="0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4" borderId="32" xfId="0" applyNumberFormat="1" applyFill="1" applyBorder="1" applyProtection="1">
      <protection locked="0"/>
    </xf>
    <xf numFmtId="4" fontId="0" fillId="0" borderId="32" xfId="0" applyNumberFormat="1" applyBorder="1"/>
    <xf numFmtId="4" fontId="0" fillId="0" borderId="37" xfId="0" applyNumberFormat="1" applyBorder="1"/>
    <xf numFmtId="0" fontId="7" fillId="5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45" xfId="0" applyFont="1" applyFill="1" applyBorder="1"/>
    <xf numFmtId="0" fontId="0" fillId="0" borderId="27" xfId="0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0" xfId="0" applyFont="1" applyFill="1" applyBorder="1" applyAlignment="1">
      <alignment horizontal="center" vertical="top" wrapText="1"/>
    </xf>
    <xf numFmtId="0" fontId="6" fillId="7" borderId="42" xfId="0" applyFont="1" applyFill="1" applyBorder="1"/>
    <xf numFmtId="0" fontId="5" fillId="7" borderId="43" xfId="0" applyFont="1" applyFill="1" applyBorder="1" applyAlignment="1">
      <alignment horizontal="center" wrapText="1"/>
    </xf>
    <xf numFmtId="0" fontId="0" fillId="7" borderId="43" xfId="0" applyFill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0" fillId="6" borderId="36" xfId="0" applyNumberFormat="1" applyFill="1" applyBorder="1" applyAlignment="1" applyProtection="1">
      <alignment horizontal="center"/>
    </xf>
    <xf numFmtId="4" fontId="0" fillId="6" borderId="13" xfId="0" applyNumberFormat="1" applyFill="1" applyBorder="1" applyAlignment="1" applyProtection="1">
      <alignment horizontal="center"/>
    </xf>
    <xf numFmtId="4" fontId="0" fillId="4" borderId="14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view="pageLayout" zoomScaleNormal="100" workbookViewId="0">
      <selection activeCell="I13" sqref="I13"/>
    </sheetView>
  </sheetViews>
  <sheetFormatPr defaultColWidth="9.140625" defaultRowHeight="15" x14ac:dyDescent="0.25"/>
  <cols>
    <col min="1" max="9" width="15.7109375" customWidth="1"/>
  </cols>
  <sheetData>
    <row r="2" spans="1:9" ht="15.75" thickBot="1" x14ac:dyDescent="0.3"/>
    <row r="3" spans="1:9" ht="54.75" thickBot="1" x14ac:dyDescent="0.3">
      <c r="A3" s="88" t="s">
        <v>124</v>
      </c>
      <c r="B3" s="89" t="s">
        <v>118</v>
      </c>
      <c r="C3" s="90" t="s">
        <v>119</v>
      </c>
      <c r="D3" s="90" t="s">
        <v>120</v>
      </c>
      <c r="E3" s="90" t="s">
        <v>121</v>
      </c>
      <c r="F3" s="91" t="s">
        <v>122</v>
      </c>
      <c r="G3" s="91" t="s">
        <v>123</v>
      </c>
      <c r="H3" s="91" t="s">
        <v>141</v>
      </c>
      <c r="I3" s="92" t="s">
        <v>142</v>
      </c>
    </row>
    <row r="4" spans="1:9" x14ac:dyDescent="0.25">
      <c r="A4" s="112">
        <f>+'2x ročně'!H73</f>
        <v>1346.1399999999999</v>
      </c>
      <c r="B4" s="85">
        <v>0</v>
      </c>
      <c r="C4" s="86">
        <f>B4*1.21</f>
        <v>0</v>
      </c>
      <c r="D4" s="86">
        <f>+A4*B4</f>
        <v>0</v>
      </c>
      <c r="E4" s="86">
        <f>+A4*C4</f>
        <v>0</v>
      </c>
      <c r="F4" s="86">
        <f>D4*2</f>
        <v>0</v>
      </c>
      <c r="G4" s="86">
        <f>1.21*F4</f>
        <v>0</v>
      </c>
      <c r="H4" s="86">
        <f>4*F4</f>
        <v>0</v>
      </c>
      <c r="I4" s="87">
        <f>1.21*H4</f>
        <v>0</v>
      </c>
    </row>
    <row r="5" spans="1:9" ht="15.75" thickBot="1" x14ac:dyDescent="0.3">
      <c r="A5" s="113">
        <f>+'1xměsíčně'!H54</f>
        <v>729.73</v>
      </c>
      <c r="B5" s="114">
        <v>0</v>
      </c>
      <c r="C5" s="83">
        <f>1.21*B5</f>
        <v>0</v>
      </c>
      <c r="D5" s="83">
        <f>+B5*A5</f>
        <v>0</v>
      </c>
      <c r="E5" s="83">
        <f>1.21*D5</f>
        <v>0</v>
      </c>
      <c r="F5" s="83">
        <f>12*D5</f>
        <v>0</v>
      </c>
      <c r="G5" s="83">
        <f>1.21*F5</f>
        <v>0</v>
      </c>
      <c r="H5" s="83">
        <f>4*F5</f>
        <v>0</v>
      </c>
      <c r="I5" s="84">
        <f>1.21*H5</f>
        <v>0</v>
      </c>
    </row>
    <row r="7" spans="1:9" x14ac:dyDescent="0.25">
      <c r="A7" s="19"/>
    </row>
  </sheetData>
  <sheetProtection selectLockedCells="1"/>
  <pageMargins left="0.11811023622047245" right="0" top="0.78740157480314965" bottom="0.78740157480314965" header="0.31496062992125984" footer="0.31496062992125984"/>
  <pageSetup paperSize="9" orientation="landscape" horizontalDpi="4294967292" verticalDpi="4294967292" r:id="rId1"/>
  <headerFooter>
    <oddHeader xml:space="preserve">&amp;LPříloha č. 5 - cenová nabídka mytí oken a dveří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zoomScaleNormal="100" workbookViewId="0">
      <selection activeCell="H74" sqref="H74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19" hidden="1" customWidth="1"/>
    <col min="10" max="10" width="29.5703125" style="19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5" t="s">
        <v>107</v>
      </c>
      <c r="C1" s="116"/>
      <c r="D1" s="116"/>
      <c r="E1" s="116"/>
      <c r="F1" s="116"/>
      <c r="G1" s="116"/>
      <c r="H1" s="117"/>
      <c r="I1" s="18"/>
      <c r="J1" s="18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8"/>
      <c r="C2" s="119"/>
      <c r="D2" s="119"/>
      <c r="E2" s="119"/>
      <c r="F2" s="119"/>
      <c r="G2" s="119"/>
      <c r="H2" s="120"/>
      <c r="I2" s="18"/>
      <c r="J2" s="18"/>
      <c r="K2" s="3"/>
      <c r="L2" s="3"/>
      <c r="M2" s="3"/>
      <c r="N2" s="3"/>
      <c r="O2" s="3"/>
      <c r="P2" s="3"/>
    </row>
    <row r="3" spans="2:16" ht="26.25" customHeight="1" thickBot="1" x14ac:dyDescent="0.3">
      <c r="B3" s="93" t="s">
        <v>0</v>
      </c>
      <c r="C3" s="94" t="s">
        <v>1</v>
      </c>
      <c r="D3" s="94" t="s">
        <v>3</v>
      </c>
      <c r="E3" s="94" t="s">
        <v>4</v>
      </c>
      <c r="F3" s="95" t="s">
        <v>110</v>
      </c>
      <c r="G3" s="95" t="s">
        <v>43</v>
      </c>
      <c r="H3" s="96" t="s">
        <v>5</v>
      </c>
      <c r="I3" s="22" t="s">
        <v>4</v>
      </c>
    </row>
    <row r="4" spans="2:16" x14ac:dyDescent="0.25">
      <c r="B4" s="14" t="s">
        <v>111</v>
      </c>
      <c r="C4" s="15" t="s">
        <v>7</v>
      </c>
      <c r="D4" s="15">
        <v>1</v>
      </c>
      <c r="E4" s="15" t="s">
        <v>59</v>
      </c>
      <c r="F4" s="15"/>
      <c r="G4" s="15">
        <v>2</v>
      </c>
      <c r="H4" s="7">
        <v>0.95</v>
      </c>
      <c r="I4" s="23">
        <f>0.9*1.7</f>
        <v>1.53</v>
      </c>
      <c r="J4" s="20">
        <f>D4*I4</f>
        <v>1.53</v>
      </c>
      <c r="K4" s="19">
        <f>H4-J4</f>
        <v>-0.58000000000000007</v>
      </c>
    </row>
    <row r="5" spans="2:16" x14ac:dyDescent="0.25">
      <c r="B5" s="16" t="s">
        <v>111</v>
      </c>
      <c r="C5" s="1" t="s">
        <v>7</v>
      </c>
      <c r="D5" s="1">
        <v>2</v>
      </c>
      <c r="E5" s="1" t="s">
        <v>63</v>
      </c>
      <c r="F5" s="1"/>
      <c r="G5" s="1">
        <v>2</v>
      </c>
      <c r="H5" s="9">
        <v>2.4</v>
      </c>
      <c r="I5" s="24">
        <f>1*1.7</f>
        <v>1.7</v>
      </c>
      <c r="J5" s="20">
        <f>D5*I5</f>
        <v>3.4</v>
      </c>
      <c r="K5" s="19">
        <f t="shared" ref="K5:K70" si="0">H5-J5</f>
        <v>-1</v>
      </c>
    </row>
    <row r="6" spans="2:16" x14ac:dyDescent="0.25">
      <c r="B6" s="16" t="s">
        <v>111</v>
      </c>
      <c r="C6" s="1" t="s">
        <v>64</v>
      </c>
      <c r="D6" s="1">
        <v>1</v>
      </c>
      <c r="E6" s="1" t="s">
        <v>65</v>
      </c>
      <c r="F6" s="1"/>
      <c r="G6" s="1">
        <v>2</v>
      </c>
      <c r="H6" s="9">
        <v>0.9</v>
      </c>
      <c r="I6" s="24"/>
      <c r="J6" s="20"/>
      <c r="K6" s="19"/>
    </row>
    <row r="7" spans="2:16" x14ac:dyDescent="0.25">
      <c r="B7" s="16" t="s">
        <v>111</v>
      </c>
      <c r="C7" s="1" t="s">
        <v>6</v>
      </c>
      <c r="D7" s="1">
        <v>5</v>
      </c>
      <c r="E7" s="1" t="s">
        <v>10</v>
      </c>
      <c r="F7" s="1"/>
      <c r="G7" s="1">
        <v>2</v>
      </c>
      <c r="H7" s="9">
        <v>12</v>
      </c>
      <c r="I7" s="24"/>
      <c r="J7" s="20"/>
      <c r="K7" s="19"/>
    </row>
    <row r="8" spans="2:16" x14ac:dyDescent="0.25">
      <c r="B8" s="16" t="s">
        <v>111</v>
      </c>
      <c r="C8" s="1" t="s">
        <v>6</v>
      </c>
      <c r="D8" s="1">
        <v>8</v>
      </c>
      <c r="E8" s="1" t="s">
        <v>62</v>
      </c>
      <c r="F8" s="1"/>
      <c r="G8" s="1">
        <v>2</v>
      </c>
      <c r="H8" s="9">
        <v>14.08</v>
      </c>
      <c r="I8" s="24"/>
      <c r="J8" s="20"/>
      <c r="K8" s="19"/>
    </row>
    <row r="9" spans="2:16" x14ac:dyDescent="0.25">
      <c r="B9" s="16" t="s">
        <v>111</v>
      </c>
      <c r="C9" s="1" t="s">
        <v>8</v>
      </c>
      <c r="D9" s="1">
        <v>30</v>
      </c>
      <c r="E9" s="1" t="s">
        <v>11</v>
      </c>
      <c r="F9" s="1"/>
      <c r="G9" s="1">
        <v>2</v>
      </c>
      <c r="H9" s="9">
        <v>67.5</v>
      </c>
      <c r="I9" s="24"/>
      <c r="J9" s="20"/>
      <c r="K9" s="19"/>
    </row>
    <row r="10" spans="2:16" x14ac:dyDescent="0.25">
      <c r="B10" s="16" t="s">
        <v>111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9">
        <v>118.8</v>
      </c>
      <c r="I10" s="24"/>
      <c r="J10" s="20"/>
      <c r="K10" s="19"/>
    </row>
    <row r="11" spans="2:16" ht="15.75" thickBot="1" x14ac:dyDescent="0.3">
      <c r="B11" s="16" t="s">
        <v>111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9">
        <v>28.21</v>
      </c>
      <c r="I11" s="24"/>
      <c r="J11" s="20"/>
      <c r="K11" s="19"/>
    </row>
    <row r="12" spans="2:16" ht="15.75" thickBot="1" x14ac:dyDescent="0.3">
      <c r="B12" s="64"/>
      <c r="C12" s="65"/>
      <c r="D12" s="65"/>
      <c r="E12" s="65"/>
      <c r="F12" s="65"/>
      <c r="G12" s="65"/>
      <c r="H12" s="66"/>
      <c r="I12" s="50"/>
      <c r="J12" s="20"/>
      <c r="K12" s="19"/>
    </row>
    <row r="13" spans="2:16" ht="15.75" thickBot="1" x14ac:dyDescent="0.3">
      <c r="B13" s="14" t="s">
        <v>113</v>
      </c>
      <c r="C13" s="6" t="s">
        <v>66</v>
      </c>
      <c r="D13" s="6">
        <v>17</v>
      </c>
      <c r="E13" s="6" t="s">
        <v>41</v>
      </c>
      <c r="F13" s="6"/>
      <c r="G13" s="6">
        <v>2</v>
      </c>
      <c r="H13" s="72">
        <v>10.71</v>
      </c>
      <c r="I13" s="50"/>
      <c r="J13" s="20"/>
      <c r="K13" s="19"/>
    </row>
    <row r="14" spans="2:16" x14ac:dyDescent="0.25">
      <c r="B14" s="73" t="s">
        <v>114</v>
      </c>
      <c r="C14" s="74" t="s">
        <v>7</v>
      </c>
      <c r="D14" s="74">
        <v>7</v>
      </c>
      <c r="E14" s="74" t="s">
        <v>9</v>
      </c>
      <c r="F14" s="74"/>
      <c r="G14" s="74">
        <v>2</v>
      </c>
      <c r="H14" s="61">
        <v>8.4</v>
      </c>
      <c r="I14" s="23">
        <f>1.17*1.2</f>
        <v>1.4039999999999999</v>
      </c>
      <c r="J14" s="20">
        <f>D14*I14</f>
        <v>9.8279999999999994</v>
      </c>
      <c r="K14" s="19">
        <f t="shared" si="0"/>
        <v>-1.427999999999999</v>
      </c>
    </row>
    <row r="15" spans="2:16" x14ac:dyDescent="0.25">
      <c r="B15" s="73" t="s">
        <v>114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61">
        <v>0.64</v>
      </c>
      <c r="I15" s="45"/>
      <c r="J15" s="20"/>
      <c r="K15" s="19"/>
    </row>
    <row r="16" spans="2:16" x14ac:dyDescent="0.25">
      <c r="B16" s="73" t="s">
        <v>114</v>
      </c>
      <c r="C16" s="2" t="s">
        <v>6</v>
      </c>
      <c r="D16" s="2">
        <v>1</v>
      </c>
      <c r="E16" s="2" t="s">
        <v>16</v>
      </c>
      <c r="F16" s="2"/>
      <c r="G16" s="2">
        <v>2</v>
      </c>
      <c r="H16" s="60">
        <v>2.5499999999999998</v>
      </c>
      <c r="I16" s="26">
        <f>2.36*1.47</f>
        <v>3.4691999999999998</v>
      </c>
      <c r="J16" s="20">
        <f>D16*I16</f>
        <v>3.4691999999999998</v>
      </c>
      <c r="K16" s="19">
        <f t="shared" si="0"/>
        <v>-0.91920000000000002</v>
      </c>
    </row>
    <row r="17" spans="2:12" x14ac:dyDescent="0.25">
      <c r="B17" s="73" t="s">
        <v>114</v>
      </c>
      <c r="C17" s="2" t="s">
        <v>6</v>
      </c>
      <c r="D17" s="2">
        <v>11</v>
      </c>
      <c r="E17" s="2" t="s">
        <v>13</v>
      </c>
      <c r="F17" s="2"/>
      <c r="G17" s="2">
        <v>2</v>
      </c>
      <c r="H17" s="60">
        <v>39.6</v>
      </c>
      <c r="I17" s="26">
        <f>1.78*1.47</f>
        <v>2.6166</v>
      </c>
      <c r="J17" s="20">
        <f>D17*I17</f>
        <v>28.782600000000002</v>
      </c>
      <c r="K17" s="19">
        <f t="shared" si="0"/>
        <v>10.817399999999999</v>
      </c>
    </row>
    <row r="18" spans="2:12" x14ac:dyDescent="0.25">
      <c r="B18" s="73" t="s">
        <v>114</v>
      </c>
      <c r="C18" s="2" t="s">
        <v>18</v>
      </c>
      <c r="D18" s="2">
        <v>18</v>
      </c>
      <c r="E18" s="2" t="s">
        <v>19</v>
      </c>
      <c r="F18" s="2"/>
      <c r="G18" s="2">
        <v>2</v>
      </c>
      <c r="H18" s="62">
        <v>113.76</v>
      </c>
      <c r="I18" s="34"/>
      <c r="J18" s="20"/>
      <c r="K18" s="19"/>
    </row>
    <row r="19" spans="2:12" ht="15.75" thickBot="1" x14ac:dyDescent="0.3">
      <c r="B19" s="79" t="s">
        <v>114</v>
      </c>
      <c r="C19" s="12" t="s">
        <v>40</v>
      </c>
      <c r="D19" s="12">
        <v>2</v>
      </c>
      <c r="E19" s="12" t="s">
        <v>17</v>
      </c>
      <c r="F19" s="12"/>
      <c r="G19" s="12">
        <v>2</v>
      </c>
      <c r="H19" s="100">
        <v>6.44</v>
      </c>
      <c r="I19" s="27">
        <f>2.38*0.8</f>
        <v>1.9039999999999999</v>
      </c>
      <c r="J19" s="20">
        <f>D19*I19</f>
        <v>3.8079999999999998</v>
      </c>
      <c r="K19" s="19">
        <f t="shared" si="0"/>
        <v>2.6320000000000006</v>
      </c>
      <c r="L19" s="82"/>
    </row>
    <row r="20" spans="2:12" ht="15.75" thickBot="1" x14ac:dyDescent="0.3">
      <c r="B20" s="38"/>
      <c r="C20" s="35"/>
      <c r="D20" s="35"/>
      <c r="E20" s="35"/>
      <c r="F20" s="35"/>
      <c r="G20" s="35"/>
      <c r="H20" s="39"/>
      <c r="I20" s="42"/>
      <c r="J20" s="43"/>
      <c r="K20" s="20"/>
      <c r="L20" s="19"/>
    </row>
    <row r="21" spans="2:12" x14ac:dyDescent="0.25">
      <c r="B21" s="5" t="s">
        <v>115</v>
      </c>
      <c r="C21" s="6" t="s">
        <v>7</v>
      </c>
      <c r="D21" s="6">
        <v>7</v>
      </c>
      <c r="E21" s="6" t="s">
        <v>9</v>
      </c>
      <c r="F21" s="6"/>
      <c r="G21" s="6">
        <v>2</v>
      </c>
      <c r="H21" s="7">
        <v>8.4</v>
      </c>
      <c r="I21" s="26">
        <f>3.16*1.47</f>
        <v>4.6452</v>
      </c>
      <c r="J21" s="20">
        <f>D21*I21</f>
        <v>32.516399999999997</v>
      </c>
      <c r="K21" s="19">
        <f t="shared" si="0"/>
        <v>-24.116399999999999</v>
      </c>
    </row>
    <row r="22" spans="2:12" x14ac:dyDescent="0.25">
      <c r="B22" s="8" t="s">
        <v>115</v>
      </c>
      <c r="C22" s="41" t="s">
        <v>21</v>
      </c>
      <c r="D22" s="41">
        <v>1</v>
      </c>
      <c r="E22" s="41" t="s">
        <v>39</v>
      </c>
      <c r="F22" s="41"/>
      <c r="G22" s="41">
        <v>2</v>
      </c>
      <c r="H22" s="44">
        <v>0.64</v>
      </c>
      <c r="I22" s="26">
        <f>1.78*1.47</f>
        <v>2.6166</v>
      </c>
      <c r="J22" s="20">
        <f>D22*I22</f>
        <v>2.6166</v>
      </c>
      <c r="K22" s="19">
        <f t="shared" si="0"/>
        <v>-1.9765999999999999</v>
      </c>
    </row>
    <row r="23" spans="2:12" x14ac:dyDescent="0.25">
      <c r="B23" s="8" t="s">
        <v>115</v>
      </c>
      <c r="C23" s="2" t="s">
        <v>6</v>
      </c>
      <c r="D23" s="2">
        <v>1</v>
      </c>
      <c r="E23" s="2" t="s">
        <v>16</v>
      </c>
      <c r="F23" s="2"/>
      <c r="G23" s="2">
        <v>2</v>
      </c>
      <c r="H23" s="9">
        <v>2.5499999999999998</v>
      </c>
      <c r="I23" s="26"/>
      <c r="J23" s="20"/>
      <c r="K23" s="19"/>
    </row>
    <row r="24" spans="2:12" x14ac:dyDescent="0.25">
      <c r="B24" s="8" t="s">
        <v>115</v>
      </c>
      <c r="C24" s="2" t="s">
        <v>6</v>
      </c>
      <c r="D24" s="2">
        <v>11</v>
      </c>
      <c r="E24" s="2" t="s">
        <v>13</v>
      </c>
      <c r="F24" s="2"/>
      <c r="G24" s="2">
        <v>2</v>
      </c>
      <c r="H24" s="9">
        <v>39.6</v>
      </c>
      <c r="I24" s="26"/>
      <c r="J24" s="20"/>
      <c r="K24" s="19"/>
    </row>
    <row r="25" spans="2:12" x14ac:dyDescent="0.25">
      <c r="B25" s="8" t="s">
        <v>115</v>
      </c>
      <c r="C25" s="2" t="s">
        <v>18</v>
      </c>
      <c r="D25" s="2">
        <v>18</v>
      </c>
      <c r="E25" s="2" t="s">
        <v>19</v>
      </c>
      <c r="F25" s="2"/>
      <c r="G25" s="2">
        <v>2</v>
      </c>
      <c r="H25" s="9">
        <v>113.76</v>
      </c>
      <c r="I25" s="26">
        <f>0.8*2.38</f>
        <v>1.9039999999999999</v>
      </c>
      <c r="J25" s="20">
        <f>D25*I25</f>
        <v>34.271999999999998</v>
      </c>
      <c r="K25" s="19">
        <f t="shared" si="0"/>
        <v>79.488</v>
      </c>
    </row>
    <row r="26" spans="2:12" ht="15.75" thickBot="1" x14ac:dyDescent="0.3">
      <c r="B26" s="11" t="s">
        <v>115</v>
      </c>
      <c r="C26" s="12" t="s">
        <v>40</v>
      </c>
      <c r="D26" s="12">
        <v>2</v>
      </c>
      <c r="E26" s="12" t="s">
        <v>17</v>
      </c>
      <c r="F26" s="12"/>
      <c r="G26" s="12">
        <v>2</v>
      </c>
      <c r="H26" s="51">
        <v>6.44</v>
      </c>
      <c r="I26" s="27">
        <f>1.65*2.15</f>
        <v>3.5474999999999999</v>
      </c>
      <c r="J26" s="20">
        <f>D26*I26</f>
        <v>7.0949999999999998</v>
      </c>
      <c r="K26" s="19">
        <f t="shared" si="0"/>
        <v>-0.65499999999999936</v>
      </c>
    </row>
    <row r="27" spans="2:12" ht="15.75" thickBot="1" x14ac:dyDescent="0.3">
      <c r="B27" s="55"/>
      <c r="C27" s="35"/>
      <c r="D27" s="35"/>
      <c r="E27" s="35"/>
      <c r="F27" s="35"/>
      <c r="G27" s="35"/>
      <c r="H27" s="36"/>
      <c r="I27" s="37"/>
      <c r="J27" s="20"/>
      <c r="K27" s="19"/>
    </row>
    <row r="28" spans="2:12" x14ac:dyDescent="0.25">
      <c r="B28" s="5" t="s">
        <v>116</v>
      </c>
      <c r="C28" s="6" t="s">
        <v>7</v>
      </c>
      <c r="D28" s="6">
        <v>7</v>
      </c>
      <c r="E28" s="6" t="s">
        <v>9</v>
      </c>
      <c r="F28" s="6"/>
      <c r="G28" s="6">
        <v>2</v>
      </c>
      <c r="H28" s="7">
        <v>8.4</v>
      </c>
      <c r="I28" s="28">
        <f>1.18*1.47</f>
        <v>1.7345999999999999</v>
      </c>
      <c r="J28" s="20">
        <f>D28*I28</f>
        <v>12.142199999999999</v>
      </c>
      <c r="K28" s="19">
        <f t="shared" si="0"/>
        <v>-3.7421999999999986</v>
      </c>
    </row>
    <row r="29" spans="2:12" x14ac:dyDescent="0.25">
      <c r="B29" s="8" t="s">
        <v>116</v>
      </c>
      <c r="C29" s="2" t="s">
        <v>21</v>
      </c>
      <c r="D29" s="2">
        <v>1</v>
      </c>
      <c r="E29" s="2" t="s">
        <v>39</v>
      </c>
      <c r="F29" s="2"/>
      <c r="G29" s="2">
        <v>2</v>
      </c>
      <c r="H29" s="9">
        <v>0.64</v>
      </c>
      <c r="I29" s="26">
        <v>3.3</v>
      </c>
      <c r="J29" s="20">
        <f>D29*I29</f>
        <v>3.3</v>
      </c>
      <c r="K29" s="19">
        <f t="shared" si="0"/>
        <v>-2.6599999999999997</v>
      </c>
    </row>
    <row r="30" spans="2:12" x14ac:dyDescent="0.25">
      <c r="B30" s="8" t="s">
        <v>116</v>
      </c>
      <c r="C30" s="2" t="s">
        <v>21</v>
      </c>
      <c r="D30" s="2">
        <v>1</v>
      </c>
      <c r="E30" s="2" t="s">
        <v>48</v>
      </c>
      <c r="F30" s="2"/>
      <c r="G30" s="2">
        <v>2</v>
      </c>
      <c r="H30" s="9">
        <v>0.4</v>
      </c>
      <c r="I30" s="26"/>
      <c r="J30" s="20"/>
      <c r="K30" s="19"/>
    </row>
    <row r="31" spans="2:12" x14ac:dyDescent="0.25">
      <c r="B31" s="8" t="s">
        <v>116</v>
      </c>
      <c r="C31" s="2" t="s">
        <v>6</v>
      </c>
      <c r="D31" s="2">
        <v>1</v>
      </c>
      <c r="E31" s="2" t="s">
        <v>16</v>
      </c>
      <c r="F31" s="2"/>
      <c r="G31" s="2">
        <v>2</v>
      </c>
      <c r="H31" s="9">
        <v>2.5499999999999998</v>
      </c>
      <c r="I31" s="26">
        <f>1.18*1.47</f>
        <v>1.7345999999999999</v>
      </c>
      <c r="J31" s="20">
        <f t="shared" ref="J31:J38" si="1">D31*I31</f>
        <v>1.7345999999999999</v>
      </c>
      <c r="K31" s="19">
        <f t="shared" si="0"/>
        <v>0.8153999999999999</v>
      </c>
    </row>
    <row r="32" spans="2:12" x14ac:dyDescent="0.25">
      <c r="B32" s="8" t="s">
        <v>116</v>
      </c>
      <c r="C32" s="2" t="s">
        <v>6</v>
      </c>
      <c r="D32" s="2">
        <v>7</v>
      </c>
      <c r="E32" s="2" t="s">
        <v>13</v>
      </c>
      <c r="F32" s="2"/>
      <c r="G32" s="2">
        <v>2</v>
      </c>
      <c r="H32" s="9">
        <v>25.2</v>
      </c>
      <c r="I32" s="26">
        <f>3.16*1.47</f>
        <v>4.6452</v>
      </c>
      <c r="J32" s="20">
        <f t="shared" si="1"/>
        <v>32.516399999999997</v>
      </c>
      <c r="K32" s="19">
        <f t="shared" si="0"/>
        <v>-7.316399999999998</v>
      </c>
    </row>
    <row r="33" spans="2:12" ht="15.75" thickBot="1" x14ac:dyDescent="0.3">
      <c r="B33" s="11" t="s">
        <v>116</v>
      </c>
      <c r="C33" s="12" t="s">
        <v>18</v>
      </c>
      <c r="D33" s="12">
        <v>14</v>
      </c>
      <c r="E33" s="12" t="s">
        <v>45</v>
      </c>
      <c r="F33" s="12"/>
      <c r="G33" s="12">
        <v>2</v>
      </c>
      <c r="H33" s="51">
        <v>87.78</v>
      </c>
      <c r="I33" s="26">
        <f>1.78*1.47</f>
        <v>2.6166</v>
      </c>
      <c r="J33" s="20">
        <f t="shared" si="1"/>
        <v>36.632400000000004</v>
      </c>
      <c r="K33" s="19">
        <f t="shared" si="0"/>
        <v>51.147599999999997</v>
      </c>
    </row>
    <row r="34" spans="2:12" ht="15.75" thickBot="1" x14ac:dyDescent="0.3">
      <c r="B34" s="38"/>
      <c r="C34" s="35"/>
      <c r="D34" s="35"/>
      <c r="E34" s="35"/>
      <c r="F34" s="35"/>
      <c r="G34" s="35"/>
      <c r="H34" s="39"/>
      <c r="I34" s="27">
        <f>1.13*0.5</f>
        <v>0.56499999999999995</v>
      </c>
      <c r="J34" s="20">
        <f t="shared" si="1"/>
        <v>0</v>
      </c>
      <c r="K34" s="19">
        <f t="shared" si="0"/>
        <v>0</v>
      </c>
    </row>
    <row r="35" spans="2:12" x14ac:dyDescent="0.25">
      <c r="B35" s="5" t="s">
        <v>117</v>
      </c>
      <c r="C35" s="6" t="s">
        <v>7</v>
      </c>
      <c r="D35" s="6">
        <v>1</v>
      </c>
      <c r="E35" s="6" t="s">
        <v>9</v>
      </c>
      <c r="F35" s="6"/>
      <c r="G35" s="6">
        <v>2</v>
      </c>
      <c r="H35" s="21">
        <v>1.2</v>
      </c>
      <c r="I35" s="29">
        <f>1.33*1.49</f>
        <v>1.9817</v>
      </c>
      <c r="J35" s="20">
        <f t="shared" si="1"/>
        <v>1.9817</v>
      </c>
      <c r="K35" s="19">
        <f t="shared" si="0"/>
        <v>-0.78170000000000006</v>
      </c>
    </row>
    <row r="36" spans="2:12" x14ac:dyDescent="0.25">
      <c r="B36" s="8" t="s">
        <v>112</v>
      </c>
      <c r="C36" s="2" t="s">
        <v>7</v>
      </c>
      <c r="D36" s="2">
        <v>21</v>
      </c>
      <c r="E36" s="2" t="s">
        <v>67</v>
      </c>
      <c r="F36" s="2"/>
      <c r="G36" s="2">
        <v>2</v>
      </c>
      <c r="H36" s="10">
        <v>13.86</v>
      </c>
      <c r="I36" s="30">
        <f>1.94*1.49</f>
        <v>2.8906000000000001</v>
      </c>
      <c r="J36" s="20">
        <f t="shared" si="1"/>
        <v>60.702600000000004</v>
      </c>
      <c r="K36" s="19">
        <f t="shared" si="0"/>
        <v>-46.842600000000004</v>
      </c>
    </row>
    <row r="37" spans="2:12" x14ac:dyDescent="0.25">
      <c r="B37" s="8" t="s">
        <v>112</v>
      </c>
      <c r="C37" s="2" t="s">
        <v>7</v>
      </c>
      <c r="D37" s="2">
        <v>12</v>
      </c>
      <c r="E37" s="2" t="s">
        <v>20</v>
      </c>
      <c r="F37" s="2"/>
      <c r="G37" s="2">
        <v>2</v>
      </c>
      <c r="H37" s="10">
        <v>19.8</v>
      </c>
      <c r="I37" s="30">
        <f>0.64*1.49</f>
        <v>0.9536</v>
      </c>
      <c r="J37" s="20">
        <f t="shared" si="1"/>
        <v>11.443200000000001</v>
      </c>
      <c r="K37" s="19">
        <f t="shared" si="0"/>
        <v>8.3567999999999998</v>
      </c>
    </row>
    <row r="38" spans="2:12" x14ac:dyDescent="0.25">
      <c r="B38" s="8" t="s">
        <v>112</v>
      </c>
      <c r="C38" s="2" t="s">
        <v>21</v>
      </c>
      <c r="D38" s="2">
        <v>1</v>
      </c>
      <c r="E38" s="2" t="s">
        <v>22</v>
      </c>
      <c r="F38" s="2"/>
      <c r="G38" s="2">
        <v>2</v>
      </c>
      <c r="H38" s="10">
        <v>1.8</v>
      </c>
      <c r="I38" s="30">
        <f>2*2.5</f>
        <v>5</v>
      </c>
      <c r="J38" s="20">
        <f t="shared" si="1"/>
        <v>5</v>
      </c>
      <c r="K38" s="19">
        <f t="shared" si="0"/>
        <v>-3.2</v>
      </c>
    </row>
    <row r="39" spans="2:12" x14ac:dyDescent="0.25">
      <c r="B39" s="8" t="s">
        <v>112</v>
      </c>
      <c r="C39" s="2" t="s">
        <v>109</v>
      </c>
      <c r="D39" s="2">
        <v>6</v>
      </c>
      <c r="E39" s="2" t="s">
        <v>49</v>
      </c>
      <c r="F39" s="2"/>
      <c r="G39" s="2">
        <v>2</v>
      </c>
      <c r="H39" s="10">
        <v>4.26</v>
      </c>
      <c r="I39" s="30"/>
      <c r="J39" s="20"/>
      <c r="K39" s="19"/>
    </row>
    <row r="40" spans="2:12" x14ac:dyDescent="0.25">
      <c r="B40" s="8" t="s">
        <v>112</v>
      </c>
      <c r="C40" s="2" t="s">
        <v>68</v>
      </c>
      <c r="D40" s="2">
        <v>4</v>
      </c>
      <c r="E40" s="2" t="s">
        <v>20</v>
      </c>
      <c r="F40" s="2"/>
      <c r="G40" s="2">
        <v>2</v>
      </c>
      <c r="H40" s="10">
        <v>6.6</v>
      </c>
      <c r="I40" s="30"/>
      <c r="J40" s="20"/>
      <c r="K40" s="19"/>
    </row>
    <row r="41" spans="2:12" x14ac:dyDescent="0.25">
      <c r="B41" s="8" t="s">
        <v>112</v>
      </c>
      <c r="C41" s="2" t="s">
        <v>60</v>
      </c>
      <c r="D41" s="2">
        <v>4</v>
      </c>
      <c r="E41" s="2" t="s">
        <v>61</v>
      </c>
      <c r="F41" s="2"/>
      <c r="G41" s="2">
        <v>2</v>
      </c>
      <c r="H41" s="10">
        <v>3.36</v>
      </c>
      <c r="I41" s="30"/>
      <c r="J41" s="20"/>
      <c r="K41" s="19"/>
    </row>
    <row r="42" spans="2:12" x14ac:dyDescent="0.25">
      <c r="B42" s="8" t="s">
        <v>112</v>
      </c>
      <c r="C42" s="2" t="s">
        <v>6</v>
      </c>
      <c r="D42" s="2">
        <v>12</v>
      </c>
      <c r="E42" s="2" t="s">
        <v>23</v>
      </c>
      <c r="F42" s="2"/>
      <c r="G42" s="2">
        <v>2</v>
      </c>
      <c r="H42" s="10">
        <v>36</v>
      </c>
      <c r="I42" s="30">
        <f>1.33*1.49</f>
        <v>1.9817</v>
      </c>
      <c r="J42" s="20">
        <f t="shared" ref="J42:J47" si="2">D42*I42</f>
        <v>23.7804</v>
      </c>
      <c r="K42" s="19">
        <f t="shared" si="0"/>
        <v>12.2196</v>
      </c>
    </row>
    <row r="43" spans="2:12" x14ac:dyDescent="0.25">
      <c r="B43" s="8" t="s">
        <v>112</v>
      </c>
      <c r="C43" s="2" t="s">
        <v>6</v>
      </c>
      <c r="D43" s="2">
        <v>1</v>
      </c>
      <c r="E43" s="2" t="s">
        <v>51</v>
      </c>
      <c r="F43" s="2"/>
      <c r="G43" s="2">
        <v>2</v>
      </c>
      <c r="H43" s="10">
        <v>1.1000000000000001</v>
      </c>
      <c r="I43" s="30">
        <f>0.64*1.49</f>
        <v>0.9536</v>
      </c>
      <c r="J43" s="20">
        <f t="shared" si="2"/>
        <v>0.9536</v>
      </c>
      <c r="K43" s="19">
        <f t="shared" si="0"/>
        <v>0.14640000000000009</v>
      </c>
    </row>
    <row r="44" spans="2:12" x14ac:dyDescent="0.25">
      <c r="B44" s="8" t="s">
        <v>112</v>
      </c>
      <c r="C44" s="2" t="s">
        <v>18</v>
      </c>
      <c r="D44" s="2">
        <v>7</v>
      </c>
      <c r="E44" s="2" t="s">
        <v>24</v>
      </c>
      <c r="F44" s="2"/>
      <c r="G44" s="2">
        <v>2</v>
      </c>
      <c r="H44" s="10">
        <v>26.32</v>
      </c>
      <c r="I44" s="30">
        <f>1.94*1.49</f>
        <v>2.8906000000000001</v>
      </c>
      <c r="J44" s="20">
        <f t="shared" si="2"/>
        <v>20.234200000000001</v>
      </c>
      <c r="K44" s="19">
        <f t="shared" si="0"/>
        <v>6.085799999999999</v>
      </c>
      <c r="L44" s="81"/>
    </row>
    <row r="45" spans="2:12" x14ac:dyDescent="0.25">
      <c r="B45" s="8" t="s">
        <v>112</v>
      </c>
      <c r="C45" s="2" t="s">
        <v>25</v>
      </c>
      <c r="D45" s="2">
        <v>1</v>
      </c>
      <c r="E45" s="2" t="s">
        <v>26</v>
      </c>
      <c r="F45" s="2"/>
      <c r="G45" s="2">
        <v>2</v>
      </c>
      <c r="H45" s="10">
        <v>3.87</v>
      </c>
      <c r="I45" s="30">
        <f>1.33*1.49</f>
        <v>1.9817</v>
      </c>
      <c r="J45" s="20">
        <f t="shared" si="2"/>
        <v>1.9817</v>
      </c>
      <c r="K45" s="19">
        <f t="shared" si="0"/>
        <v>1.8883000000000001</v>
      </c>
      <c r="L45" s="81"/>
    </row>
    <row r="46" spans="2:12" x14ac:dyDescent="0.25">
      <c r="B46" s="8" t="s">
        <v>112</v>
      </c>
      <c r="C46" s="2" t="s">
        <v>28</v>
      </c>
      <c r="D46" s="2">
        <v>3</v>
      </c>
      <c r="E46" s="2" t="s">
        <v>27</v>
      </c>
      <c r="F46" s="2"/>
      <c r="G46" s="2">
        <v>2</v>
      </c>
      <c r="H46" s="10">
        <v>9.4499999999999993</v>
      </c>
      <c r="I46" s="30">
        <f>1.38*1.48</f>
        <v>2.0423999999999998</v>
      </c>
      <c r="J46" s="20">
        <f t="shared" si="2"/>
        <v>6.1271999999999993</v>
      </c>
      <c r="K46" s="19">
        <f t="shared" si="0"/>
        <v>3.3228</v>
      </c>
      <c r="L46" s="81"/>
    </row>
    <row r="47" spans="2:12" ht="15.75" thickBot="1" x14ac:dyDescent="0.3">
      <c r="B47" s="8" t="s">
        <v>112</v>
      </c>
      <c r="C47" s="2" t="s">
        <v>29</v>
      </c>
      <c r="D47" s="2">
        <v>1</v>
      </c>
      <c r="E47" s="2" t="s">
        <v>30</v>
      </c>
      <c r="F47" s="2"/>
      <c r="G47" s="2">
        <v>2</v>
      </c>
      <c r="H47" s="10">
        <v>4.25</v>
      </c>
      <c r="I47" s="31">
        <f>1.6*2.5</f>
        <v>4</v>
      </c>
      <c r="J47" s="20">
        <f t="shared" si="2"/>
        <v>4</v>
      </c>
      <c r="K47" s="19">
        <f t="shared" si="0"/>
        <v>0.25</v>
      </c>
      <c r="L47" s="81"/>
    </row>
    <row r="48" spans="2:12" ht="15.75" thickBot="1" x14ac:dyDescent="0.3">
      <c r="B48" s="97" t="s">
        <v>112</v>
      </c>
      <c r="C48" s="32" t="s">
        <v>31</v>
      </c>
      <c r="D48" s="32">
        <v>1</v>
      </c>
      <c r="E48" s="32" t="s">
        <v>108</v>
      </c>
      <c r="F48" s="32"/>
      <c r="G48" s="32">
        <v>2</v>
      </c>
      <c r="H48" s="98">
        <v>2.42</v>
      </c>
      <c r="I48" s="40"/>
      <c r="J48" s="20"/>
      <c r="K48" s="19"/>
      <c r="L48" s="81"/>
    </row>
    <row r="49" spans="2:12" ht="15.75" thickBot="1" x14ac:dyDescent="0.3">
      <c r="B49" s="52"/>
      <c r="C49" s="68"/>
      <c r="D49" s="53"/>
      <c r="E49" s="53"/>
      <c r="F49" s="53"/>
      <c r="G49" s="53"/>
      <c r="H49" s="54"/>
      <c r="I49" s="56"/>
      <c r="J49" s="20"/>
      <c r="K49" s="19"/>
    </row>
    <row r="50" spans="2:12" x14ac:dyDescent="0.25">
      <c r="B50" s="5" t="s">
        <v>69</v>
      </c>
      <c r="C50" s="15" t="s">
        <v>7</v>
      </c>
      <c r="D50" s="6">
        <v>2</v>
      </c>
      <c r="E50" s="6" t="s">
        <v>52</v>
      </c>
      <c r="F50" s="6"/>
      <c r="G50" s="6">
        <v>2</v>
      </c>
      <c r="H50" s="21">
        <v>3.84</v>
      </c>
      <c r="I50" s="30">
        <f>1.75*1.18</f>
        <v>2.0649999999999999</v>
      </c>
      <c r="J50" s="20">
        <f>D50*I50</f>
        <v>4.13</v>
      </c>
      <c r="K50" s="19">
        <f t="shared" si="0"/>
        <v>-0.29000000000000004</v>
      </c>
    </row>
    <row r="51" spans="2:12" x14ac:dyDescent="0.25">
      <c r="B51" s="8" t="s">
        <v>69</v>
      </c>
      <c r="C51" s="1" t="s">
        <v>7</v>
      </c>
      <c r="D51" s="2">
        <v>13</v>
      </c>
      <c r="E51" s="2" t="s">
        <v>50</v>
      </c>
      <c r="F51" s="2"/>
      <c r="G51" s="2">
        <v>2</v>
      </c>
      <c r="H51" s="9">
        <v>15.6</v>
      </c>
      <c r="I51" s="30">
        <f>1.33*1.49</f>
        <v>1.9817</v>
      </c>
      <c r="J51" s="20">
        <f>D51*I51</f>
        <v>25.7621</v>
      </c>
      <c r="K51" s="19">
        <f t="shared" si="0"/>
        <v>-10.162100000000001</v>
      </c>
    </row>
    <row r="52" spans="2:12" x14ac:dyDescent="0.25">
      <c r="B52" s="8" t="s">
        <v>70</v>
      </c>
      <c r="C52" s="1" t="s">
        <v>53</v>
      </c>
      <c r="D52" s="2">
        <v>1</v>
      </c>
      <c r="E52" s="2" t="s">
        <v>54</v>
      </c>
      <c r="F52" s="2"/>
      <c r="G52" s="2">
        <v>2</v>
      </c>
      <c r="H52" s="10">
        <v>2.85</v>
      </c>
      <c r="I52" s="40"/>
      <c r="J52" s="20"/>
      <c r="K52" s="19"/>
    </row>
    <row r="53" spans="2:12" x14ac:dyDescent="0.25">
      <c r="B53" s="8" t="s">
        <v>71</v>
      </c>
      <c r="C53" s="1" t="s">
        <v>55</v>
      </c>
      <c r="D53" s="2">
        <v>1</v>
      </c>
      <c r="E53" s="2" t="s">
        <v>56</v>
      </c>
      <c r="F53" s="2"/>
      <c r="G53" s="2">
        <v>2</v>
      </c>
      <c r="H53" s="10">
        <v>2.31</v>
      </c>
      <c r="I53" s="40"/>
      <c r="J53" s="20"/>
      <c r="K53" s="19"/>
    </row>
    <row r="54" spans="2:12" x14ac:dyDescent="0.25">
      <c r="B54" s="8" t="s">
        <v>70</v>
      </c>
      <c r="C54" s="1" t="s">
        <v>105</v>
      </c>
      <c r="D54" s="2">
        <v>1</v>
      </c>
      <c r="E54" s="2" t="s">
        <v>106</v>
      </c>
      <c r="F54" s="2"/>
      <c r="G54" s="2">
        <v>2</v>
      </c>
      <c r="H54" s="10">
        <v>41.4</v>
      </c>
      <c r="I54" s="40"/>
      <c r="J54" s="20"/>
      <c r="K54" s="19"/>
    </row>
    <row r="55" spans="2:12" ht="15.75" thickBot="1" x14ac:dyDescent="0.3">
      <c r="B55" s="11" t="s">
        <v>70</v>
      </c>
      <c r="C55" s="17" t="s">
        <v>58</v>
      </c>
      <c r="D55" s="12">
        <v>2</v>
      </c>
      <c r="E55" s="12" t="s">
        <v>57</v>
      </c>
      <c r="F55" s="12"/>
      <c r="G55" s="12">
        <v>2</v>
      </c>
      <c r="H55" s="13">
        <v>15.12</v>
      </c>
      <c r="I55" s="40"/>
      <c r="J55" s="20"/>
      <c r="K55" s="19"/>
    </row>
    <row r="56" spans="2:12" ht="15.75" thickBot="1" x14ac:dyDescent="0.3">
      <c r="B56" s="55"/>
      <c r="C56" s="67"/>
      <c r="D56" s="35"/>
      <c r="E56" s="35"/>
      <c r="F56" s="69"/>
      <c r="G56" s="69"/>
      <c r="H56" s="70"/>
      <c r="I56" s="40"/>
      <c r="J56" s="20"/>
      <c r="K56" s="19"/>
      <c r="L56" s="82"/>
    </row>
    <row r="57" spans="2:12" x14ac:dyDescent="0.25">
      <c r="B57" s="5" t="s">
        <v>72</v>
      </c>
      <c r="C57" s="6" t="s">
        <v>7</v>
      </c>
      <c r="D57" s="6">
        <v>4</v>
      </c>
      <c r="E57" s="6" t="s">
        <v>73</v>
      </c>
      <c r="F57" s="6"/>
      <c r="G57" s="6">
        <v>2</v>
      </c>
      <c r="H57" s="21">
        <v>9.6</v>
      </c>
      <c r="I57" s="30">
        <f>1.44*1.49</f>
        <v>2.1456</v>
      </c>
      <c r="J57" s="20">
        <f t="shared" ref="J57:J63" si="3">D57*I57</f>
        <v>8.5823999999999998</v>
      </c>
      <c r="K57" s="19">
        <f t="shared" si="0"/>
        <v>1.0175999999999998</v>
      </c>
    </row>
    <row r="58" spans="2:12" x14ac:dyDescent="0.25">
      <c r="B58" s="8" t="s">
        <v>72</v>
      </c>
      <c r="C58" s="2" t="s">
        <v>7</v>
      </c>
      <c r="D58" s="2">
        <v>2</v>
      </c>
      <c r="E58" s="2" t="s">
        <v>74</v>
      </c>
      <c r="F58" s="2"/>
      <c r="G58" s="2">
        <v>2</v>
      </c>
      <c r="H58" s="10">
        <v>1.1200000000000001</v>
      </c>
      <c r="I58" s="30">
        <f>0.76*2.24</f>
        <v>1.7024000000000001</v>
      </c>
      <c r="J58" s="20">
        <f t="shared" si="3"/>
        <v>3.4048000000000003</v>
      </c>
      <c r="K58" s="19">
        <f t="shared" si="0"/>
        <v>-2.2848000000000002</v>
      </c>
    </row>
    <row r="59" spans="2:12" x14ac:dyDescent="0.25">
      <c r="B59" s="8" t="s">
        <v>72</v>
      </c>
      <c r="C59" s="2" t="s">
        <v>7</v>
      </c>
      <c r="D59" s="2">
        <v>1</v>
      </c>
      <c r="E59" s="2" t="s">
        <v>75</v>
      </c>
      <c r="F59" s="2"/>
      <c r="G59" s="2">
        <v>2</v>
      </c>
      <c r="H59" s="10">
        <v>1.95</v>
      </c>
      <c r="I59" s="30">
        <f>2.19*1.54</f>
        <v>3.3725999999999998</v>
      </c>
      <c r="J59" s="20">
        <f t="shared" si="3"/>
        <v>3.3725999999999998</v>
      </c>
      <c r="K59" s="19">
        <f t="shared" si="0"/>
        <v>-1.4225999999999999</v>
      </c>
    </row>
    <row r="60" spans="2:12" x14ac:dyDescent="0.25">
      <c r="B60" s="8" t="s">
        <v>72</v>
      </c>
      <c r="C60" s="2" t="s">
        <v>6</v>
      </c>
      <c r="D60" s="2">
        <v>39</v>
      </c>
      <c r="E60" s="2" t="s">
        <v>76</v>
      </c>
      <c r="F60" s="2"/>
      <c r="G60" s="2">
        <v>2</v>
      </c>
      <c r="H60" s="10">
        <v>224.64</v>
      </c>
      <c r="I60" s="30">
        <f>1.44*1.49</f>
        <v>2.1456</v>
      </c>
      <c r="J60" s="20">
        <f t="shared" si="3"/>
        <v>83.678399999999996</v>
      </c>
      <c r="K60" s="19">
        <f t="shared" si="0"/>
        <v>140.96159999999998</v>
      </c>
    </row>
    <row r="61" spans="2:12" x14ac:dyDescent="0.25">
      <c r="B61" s="8" t="s">
        <v>72</v>
      </c>
      <c r="C61" s="2" t="s">
        <v>6</v>
      </c>
      <c r="D61" s="2">
        <v>13</v>
      </c>
      <c r="E61" s="2" t="s">
        <v>77</v>
      </c>
      <c r="F61" s="2"/>
      <c r="G61" s="2">
        <v>2</v>
      </c>
      <c r="H61" s="10">
        <v>26.52</v>
      </c>
      <c r="I61" s="30">
        <f>0.76*2.24</f>
        <v>1.7024000000000001</v>
      </c>
      <c r="J61" s="20">
        <f t="shared" si="3"/>
        <v>22.131200000000003</v>
      </c>
      <c r="K61" s="19">
        <f t="shared" si="0"/>
        <v>4.3887999999999963</v>
      </c>
    </row>
    <row r="62" spans="2:12" x14ac:dyDescent="0.25">
      <c r="B62" s="8" t="s">
        <v>72</v>
      </c>
      <c r="C62" s="2" t="s">
        <v>6</v>
      </c>
      <c r="D62" s="2">
        <v>2</v>
      </c>
      <c r="E62" s="2" t="s">
        <v>78</v>
      </c>
      <c r="F62" s="2"/>
      <c r="G62" s="2">
        <v>2</v>
      </c>
      <c r="H62" s="10">
        <v>1.7</v>
      </c>
      <c r="I62" s="30">
        <f>2.19*1.54</f>
        <v>3.3725999999999998</v>
      </c>
      <c r="J62" s="20">
        <f t="shared" si="3"/>
        <v>6.7451999999999996</v>
      </c>
      <c r="K62" s="19">
        <f t="shared" si="0"/>
        <v>-5.0451999999999995</v>
      </c>
    </row>
    <row r="63" spans="2:12" x14ac:dyDescent="0.25">
      <c r="B63" s="8" t="s">
        <v>72</v>
      </c>
      <c r="C63" s="2" t="s">
        <v>6</v>
      </c>
      <c r="D63" s="2">
        <v>2</v>
      </c>
      <c r="E63" s="2" t="s">
        <v>79</v>
      </c>
      <c r="F63" s="2"/>
      <c r="G63" s="2">
        <v>2</v>
      </c>
      <c r="H63" s="10">
        <v>2.38</v>
      </c>
      <c r="I63" s="30">
        <f>1.44*1.49</f>
        <v>2.1456</v>
      </c>
      <c r="J63" s="20">
        <f t="shared" si="3"/>
        <v>4.2911999999999999</v>
      </c>
      <c r="K63" s="19">
        <f t="shared" si="0"/>
        <v>-1.9112</v>
      </c>
    </row>
    <row r="64" spans="2:12" x14ac:dyDescent="0.25">
      <c r="B64" s="8" t="s">
        <v>72</v>
      </c>
      <c r="C64" s="2" t="s">
        <v>8</v>
      </c>
      <c r="D64" s="2">
        <v>1</v>
      </c>
      <c r="E64" s="2" t="s">
        <v>82</v>
      </c>
      <c r="F64" s="2"/>
      <c r="G64" s="2">
        <v>2</v>
      </c>
      <c r="H64" s="10">
        <v>3.34</v>
      </c>
      <c r="I64" s="30"/>
      <c r="J64" s="20"/>
      <c r="K64" s="19"/>
    </row>
    <row r="65" spans="2:12" x14ac:dyDescent="0.25">
      <c r="B65" s="8" t="s">
        <v>72</v>
      </c>
      <c r="C65" s="2" t="s">
        <v>8</v>
      </c>
      <c r="D65" s="2">
        <v>4</v>
      </c>
      <c r="E65" s="2" t="s">
        <v>80</v>
      </c>
      <c r="F65" s="2"/>
      <c r="G65" s="2">
        <v>2</v>
      </c>
      <c r="H65" s="10">
        <v>29.52</v>
      </c>
      <c r="I65" s="30">
        <f>0.76*2.2</f>
        <v>1.6720000000000002</v>
      </c>
      <c r="J65" s="20">
        <f>D65*I65</f>
        <v>6.6880000000000006</v>
      </c>
      <c r="K65" s="19">
        <f t="shared" si="0"/>
        <v>22.832000000000001</v>
      </c>
    </row>
    <row r="66" spans="2:12" x14ac:dyDescent="0.25">
      <c r="B66" s="8" t="s">
        <v>72</v>
      </c>
      <c r="C66" s="2" t="s">
        <v>18</v>
      </c>
      <c r="D66" s="2">
        <v>3</v>
      </c>
      <c r="E66" s="2" t="s">
        <v>81</v>
      </c>
      <c r="F66" s="2"/>
      <c r="G66" s="2">
        <v>2</v>
      </c>
      <c r="H66" s="10">
        <v>28.32</v>
      </c>
      <c r="I66" s="30">
        <f>2.19*1.54</f>
        <v>3.3725999999999998</v>
      </c>
      <c r="J66" s="20">
        <f>D66*I66</f>
        <v>10.117799999999999</v>
      </c>
      <c r="K66" s="19">
        <f t="shared" si="0"/>
        <v>18.202200000000001</v>
      </c>
    </row>
    <row r="67" spans="2:12" x14ac:dyDescent="0.25">
      <c r="B67" s="8" t="s">
        <v>72</v>
      </c>
      <c r="C67" s="2" t="s">
        <v>97</v>
      </c>
      <c r="D67" s="2">
        <v>3</v>
      </c>
      <c r="E67" s="2" t="s">
        <v>98</v>
      </c>
      <c r="F67" s="2"/>
      <c r="G67" s="2">
        <v>2</v>
      </c>
      <c r="H67" s="10">
        <v>29.7</v>
      </c>
      <c r="I67" s="30"/>
      <c r="J67" s="20"/>
      <c r="K67" s="19"/>
    </row>
    <row r="68" spans="2:12" x14ac:dyDescent="0.25">
      <c r="B68" s="8" t="s">
        <v>72</v>
      </c>
      <c r="C68" s="2" t="s">
        <v>136</v>
      </c>
      <c r="D68" s="2">
        <v>2</v>
      </c>
      <c r="E68" s="2" t="s">
        <v>137</v>
      </c>
      <c r="F68" s="2"/>
      <c r="G68" s="2">
        <v>2</v>
      </c>
      <c r="H68" s="10">
        <f>2*2*3.7</f>
        <v>14.8</v>
      </c>
      <c r="I68" s="30"/>
      <c r="J68" s="20"/>
      <c r="K68" s="19"/>
    </row>
    <row r="69" spans="2:12" s="77" customFormat="1" x14ac:dyDescent="0.25">
      <c r="B69" s="8" t="s">
        <v>72</v>
      </c>
      <c r="C69" s="99" t="s">
        <v>138</v>
      </c>
      <c r="D69" s="2">
        <v>1</v>
      </c>
      <c r="E69" s="2" t="s">
        <v>139</v>
      </c>
      <c r="F69" s="2"/>
      <c r="G69" s="2">
        <v>2</v>
      </c>
      <c r="H69" s="10">
        <f>3.6*3.7</f>
        <v>13.32</v>
      </c>
      <c r="I69" s="30">
        <f>1.44*1.49</f>
        <v>2.1456</v>
      </c>
      <c r="J69" s="75">
        <f>D69*I69</f>
        <v>2.1456</v>
      </c>
      <c r="K69" s="76">
        <f t="shared" si="0"/>
        <v>11.1744</v>
      </c>
    </row>
    <row r="70" spans="2:12" x14ac:dyDescent="0.25">
      <c r="B70" s="8" t="s">
        <v>72</v>
      </c>
      <c r="C70" s="2" t="s">
        <v>83</v>
      </c>
      <c r="D70" s="2">
        <v>1</v>
      </c>
      <c r="E70" s="2" t="s">
        <v>84</v>
      </c>
      <c r="F70" s="2"/>
      <c r="G70" s="2">
        <v>2</v>
      </c>
      <c r="H70" s="10">
        <v>11.52</v>
      </c>
      <c r="I70" s="30">
        <f>1.44*1.49</f>
        <v>2.1456</v>
      </c>
      <c r="J70" s="20">
        <f t="shared" ref="J70:J73" si="4">D70*I70</f>
        <v>2.1456</v>
      </c>
      <c r="K70" s="19">
        <f t="shared" si="0"/>
        <v>9.3743999999999996</v>
      </c>
    </row>
    <row r="71" spans="2:12" ht="15.75" thickBot="1" x14ac:dyDescent="0.3">
      <c r="B71" s="11" t="s">
        <v>72</v>
      </c>
      <c r="C71" s="58" t="s">
        <v>99</v>
      </c>
      <c r="D71" s="12">
        <v>5</v>
      </c>
      <c r="E71" s="12" t="s">
        <v>34</v>
      </c>
      <c r="F71" s="12"/>
      <c r="G71" s="12">
        <v>2</v>
      </c>
      <c r="H71" s="13">
        <v>9</v>
      </c>
      <c r="I71" s="30">
        <f>1.49*1.19</f>
        <v>1.7730999999999999</v>
      </c>
      <c r="J71" s="20">
        <f t="shared" si="4"/>
        <v>8.865499999999999</v>
      </c>
      <c r="K71" s="19">
        <f t="shared" ref="K71:K73" si="5">H71-J71</f>
        <v>0.13450000000000095</v>
      </c>
    </row>
    <row r="72" spans="2:12" ht="15.75" thickBot="1" x14ac:dyDescent="0.3">
      <c r="B72" s="38"/>
      <c r="C72" s="101"/>
      <c r="D72" s="35"/>
      <c r="E72" s="35"/>
      <c r="F72" s="35"/>
      <c r="G72" s="35"/>
      <c r="H72" s="39"/>
      <c r="I72" s="29">
        <f>1.19*1.18</f>
        <v>1.4041999999999999</v>
      </c>
      <c r="J72" s="20">
        <f t="shared" si="4"/>
        <v>0</v>
      </c>
      <c r="K72" s="19">
        <f t="shared" si="5"/>
        <v>0</v>
      </c>
    </row>
    <row r="73" spans="2:12" s="111" customFormat="1" ht="15.75" thickBot="1" x14ac:dyDescent="0.3">
      <c r="B73" s="102" t="s">
        <v>125</v>
      </c>
      <c r="C73" s="103"/>
      <c r="D73" s="105"/>
      <c r="E73" s="105"/>
      <c r="F73" s="105"/>
      <c r="G73" s="105"/>
      <c r="H73" s="107">
        <f>SUM(H4:H71)</f>
        <v>1346.1399999999999</v>
      </c>
      <c r="I73" s="108">
        <f>1.5*2</f>
        <v>3</v>
      </c>
      <c r="J73" s="109">
        <f t="shared" si="4"/>
        <v>0</v>
      </c>
      <c r="K73" s="110">
        <f t="shared" si="5"/>
        <v>1346.1399999999999</v>
      </c>
    </row>
    <row r="74" spans="2:12" x14ac:dyDescent="0.25">
      <c r="L74" s="1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zoomScaleNormal="100" workbookViewId="0">
      <selection activeCell="F65" sqref="F65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19" hidden="1" customWidth="1"/>
    <col min="10" max="10" width="29.5703125" style="19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5" t="s">
        <v>107</v>
      </c>
      <c r="C1" s="116"/>
      <c r="D1" s="116"/>
      <c r="E1" s="116"/>
      <c r="F1" s="116"/>
      <c r="G1" s="116"/>
      <c r="H1" s="117"/>
      <c r="I1" s="18"/>
      <c r="J1" s="18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8"/>
      <c r="C2" s="119"/>
      <c r="D2" s="119"/>
      <c r="E2" s="119"/>
      <c r="F2" s="119"/>
      <c r="G2" s="119"/>
      <c r="H2" s="120"/>
      <c r="I2" s="18"/>
      <c r="J2" s="18"/>
      <c r="K2" s="3"/>
      <c r="L2" s="3"/>
      <c r="M2" s="3"/>
      <c r="N2" s="3"/>
      <c r="O2" s="3"/>
      <c r="P2" s="3"/>
    </row>
    <row r="3" spans="2:16" ht="26.25" customHeight="1" x14ac:dyDescent="0.25">
      <c r="B3" s="93" t="s">
        <v>0</v>
      </c>
      <c r="C3" s="94" t="s">
        <v>1</v>
      </c>
      <c r="D3" s="94" t="s">
        <v>3</v>
      </c>
      <c r="E3" s="94" t="s">
        <v>4</v>
      </c>
      <c r="F3" s="95" t="s">
        <v>110</v>
      </c>
      <c r="G3" s="95" t="s">
        <v>43</v>
      </c>
      <c r="H3" s="96" t="s">
        <v>5</v>
      </c>
      <c r="I3" s="22" t="s">
        <v>4</v>
      </c>
    </row>
    <row r="4" spans="2:16" x14ac:dyDescent="0.25">
      <c r="B4" s="16" t="s">
        <v>111</v>
      </c>
      <c r="C4" s="1" t="s">
        <v>2</v>
      </c>
      <c r="D4" s="1">
        <v>6</v>
      </c>
      <c r="E4" s="1" t="s">
        <v>42</v>
      </c>
      <c r="F4" s="1">
        <v>1</v>
      </c>
      <c r="G4" s="1"/>
      <c r="H4" s="9">
        <v>8.4</v>
      </c>
      <c r="I4" s="24">
        <f>1.5*2</f>
        <v>3</v>
      </c>
      <c r="J4" s="20">
        <f>D4*I4</f>
        <v>18</v>
      </c>
      <c r="K4" s="19">
        <f t="shared" ref="K4:K41" si="0">H4-J4</f>
        <v>-9.6</v>
      </c>
    </row>
    <row r="5" spans="2:16" x14ac:dyDescent="0.25">
      <c r="B5" s="16" t="s">
        <v>111</v>
      </c>
      <c r="C5" s="48" t="s">
        <v>2</v>
      </c>
      <c r="D5" s="48">
        <v>16</v>
      </c>
      <c r="E5" s="48" t="s">
        <v>33</v>
      </c>
      <c r="F5" s="48">
        <v>1</v>
      </c>
      <c r="G5" s="48"/>
      <c r="H5" s="33">
        <v>25.6</v>
      </c>
      <c r="I5" s="49"/>
      <c r="J5" s="20"/>
      <c r="K5" s="19"/>
    </row>
    <row r="6" spans="2:16" ht="15.75" thickBot="1" x14ac:dyDescent="0.3">
      <c r="B6" s="16" t="s">
        <v>111</v>
      </c>
      <c r="C6" s="1" t="s">
        <v>2</v>
      </c>
      <c r="D6" s="1">
        <v>37</v>
      </c>
      <c r="E6" s="1" t="s">
        <v>34</v>
      </c>
      <c r="F6" s="1">
        <v>1</v>
      </c>
      <c r="G6" s="1"/>
      <c r="H6" s="9">
        <v>66.599999999999994</v>
      </c>
      <c r="I6" s="25">
        <f>1.1*2.6</f>
        <v>2.8600000000000003</v>
      </c>
      <c r="J6" s="20">
        <f>D6*I6</f>
        <v>105.82000000000001</v>
      </c>
      <c r="K6" s="19">
        <f t="shared" si="0"/>
        <v>-39.220000000000013</v>
      </c>
    </row>
    <row r="7" spans="2:16" x14ac:dyDescent="0.25">
      <c r="B7" s="16" t="s">
        <v>111</v>
      </c>
      <c r="C7" s="1" t="s">
        <v>126</v>
      </c>
      <c r="D7" s="1">
        <v>1</v>
      </c>
      <c r="E7" s="1" t="s">
        <v>127</v>
      </c>
      <c r="F7" s="1">
        <v>1</v>
      </c>
      <c r="G7" s="1"/>
      <c r="H7" s="9">
        <v>20.399999999999999</v>
      </c>
      <c r="I7" s="50"/>
      <c r="J7" s="20"/>
      <c r="K7" s="19"/>
    </row>
    <row r="8" spans="2:16" x14ac:dyDescent="0.25">
      <c r="B8" s="16" t="s">
        <v>111</v>
      </c>
      <c r="C8" s="1" t="s">
        <v>128</v>
      </c>
      <c r="D8" s="1">
        <v>1</v>
      </c>
      <c r="E8" s="1" t="s">
        <v>129</v>
      </c>
      <c r="F8" s="1">
        <v>1</v>
      </c>
      <c r="G8" s="1"/>
      <c r="H8" s="9">
        <v>6.75</v>
      </c>
      <c r="I8" s="50"/>
      <c r="J8" s="20"/>
      <c r="K8" s="19"/>
    </row>
    <row r="9" spans="2:16" x14ac:dyDescent="0.25">
      <c r="B9" s="16" t="s">
        <v>111</v>
      </c>
      <c r="C9" s="1" t="s">
        <v>130</v>
      </c>
      <c r="D9" s="1">
        <v>1</v>
      </c>
      <c r="E9" s="1" t="s">
        <v>131</v>
      </c>
      <c r="F9" s="1">
        <v>1</v>
      </c>
      <c r="G9" s="1"/>
      <c r="H9" s="9">
        <v>6.62</v>
      </c>
      <c r="I9" s="50"/>
      <c r="J9" s="20"/>
      <c r="K9" s="19"/>
    </row>
    <row r="10" spans="2:16" x14ac:dyDescent="0.25">
      <c r="B10" s="16" t="s">
        <v>111</v>
      </c>
      <c r="C10" s="1" t="s">
        <v>132</v>
      </c>
      <c r="D10" s="1">
        <v>4</v>
      </c>
      <c r="E10" s="1" t="s">
        <v>133</v>
      </c>
      <c r="F10" s="1">
        <v>1</v>
      </c>
      <c r="G10" s="1"/>
      <c r="H10" s="9">
        <v>6</v>
      </c>
      <c r="I10" s="50"/>
      <c r="J10" s="20"/>
      <c r="K10" s="19"/>
    </row>
    <row r="11" spans="2:16" x14ac:dyDescent="0.25">
      <c r="B11" s="16" t="s">
        <v>111</v>
      </c>
      <c r="C11" s="1" t="s">
        <v>132</v>
      </c>
      <c r="D11" s="1">
        <v>4</v>
      </c>
      <c r="E11" s="1" t="s">
        <v>134</v>
      </c>
      <c r="F11" s="1">
        <v>1</v>
      </c>
      <c r="G11" s="1"/>
      <c r="H11" s="9">
        <v>4.87</v>
      </c>
      <c r="I11" s="50"/>
      <c r="J11" s="20"/>
      <c r="K11" s="19"/>
    </row>
    <row r="12" spans="2:16" ht="15.75" thickBot="1" x14ac:dyDescent="0.3">
      <c r="B12" s="16" t="s">
        <v>111</v>
      </c>
      <c r="C12" s="17" t="s">
        <v>132</v>
      </c>
      <c r="D12" s="17">
        <v>5</v>
      </c>
      <c r="E12" s="17" t="s">
        <v>135</v>
      </c>
      <c r="F12" s="48">
        <v>1</v>
      </c>
      <c r="G12" s="1"/>
      <c r="H12" s="51">
        <v>4.8</v>
      </c>
      <c r="I12" s="50"/>
      <c r="J12" s="20"/>
      <c r="K12" s="19"/>
    </row>
    <row r="13" spans="2:16" x14ac:dyDescent="0.25">
      <c r="B13" s="64"/>
      <c r="C13" s="65"/>
      <c r="D13" s="65"/>
      <c r="E13" s="65"/>
      <c r="F13" s="65"/>
      <c r="G13" s="65"/>
      <c r="H13" s="66"/>
      <c r="I13" s="50"/>
      <c r="J13" s="20"/>
      <c r="K13" s="19"/>
    </row>
    <row r="14" spans="2:16" x14ac:dyDescent="0.25">
      <c r="B14" s="16" t="s">
        <v>113</v>
      </c>
      <c r="C14" s="1" t="s">
        <v>2</v>
      </c>
      <c r="D14" s="2">
        <v>6</v>
      </c>
      <c r="E14" s="2" t="s">
        <v>42</v>
      </c>
      <c r="F14" s="2">
        <v>1</v>
      </c>
      <c r="G14" s="2"/>
      <c r="H14" s="63">
        <v>8.4</v>
      </c>
      <c r="I14" s="50"/>
      <c r="J14" s="20"/>
      <c r="K14" s="19"/>
    </row>
    <row r="15" spans="2:16" x14ac:dyDescent="0.25">
      <c r="B15" s="16" t="s">
        <v>113</v>
      </c>
      <c r="C15" s="2" t="s">
        <v>2</v>
      </c>
      <c r="D15" s="2">
        <v>9</v>
      </c>
      <c r="E15" s="2" t="s">
        <v>33</v>
      </c>
      <c r="F15" s="2">
        <v>1</v>
      </c>
      <c r="G15" s="2"/>
      <c r="H15" s="63">
        <v>14.4</v>
      </c>
      <c r="I15" s="50"/>
      <c r="J15" s="20"/>
      <c r="K15" s="19"/>
    </row>
    <row r="16" spans="2:16" x14ac:dyDescent="0.25">
      <c r="B16" s="73" t="s">
        <v>114</v>
      </c>
      <c r="C16" s="2" t="s">
        <v>2</v>
      </c>
      <c r="D16" s="2">
        <v>7</v>
      </c>
      <c r="E16" s="2" t="s">
        <v>35</v>
      </c>
      <c r="F16" s="2">
        <v>1</v>
      </c>
      <c r="G16" s="2"/>
      <c r="H16" s="63">
        <v>7.2</v>
      </c>
      <c r="I16" s="42"/>
      <c r="J16" s="43"/>
      <c r="K16" s="20"/>
      <c r="L16" s="19"/>
    </row>
    <row r="17" spans="2:12" x14ac:dyDescent="0.25">
      <c r="B17" s="73" t="s">
        <v>114</v>
      </c>
      <c r="C17" s="2" t="s">
        <v>2</v>
      </c>
      <c r="D17" s="2">
        <v>7</v>
      </c>
      <c r="E17" s="2" t="s">
        <v>33</v>
      </c>
      <c r="F17" s="2">
        <v>1</v>
      </c>
      <c r="G17" s="2"/>
      <c r="H17" s="78">
        <v>11.2</v>
      </c>
      <c r="I17" s="42"/>
      <c r="J17" s="43"/>
      <c r="K17" s="20"/>
      <c r="L17" s="19"/>
    </row>
    <row r="18" spans="2:12" ht="15.75" thickBot="1" x14ac:dyDescent="0.3">
      <c r="B18" s="79" t="s">
        <v>114</v>
      </c>
      <c r="C18" s="12" t="s">
        <v>2</v>
      </c>
      <c r="D18" s="12">
        <v>28</v>
      </c>
      <c r="E18" s="12" t="s">
        <v>44</v>
      </c>
      <c r="F18" s="12">
        <v>1</v>
      </c>
      <c r="G18" s="12"/>
      <c r="H18" s="80">
        <v>61.6</v>
      </c>
      <c r="I18" s="42"/>
      <c r="J18" s="43"/>
      <c r="K18" s="20"/>
      <c r="L18" s="19"/>
    </row>
    <row r="19" spans="2:12" ht="15.75" thickBot="1" x14ac:dyDescent="0.3">
      <c r="B19" s="38"/>
      <c r="C19" s="35"/>
      <c r="D19" s="35"/>
      <c r="E19" s="35"/>
      <c r="F19" s="35"/>
      <c r="G19" s="35"/>
      <c r="H19" s="39"/>
      <c r="I19" s="42"/>
      <c r="J19" s="43"/>
      <c r="K19" s="20"/>
      <c r="L19" s="19"/>
    </row>
    <row r="20" spans="2:12" x14ac:dyDescent="0.25">
      <c r="B20" s="5" t="s">
        <v>115</v>
      </c>
      <c r="C20" s="6" t="s">
        <v>2</v>
      </c>
      <c r="D20" s="6">
        <v>7</v>
      </c>
      <c r="E20" s="6" t="s">
        <v>35</v>
      </c>
      <c r="F20" s="6">
        <v>1</v>
      </c>
      <c r="G20" s="6"/>
      <c r="H20" s="7">
        <v>8.4</v>
      </c>
      <c r="I20" s="37"/>
      <c r="J20" s="20"/>
      <c r="K20" s="19"/>
    </row>
    <row r="21" spans="2:12" x14ac:dyDescent="0.25">
      <c r="B21" s="8" t="s">
        <v>115</v>
      </c>
      <c r="C21" s="41" t="s">
        <v>2</v>
      </c>
      <c r="D21" s="41">
        <v>7</v>
      </c>
      <c r="E21" s="41" t="s">
        <v>33</v>
      </c>
      <c r="F21" s="41">
        <v>1</v>
      </c>
      <c r="G21" s="2"/>
      <c r="H21" s="44">
        <v>11.2</v>
      </c>
      <c r="I21" s="37"/>
      <c r="J21" s="20"/>
      <c r="K21" s="19"/>
    </row>
    <row r="22" spans="2:12" ht="15.75" thickBot="1" x14ac:dyDescent="0.3">
      <c r="B22" s="11" t="s">
        <v>115</v>
      </c>
      <c r="C22" s="12" t="s">
        <v>2</v>
      </c>
      <c r="D22" s="12">
        <v>28</v>
      </c>
      <c r="E22" s="12" t="s">
        <v>44</v>
      </c>
      <c r="F22" s="12">
        <v>1</v>
      </c>
      <c r="G22" s="12"/>
      <c r="H22" s="51">
        <v>61.6</v>
      </c>
      <c r="I22" s="37"/>
      <c r="J22" s="20"/>
      <c r="K22" s="19"/>
    </row>
    <row r="23" spans="2:12" x14ac:dyDescent="0.25">
      <c r="B23" s="55"/>
      <c r="C23" s="35"/>
      <c r="D23" s="35"/>
      <c r="E23" s="35"/>
      <c r="F23" s="35"/>
      <c r="G23" s="35"/>
      <c r="H23" s="36"/>
      <c r="I23" s="37"/>
      <c r="J23" s="20"/>
      <c r="K23" s="19"/>
    </row>
    <row r="24" spans="2:12" x14ac:dyDescent="0.25">
      <c r="B24" s="8" t="s">
        <v>116</v>
      </c>
      <c r="C24" s="2" t="s">
        <v>2</v>
      </c>
      <c r="D24" s="2">
        <v>9</v>
      </c>
      <c r="E24" s="2" t="s">
        <v>35</v>
      </c>
      <c r="F24" s="2">
        <v>1</v>
      </c>
      <c r="G24" s="2"/>
      <c r="H24" s="9">
        <v>10.8</v>
      </c>
      <c r="I24" s="26">
        <f>2.38*0.9</f>
        <v>2.1419999999999999</v>
      </c>
      <c r="J24" s="20">
        <f t="shared" ref="J24:J28" si="1">D24*I24</f>
        <v>19.277999999999999</v>
      </c>
      <c r="K24" s="19">
        <f t="shared" si="0"/>
        <v>-8.477999999999998</v>
      </c>
    </row>
    <row r="25" spans="2:12" x14ac:dyDescent="0.25">
      <c r="B25" s="8" t="s">
        <v>116</v>
      </c>
      <c r="C25" s="2" t="s">
        <v>2</v>
      </c>
      <c r="D25" s="2">
        <v>7</v>
      </c>
      <c r="E25" s="2" t="s">
        <v>33</v>
      </c>
      <c r="F25" s="2">
        <v>1</v>
      </c>
      <c r="G25" s="2"/>
      <c r="H25" s="9">
        <v>11.2</v>
      </c>
      <c r="I25" s="26">
        <f>1.65*2.13</f>
        <v>3.5144999999999995</v>
      </c>
      <c r="J25" s="20">
        <f t="shared" si="1"/>
        <v>24.601499999999998</v>
      </c>
      <c r="K25" s="19">
        <f t="shared" si="0"/>
        <v>-13.401499999999999</v>
      </c>
    </row>
    <row r="26" spans="2:12" x14ac:dyDescent="0.25">
      <c r="B26" s="8" t="s">
        <v>116</v>
      </c>
      <c r="C26" s="2" t="s">
        <v>2</v>
      </c>
      <c r="D26" s="2">
        <v>20</v>
      </c>
      <c r="E26" s="2" t="s">
        <v>44</v>
      </c>
      <c r="F26" s="2">
        <v>1</v>
      </c>
      <c r="G26" s="2"/>
      <c r="H26" s="9">
        <v>44</v>
      </c>
      <c r="I26" s="26">
        <f>1.5*2.23</f>
        <v>3.3449999999999998</v>
      </c>
      <c r="J26" s="20">
        <f t="shared" si="1"/>
        <v>66.899999999999991</v>
      </c>
      <c r="K26" s="19">
        <f t="shared" si="0"/>
        <v>-22.899999999999991</v>
      </c>
    </row>
    <row r="27" spans="2:12" ht="15.75" thickBot="1" x14ac:dyDescent="0.3">
      <c r="B27" s="11" t="s">
        <v>116</v>
      </c>
      <c r="C27" s="12" t="s">
        <v>46</v>
      </c>
      <c r="D27" s="12">
        <v>1</v>
      </c>
      <c r="E27" s="12" t="s">
        <v>47</v>
      </c>
      <c r="F27" s="12">
        <v>1</v>
      </c>
      <c r="G27" s="12"/>
      <c r="H27" s="13">
        <v>2.94</v>
      </c>
      <c r="I27" s="26">
        <f>1.18*1.47</f>
        <v>1.7345999999999999</v>
      </c>
      <c r="J27" s="20">
        <f t="shared" si="1"/>
        <v>1.7345999999999999</v>
      </c>
      <c r="K27" s="19">
        <f t="shared" si="0"/>
        <v>1.2054</v>
      </c>
    </row>
    <row r="28" spans="2:12" ht="15.75" thickBot="1" x14ac:dyDescent="0.3">
      <c r="B28" s="38"/>
      <c r="C28" s="35"/>
      <c r="D28" s="35"/>
      <c r="E28" s="35"/>
      <c r="F28" s="35"/>
      <c r="G28" s="35"/>
      <c r="H28" s="39"/>
      <c r="I28" s="27">
        <f>1.13*0.5</f>
        <v>0.56499999999999995</v>
      </c>
      <c r="J28" s="20">
        <f t="shared" si="1"/>
        <v>0</v>
      </c>
      <c r="K28" s="19">
        <f t="shared" si="0"/>
        <v>0</v>
      </c>
    </row>
    <row r="29" spans="2:12" x14ac:dyDescent="0.25">
      <c r="B29" s="5" t="s">
        <v>112</v>
      </c>
      <c r="C29" s="6" t="s">
        <v>2</v>
      </c>
      <c r="D29" s="6">
        <v>3</v>
      </c>
      <c r="E29" s="6" t="s">
        <v>35</v>
      </c>
      <c r="F29" s="6">
        <v>1</v>
      </c>
      <c r="G29" s="6"/>
      <c r="H29" s="21">
        <v>3.6</v>
      </c>
      <c r="I29" s="40"/>
      <c r="J29" s="20"/>
      <c r="K29" s="19"/>
      <c r="L29" s="81"/>
    </row>
    <row r="30" spans="2:12" x14ac:dyDescent="0.25">
      <c r="B30" s="8" t="s">
        <v>112</v>
      </c>
      <c r="C30" s="2" t="s">
        <v>2</v>
      </c>
      <c r="D30" s="2">
        <v>24</v>
      </c>
      <c r="E30" s="2" t="s">
        <v>33</v>
      </c>
      <c r="F30" s="2">
        <v>1</v>
      </c>
      <c r="G30" s="2"/>
      <c r="H30" s="10">
        <v>38.4</v>
      </c>
      <c r="I30" s="40"/>
      <c r="J30" s="20"/>
      <c r="K30" s="19"/>
      <c r="L30" s="81"/>
    </row>
    <row r="31" spans="2:12" x14ac:dyDescent="0.25">
      <c r="B31" s="8" t="s">
        <v>112</v>
      </c>
      <c r="C31" s="2" t="s">
        <v>2</v>
      </c>
      <c r="D31" s="2">
        <v>33</v>
      </c>
      <c r="E31" s="2" t="s">
        <v>34</v>
      </c>
      <c r="F31" s="2">
        <v>1</v>
      </c>
      <c r="G31" s="2"/>
      <c r="H31" s="10">
        <v>59.4</v>
      </c>
      <c r="I31" s="40"/>
      <c r="J31" s="20"/>
      <c r="K31" s="19"/>
      <c r="L31" s="81"/>
    </row>
    <row r="32" spans="2:12" x14ac:dyDescent="0.25">
      <c r="B32" s="8" t="s">
        <v>112</v>
      </c>
      <c r="C32" s="2" t="s">
        <v>38</v>
      </c>
      <c r="D32" s="2">
        <v>3</v>
      </c>
      <c r="E32" s="2" t="s">
        <v>36</v>
      </c>
      <c r="F32" s="2">
        <v>1</v>
      </c>
      <c r="G32" s="2"/>
      <c r="H32" s="10">
        <v>6.3</v>
      </c>
      <c r="I32" s="40"/>
      <c r="J32" s="20"/>
      <c r="K32" s="19"/>
      <c r="L32" s="81"/>
    </row>
    <row r="33" spans="2:12" ht="15.75" thickBot="1" x14ac:dyDescent="0.3">
      <c r="B33" s="11" t="s">
        <v>112</v>
      </c>
      <c r="C33" s="12" t="s">
        <v>37</v>
      </c>
      <c r="D33" s="12">
        <v>3</v>
      </c>
      <c r="E33" s="12" t="s">
        <v>36</v>
      </c>
      <c r="F33" s="12">
        <v>1</v>
      </c>
      <c r="G33" s="12"/>
      <c r="H33" s="13">
        <v>6.3</v>
      </c>
      <c r="I33" s="40"/>
      <c r="J33" s="20"/>
      <c r="K33" s="19"/>
    </row>
    <row r="34" spans="2:12" ht="15.75" thickBot="1" x14ac:dyDescent="0.3">
      <c r="B34" s="52"/>
      <c r="C34" s="68"/>
      <c r="D34" s="53"/>
      <c r="E34" s="53"/>
      <c r="F34" s="53"/>
      <c r="G34" s="53"/>
      <c r="H34" s="54"/>
      <c r="I34" s="56"/>
      <c r="J34" s="20"/>
      <c r="K34" s="19"/>
    </row>
    <row r="35" spans="2:12" x14ac:dyDescent="0.25">
      <c r="B35" s="5" t="s">
        <v>69</v>
      </c>
      <c r="C35" s="15" t="s">
        <v>2</v>
      </c>
      <c r="D35" s="6">
        <v>9</v>
      </c>
      <c r="E35" s="6" t="s">
        <v>35</v>
      </c>
      <c r="F35" s="6">
        <v>1</v>
      </c>
      <c r="G35" s="6"/>
      <c r="H35" s="21">
        <v>10.8</v>
      </c>
      <c r="I35" s="30">
        <f>1.33*1.49</f>
        <v>1.9817</v>
      </c>
      <c r="J35" s="20">
        <f>D35*I35</f>
        <v>17.8353</v>
      </c>
      <c r="K35" s="19">
        <f t="shared" si="0"/>
        <v>-7.0352999999999994</v>
      </c>
    </row>
    <row r="36" spans="2:12" x14ac:dyDescent="0.25">
      <c r="B36" s="8" t="s">
        <v>69</v>
      </c>
      <c r="C36" s="1" t="s">
        <v>2</v>
      </c>
      <c r="D36" s="2">
        <v>11</v>
      </c>
      <c r="E36" s="2" t="s">
        <v>33</v>
      </c>
      <c r="F36" s="2">
        <v>1</v>
      </c>
      <c r="G36" s="2"/>
      <c r="H36" s="10">
        <v>17.600000000000001</v>
      </c>
      <c r="I36" s="30">
        <f>1.16*1.76</f>
        <v>2.0415999999999999</v>
      </c>
      <c r="J36" s="20">
        <f>D36*I36</f>
        <v>22.457599999999999</v>
      </c>
      <c r="K36" s="19">
        <f t="shared" si="0"/>
        <v>-4.8575999999999979</v>
      </c>
    </row>
    <row r="37" spans="2:12" ht="15.75" thickBot="1" x14ac:dyDescent="0.3">
      <c r="B37" s="11" t="s">
        <v>69</v>
      </c>
      <c r="C37" s="17" t="s">
        <v>2</v>
      </c>
      <c r="D37" s="12">
        <v>10</v>
      </c>
      <c r="E37" s="12" t="s">
        <v>34</v>
      </c>
      <c r="F37" s="12">
        <v>1</v>
      </c>
      <c r="G37" s="12"/>
      <c r="H37" s="13">
        <v>18</v>
      </c>
      <c r="I37" s="31">
        <f>1.16*1.76</f>
        <v>2.0415999999999999</v>
      </c>
      <c r="J37" s="20">
        <f>D37*I37</f>
        <v>20.415999999999997</v>
      </c>
      <c r="K37" s="19">
        <f t="shared" si="0"/>
        <v>-2.4159999999999968</v>
      </c>
    </row>
    <row r="38" spans="2:12" ht="15.75" thickBot="1" x14ac:dyDescent="0.3">
      <c r="B38" s="55"/>
      <c r="C38" s="67"/>
      <c r="D38" s="35"/>
      <c r="E38" s="35"/>
      <c r="F38" s="69"/>
      <c r="G38" s="69"/>
      <c r="H38" s="70"/>
      <c r="I38" s="40"/>
      <c r="J38" s="20"/>
      <c r="K38" s="19"/>
      <c r="L38" s="82"/>
    </row>
    <row r="39" spans="2:12" x14ac:dyDescent="0.25">
      <c r="B39" s="5" t="s">
        <v>72</v>
      </c>
      <c r="C39" s="6" t="s">
        <v>104</v>
      </c>
      <c r="D39" s="6">
        <v>1</v>
      </c>
      <c r="E39" s="6" t="s">
        <v>85</v>
      </c>
      <c r="F39" s="6">
        <v>1</v>
      </c>
      <c r="G39" s="6"/>
      <c r="H39" s="21">
        <v>6.56</v>
      </c>
      <c r="I39" s="30">
        <f>1.54*2.19</f>
        <v>3.3725999999999998</v>
      </c>
      <c r="J39" s="20">
        <f>D39*I39</f>
        <v>3.3725999999999998</v>
      </c>
      <c r="K39" s="19">
        <f t="shared" si="0"/>
        <v>3.1873999999999998</v>
      </c>
    </row>
    <row r="40" spans="2:12" x14ac:dyDescent="0.25">
      <c r="B40" s="8" t="s">
        <v>72</v>
      </c>
      <c r="C40" s="2" t="s">
        <v>86</v>
      </c>
      <c r="D40" s="2">
        <v>1</v>
      </c>
      <c r="E40" s="2" t="s">
        <v>87</v>
      </c>
      <c r="F40" s="2">
        <v>1</v>
      </c>
      <c r="G40" s="2"/>
      <c r="H40" s="10">
        <v>7.13</v>
      </c>
      <c r="I40" s="30"/>
      <c r="J40" s="20"/>
      <c r="K40" s="19"/>
    </row>
    <row r="41" spans="2:12" x14ac:dyDescent="0.25">
      <c r="B41" s="8" t="s">
        <v>72</v>
      </c>
      <c r="C41" s="2" t="s">
        <v>140</v>
      </c>
      <c r="D41" s="2">
        <v>1</v>
      </c>
      <c r="E41" s="2" t="s">
        <v>88</v>
      </c>
      <c r="F41" s="2">
        <v>1</v>
      </c>
      <c r="G41" s="2"/>
      <c r="H41" s="10">
        <v>6.65</v>
      </c>
      <c r="I41" s="30">
        <f>2.19*1.54</f>
        <v>3.3725999999999998</v>
      </c>
      <c r="J41" s="20">
        <f t="shared" ref="J41:J54" si="2">D41*I41</f>
        <v>3.3725999999999998</v>
      </c>
      <c r="K41" s="19">
        <f t="shared" si="0"/>
        <v>3.2774000000000005</v>
      </c>
    </row>
    <row r="42" spans="2:12" x14ac:dyDescent="0.25">
      <c r="B42" s="8" t="s">
        <v>72</v>
      </c>
      <c r="C42" s="2" t="s">
        <v>90</v>
      </c>
      <c r="D42" s="2">
        <v>1</v>
      </c>
      <c r="E42" s="2" t="s">
        <v>89</v>
      </c>
      <c r="F42" s="2">
        <v>1</v>
      </c>
      <c r="G42" s="2"/>
      <c r="H42" s="10">
        <v>1.89</v>
      </c>
      <c r="I42" s="30">
        <f>0.76*2.24</f>
        <v>1.7024000000000001</v>
      </c>
      <c r="J42" s="20">
        <f t="shared" si="2"/>
        <v>1.7024000000000001</v>
      </c>
      <c r="K42" s="19">
        <f t="shared" ref="K42:K54" si="3">H42-J42</f>
        <v>0.18759999999999977</v>
      </c>
    </row>
    <row r="43" spans="2:12" ht="17.25" customHeight="1" x14ac:dyDescent="0.25">
      <c r="B43" s="8" t="s">
        <v>72</v>
      </c>
      <c r="C43" s="57" t="s">
        <v>92</v>
      </c>
      <c r="D43" s="2">
        <v>1</v>
      </c>
      <c r="E43" s="2" t="s">
        <v>91</v>
      </c>
      <c r="F43" s="2">
        <v>1</v>
      </c>
      <c r="G43" s="2"/>
      <c r="H43" s="10">
        <v>4.0599999999999996</v>
      </c>
      <c r="I43" s="30">
        <f>0.55*0.55</f>
        <v>0.30250000000000005</v>
      </c>
      <c r="J43" s="20">
        <f t="shared" si="2"/>
        <v>0.30250000000000005</v>
      </c>
      <c r="K43" s="19">
        <f t="shared" si="3"/>
        <v>3.7574999999999994</v>
      </c>
    </row>
    <row r="44" spans="2:12" ht="16.5" customHeight="1" x14ac:dyDescent="0.25">
      <c r="B44" s="8" t="s">
        <v>72</v>
      </c>
      <c r="C44" s="57" t="s">
        <v>93</v>
      </c>
      <c r="D44" s="2">
        <v>2</v>
      </c>
      <c r="E44" s="2" t="s">
        <v>32</v>
      </c>
      <c r="F44" s="2">
        <v>1</v>
      </c>
      <c r="G44" s="2"/>
      <c r="H44" s="10">
        <v>4.84</v>
      </c>
      <c r="I44" s="30">
        <f>3.2*2.5</f>
        <v>8</v>
      </c>
      <c r="J44" s="20">
        <f t="shared" si="2"/>
        <v>16</v>
      </c>
      <c r="K44" s="19">
        <f t="shared" si="3"/>
        <v>-11.16</v>
      </c>
    </row>
    <row r="45" spans="2:12" ht="15" customHeight="1" x14ac:dyDescent="0.25">
      <c r="B45" s="8" t="s">
        <v>72</v>
      </c>
      <c r="C45" s="57" t="s">
        <v>94</v>
      </c>
      <c r="D45" s="2">
        <v>3</v>
      </c>
      <c r="E45" s="2" t="s">
        <v>36</v>
      </c>
      <c r="F45" s="2">
        <v>1</v>
      </c>
      <c r="G45" s="2"/>
      <c r="H45" s="10">
        <v>6.3</v>
      </c>
      <c r="I45" s="30">
        <f>2*2</f>
        <v>4</v>
      </c>
      <c r="J45" s="20">
        <f t="shared" si="2"/>
        <v>12</v>
      </c>
      <c r="K45" s="19">
        <f t="shared" si="3"/>
        <v>-5.7</v>
      </c>
    </row>
    <row r="46" spans="2:12" x14ac:dyDescent="0.25">
      <c r="B46" s="8" t="s">
        <v>72</v>
      </c>
      <c r="C46" s="57" t="s">
        <v>95</v>
      </c>
      <c r="D46" s="2">
        <v>4</v>
      </c>
      <c r="E46" s="2" t="s">
        <v>96</v>
      </c>
      <c r="F46" s="2">
        <v>1</v>
      </c>
      <c r="G46" s="2"/>
      <c r="H46" s="10">
        <v>12.32</v>
      </c>
      <c r="I46" s="30">
        <f>2*2.4</f>
        <v>4.8</v>
      </c>
      <c r="J46" s="20">
        <f t="shared" si="2"/>
        <v>19.2</v>
      </c>
      <c r="K46" s="19">
        <f t="shared" si="3"/>
        <v>-6.879999999999999</v>
      </c>
    </row>
    <row r="47" spans="2:12" ht="15.75" thickBot="1" x14ac:dyDescent="0.3">
      <c r="B47" s="8" t="s">
        <v>72</v>
      </c>
      <c r="C47" s="59" t="s">
        <v>2</v>
      </c>
      <c r="D47" s="2">
        <v>12</v>
      </c>
      <c r="E47" s="2" t="s">
        <v>35</v>
      </c>
      <c r="F47" s="2">
        <v>1</v>
      </c>
      <c r="G47" s="2"/>
      <c r="H47" s="10">
        <v>14.4</v>
      </c>
      <c r="I47" s="31">
        <f>1.9*2.4</f>
        <v>4.5599999999999996</v>
      </c>
      <c r="J47" s="20">
        <f t="shared" si="2"/>
        <v>54.72</v>
      </c>
      <c r="K47" s="19">
        <f t="shared" si="3"/>
        <v>-40.32</v>
      </c>
    </row>
    <row r="48" spans="2:12" x14ac:dyDescent="0.25">
      <c r="B48" s="46" t="s">
        <v>72</v>
      </c>
      <c r="C48" s="71" t="s">
        <v>2</v>
      </c>
      <c r="D48" s="41">
        <v>46</v>
      </c>
      <c r="E48" s="41" t="s">
        <v>33</v>
      </c>
      <c r="F48" s="41">
        <v>1</v>
      </c>
      <c r="G48" s="41"/>
      <c r="H48" s="47">
        <v>73.599999999999994</v>
      </c>
      <c r="I48" s="29">
        <f>1.93*2.1</f>
        <v>4.0529999999999999</v>
      </c>
      <c r="J48" s="20">
        <f t="shared" si="2"/>
        <v>186.43799999999999</v>
      </c>
      <c r="K48" s="19">
        <f t="shared" si="3"/>
        <v>-112.83799999999999</v>
      </c>
    </row>
    <row r="49" spans="2:12" x14ac:dyDescent="0.25">
      <c r="B49" s="8" t="s">
        <v>72</v>
      </c>
      <c r="C49" s="59" t="s">
        <v>2</v>
      </c>
      <c r="D49" s="2">
        <v>2</v>
      </c>
      <c r="E49" s="2" t="s">
        <v>34</v>
      </c>
      <c r="F49" s="2">
        <v>1</v>
      </c>
      <c r="G49" s="2"/>
      <c r="H49" s="10">
        <v>3.6</v>
      </c>
      <c r="I49" s="30">
        <f>1.93*2.1</f>
        <v>4.0529999999999999</v>
      </c>
      <c r="J49" s="20">
        <f t="shared" si="2"/>
        <v>8.1059999999999999</v>
      </c>
      <c r="K49" s="19">
        <f t="shared" si="3"/>
        <v>-4.5060000000000002</v>
      </c>
    </row>
    <row r="50" spans="2:12" x14ac:dyDescent="0.25">
      <c r="B50" s="8" t="s">
        <v>72</v>
      </c>
      <c r="C50" s="59" t="s">
        <v>2</v>
      </c>
      <c r="D50" s="2">
        <v>1</v>
      </c>
      <c r="E50" s="2" t="s">
        <v>44</v>
      </c>
      <c r="F50" s="2">
        <v>1</v>
      </c>
      <c r="G50" s="2"/>
      <c r="H50" s="10">
        <v>2.2000000000000002</v>
      </c>
      <c r="I50" s="30">
        <f>1.49*1.5</f>
        <v>2.2349999999999999</v>
      </c>
      <c r="J50" s="20">
        <f t="shared" si="2"/>
        <v>2.2349999999999999</v>
      </c>
      <c r="K50" s="19">
        <f t="shared" si="3"/>
        <v>-3.4999999999999698E-2</v>
      </c>
    </row>
    <row r="51" spans="2:12" x14ac:dyDescent="0.25">
      <c r="B51" s="8" t="s">
        <v>72</v>
      </c>
      <c r="C51" s="59" t="s">
        <v>100</v>
      </c>
      <c r="D51" s="2">
        <v>7</v>
      </c>
      <c r="E51" s="2" t="s">
        <v>101</v>
      </c>
      <c r="F51" s="2">
        <v>1</v>
      </c>
      <c r="G51" s="2"/>
      <c r="H51" s="10">
        <v>19.600000000000001</v>
      </c>
      <c r="I51" s="30">
        <f>1.21*1.78</f>
        <v>2.1537999999999999</v>
      </c>
      <c r="J51" s="20">
        <f t="shared" si="2"/>
        <v>15.076599999999999</v>
      </c>
      <c r="K51" s="19">
        <f t="shared" si="3"/>
        <v>4.5234000000000023</v>
      </c>
    </row>
    <row r="52" spans="2:12" ht="15.75" thickBot="1" x14ac:dyDescent="0.3">
      <c r="B52" s="11" t="s">
        <v>72</v>
      </c>
      <c r="C52" s="58" t="s">
        <v>102</v>
      </c>
      <c r="D52" s="12">
        <v>1</v>
      </c>
      <c r="E52" s="12" t="s">
        <v>103</v>
      </c>
      <c r="F52" s="12">
        <v>1</v>
      </c>
      <c r="G52" s="12"/>
      <c r="H52" s="13">
        <v>3.2</v>
      </c>
      <c r="I52" s="31">
        <f>1.19*1.49</f>
        <v>1.7730999999999999</v>
      </c>
      <c r="J52" s="20">
        <f t="shared" si="2"/>
        <v>1.7730999999999999</v>
      </c>
      <c r="K52" s="19">
        <f t="shared" si="3"/>
        <v>1.4269000000000003</v>
      </c>
    </row>
    <row r="53" spans="2:12" ht="15.75" thickBot="1" x14ac:dyDescent="0.3">
      <c r="B53" s="38"/>
      <c r="C53" s="101"/>
      <c r="D53" s="35"/>
      <c r="E53" s="35"/>
      <c r="F53" s="35"/>
      <c r="G53" s="35"/>
      <c r="H53" s="39"/>
      <c r="I53" s="29">
        <f>1.19*1.18</f>
        <v>1.4041999999999999</v>
      </c>
      <c r="J53" s="20">
        <f t="shared" si="2"/>
        <v>0</v>
      </c>
      <c r="K53" s="19">
        <f t="shared" si="3"/>
        <v>0</v>
      </c>
    </row>
    <row r="54" spans="2:12" ht="15.75" thickBot="1" x14ac:dyDescent="0.3">
      <c r="B54" s="102" t="s">
        <v>125</v>
      </c>
      <c r="C54" s="103"/>
      <c r="D54" s="104"/>
      <c r="E54" s="104"/>
      <c r="F54" s="104"/>
      <c r="G54" s="105"/>
      <c r="H54" s="106">
        <f>SUM(H4:H52)</f>
        <v>729.73</v>
      </c>
      <c r="I54" s="30">
        <f>1.5*2</f>
        <v>3</v>
      </c>
      <c r="J54" s="20">
        <f t="shared" si="2"/>
        <v>0</v>
      </c>
      <c r="K54" s="19">
        <f t="shared" si="3"/>
        <v>729.73</v>
      </c>
    </row>
    <row r="55" spans="2:12" x14ac:dyDescent="0.25">
      <c r="L55" s="1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2x ročně</vt:lpstr>
      <vt:lpstr>1xměsíčně</vt:lpstr>
      <vt:lpstr>'1xměsíčně'!Oblast_tisku</vt:lpstr>
      <vt:lpstr>'2x 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Petra Matějková</cp:lastModifiedBy>
  <cp:lastPrinted>2016-11-15T08:04:40Z</cp:lastPrinted>
  <dcterms:created xsi:type="dcterms:W3CDTF">2013-09-12T12:54:28Z</dcterms:created>
  <dcterms:modified xsi:type="dcterms:W3CDTF">2021-01-25T12:15:48Z</dcterms:modified>
</cp:coreProperties>
</file>