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hoslav\Documents\A-DOKUMENTY\HORAŽĎOVICE_SŠ\DOKUMENTACE_ZADÁNÍ_5.1.b VZT_SŠ HD\"/>
    </mc:Choice>
  </mc:AlternateContent>
  <xr:revisionPtr revIDLastSave="0" documentId="13_ncr:1_{86BF68D2-5903-40CA-A032-4AC446BF8E56}" xr6:coauthVersionLast="45" xr6:coauthVersionMax="45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VN 02 Naklady" sheetId="12" r:id="rId4"/>
    <sheet name="1 01 Pol" sheetId="13" r:id="rId5"/>
    <sheet name="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'1 01 Pol'!$1:$7</definedName>
    <definedName name="_xlnm.Print_Titles" localSheetId="5">'1 02 Pol'!$1:$7</definedName>
    <definedName name="_xlnm.Print_Titles" localSheetId="3">'OVN 02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'1 01 Pol'!$A$1:$X$98</definedName>
    <definedName name="_xlnm.Print_Area" localSheetId="5">'1 02 Pol'!$A$1:$X$26</definedName>
    <definedName name="_xlnm.Print_Area" localSheetId="3">'OVN 02 Naklady'!$A$1:$X$15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4" l="1"/>
  <c r="Q18" i="14"/>
  <c r="O18" i="14"/>
  <c r="K18" i="14"/>
  <c r="I18" i="14"/>
  <c r="G18" i="14"/>
  <c r="M18" i="14" s="1"/>
  <c r="G14" i="13" l="1"/>
  <c r="Q19" i="13"/>
  <c r="O19" i="13"/>
  <c r="K19" i="13"/>
  <c r="I19" i="13"/>
  <c r="G19" i="13"/>
  <c r="M19" i="13" s="1"/>
  <c r="G8" i="13"/>
  <c r="Q13" i="13"/>
  <c r="O13" i="13"/>
  <c r="M13" i="13"/>
  <c r="K13" i="13"/>
  <c r="I13" i="13"/>
  <c r="G13" i="13"/>
  <c r="G9" i="14" l="1"/>
  <c r="M9" i="14" s="1"/>
  <c r="I9" i="14"/>
  <c r="I8" i="14" s="1"/>
  <c r="K9" i="14"/>
  <c r="O9" i="14"/>
  <c r="Q9" i="14"/>
  <c r="Q8" i="14" s="1"/>
  <c r="V9" i="14"/>
  <c r="G10" i="14"/>
  <c r="M10" i="14" s="1"/>
  <c r="I10" i="14"/>
  <c r="K10" i="14"/>
  <c r="O10" i="14"/>
  <c r="O8" i="14" s="1"/>
  <c r="Q10" i="14"/>
  <c r="V10" i="14"/>
  <c r="G12" i="14"/>
  <c r="I12" i="14"/>
  <c r="I11" i="14" s="1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20" i="14"/>
  <c r="M20" i="14" s="1"/>
  <c r="I20" i="14"/>
  <c r="K20" i="14"/>
  <c r="O20" i="14"/>
  <c r="Q20" i="14"/>
  <c r="Q19" i="14" s="1"/>
  <c r="V20" i="14"/>
  <c r="G21" i="14"/>
  <c r="M21" i="14" s="1"/>
  <c r="I21" i="14"/>
  <c r="K21" i="14"/>
  <c r="K19" i="14" s="1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AE25" i="14"/>
  <c r="F45" i="1" s="1"/>
  <c r="G9" i="13"/>
  <c r="M9" i="13" s="1"/>
  <c r="I9" i="13"/>
  <c r="K9" i="13"/>
  <c r="O9" i="13"/>
  <c r="Q9" i="13"/>
  <c r="Q8" i="13" s="1"/>
  <c r="V9" i="13"/>
  <c r="G10" i="13"/>
  <c r="M10" i="13" s="1"/>
  <c r="I10" i="13"/>
  <c r="K10" i="13"/>
  <c r="K8" i="13" s="1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7" i="13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9" i="13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7" i="13"/>
  <c r="M87" i="13" s="1"/>
  <c r="I87" i="13"/>
  <c r="K87" i="13"/>
  <c r="O87" i="13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5" i="13"/>
  <c r="M95" i="13" s="1"/>
  <c r="I95" i="13"/>
  <c r="K95" i="13"/>
  <c r="O95" i="13"/>
  <c r="Q95" i="13"/>
  <c r="V95" i="13"/>
  <c r="AE97" i="13"/>
  <c r="G9" i="12"/>
  <c r="AF14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V8" i="12" s="1"/>
  <c r="O11" i="12"/>
  <c r="V11" i="12"/>
  <c r="G12" i="12"/>
  <c r="G11" i="12" s="1"/>
  <c r="I64" i="1" s="1"/>
  <c r="I20" i="1" s="1"/>
  <c r="I12" i="12"/>
  <c r="I11" i="12" s="1"/>
  <c r="K12" i="12"/>
  <c r="K11" i="12" s="1"/>
  <c r="O12" i="12"/>
  <c r="Q12" i="12"/>
  <c r="Q11" i="12" s="1"/>
  <c r="V12" i="12"/>
  <c r="AE14" i="12"/>
  <c r="F40" i="1" s="1"/>
  <c r="I18" i="1"/>
  <c r="H42" i="1"/>
  <c r="F43" i="1" l="1"/>
  <c r="G36" i="13"/>
  <c r="I58" i="1" s="1"/>
  <c r="F44" i="1"/>
  <c r="M12" i="12"/>
  <c r="M11" i="12" s="1"/>
  <c r="G40" i="1"/>
  <c r="G41" i="1"/>
  <c r="H40" i="1"/>
  <c r="I40" i="1" s="1"/>
  <c r="V68" i="13"/>
  <c r="V52" i="13"/>
  <c r="Q36" i="13"/>
  <c r="K14" i="13"/>
  <c r="I19" i="14"/>
  <c r="Q11" i="14"/>
  <c r="O8" i="12"/>
  <c r="AF97" i="13"/>
  <c r="V86" i="13"/>
  <c r="G68" i="13"/>
  <c r="I60" i="1" s="1"/>
  <c r="K36" i="13"/>
  <c r="K20" i="13"/>
  <c r="Q20" i="13"/>
  <c r="I20" i="13"/>
  <c r="Q14" i="13"/>
  <c r="I14" i="13"/>
  <c r="V19" i="14"/>
  <c r="O11" i="14"/>
  <c r="I54" i="1"/>
  <c r="K8" i="14"/>
  <c r="K52" i="13"/>
  <c r="I52" i="13"/>
  <c r="M14" i="13"/>
  <c r="I8" i="13"/>
  <c r="M9" i="12"/>
  <c r="K86" i="13"/>
  <c r="Q86" i="13"/>
  <c r="I86" i="13"/>
  <c r="I68" i="13"/>
  <c r="O36" i="13"/>
  <c r="O20" i="13"/>
  <c r="V14" i="13"/>
  <c r="V8" i="13"/>
  <c r="F39" i="1"/>
  <c r="F41" i="1"/>
  <c r="H41" i="1" s="1"/>
  <c r="I41" i="1" s="1"/>
  <c r="K8" i="12"/>
  <c r="Q8" i="12"/>
  <c r="I8" i="12"/>
  <c r="Q68" i="13"/>
  <c r="O68" i="13"/>
  <c r="O52" i="13"/>
  <c r="V36" i="13"/>
  <c r="I36" i="13"/>
  <c r="V20" i="13"/>
  <c r="O14" i="13"/>
  <c r="I56" i="1"/>
  <c r="O8" i="13"/>
  <c r="AF25" i="14"/>
  <c r="G45" i="1" s="1"/>
  <c r="H45" i="1" s="1"/>
  <c r="I45" i="1" s="1"/>
  <c r="M12" i="14"/>
  <c r="M11" i="14" s="1"/>
  <c r="V8" i="14"/>
  <c r="O86" i="13"/>
  <c r="K68" i="13"/>
  <c r="Q52" i="13"/>
  <c r="O19" i="14"/>
  <c r="V11" i="14"/>
  <c r="K11" i="14"/>
  <c r="M19" i="14"/>
  <c r="M8" i="14"/>
  <c r="G19" i="14"/>
  <c r="I62" i="1" s="1"/>
  <c r="I17" i="1" s="1"/>
  <c r="G8" i="14"/>
  <c r="M86" i="13"/>
  <c r="M52" i="13"/>
  <c r="M20" i="13"/>
  <c r="M8" i="13"/>
  <c r="G86" i="13"/>
  <c r="I61" i="1" s="1"/>
  <c r="G52" i="13"/>
  <c r="I59" i="1" s="1"/>
  <c r="G20" i="13"/>
  <c r="I57" i="1" s="1"/>
  <c r="M69" i="13"/>
  <c r="M68" i="13" s="1"/>
  <c r="M37" i="13"/>
  <c r="M36" i="13" s="1"/>
  <c r="M8" i="12"/>
  <c r="G8" i="12"/>
  <c r="J28" i="1"/>
  <c r="J26" i="1"/>
  <c r="G38" i="1"/>
  <c r="F38" i="1"/>
  <c r="J23" i="1"/>
  <c r="J24" i="1"/>
  <c r="J25" i="1"/>
  <c r="J27" i="1"/>
  <c r="E24" i="1"/>
  <c r="E26" i="1"/>
  <c r="G39" i="1" l="1"/>
  <c r="G46" i="1" s="1"/>
  <c r="G25" i="1" s="1"/>
  <c r="A25" i="1" s="1"/>
  <c r="A26" i="1" s="1"/>
  <c r="G26" i="1" s="1"/>
  <c r="I63" i="1"/>
  <c r="I19" i="1" s="1"/>
  <c r="G14" i="12"/>
  <c r="G43" i="1"/>
  <c r="H43" i="1" s="1"/>
  <c r="I43" i="1" s="1"/>
  <c r="G44" i="1"/>
  <c r="H44" i="1" s="1"/>
  <c r="I44" i="1" s="1"/>
  <c r="I55" i="1"/>
  <c r="G97" i="13"/>
  <c r="G25" i="14"/>
  <c r="I53" i="1"/>
  <c r="F46" i="1"/>
  <c r="H39" i="1"/>
  <c r="H46" i="1" s="1"/>
  <c r="I39" i="1" l="1"/>
  <c r="I46" i="1" s="1"/>
  <c r="J41" i="1" s="1"/>
  <c r="I65" i="1"/>
  <c r="I16" i="1"/>
  <c r="I21" i="1" s="1"/>
  <c r="G28" i="1"/>
  <c r="G23" i="1"/>
  <c r="A23" i="1" s="1"/>
  <c r="A24" i="1" s="1"/>
  <c r="G24" i="1" s="1"/>
  <c r="A27" i="1" s="1"/>
  <c r="A29" i="1" s="1"/>
  <c r="G29" i="1" s="1"/>
  <c r="G27" i="1" s="1"/>
  <c r="J44" i="1" l="1"/>
  <c r="J43" i="1"/>
  <c r="J39" i="1"/>
  <c r="J46" i="1" s="1"/>
  <c r="J45" i="1"/>
  <c r="J40" i="1"/>
  <c r="J64" i="1"/>
  <c r="J57" i="1"/>
  <c r="J54" i="1"/>
  <c r="J62" i="1"/>
  <c r="J55" i="1"/>
  <c r="J63" i="1"/>
  <c r="J60" i="1"/>
  <c r="J59" i="1"/>
  <c r="J56" i="1"/>
  <c r="J53" i="1"/>
  <c r="J61" i="1"/>
  <c r="J58" i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Vladimir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Vladimir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Vladimir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<sst xmlns="http://schemas.openxmlformats.org/spreadsheetml/2006/main" count="954" uniqueCount="283">
  <si>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</si>
  <si>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</si>
  <si>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</si>
  <si>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</si>
  <si>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</si>
  <si>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</si>
  <si>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</si>
  <si>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</si>
  <si>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</si>
  <si>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</si>
  <si>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</si>
  <si>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</si>
  <si>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</si>
  <si>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</si>
  <si>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</si>
  <si>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</si>
  <si>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</si>
  <si>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</si>
  <si>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</si>
  <si>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</si>
  <si>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</si>
  <si>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</si>
  <si>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</si>
  <si>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</si>
  <si>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</si>
  <si>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</si>
  <si>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</si>
  <si>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</si>
  <si>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</si>
  <si>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</si>
  <si>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</si>
  <si>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</si>
  <si>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</si>
  <si>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</si>
  <si>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</si>
  <si>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</si>
  <si>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</si>
  <si>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</si>
  <si>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</si>
  <si>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</si>
  <si>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</si>
  <si>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</si>
  <si>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</si>
  <si>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</si>
  <si>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110a/2019</t>
  </si>
  <si>
    <t>SŠ Horažďovice - snížení energetické náročnosti budovy</t>
  </si>
  <si>
    <t>Střední škola, Horažďovice, Blatenská 313</t>
  </si>
  <si>
    <t>Blatenská 313</t>
  </si>
  <si>
    <t>Horažďovice</t>
  </si>
  <si>
    <t>34101</t>
  </si>
  <si>
    <t>00077631</t>
  </si>
  <si>
    <t>Vladimír Hřebec</t>
  </si>
  <si>
    <t>Havlíčkova 174</t>
  </si>
  <si>
    <t>Švihov</t>
  </si>
  <si>
    <t>34012</t>
  </si>
  <si>
    <t>44639457</t>
  </si>
  <si>
    <t>Stavba</t>
  </si>
  <si>
    <t>Ostatní a vedlejší náklady</t>
  </si>
  <si>
    <t>02</t>
  </si>
  <si>
    <t>Stavební objekt</t>
  </si>
  <si>
    <t>1</t>
  </si>
  <si>
    <t>Vzduchotechnika</t>
  </si>
  <si>
    <t>01</t>
  </si>
  <si>
    <t>MaR pro VZT</t>
  </si>
  <si>
    <t>Celkem za stavbu</t>
  </si>
  <si>
    <t>CZK</t>
  </si>
  <si>
    <t>Rekapitulace dílů</t>
  </si>
  <si>
    <t>Typ dílu</t>
  </si>
  <si>
    <t>_1</t>
  </si>
  <si>
    <t>Vzduchotechnika - Periferie</t>
  </si>
  <si>
    <t>_2</t>
  </si>
  <si>
    <t>Vzduchotechnika - Kabeláž</t>
  </si>
  <si>
    <t>D1</t>
  </si>
  <si>
    <t>Zařízení č. 1 - větrání tělocvičny 1.04 (výkres B-01)</t>
  </si>
  <si>
    <t>D2</t>
  </si>
  <si>
    <t>Zařízení č. 2 - větrání posilovny 1.12 (výkres B-02)</t>
  </si>
  <si>
    <t>D3</t>
  </si>
  <si>
    <t>Zařízení č. 3 - větrání učebny grafického designu 4.03 (výkres B-02)</t>
  </si>
  <si>
    <t>D4</t>
  </si>
  <si>
    <t>Zařízení č. 4 - větrání aranžérie 4.05 (výkres B-02)</t>
  </si>
  <si>
    <t>D5</t>
  </si>
  <si>
    <t>Zařízení č. 5 - větrání učebny 4.03 (výkres B-03)</t>
  </si>
  <si>
    <t>D6</t>
  </si>
  <si>
    <t>Zařízení č. 6 - větrání ateliéru 4.04 (výkres B-03)</t>
  </si>
  <si>
    <t>D7</t>
  </si>
  <si>
    <t>Ostatní</t>
  </si>
  <si>
    <t>799</t>
  </si>
  <si>
    <t>VN</t>
  </si>
  <si>
    <t>ON</t>
  </si>
  <si>
    <t>Soupis vedlejších a ostatních nákladů</t>
  </si>
  <si>
    <t>#TypZaznamu#</t>
  </si>
  <si>
    <t>STA</t>
  </si>
  <si>
    <t>OVN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</si>
  <si>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</si>
  <si>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</si>
  <si>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</si>
  <si>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</si>
  <si>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</si>
  <si>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</si>
  <si>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</si>
  <si>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</si>
  <si>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</si>
  <si>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</si>
  <si>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</si>
  <si>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</si>
  <si>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</si>
  <si>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</si>
  <si>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</si>
  <si>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</si>
  <si>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</si>
  <si>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</si>
  <si>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</si>
  <si>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</si>
  <si>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</si>
  <si>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</si>
  <si>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</si>
  <si>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</si>
  <si>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</si>
  <si>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</si>
  <si>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</si>
  <si>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</si>
  <si>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</si>
  <si>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20/ II</t>
  </si>
  <si>
    <t>Indiv</t>
  </si>
  <si>
    <t>VRN</t>
  </si>
  <si>
    <t>POL99_2</t>
  </si>
  <si>
    <t>005122010R</t>
  </si>
  <si>
    <t xml:space="preserve">Provoz objednatele </t>
  </si>
  <si>
    <t>POL99_1</t>
  </si>
  <si>
    <t>005241010R</t>
  </si>
  <si>
    <t xml:space="preserve">Dokumentace skutečného provedení </t>
  </si>
  <si>
    <t>POL99_8</t>
  </si>
  <si>
    <t>SUM</t>
  </si>
  <si>
    <t>END</t>
  </si>
  <si>
    <t>Položkový soupis prací a dodávek</t>
  </si>
  <si>
    <t>1.04</t>
  </si>
  <si>
    <t>ks</t>
  </si>
  <si>
    <t>Vlastní</t>
  </si>
  <si>
    <t>Práce</t>
  </si>
  <si>
    <t>POL1_1</t>
  </si>
  <si>
    <t>1.01</t>
  </si>
  <si>
    <t>Rekuperační VZT jednotka s deskovým výměníkem, , Qp,max = Qo,max = 550 m3/h, (230 V, 50 Hz, 420 W),, účinnost rekuperace min. 70 %</t>
  </si>
  <si>
    <t>Specifikace</t>
  </si>
  <si>
    <t>POL3_0</t>
  </si>
  <si>
    <t>1.02</t>
  </si>
  <si>
    <t>Uzaviratelná vnější žaluzie (typové příslušenství jednotky)</t>
  </si>
  <si>
    <t>M004.1</t>
  </si>
  <si>
    <t>Čidlo koncentrace CO2</t>
  </si>
  <si>
    <t>2.04</t>
  </si>
  <si>
    <t>2.01</t>
  </si>
  <si>
    <t>2.02</t>
  </si>
  <si>
    <t>M004.2</t>
  </si>
  <si>
    <t>3.10</t>
  </si>
  <si>
    <t>Potrubí Spiro d200 mm</t>
  </si>
  <si>
    <t>m</t>
  </si>
  <si>
    <t>3.11</t>
  </si>
  <si>
    <t>Potrubí Spiro d225 mm, 60 % tvarovek</t>
  </si>
  <si>
    <t>3.13</t>
  </si>
  <si>
    <t>SDK obklad VZT jednotky - dodávka stavby, V SDK obkladu ponechat otvor odvodu vzduchu , Min. volná, průtočná plocha 0,035 m2 - osadit mřížkou nebo jiným pohledovým prvkem</t>
  </si>
  <si>
    <t>3.14</t>
  </si>
  <si>
    <t>3.01</t>
  </si>
  <si>
    <t>Nástěnná kompaktní VZT jednotka se ZZT (rotační rekuperátor), Qp,navr = Qo,navr = 350 m3/h, dpext =, 200 Pa, jmen.průtok vzduchu 500 m3/h, (230 V, 50 Hz, 340 + 1670 W), s vestavěnou zákl. reg.,</t>
  </si>
  <si>
    <t>elektr. ohřev 1,67 kW, filtry F7/G3, hrdla svisle+spínac.modul</t>
  </si>
  <si>
    <t>POP</t>
  </si>
  <si>
    <t>3.02</t>
  </si>
  <si>
    <t>Dotykový ovladač VZT jednotky</t>
  </si>
  <si>
    <t>3.04</t>
  </si>
  <si>
    <t>Textilní přívodní vyústka d200 mm, 350 m3/h, , l = 10000 mm, dp = 100 Pa, neprodyšná tkanina,, vyztužující obruče, zavěšení pomocí profilu</t>
  </si>
  <si>
    <t>3.05</t>
  </si>
  <si>
    <t>Těsná klapka se servopohonem d200 mm</t>
  </si>
  <si>
    <t>3.06</t>
  </si>
  <si>
    <t>Potrubní tlumič hluku d200 mm</t>
  </si>
  <si>
    <t>3.07</t>
  </si>
  <si>
    <t>Výfuková hlavice d225 mm</t>
  </si>
  <si>
    <t>3.08</t>
  </si>
  <si>
    <t>Potrubní zvukově izolační hadice s parotěsnou vrstvou, d203 mm</t>
  </si>
  <si>
    <t>3.09</t>
  </si>
  <si>
    <t>Potrubní zvukově izolační hadice s parotěsnou vrstvou, d229 mm</t>
  </si>
  <si>
    <t>3.12</t>
  </si>
  <si>
    <t>Parotěsná izolace syntetickým kaučukem tl. 20 mm</t>
  </si>
  <si>
    <t>m2</t>
  </si>
  <si>
    <t>M004</t>
  </si>
  <si>
    <t>4.09</t>
  </si>
  <si>
    <t>4.10</t>
  </si>
  <si>
    <t>4.12</t>
  </si>
  <si>
    <t>Síto proti ptactvu</t>
  </si>
  <si>
    <t>4.13</t>
  </si>
  <si>
    <t>4.14</t>
  </si>
  <si>
    <t>4.01</t>
  </si>
  <si>
    <t>Nástěnná kompaktní VZT jednotka se ZZT (rotační rekuperátor), Qp,navr = Qo,navr = 390 m3/h, dpext =, 200 Pa, jmen. průtok vzduchu 500 m3/h, (230 V, 50 Hz, 340 + 1670 W), s vestavěnou zákl. reg.,</t>
  </si>
  <si>
    <t>elektr. ohřev 1,67 kW, filtry F7/G3, hrdla svisle+spín.modul</t>
  </si>
  <si>
    <t>4.02</t>
  </si>
  <si>
    <t>4.04</t>
  </si>
  <si>
    <t>Textilní přívodní vyústka d200 mm, 390 m3/h, , l = 8500 mm, dp = 100 Pa, neprodyšná tkanina,, vyztužující obruče</t>
  </si>
  <si>
    <t>4.05</t>
  </si>
  <si>
    <t>4.06</t>
  </si>
  <si>
    <t>4.07</t>
  </si>
  <si>
    <t>4.08</t>
  </si>
  <si>
    <t>4.11</t>
  </si>
  <si>
    <t>5.08</t>
  </si>
  <si>
    <t>5.09</t>
  </si>
  <si>
    <t>5.12</t>
  </si>
  <si>
    <t>5.13</t>
  </si>
  <si>
    <t>5.14</t>
  </si>
  <si>
    <t>5.01</t>
  </si>
  <si>
    <t>5.02</t>
  </si>
  <si>
    <t>5.04</t>
  </si>
  <si>
    <t>Textilní přívodní vyústka d200 mm, 350 m3/h, , l = 4200+4500 mm + koleno 87°, dp = 100 Pa,, neprodyšná tkanina, vyztužující obruče, zavěšení pomocí profilu</t>
  </si>
  <si>
    <t>5.05</t>
  </si>
  <si>
    <t>5.06</t>
  </si>
  <si>
    <t>5.07</t>
  </si>
  <si>
    <t>5.10</t>
  </si>
  <si>
    <t>5.11</t>
  </si>
  <si>
    <t>Záslepka d225 mm</t>
  </si>
  <si>
    <t>6.10</t>
  </si>
  <si>
    <t>6.11</t>
  </si>
  <si>
    <t>6.14</t>
  </si>
  <si>
    <t>6.15</t>
  </si>
  <si>
    <t>6.16</t>
  </si>
  <si>
    <t>6.01</t>
  </si>
  <si>
    <t>elektr. ohřev 1,67 kW, filtry F7/G3, hrdla svisle+spín. modul</t>
  </si>
  <si>
    <t>6.02</t>
  </si>
  <si>
    <t>6.04</t>
  </si>
  <si>
    <t>Textilní přívodní vyústka d200 mm, 350 m3/h, , l = 8500 mm, dp = 100 Pa, neprodyšná tkanina,, vyztužující obruče, zavěšení pomocí profilu</t>
  </si>
  <si>
    <t>6.05</t>
  </si>
  <si>
    <t>6.06</t>
  </si>
  <si>
    <t>6.07</t>
  </si>
  <si>
    <t>6.08</t>
  </si>
  <si>
    <t>6.09</t>
  </si>
  <si>
    <t>6.12</t>
  </si>
  <si>
    <t>6.13</t>
  </si>
  <si>
    <t>kus</t>
  </si>
  <si>
    <t>M006</t>
  </si>
  <si>
    <t>Montáž zařízení</t>
  </si>
  <si>
    <t>hod</t>
  </si>
  <si>
    <t>M034</t>
  </si>
  <si>
    <t>Uvedení do provozu</t>
  </si>
  <si>
    <t>Pol28</t>
  </si>
  <si>
    <t>Doprava + přesun hmot</t>
  </si>
  <si>
    <t>Pol29</t>
  </si>
  <si>
    <t>Pol30</t>
  </si>
  <si>
    <t>Koordinace</t>
  </si>
  <si>
    <t>M035</t>
  </si>
  <si>
    <t>Funkční zkoušky</t>
  </si>
  <si>
    <t>Pol27</t>
  </si>
  <si>
    <t>Montážní a těsnící materiál</t>
  </si>
  <si>
    <t>kg</t>
  </si>
  <si>
    <t>Pol31</t>
  </si>
  <si>
    <t>Elektroinstalace - dodávka stavby</t>
  </si>
  <si>
    <t>ADS-CO2-230</t>
  </si>
  <si>
    <t>Čidlo CO2 - prostorové</t>
  </si>
  <si>
    <t>Systemair-CO2</t>
  </si>
  <si>
    <t>Čidlo CO2 - do potrubí</t>
  </si>
  <si>
    <t>Pol__0008</t>
  </si>
  <si>
    <t>Podružný materiál ( lišty, krabice, svorky, spojovací materiál )</t>
  </si>
  <si>
    <t>kptl</t>
  </si>
  <si>
    <t>CYKYJ3x1,5</t>
  </si>
  <si>
    <t>Kabel celoplastový instalační silový s Cu jádrem</t>
  </si>
  <si>
    <t>CYKYJ3x2,5</t>
  </si>
  <si>
    <t>J-Y(ST)Y 2x2x0,8</t>
  </si>
  <si>
    <t>Sdělovací kabel, stíněný</t>
  </si>
  <si>
    <t>JYTY 7x1</t>
  </si>
  <si>
    <t>Jistič 16A, 1pól, charakteritika B, 10kA</t>
  </si>
  <si>
    <t>Pol__0009</t>
  </si>
  <si>
    <t>Stavební práce - sekáni rýh, zaomítnutí rýh, malba</t>
  </si>
  <si>
    <t>kplt</t>
  </si>
  <si>
    <t>POL1_7</t>
  </si>
  <si>
    <t>Pol__0010</t>
  </si>
  <si>
    <t>Montážní práce - VZT</t>
  </si>
  <si>
    <t>Pol__0011</t>
  </si>
  <si>
    <t>Revize elektro</t>
  </si>
  <si>
    <t>Pol__0013</t>
  </si>
  <si>
    <t>Ostatní nespecifikované režijní náklady spojené s realizací zakázky</t>
  </si>
  <si>
    <t>Detektor oxidu uhličitého s alarmem (zvukovou signalizací při překročení hodnoty CO2 v místnosti 1200 ppm). Detektor s min. třířádkovým LED displejem bude zavěšen na zdi proti oknům ve výšce 1500 mm od podlahy v dosahu el. energie. Současně bude umět snímat vlhkost a teplotu v místnosti, napájení adaptérem - přesná specifikace dle TZ</t>
  </si>
  <si>
    <t>SŠ Horažďovice - 5.1.b -snížení energetické náročnosti budovy_VZT</t>
  </si>
  <si>
    <t>Úprava okna_tělocvična - dodávka stavby</t>
  </si>
  <si>
    <t>Úprava okna - dodávka stavby</t>
  </si>
  <si>
    <t>4a</t>
  </si>
  <si>
    <t xml:space="preserve">Kouřové čidlo,  </t>
  </si>
  <si>
    <t>8a</t>
  </si>
  <si>
    <t>M004.4</t>
  </si>
  <si>
    <t>Odvod kondenzátu s napojením na kanalizaci</t>
  </si>
  <si>
    <t>Stavební výpomoci   (umožnění vedení potrubí na půdě, prostupy  střechou atd.)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</si>
</sst>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27" xfId="0" applyFont="1" applyBorder="1" applyAlignment="1">
      <alignment vertical="top"/>
    </xf>
    <xf numFmtId="0" fontId="16" fillId="0" borderId="27" xfId="0" applyFont="1" applyBorder="1" applyAlignment="1">
      <alignment horizontal="right" vertical="top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0" borderId="18" xfId="0" applyNumberFormat="1" applyFont="1" applyBorder="1" applyAlignment="1">
      <alignment vertical="top"/>
    </xf>
    <xf numFmtId="49" fontId="18" fillId="0" borderId="45" xfId="0" applyNumberFormat="1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password="E7C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6" t="s">
        <v>22</v>
      </c>
      <c r="C2" s="77"/>
      <c r="D2" s="78" t="s">
        <v>44</v>
      </c>
      <c r="E2" s="231" t="s">
        <v>274</v>
      </c>
      <c r="F2" s="232"/>
      <c r="G2" s="232"/>
      <c r="H2" s="232"/>
      <c r="I2" s="232"/>
      <c r="J2" s="233"/>
      <c r="O2" s="1"/>
    </row>
    <row r="3" spans="1:15" ht="27" hidden="1" customHeight="1" x14ac:dyDescent="0.2">
      <c r="A3" s="2"/>
      <c r="B3" s="79"/>
      <c r="C3" s="77"/>
      <c r="D3" s="80"/>
      <c r="E3" s="234"/>
      <c r="F3" s="235"/>
      <c r="G3" s="235"/>
      <c r="H3" s="235"/>
      <c r="I3" s="235"/>
      <c r="J3" s="236"/>
    </row>
    <row r="4" spans="1:15" ht="23.25" customHeight="1" x14ac:dyDescent="0.2">
      <c r="A4" s="2"/>
      <c r="B4" s="81"/>
      <c r="C4" s="82"/>
      <c r="D4" s="83"/>
      <c r="E4" s="215"/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42</v>
      </c>
      <c r="D5" s="219" t="s">
        <v>46</v>
      </c>
      <c r="E5" s="220"/>
      <c r="F5" s="220"/>
      <c r="G5" s="220"/>
      <c r="H5" s="18" t="s">
        <v>40</v>
      </c>
      <c r="I5" s="85" t="s">
        <v>50</v>
      </c>
      <c r="J5" s="8"/>
    </row>
    <row r="6" spans="1:15" ht="15.75" customHeight="1" x14ac:dyDescent="0.2">
      <c r="A6" s="2"/>
      <c r="B6" s="28"/>
      <c r="C6" s="55"/>
      <c r="D6" s="221" t="s">
        <v>47</v>
      </c>
      <c r="E6" s="222"/>
      <c r="F6" s="222"/>
      <c r="G6" s="22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49</v>
      </c>
      <c r="E7" s="223" t="s">
        <v>48</v>
      </c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8" t="s">
        <v>51</v>
      </c>
      <c r="E11" s="238"/>
      <c r="F11" s="238"/>
      <c r="G11" s="238"/>
      <c r="H11" s="18" t="s">
        <v>40</v>
      </c>
      <c r="I11" s="87" t="s">
        <v>55</v>
      </c>
      <c r="J11" s="8"/>
    </row>
    <row r="12" spans="1:15" ht="15.75" customHeight="1" x14ac:dyDescent="0.2">
      <c r="A12" s="2"/>
      <c r="B12" s="28"/>
      <c r="C12" s="55"/>
      <c r="D12" s="214" t="s">
        <v>52</v>
      </c>
      <c r="E12" s="214"/>
      <c r="F12" s="214"/>
      <c r="G12" s="214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6" t="s">
        <v>54</v>
      </c>
      <c r="E13" s="217" t="s">
        <v>53</v>
      </c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7"/>
      <c r="F15" s="237"/>
      <c r="G15" s="239"/>
      <c r="H15" s="239"/>
      <c r="I15" s="239" t="s">
        <v>29</v>
      </c>
      <c r="J15" s="240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SUMIF(F53:F64,A16,I53:I64)+SUMIF(F53:F64,"PSU",I53:I64)</f>
        <v>0</v>
      </c>
      <c r="J16" s="205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SUMIF(F53:F64,A17,I53:I64)</f>
        <v>0</v>
      </c>
      <c r="J17" s="205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SUMIF(F53:F64,A18,I53:I64)</f>
        <v>0</v>
      </c>
      <c r="J18" s="205"/>
    </row>
    <row r="19" spans="1:10" ht="23.25" customHeight="1" x14ac:dyDescent="0.2">
      <c r="A19" s="141" t="s">
        <v>87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SUMIF(F53:F64,A19,I53:I64)</f>
        <v>0</v>
      </c>
      <c r="J19" s="205"/>
    </row>
    <row r="20" spans="1:10" ht="23.25" customHeight="1" x14ac:dyDescent="0.2">
      <c r="A20" s="141" t="s">
        <v>88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SUMIF(F53:F64,A20,I53:I64)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41"/>
      <c r="G21" s="206"/>
      <c r="H21" s="241"/>
      <c r="I21" s="206">
        <f>SUM(I16:J20)</f>
        <v>0</v>
      </c>
      <c r="J21" s="20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9">
        <f>IF(A24&gt;50, ROUNDUP(A23, 0), ROUNDDOWN(A23, 0))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8">
        <f>IF(A26&gt;50, ROUNDUP(A25, 0), ROUNDDOWN(A25, 0))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08">
        <f>ZakladDPHSniVypocet+ZakladDPHZaklVypocet</f>
        <v>0</v>
      </c>
      <c r="H28" s="209"/>
      <c r="I28" s="209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08">
        <f>IF(A29&gt;50, ROUNDUP(A27, 0), ROUNDDOWN(A27, 0))</f>
        <v>0</v>
      </c>
      <c r="H29" s="208"/>
      <c r="I29" s="208"/>
      <c r="J29" s="122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 t="s">
        <v>43</v>
      </c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56</v>
      </c>
      <c r="C39" s="193"/>
      <c r="D39" s="193"/>
      <c r="E39" s="193"/>
      <c r="F39" s="102">
        <f>'OVN 02 Naklady'!AE14+'1 01 Pol'!AE97+'1 02 Pol'!AE25</f>
        <v>0</v>
      </c>
      <c r="G39" s="103">
        <f>'OVN 02 Naklady'!AF14+'1 01 Pol'!AF97+'1 02 Pol'!AF25</f>
        <v>0</v>
      </c>
      <c r="H39" s="104">
        <f t="shared" ref="H39:H45" si="1"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customHeight="1" x14ac:dyDescent="0.2">
      <c r="A40" s="91">
        <v>2</v>
      </c>
      <c r="B40" s="106"/>
      <c r="C40" s="197" t="s">
        <v>57</v>
      </c>
      <c r="D40" s="197"/>
      <c r="E40" s="197"/>
      <c r="F40" s="107">
        <f>'OVN 02 Naklady'!AE14</f>
        <v>0</v>
      </c>
      <c r="G40" s="108">
        <f>'OVN 02 Naklady'!AF14</f>
        <v>0</v>
      </c>
      <c r="H40" s="108">
        <f t="shared" si="1"/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91">
        <v>3</v>
      </c>
      <c r="B41" s="110" t="s">
        <v>58</v>
      </c>
      <c r="C41" s="193" t="s">
        <v>57</v>
      </c>
      <c r="D41" s="193"/>
      <c r="E41" s="193"/>
      <c r="F41" s="111">
        <f>'OVN 02 Naklady'!AE14</f>
        <v>0</v>
      </c>
      <c r="G41" s="104">
        <f>'OVN 02 Naklady'!AF14</f>
        <v>0</v>
      </c>
      <c r="H41" s="104">
        <f t="shared" si="1"/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91">
        <v>2</v>
      </c>
      <c r="B42" s="106"/>
      <c r="C42" s="197" t="s">
        <v>59</v>
      </c>
      <c r="D42" s="197"/>
      <c r="E42" s="197"/>
      <c r="F42" s="107"/>
      <c r="G42" s="108"/>
      <c r="H42" s="108">
        <f t="shared" si="1"/>
        <v>0</v>
      </c>
      <c r="I42" s="108"/>
      <c r="J42" s="109"/>
    </row>
    <row r="43" spans="1:10" ht="25.5" customHeight="1" x14ac:dyDescent="0.2">
      <c r="A43" s="91">
        <v>2</v>
      </c>
      <c r="B43" s="106" t="s">
        <v>60</v>
      </c>
      <c r="C43" s="197" t="s">
        <v>61</v>
      </c>
      <c r="D43" s="197"/>
      <c r="E43" s="197"/>
      <c r="F43" s="107">
        <f>'1 01 Pol'!AE97+'1 02 Pol'!AE25</f>
        <v>0</v>
      </c>
      <c r="G43" s="108">
        <f>'1 01 Pol'!AF97+'1 02 Pol'!AF25</f>
        <v>0</v>
      </c>
      <c r="H43" s="108">
        <f t="shared" si="1"/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1">
        <v>3</v>
      </c>
      <c r="B44" s="110" t="s">
        <v>62</v>
      </c>
      <c r="C44" s="193" t="s">
        <v>61</v>
      </c>
      <c r="D44" s="193"/>
      <c r="E44" s="193"/>
      <c r="F44" s="111">
        <f>'1 01 Pol'!AE97</f>
        <v>0</v>
      </c>
      <c r="G44" s="104">
        <f>'1 01 Pol'!AF97</f>
        <v>0</v>
      </c>
      <c r="H44" s="104">
        <f t="shared" si="1"/>
        <v>0</v>
      </c>
      <c r="I44" s="104">
        <f>F44+G44+H44</f>
        <v>0</v>
      </c>
      <c r="J44" s="105" t="str">
        <f>IF(CenaCelkemVypocet=0,"",I44/CenaCelkemVypocet*100)</f>
        <v/>
      </c>
    </row>
    <row r="45" spans="1:10" ht="25.5" customHeight="1" x14ac:dyDescent="0.2">
      <c r="A45" s="91">
        <v>3</v>
      </c>
      <c r="B45" s="110" t="s">
        <v>58</v>
      </c>
      <c r="C45" s="193" t="s">
        <v>63</v>
      </c>
      <c r="D45" s="193"/>
      <c r="E45" s="193"/>
      <c r="F45" s="111">
        <f>'1 02 Pol'!AE25</f>
        <v>0</v>
      </c>
      <c r="G45" s="104">
        <f>'1 02 Pol'!AF25</f>
        <v>0</v>
      </c>
      <c r="H45" s="104">
        <f t="shared" si="1"/>
        <v>0</v>
      </c>
      <c r="I45" s="104">
        <f>F45+G45+H45</f>
        <v>0</v>
      </c>
      <c r="J45" s="105" t="str">
        <f>IF(CenaCelkemVypocet=0,"",I45/CenaCelkemVypocet*100)</f>
        <v/>
      </c>
    </row>
    <row r="46" spans="1:10" ht="25.5" customHeight="1" x14ac:dyDescent="0.2">
      <c r="A46" s="91"/>
      <c r="B46" s="194" t="s">
        <v>64</v>
      </c>
      <c r="C46" s="195"/>
      <c r="D46" s="195"/>
      <c r="E46" s="196"/>
      <c r="F46" s="112">
        <f>SUMIF(A39:A45,"=1",F39:F45)</f>
        <v>0</v>
      </c>
      <c r="G46" s="113">
        <f>SUMIF(A39:A45,"=1",G39:G45)</f>
        <v>0</v>
      </c>
      <c r="H46" s="113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50" spans="1:10" ht="15.75" x14ac:dyDescent="0.25">
      <c r="B50" s="123" t="s">
        <v>66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67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68</v>
      </c>
      <c r="C53" s="191" t="s">
        <v>69</v>
      </c>
      <c r="D53" s="192"/>
      <c r="E53" s="192"/>
      <c r="F53" s="139" t="s">
        <v>24</v>
      </c>
      <c r="G53" s="132"/>
      <c r="H53" s="132"/>
      <c r="I53" s="132">
        <f>'1 02 Pol'!G8</f>
        <v>0</v>
      </c>
      <c r="J53" s="137" t="str">
        <f>IF(I65=0,"",I53/I65*100)</f>
        <v/>
      </c>
    </row>
    <row r="54" spans="1:10" ht="36.75" customHeight="1" x14ac:dyDescent="0.2">
      <c r="A54" s="126"/>
      <c r="B54" s="131" t="s">
        <v>70</v>
      </c>
      <c r="C54" s="191" t="s">
        <v>71</v>
      </c>
      <c r="D54" s="192"/>
      <c r="E54" s="192"/>
      <c r="F54" s="139" t="s">
        <v>24</v>
      </c>
      <c r="G54" s="132"/>
      <c r="H54" s="132"/>
      <c r="I54" s="132">
        <f>'1 02 Pol'!G11</f>
        <v>0</v>
      </c>
      <c r="J54" s="137" t="str">
        <f>IF(I65=0,"",I54/I65*100)</f>
        <v/>
      </c>
    </row>
    <row r="55" spans="1:10" ht="36.75" customHeight="1" x14ac:dyDescent="0.2">
      <c r="A55" s="126"/>
      <c r="B55" s="131" t="s">
        <v>72</v>
      </c>
      <c r="C55" s="191" t="s">
        <v>73</v>
      </c>
      <c r="D55" s="192"/>
      <c r="E55" s="192"/>
      <c r="F55" s="139" t="s">
        <v>24</v>
      </c>
      <c r="G55" s="132"/>
      <c r="H55" s="132"/>
      <c r="I55" s="132">
        <f>'1 01 Pol'!G8</f>
        <v>0</v>
      </c>
      <c r="J55" s="137" t="str">
        <f>IF(I65=0,"",I55/I65*100)</f>
        <v/>
      </c>
    </row>
    <row r="56" spans="1:10" ht="36.75" customHeight="1" x14ac:dyDescent="0.2">
      <c r="A56" s="126"/>
      <c r="B56" s="131" t="s">
        <v>74</v>
      </c>
      <c r="C56" s="191" t="s">
        <v>75</v>
      </c>
      <c r="D56" s="192"/>
      <c r="E56" s="192"/>
      <c r="F56" s="139" t="s">
        <v>24</v>
      </c>
      <c r="G56" s="132"/>
      <c r="H56" s="132"/>
      <c r="I56" s="132">
        <f>'1 01 Pol'!G14</f>
        <v>0</v>
      </c>
      <c r="J56" s="137" t="str">
        <f>IF(I65=0,"",I56/I65*100)</f>
        <v/>
      </c>
    </row>
    <row r="57" spans="1:10" ht="36.75" customHeight="1" x14ac:dyDescent="0.2">
      <c r="A57" s="126"/>
      <c r="B57" s="131" t="s">
        <v>76</v>
      </c>
      <c r="C57" s="191" t="s">
        <v>77</v>
      </c>
      <c r="D57" s="192"/>
      <c r="E57" s="192"/>
      <c r="F57" s="139" t="s">
        <v>24</v>
      </c>
      <c r="G57" s="132"/>
      <c r="H57" s="132"/>
      <c r="I57" s="132">
        <f>'1 01 Pol'!G20</f>
        <v>0</v>
      </c>
      <c r="J57" s="137" t="str">
        <f>IF(I65=0,"",I57/I65*100)</f>
        <v/>
      </c>
    </row>
    <row r="58" spans="1:10" ht="36.75" customHeight="1" x14ac:dyDescent="0.2">
      <c r="A58" s="126"/>
      <c r="B58" s="131" t="s">
        <v>78</v>
      </c>
      <c r="C58" s="191" t="s">
        <v>79</v>
      </c>
      <c r="D58" s="192"/>
      <c r="E58" s="192"/>
      <c r="F58" s="139" t="s">
        <v>24</v>
      </c>
      <c r="G58" s="132"/>
      <c r="H58" s="132"/>
      <c r="I58" s="132">
        <f>'1 01 Pol'!G36</f>
        <v>0</v>
      </c>
      <c r="J58" s="137" t="str">
        <f>IF(I65=0,"",I58/I65*100)</f>
        <v/>
      </c>
    </row>
    <row r="59" spans="1:10" ht="36.75" customHeight="1" x14ac:dyDescent="0.2">
      <c r="A59" s="126"/>
      <c r="B59" s="131" t="s">
        <v>80</v>
      </c>
      <c r="C59" s="191" t="s">
        <v>81</v>
      </c>
      <c r="D59" s="192"/>
      <c r="E59" s="192"/>
      <c r="F59" s="139" t="s">
        <v>24</v>
      </c>
      <c r="G59" s="132"/>
      <c r="H59" s="132"/>
      <c r="I59" s="132">
        <f>'1 01 Pol'!G52</f>
        <v>0</v>
      </c>
      <c r="J59" s="137" t="str">
        <f>IF(I65=0,"",I59/I65*100)</f>
        <v/>
      </c>
    </row>
    <row r="60" spans="1:10" ht="36.75" customHeight="1" x14ac:dyDescent="0.2">
      <c r="A60" s="126"/>
      <c r="B60" s="131" t="s">
        <v>82</v>
      </c>
      <c r="C60" s="191" t="s">
        <v>83</v>
      </c>
      <c r="D60" s="192"/>
      <c r="E60" s="192"/>
      <c r="F60" s="139" t="s">
        <v>24</v>
      </c>
      <c r="G60" s="132"/>
      <c r="H60" s="132"/>
      <c r="I60" s="132">
        <f>'1 01 Pol'!G68</f>
        <v>0</v>
      </c>
      <c r="J60" s="137" t="str">
        <f>IF(I65=0,"",I60/I65*100)</f>
        <v/>
      </c>
    </row>
    <row r="61" spans="1:10" ht="36.75" customHeight="1" x14ac:dyDescent="0.2">
      <c r="A61" s="126"/>
      <c r="B61" s="131" t="s">
        <v>84</v>
      </c>
      <c r="C61" s="191" t="s">
        <v>85</v>
      </c>
      <c r="D61" s="192"/>
      <c r="E61" s="192"/>
      <c r="F61" s="139" t="s">
        <v>24</v>
      </c>
      <c r="G61" s="132"/>
      <c r="H61" s="132"/>
      <c r="I61" s="132">
        <f>'1 01 Pol'!G86</f>
        <v>0</v>
      </c>
      <c r="J61" s="137" t="str">
        <f>IF(I65=0,"",I61/I65*100)</f>
        <v/>
      </c>
    </row>
    <row r="62" spans="1:10" ht="36.75" customHeight="1" x14ac:dyDescent="0.2">
      <c r="A62" s="126"/>
      <c r="B62" s="131" t="s">
        <v>86</v>
      </c>
      <c r="C62" s="191" t="s">
        <v>85</v>
      </c>
      <c r="D62" s="192"/>
      <c r="E62" s="192"/>
      <c r="F62" s="139" t="s">
        <v>25</v>
      </c>
      <c r="G62" s="132"/>
      <c r="H62" s="132"/>
      <c r="I62" s="132">
        <f>'1 02 Pol'!G19</f>
        <v>0</v>
      </c>
      <c r="J62" s="137" t="str">
        <f>IF(I65=0,"",I62/I65*100)</f>
        <v/>
      </c>
    </row>
    <row r="63" spans="1:10" ht="36.75" customHeight="1" x14ac:dyDescent="0.2">
      <c r="A63" s="126"/>
      <c r="B63" s="131" t="s">
        <v>87</v>
      </c>
      <c r="C63" s="191" t="s">
        <v>27</v>
      </c>
      <c r="D63" s="192"/>
      <c r="E63" s="192"/>
      <c r="F63" s="139" t="s">
        <v>87</v>
      </c>
      <c r="G63" s="132"/>
      <c r="H63" s="132"/>
      <c r="I63" s="132">
        <f>'OVN 02 Naklady'!G8</f>
        <v>0</v>
      </c>
      <c r="J63" s="137" t="str">
        <f>IF(I65=0,"",I63/I65*100)</f>
        <v/>
      </c>
    </row>
    <row r="64" spans="1:10" ht="36.75" customHeight="1" x14ac:dyDescent="0.2">
      <c r="A64" s="126"/>
      <c r="B64" s="131" t="s">
        <v>88</v>
      </c>
      <c r="C64" s="191" t="s">
        <v>28</v>
      </c>
      <c r="D64" s="192"/>
      <c r="E64" s="192"/>
      <c r="F64" s="139" t="s">
        <v>88</v>
      </c>
      <c r="G64" s="132"/>
      <c r="H64" s="132"/>
      <c r="I64" s="132">
        <f>'OVN 02 Naklady'!G11</f>
        <v>0</v>
      </c>
      <c r="J64" s="137" t="str">
        <f>IF(I65=0,"",I64/I65*100)</f>
        <v/>
      </c>
    </row>
    <row r="65" spans="1:10" ht="25.5" customHeight="1" x14ac:dyDescent="0.2">
      <c r="A65" s="127"/>
      <c r="B65" s="133" t="s">
        <v>1</v>
      </c>
      <c r="C65" s="134"/>
      <c r="D65" s="135"/>
      <c r="E65" s="135"/>
      <c r="F65" s="140"/>
      <c r="G65" s="136"/>
      <c r="H65" s="136"/>
      <c r="I65" s="136">
        <f>SUM(I53:I64)</f>
        <v>0</v>
      </c>
      <c r="J65" s="138">
        <f>SUM(J53:J64)</f>
        <v>0</v>
      </c>
    </row>
    <row r="66" spans="1:10" x14ac:dyDescent="0.2">
      <c r="F66" s="89"/>
      <c r="G66" s="89"/>
      <c r="H66" s="89"/>
      <c r="I66" s="89"/>
      <c r="J66" s="90"/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</sheetData>
  <sheetProtection algorithmName="SHA-512" hashValue="WX2LukDpmhL5g3CvAnYYMbMX2ZYCtN9qZQOvCSFcYTjnVi19xp2w4CgLJXWG6BnunbRfv6wuNlcAGnuCoR+S6w==" saltValue="ke6LeWtqH5oxEY9owc2+a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password="E7C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S17" sqref="S17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89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 x14ac:dyDescent="0.2">
      <c r="A2" s="142" t="s">
        <v>7</v>
      </c>
      <c r="B2" s="49" t="s">
        <v>44</v>
      </c>
      <c r="C2" s="247" t="s">
        <v>274</v>
      </c>
      <c r="D2" s="248"/>
      <c r="E2" s="248"/>
      <c r="F2" s="248"/>
      <c r="G2" s="249"/>
      <c r="AG2" t="s">
        <v>91</v>
      </c>
    </row>
    <row r="3" spans="1:60" ht="24.95" customHeight="1" x14ac:dyDescent="0.2">
      <c r="A3" s="142" t="s">
        <v>8</v>
      </c>
      <c r="B3" s="49" t="s">
        <v>92</v>
      </c>
      <c r="C3" s="247" t="s">
        <v>57</v>
      </c>
      <c r="D3" s="248"/>
      <c r="E3" s="248"/>
      <c r="F3" s="248"/>
      <c r="G3" s="249"/>
      <c r="AC3" s="124" t="s">
        <v>93</v>
      </c>
      <c r="AG3" t="s">
        <v>94</v>
      </c>
    </row>
    <row r="4" spans="1:60" ht="24.95" customHeight="1" x14ac:dyDescent="0.2">
      <c r="A4" s="143" t="s">
        <v>9</v>
      </c>
      <c r="B4" s="144" t="s">
        <v>58</v>
      </c>
      <c r="C4" s="250" t="s">
        <v>57</v>
      </c>
      <c r="D4" s="251"/>
      <c r="E4" s="251"/>
      <c r="F4" s="251"/>
      <c r="G4" s="252"/>
      <c r="AG4" t="s">
        <v>95</v>
      </c>
    </row>
    <row r="5" spans="1:60" x14ac:dyDescent="0.2">
      <c r="D5" s="10"/>
    </row>
    <row r="6" spans="1:60" ht="38.25" x14ac:dyDescent="0.2">
      <c r="A6" s="146" t="s">
        <v>96</v>
      </c>
      <c r="B6" s="148" t="s">
        <v>97</v>
      </c>
      <c r="C6" s="148" t="s">
        <v>98</v>
      </c>
      <c r="D6" s="147" t="s">
        <v>99</v>
      </c>
      <c r="E6" s="146" t="s">
        <v>100</v>
      </c>
      <c r="F6" s="145" t="s">
        <v>101</v>
      </c>
      <c r="G6" s="146" t="s">
        <v>29</v>
      </c>
      <c r="H6" s="149" t="s">
        <v>30</v>
      </c>
      <c r="I6" s="149" t="s">
        <v>102</v>
      </c>
      <c r="J6" s="149" t="s">
        <v>31</v>
      </c>
      <c r="K6" s="149" t="s">
        <v>103</v>
      </c>
      <c r="L6" s="149" t="s">
        <v>104</v>
      </c>
      <c r="M6" s="149" t="s">
        <v>105</v>
      </c>
      <c r="N6" s="149" t="s">
        <v>106</v>
      </c>
      <c r="O6" s="149" t="s">
        <v>107</v>
      </c>
      <c r="P6" s="149" t="s">
        <v>108</v>
      </c>
      <c r="Q6" s="149" t="s">
        <v>109</v>
      </c>
      <c r="R6" s="149" t="s">
        <v>110</v>
      </c>
      <c r="S6" s="149" t="s">
        <v>111</v>
      </c>
      <c r="T6" s="149" t="s">
        <v>112</v>
      </c>
      <c r="U6" s="149" t="s">
        <v>113</v>
      </c>
      <c r="V6" s="149" t="s">
        <v>114</v>
      </c>
      <c r="W6" s="149" t="s">
        <v>115</v>
      </c>
      <c r="X6" s="149" t="s">
        <v>116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1" t="s">
        <v>117</v>
      </c>
      <c r="B8" s="162" t="s">
        <v>87</v>
      </c>
      <c r="C8" s="182" t="s">
        <v>27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38159.019999999997</v>
      </c>
      <c r="L8" s="165"/>
      <c r="M8" s="165">
        <f>SUM(M9:M10)</f>
        <v>0</v>
      </c>
      <c r="N8" s="165"/>
      <c r="O8" s="165">
        <f>SUM(O9:O10)</f>
        <v>0</v>
      </c>
      <c r="P8" s="165"/>
      <c r="Q8" s="165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X8" s="160"/>
      <c r="AG8" t="s">
        <v>118</v>
      </c>
    </row>
    <row r="9" spans="1:60" outlineLevel="1" x14ac:dyDescent="0.2">
      <c r="A9" s="174">
        <v>1</v>
      </c>
      <c r="B9" s="175" t="s">
        <v>119</v>
      </c>
      <c r="C9" s="183" t="s">
        <v>120</v>
      </c>
      <c r="D9" s="176" t="s">
        <v>121</v>
      </c>
      <c r="E9" s="177">
        <v>1</v>
      </c>
      <c r="F9" s="178"/>
      <c r="G9" s="179">
        <f>ROUND(E9*F9,2)</f>
        <v>0</v>
      </c>
      <c r="H9" s="178">
        <v>0</v>
      </c>
      <c r="I9" s="179">
        <f>ROUND(E9*H9,2)</f>
        <v>0</v>
      </c>
      <c r="J9" s="178">
        <v>26935.78</v>
      </c>
      <c r="K9" s="179">
        <f>ROUND(E9*J9,2)</f>
        <v>26935.78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122</v>
      </c>
      <c r="T9" s="180" t="s">
        <v>123</v>
      </c>
      <c r="U9" s="159">
        <v>0</v>
      </c>
      <c r="V9" s="159">
        <f>ROUND(E9*U9,2)</f>
        <v>0</v>
      </c>
      <c r="W9" s="159"/>
      <c r="X9" s="159" t="s">
        <v>124</v>
      </c>
      <c r="Y9" s="150"/>
      <c r="Z9" s="150"/>
      <c r="AA9" s="150"/>
      <c r="AB9" s="150"/>
      <c r="AC9" s="150"/>
      <c r="AD9" s="150"/>
      <c r="AE9" s="150"/>
      <c r="AF9" s="150"/>
      <c r="AG9" s="150" t="s">
        <v>125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4">
        <v>2</v>
      </c>
      <c r="B10" s="175" t="s">
        <v>126</v>
      </c>
      <c r="C10" s="183" t="s">
        <v>127</v>
      </c>
      <c r="D10" s="176" t="s">
        <v>121</v>
      </c>
      <c r="E10" s="177">
        <v>1</v>
      </c>
      <c r="F10" s="178"/>
      <c r="G10" s="179">
        <f>ROUND(E10*F10,2)</f>
        <v>0</v>
      </c>
      <c r="H10" s="178">
        <v>0</v>
      </c>
      <c r="I10" s="179">
        <f>ROUND(E10*H10,2)</f>
        <v>0</v>
      </c>
      <c r="J10" s="178">
        <v>11223.24</v>
      </c>
      <c r="K10" s="179">
        <f>ROUND(E10*J10,2)</f>
        <v>11223.24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 t="s">
        <v>122</v>
      </c>
      <c r="T10" s="180" t="s">
        <v>123</v>
      </c>
      <c r="U10" s="159">
        <v>0</v>
      </c>
      <c r="V10" s="159">
        <f>ROUND(E10*U10,2)</f>
        <v>0</v>
      </c>
      <c r="W10" s="159"/>
      <c r="X10" s="159" t="s">
        <v>124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128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61" t="s">
        <v>117</v>
      </c>
      <c r="B11" s="162" t="s">
        <v>88</v>
      </c>
      <c r="C11" s="182" t="s">
        <v>28</v>
      </c>
      <c r="D11" s="163"/>
      <c r="E11" s="164"/>
      <c r="F11" s="165"/>
      <c r="G11" s="165">
        <f>SUMIF(AG12:AG12,"&lt;&gt;NOR",G12:G12)</f>
        <v>0</v>
      </c>
      <c r="H11" s="165"/>
      <c r="I11" s="165">
        <f>SUM(I12:I12)</f>
        <v>0</v>
      </c>
      <c r="J11" s="165"/>
      <c r="K11" s="165">
        <f>SUM(K12:K12)</f>
        <v>12000</v>
      </c>
      <c r="L11" s="165"/>
      <c r="M11" s="165">
        <f>SUM(M12:M12)</f>
        <v>0</v>
      </c>
      <c r="N11" s="165"/>
      <c r="O11" s="165">
        <f>SUM(O12:O12)</f>
        <v>0</v>
      </c>
      <c r="P11" s="165"/>
      <c r="Q11" s="165">
        <f>SUM(Q12:Q12)</f>
        <v>0</v>
      </c>
      <c r="R11" s="165"/>
      <c r="S11" s="165"/>
      <c r="T11" s="166"/>
      <c r="U11" s="160"/>
      <c r="V11" s="160">
        <f>SUM(V12:V12)</f>
        <v>0</v>
      </c>
      <c r="W11" s="160"/>
      <c r="X11" s="160"/>
      <c r="AG11" t="s">
        <v>118</v>
      </c>
    </row>
    <row r="12" spans="1:60" outlineLevel="1" x14ac:dyDescent="0.2">
      <c r="A12" s="167">
        <v>3</v>
      </c>
      <c r="B12" s="168" t="s">
        <v>129</v>
      </c>
      <c r="C12" s="184" t="s">
        <v>130</v>
      </c>
      <c r="D12" s="169" t="s">
        <v>121</v>
      </c>
      <c r="E12" s="170">
        <v>1</v>
      </c>
      <c r="F12" s="171"/>
      <c r="G12" s="172">
        <f>ROUND(E12*F12,2)</f>
        <v>0</v>
      </c>
      <c r="H12" s="171">
        <v>0</v>
      </c>
      <c r="I12" s="172">
        <f>ROUND(E12*H12,2)</f>
        <v>0</v>
      </c>
      <c r="J12" s="171">
        <v>12000</v>
      </c>
      <c r="K12" s="172">
        <f>ROUND(E12*J12,2)</f>
        <v>12000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/>
      <c r="S12" s="172" t="s">
        <v>122</v>
      </c>
      <c r="T12" s="173" t="s">
        <v>123</v>
      </c>
      <c r="U12" s="159">
        <v>0</v>
      </c>
      <c r="V12" s="159">
        <f>ROUND(E12*U12,2)</f>
        <v>0</v>
      </c>
      <c r="W12" s="159"/>
      <c r="X12" s="159" t="s">
        <v>124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131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3"/>
      <c r="B13" s="4"/>
      <c r="C13" s="18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104</v>
      </c>
    </row>
    <row r="14" spans="1:60" x14ac:dyDescent="0.2">
      <c r="A14" s="153"/>
      <c r="B14" s="154" t="s">
        <v>29</v>
      </c>
      <c r="C14" s="186"/>
      <c r="D14" s="155"/>
      <c r="E14" s="156"/>
      <c r="F14" s="156"/>
      <c r="G14" s="181">
        <f>G8+G11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132</v>
      </c>
    </row>
    <row r="15" spans="1:60" x14ac:dyDescent="0.2">
      <c r="C15" s="187"/>
      <c r="D15" s="10"/>
      <c r="AG15" t="s">
        <v>133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5k7H69SlYupZ1z7X+vrSYaaQ+Vr150z/g7bsq2RM6ywciZ0iHgBGvii/epFzjRMWxaH3zSbr7H3tBGynboIBg==" saltValue="KEV/oAB2bTqFP22pXJ1WC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2"/>
  <sheetViews>
    <sheetView workbookViewId="0">
      <pane ySplit="7" topLeftCell="A29" activePane="bottomLeft" state="frozen"/>
      <selection pane="bottomLeft" activeCell="C64" sqref="C64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134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 x14ac:dyDescent="0.2">
      <c r="A2" s="142" t="s">
        <v>7</v>
      </c>
      <c r="B2" s="49" t="s">
        <v>44</v>
      </c>
      <c r="C2" s="247" t="s">
        <v>45</v>
      </c>
      <c r="D2" s="248"/>
      <c r="E2" s="248"/>
      <c r="F2" s="248"/>
      <c r="G2" s="249"/>
      <c r="AG2" t="s">
        <v>91</v>
      </c>
    </row>
    <row r="3" spans="1:60" ht="24.95" customHeight="1" x14ac:dyDescent="0.2">
      <c r="A3" s="142" t="s">
        <v>8</v>
      </c>
      <c r="B3" s="49" t="s">
        <v>60</v>
      </c>
      <c r="C3" s="247" t="s">
        <v>61</v>
      </c>
      <c r="D3" s="248"/>
      <c r="E3" s="248"/>
      <c r="F3" s="248"/>
      <c r="G3" s="249"/>
      <c r="AC3" s="124" t="s">
        <v>91</v>
      </c>
      <c r="AG3" t="s">
        <v>94</v>
      </c>
    </row>
    <row r="4" spans="1:60" ht="24.95" customHeight="1" x14ac:dyDescent="0.2">
      <c r="A4" s="143" t="s">
        <v>9</v>
      </c>
      <c r="B4" s="144" t="s">
        <v>62</v>
      </c>
      <c r="C4" s="250" t="s">
        <v>61</v>
      </c>
      <c r="D4" s="251"/>
      <c r="E4" s="251"/>
      <c r="F4" s="251"/>
      <c r="G4" s="252"/>
      <c r="AG4" t="s">
        <v>95</v>
      </c>
    </row>
    <row r="5" spans="1:60" x14ac:dyDescent="0.2">
      <c r="D5" s="10"/>
    </row>
    <row r="6" spans="1:60" ht="38.25" x14ac:dyDescent="0.2">
      <c r="A6" s="146" t="s">
        <v>96</v>
      </c>
      <c r="B6" s="148" t="s">
        <v>97</v>
      </c>
      <c r="C6" s="148" t="s">
        <v>98</v>
      </c>
      <c r="D6" s="147" t="s">
        <v>99</v>
      </c>
      <c r="E6" s="146" t="s">
        <v>100</v>
      </c>
      <c r="F6" s="145" t="s">
        <v>101</v>
      </c>
      <c r="G6" s="146" t="s">
        <v>29</v>
      </c>
      <c r="H6" s="149" t="s">
        <v>30</v>
      </c>
      <c r="I6" s="149" t="s">
        <v>102</v>
      </c>
      <c r="J6" s="149" t="s">
        <v>31</v>
      </c>
      <c r="K6" s="149" t="s">
        <v>103</v>
      </c>
      <c r="L6" s="149" t="s">
        <v>104</v>
      </c>
      <c r="M6" s="149" t="s">
        <v>105</v>
      </c>
      <c r="N6" s="149" t="s">
        <v>106</v>
      </c>
      <c r="O6" s="149" t="s">
        <v>107</v>
      </c>
      <c r="P6" s="149" t="s">
        <v>108</v>
      </c>
      <c r="Q6" s="149" t="s">
        <v>109</v>
      </c>
      <c r="R6" s="149" t="s">
        <v>110</v>
      </c>
      <c r="S6" s="149" t="s">
        <v>111</v>
      </c>
      <c r="T6" s="149" t="s">
        <v>112</v>
      </c>
      <c r="U6" s="149" t="s">
        <v>113</v>
      </c>
      <c r="V6" s="149" t="s">
        <v>114</v>
      </c>
      <c r="W6" s="149" t="s">
        <v>115</v>
      </c>
      <c r="X6" s="149" t="s">
        <v>116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1" t="s">
        <v>117</v>
      </c>
      <c r="B8" s="162" t="s">
        <v>72</v>
      </c>
      <c r="C8" s="182" t="s">
        <v>73</v>
      </c>
      <c r="D8" s="163"/>
      <c r="E8" s="164"/>
      <c r="F8" s="165"/>
      <c r="G8" s="165">
        <f>SUMIF(AG9:AG13,"&lt;&gt;NOR",G9:G13)</f>
        <v>0</v>
      </c>
      <c r="H8" s="165"/>
      <c r="I8" s="165">
        <f>SUM(I9:I12)</f>
        <v>67252</v>
      </c>
      <c r="J8" s="165"/>
      <c r="K8" s="165">
        <f>SUM(K9:K12)</f>
        <v>10300</v>
      </c>
      <c r="L8" s="165"/>
      <c r="M8" s="165">
        <f>SUM(M9:M12)</f>
        <v>0</v>
      </c>
      <c r="N8" s="165"/>
      <c r="O8" s="165">
        <f>SUM(O9:O12)</f>
        <v>0</v>
      </c>
      <c r="P8" s="165"/>
      <c r="Q8" s="165">
        <f>SUM(Q9:Q12)</f>
        <v>0</v>
      </c>
      <c r="R8" s="165"/>
      <c r="S8" s="165"/>
      <c r="T8" s="166"/>
      <c r="U8" s="160"/>
      <c r="V8" s="160">
        <f>SUM(V9:V12)</f>
        <v>0</v>
      </c>
      <c r="W8" s="160"/>
      <c r="X8" s="160"/>
      <c r="AG8" t="s">
        <v>118</v>
      </c>
    </row>
    <row r="9" spans="1:60" outlineLevel="1" x14ac:dyDescent="0.2">
      <c r="A9" s="174">
        <v>1</v>
      </c>
      <c r="B9" s="175" t="s">
        <v>135</v>
      </c>
      <c r="C9" s="183" t="s">
        <v>275</v>
      </c>
      <c r="D9" s="176" t="s">
        <v>136</v>
      </c>
      <c r="E9" s="177">
        <v>2</v>
      </c>
      <c r="F9" s="178"/>
      <c r="G9" s="179">
        <f>ROUND(E9*F9,2)</f>
        <v>0</v>
      </c>
      <c r="H9" s="178">
        <v>0</v>
      </c>
      <c r="I9" s="179">
        <f>ROUND(E9*H9,2)</f>
        <v>0</v>
      </c>
      <c r="J9" s="178">
        <v>5150</v>
      </c>
      <c r="K9" s="179">
        <f>ROUND(E9*J9,2)</f>
        <v>10300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137</v>
      </c>
      <c r="T9" s="180" t="s">
        <v>123</v>
      </c>
      <c r="U9" s="159">
        <v>0</v>
      </c>
      <c r="V9" s="159">
        <f>ROUND(E9*U9,2)</f>
        <v>0</v>
      </c>
      <c r="W9" s="159"/>
      <c r="X9" s="159" t="s">
        <v>138</v>
      </c>
      <c r="Y9" s="150"/>
      <c r="Z9" s="150"/>
      <c r="AA9" s="150"/>
      <c r="AB9" s="150"/>
      <c r="AC9" s="150"/>
      <c r="AD9" s="150"/>
      <c r="AE9" s="150"/>
      <c r="AF9" s="150"/>
      <c r="AG9" s="150" t="s">
        <v>139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74">
        <v>2</v>
      </c>
      <c r="B10" s="175" t="s">
        <v>140</v>
      </c>
      <c r="C10" s="183" t="s">
        <v>141</v>
      </c>
      <c r="D10" s="176" t="s">
        <v>136</v>
      </c>
      <c r="E10" s="177">
        <v>2</v>
      </c>
      <c r="F10" s="178"/>
      <c r="G10" s="179">
        <f>ROUND(E10*F10,2)</f>
        <v>0</v>
      </c>
      <c r="H10" s="178">
        <v>19490</v>
      </c>
      <c r="I10" s="179">
        <f>ROUND(E10*H10,2)</f>
        <v>38980</v>
      </c>
      <c r="J10" s="178">
        <v>0</v>
      </c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 t="s">
        <v>137</v>
      </c>
      <c r="T10" s="180" t="s">
        <v>123</v>
      </c>
      <c r="U10" s="159">
        <v>0</v>
      </c>
      <c r="V10" s="159">
        <f>ROUND(E10*U10,2)</f>
        <v>0</v>
      </c>
      <c r="W10" s="159"/>
      <c r="X10" s="159" t="s">
        <v>142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143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4">
        <v>3</v>
      </c>
      <c r="B11" s="175" t="s">
        <v>144</v>
      </c>
      <c r="C11" s="183" t="s">
        <v>145</v>
      </c>
      <c r="D11" s="176" t="s">
        <v>136</v>
      </c>
      <c r="E11" s="177">
        <v>2</v>
      </c>
      <c r="F11" s="178"/>
      <c r="G11" s="179">
        <f>ROUND(E11*F11,2)</f>
        <v>0</v>
      </c>
      <c r="H11" s="178">
        <v>9450</v>
      </c>
      <c r="I11" s="179">
        <f>ROUND(E11*H11,2)</f>
        <v>18900</v>
      </c>
      <c r="J11" s="178">
        <v>0</v>
      </c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137</v>
      </c>
      <c r="T11" s="180" t="s">
        <v>123</v>
      </c>
      <c r="U11" s="159">
        <v>0</v>
      </c>
      <c r="V11" s="159">
        <f>ROUND(E11*U11,2)</f>
        <v>0</v>
      </c>
      <c r="W11" s="159"/>
      <c r="X11" s="159" t="s">
        <v>142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143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4">
        <v>4</v>
      </c>
      <c r="B12" s="175" t="s">
        <v>146</v>
      </c>
      <c r="C12" s="183" t="s">
        <v>147</v>
      </c>
      <c r="D12" s="176" t="s">
        <v>136</v>
      </c>
      <c r="E12" s="177">
        <v>2</v>
      </c>
      <c r="F12" s="178"/>
      <c r="G12" s="179">
        <f>ROUND(E12*F12,2)</f>
        <v>0</v>
      </c>
      <c r="H12" s="178">
        <v>4686</v>
      </c>
      <c r="I12" s="179">
        <f>ROUND(E12*H12,2)</f>
        <v>9372</v>
      </c>
      <c r="J12" s="178">
        <v>0</v>
      </c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 t="s">
        <v>137</v>
      </c>
      <c r="T12" s="180" t="s">
        <v>123</v>
      </c>
      <c r="U12" s="159">
        <v>0</v>
      </c>
      <c r="V12" s="159">
        <f>ROUND(E12*U12,2)</f>
        <v>0</v>
      </c>
      <c r="W12" s="159"/>
      <c r="X12" s="159" t="s">
        <v>142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143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88" t="s">
        <v>277</v>
      </c>
      <c r="B13" s="175" t="s">
        <v>151</v>
      </c>
      <c r="C13" s="183" t="s">
        <v>278</v>
      </c>
      <c r="D13" s="176" t="s">
        <v>136</v>
      </c>
      <c r="E13" s="177">
        <v>2</v>
      </c>
      <c r="F13" s="178"/>
      <c r="G13" s="179">
        <f>ROUND(E13*F13,2)</f>
        <v>0</v>
      </c>
      <c r="H13" s="178">
        <v>4686</v>
      </c>
      <c r="I13" s="179">
        <f>ROUND(E13*H13,2)</f>
        <v>9372</v>
      </c>
      <c r="J13" s="178">
        <v>0</v>
      </c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 t="s">
        <v>137</v>
      </c>
      <c r="T13" s="180" t="s">
        <v>123</v>
      </c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1" t="s">
        <v>117</v>
      </c>
      <c r="B14" s="162" t="s">
        <v>74</v>
      </c>
      <c r="C14" s="182" t="s">
        <v>75</v>
      </c>
      <c r="D14" s="163"/>
      <c r="E14" s="164"/>
      <c r="F14" s="165"/>
      <c r="G14" s="165">
        <f>SUMIF(AG15:AG19,"&lt;&gt;NOR",G15:G19)</f>
        <v>0</v>
      </c>
      <c r="H14" s="165"/>
      <c r="I14" s="165">
        <f>SUM(I15:I18)</f>
        <v>33626</v>
      </c>
      <c r="J14" s="165"/>
      <c r="K14" s="165">
        <f>SUM(K15:K18)</f>
        <v>5150</v>
      </c>
      <c r="L14" s="165"/>
      <c r="M14" s="165">
        <f>SUM(M15:M18)</f>
        <v>0</v>
      </c>
      <c r="N14" s="165"/>
      <c r="O14" s="165">
        <f>SUM(O15:O18)</f>
        <v>0</v>
      </c>
      <c r="P14" s="165"/>
      <c r="Q14" s="165">
        <f>SUM(Q15:Q18)</f>
        <v>0</v>
      </c>
      <c r="R14" s="165"/>
      <c r="S14" s="165"/>
      <c r="T14" s="166"/>
      <c r="U14" s="160"/>
      <c r="V14" s="160">
        <f>SUM(V15:V18)</f>
        <v>0</v>
      </c>
      <c r="W14" s="160"/>
      <c r="X14" s="160"/>
      <c r="AG14" t="s">
        <v>118</v>
      </c>
    </row>
    <row r="15" spans="1:60" outlineLevel="1" x14ac:dyDescent="0.2">
      <c r="A15" s="174">
        <v>5</v>
      </c>
      <c r="B15" s="175" t="s">
        <v>148</v>
      </c>
      <c r="C15" s="183" t="s">
        <v>276</v>
      </c>
      <c r="D15" s="176" t="s">
        <v>136</v>
      </c>
      <c r="E15" s="177">
        <v>1</v>
      </c>
      <c r="F15" s="178"/>
      <c r="G15" s="179">
        <f>ROUND(E15*F15,2)</f>
        <v>0</v>
      </c>
      <c r="H15" s="178">
        <v>0</v>
      </c>
      <c r="I15" s="179">
        <f>ROUND(E15*H15,2)</f>
        <v>0</v>
      </c>
      <c r="J15" s="178">
        <v>5150</v>
      </c>
      <c r="K15" s="179">
        <f>ROUND(E15*J15,2)</f>
        <v>5150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/>
      <c r="S15" s="179" t="s">
        <v>137</v>
      </c>
      <c r="T15" s="180" t="s">
        <v>123</v>
      </c>
      <c r="U15" s="159">
        <v>0</v>
      </c>
      <c r="V15" s="159">
        <f>ROUND(E15*U15,2)</f>
        <v>0</v>
      </c>
      <c r="W15" s="159"/>
      <c r="X15" s="159" t="s">
        <v>138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139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74">
        <v>6</v>
      </c>
      <c r="B16" s="175" t="s">
        <v>149</v>
      </c>
      <c r="C16" s="183" t="s">
        <v>141</v>
      </c>
      <c r="D16" s="176" t="s">
        <v>136</v>
      </c>
      <c r="E16" s="177">
        <v>1</v>
      </c>
      <c r="F16" s="178"/>
      <c r="G16" s="179">
        <f>ROUND(E16*F16,2)</f>
        <v>0</v>
      </c>
      <c r="H16" s="178">
        <v>19490</v>
      </c>
      <c r="I16" s="179">
        <f>ROUND(E16*H16,2)</f>
        <v>19490</v>
      </c>
      <c r="J16" s="178">
        <v>0</v>
      </c>
      <c r="K16" s="179">
        <f>ROUND(E16*J16,2)</f>
        <v>0</v>
      </c>
      <c r="L16" s="179">
        <v>21</v>
      </c>
      <c r="M16" s="179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 t="s">
        <v>137</v>
      </c>
      <c r="T16" s="180" t="s">
        <v>123</v>
      </c>
      <c r="U16" s="159">
        <v>0</v>
      </c>
      <c r="V16" s="159">
        <f>ROUND(E16*U16,2)</f>
        <v>0</v>
      </c>
      <c r="W16" s="159"/>
      <c r="X16" s="159" t="s">
        <v>142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143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4">
        <v>7</v>
      </c>
      <c r="B17" s="175" t="s">
        <v>150</v>
      </c>
      <c r="C17" s="183" t="s">
        <v>145</v>
      </c>
      <c r="D17" s="176" t="s">
        <v>136</v>
      </c>
      <c r="E17" s="177">
        <v>1</v>
      </c>
      <c r="F17" s="178"/>
      <c r="G17" s="179">
        <f>ROUND(E17*F17,2)</f>
        <v>0</v>
      </c>
      <c r="H17" s="178">
        <v>9450</v>
      </c>
      <c r="I17" s="179">
        <f>ROUND(E17*H17,2)</f>
        <v>9450</v>
      </c>
      <c r="J17" s="178">
        <v>0</v>
      </c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/>
      <c r="S17" s="179" t="s">
        <v>137</v>
      </c>
      <c r="T17" s="180" t="s">
        <v>123</v>
      </c>
      <c r="U17" s="159">
        <v>0</v>
      </c>
      <c r="V17" s="159">
        <f>ROUND(E17*U17,2)</f>
        <v>0</v>
      </c>
      <c r="W17" s="159"/>
      <c r="X17" s="159" t="s">
        <v>142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143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4">
        <v>8</v>
      </c>
      <c r="B18" s="175" t="s">
        <v>151</v>
      </c>
      <c r="C18" s="183" t="s">
        <v>147</v>
      </c>
      <c r="D18" s="176" t="s">
        <v>136</v>
      </c>
      <c r="E18" s="177">
        <v>1</v>
      </c>
      <c r="F18" s="178"/>
      <c r="G18" s="179">
        <f>ROUND(E18*F18,2)</f>
        <v>0</v>
      </c>
      <c r="H18" s="178">
        <v>4686</v>
      </c>
      <c r="I18" s="179">
        <f>ROUND(E18*H18,2)</f>
        <v>4686</v>
      </c>
      <c r="J18" s="178">
        <v>0</v>
      </c>
      <c r="K18" s="179">
        <f>ROUND(E18*J18,2)</f>
        <v>0</v>
      </c>
      <c r="L18" s="179">
        <v>21</v>
      </c>
      <c r="M18" s="179">
        <f>G18*(1+L18/100)</f>
        <v>0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79"/>
      <c r="S18" s="179" t="s">
        <v>137</v>
      </c>
      <c r="T18" s="180" t="s">
        <v>123</v>
      </c>
      <c r="U18" s="159">
        <v>0</v>
      </c>
      <c r="V18" s="159">
        <f>ROUND(E18*U18,2)</f>
        <v>0</v>
      </c>
      <c r="W18" s="159"/>
      <c r="X18" s="159" t="s">
        <v>142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143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89" t="s">
        <v>279</v>
      </c>
      <c r="B19" s="175" t="s">
        <v>280</v>
      </c>
      <c r="C19" s="183" t="s">
        <v>278</v>
      </c>
      <c r="D19" s="176" t="s">
        <v>136</v>
      </c>
      <c r="E19" s="177">
        <v>2</v>
      </c>
      <c r="F19" s="178"/>
      <c r="G19" s="179">
        <f>ROUND(E19*F19,2)</f>
        <v>0</v>
      </c>
      <c r="H19" s="178">
        <v>4686</v>
      </c>
      <c r="I19" s="179">
        <f>ROUND(E19*H19,2)</f>
        <v>9372</v>
      </c>
      <c r="J19" s="178">
        <v>0</v>
      </c>
      <c r="K19" s="179">
        <f>ROUND(E19*J19,2)</f>
        <v>0</v>
      </c>
      <c r="L19" s="179">
        <v>21</v>
      </c>
      <c r="M19" s="179">
        <f>G19*(1+L19/100)</f>
        <v>0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79"/>
      <c r="S19" s="179" t="s">
        <v>137</v>
      </c>
      <c r="T19" s="180" t="s">
        <v>123</v>
      </c>
      <c r="U19" s="159"/>
      <c r="V19" s="159"/>
      <c r="W19" s="159"/>
      <c r="X19" s="159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161" t="s">
        <v>117</v>
      </c>
      <c r="B20" s="162" t="s">
        <v>76</v>
      </c>
      <c r="C20" s="182" t="s">
        <v>77</v>
      </c>
      <c r="D20" s="163"/>
      <c r="E20" s="164"/>
      <c r="F20" s="165"/>
      <c r="G20" s="165">
        <f>SUMIF(AG21:AG35,"&lt;&gt;NOR",G21:G35)</f>
        <v>0</v>
      </c>
      <c r="H20" s="165"/>
      <c r="I20" s="165">
        <f>SUM(I21:I35)</f>
        <v>109731.73999999999</v>
      </c>
      <c r="J20" s="165"/>
      <c r="K20" s="165">
        <f>SUM(K21:K35)</f>
        <v>10066.19</v>
      </c>
      <c r="L20" s="165"/>
      <c r="M20" s="165">
        <f>SUM(M21:M35)</f>
        <v>0</v>
      </c>
      <c r="N20" s="165"/>
      <c r="O20" s="165">
        <f>SUM(O21:O35)</f>
        <v>0</v>
      </c>
      <c r="P20" s="165"/>
      <c r="Q20" s="165">
        <f>SUM(Q21:Q35)</f>
        <v>0</v>
      </c>
      <c r="R20" s="165"/>
      <c r="S20" s="165"/>
      <c r="T20" s="166"/>
      <c r="U20" s="160"/>
      <c r="V20" s="160">
        <f>SUM(V21:V35)</f>
        <v>0</v>
      </c>
      <c r="W20" s="160"/>
      <c r="X20" s="160"/>
      <c r="AG20" t="s">
        <v>118</v>
      </c>
    </row>
    <row r="21" spans="1:60" outlineLevel="1" x14ac:dyDescent="0.2">
      <c r="A21" s="174">
        <v>9</v>
      </c>
      <c r="B21" s="175" t="s">
        <v>152</v>
      </c>
      <c r="C21" s="183" t="s">
        <v>153</v>
      </c>
      <c r="D21" s="176" t="s">
        <v>154</v>
      </c>
      <c r="E21" s="177">
        <v>0.5</v>
      </c>
      <c r="F21" s="178"/>
      <c r="G21" s="179">
        <f>ROUND(E21*F21,2)</f>
        <v>0</v>
      </c>
      <c r="H21" s="178">
        <v>0</v>
      </c>
      <c r="I21" s="179">
        <f>ROUND(E21*H21,2)</f>
        <v>0</v>
      </c>
      <c r="J21" s="178">
        <v>253.38</v>
      </c>
      <c r="K21" s="179">
        <f>ROUND(E21*J21,2)</f>
        <v>126.69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 t="s">
        <v>137</v>
      </c>
      <c r="T21" s="180" t="s">
        <v>123</v>
      </c>
      <c r="U21" s="159">
        <v>0</v>
      </c>
      <c r="V21" s="159">
        <f>ROUND(E21*U21,2)</f>
        <v>0</v>
      </c>
      <c r="W21" s="159"/>
      <c r="X21" s="159" t="s">
        <v>138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139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4">
        <v>10</v>
      </c>
      <c r="B22" s="175" t="s">
        <v>155</v>
      </c>
      <c r="C22" s="183" t="s">
        <v>156</v>
      </c>
      <c r="D22" s="176" t="s">
        <v>154</v>
      </c>
      <c r="E22" s="177">
        <v>2</v>
      </c>
      <c r="F22" s="178"/>
      <c r="G22" s="179">
        <f>ROUND(E22*F22,2)</f>
        <v>0</v>
      </c>
      <c r="H22" s="178">
        <v>0</v>
      </c>
      <c r="I22" s="179">
        <f>ROUND(E22*H22,2)</f>
        <v>0</v>
      </c>
      <c r="J22" s="178">
        <v>1107.25</v>
      </c>
      <c r="K22" s="179">
        <f>ROUND(E22*J22,2)</f>
        <v>2214.5</v>
      </c>
      <c r="L22" s="179">
        <v>21</v>
      </c>
      <c r="M22" s="179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/>
      <c r="S22" s="179" t="s">
        <v>137</v>
      </c>
      <c r="T22" s="180" t="s">
        <v>123</v>
      </c>
      <c r="U22" s="159">
        <v>0</v>
      </c>
      <c r="V22" s="159">
        <f>ROUND(E22*U22,2)</f>
        <v>0</v>
      </c>
      <c r="W22" s="159"/>
      <c r="X22" s="159" t="s">
        <v>138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139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33.75" outlineLevel="1" x14ac:dyDescent="0.2">
      <c r="A23" s="174">
        <v>11</v>
      </c>
      <c r="B23" s="175" t="s">
        <v>157</v>
      </c>
      <c r="C23" s="183" t="s">
        <v>158</v>
      </c>
      <c r="D23" s="176" t="s">
        <v>136</v>
      </c>
      <c r="E23" s="177">
        <v>1</v>
      </c>
      <c r="F23" s="178"/>
      <c r="G23" s="179">
        <f>ROUND(E23*F23,2)</f>
        <v>0</v>
      </c>
      <c r="H23" s="178">
        <v>0</v>
      </c>
      <c r="I23" s="179">
        <f>ROUND(E23*H23,2)</f>
        <v>0</v>
      </c>
      <c r="J23" s="178">
        <v>6180</v>
      </c>
      <c r="K23" s="179">
        <f>ROUND(E23*J23,2)</f>
        <v>6180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 t="s">
        <v>137</v>
      </c>
      <c r="T23" s="180" t="s">
        <v>123</v>
      </c>
      <c r="U23" s="159">
        <v>0</v>
      </c>
      <c r="V23" s="159">
        <f>ROUND(E23*U23,2)</f>
        <v>0</v>
      </c>
      <c r="W23" s="159"/>
      <c r="X23" s="159" t="s">
        <v>138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139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4">
        <v>12</v>
      </c>
      <c r="B24" s="175" t="s">
        <v>159</v>
      </c>
      <c r="C24" s="183" t="s">
        <v>281</v>
      </c>
      <c r="D24" s="176" t="s">
        <v>136</v>
      </c>
      <c r="E24" s="177">
        <v>1</v>
      </c>
      <c r="F24" s="178"/>
      <c r="G24" s="179">
        <f>ROUND(E24*F24,2)</f>
        <v>0</v>
      </c>
      <c r="H24" s="178">
        <v>0</v>
      </c>
      <c r="I24" s="179">
        <f>ROUND(E24*H24,2)</f>
        <v>0</v>
      </c>
      <c r="J24" s="178">
        <v>1545</v>
      </c>
      <c r="K24" s="179">
        <f>ROUND(E24*J24,2)</f>
        <v>1545</v>
      </c>
      <c r="L24" s="179">
        <v>21</v>
      </c>
      <c r="M24" s="179">
        <f>G24*(1+L24/100)</f>
        <v>0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/>
      <c r="S24" s="179" t="s">
        <v>137</v>
      </c>
      <c r="T24" s="180" t="s">
        <v>123</v>
      </c>
      <c r="U24" s="159">
        <v>0</v>
      </c>
      <c r="V24" s="159">
        <f>ROUND(E24*U24,2)</f>
        <v>0</v>
      </c>
      <c r="W24" s="159"/>
      <c r="X24" s="159" t="s">
        <v>138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139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67">
        <v>13</v>
      </c>
      <c r="B25" s="168" t="s">
        <v>160</v>
      </c>
      <c r="C25" s="184" t="s">
        <v>161</v>
      </c>
      <c r="D25" s="169" t="s">
        <v>136</v>
      </c>
      <c r="E25" s="170">
        <v>1</v>
      </c>
      <c r="F25" s="171"/>
      <c r="G25" s="172">
        <f>ROUND(E25*F25,2)</f>
        <v>0</v>
      </c>
      <c r="H25" s="171">
        <v>76403</v>
      </c>
      <c r="I25" s="172">
        <f>ROUND(E25*H25,2)</f>
        <v>76403</v>
      </c>
      <c r="J25" s="171">
        <v>0</v>
      </c>
      <c r="K25" s="172">
        <f>ROUND(E25*J25,2)</f>
        <v>0</v>
      </c>
      <c r="L25" s="172">
        <v>21</v>
      </c>
      <c r="M25" s="172">
        <f>G25*(1+L25/100)</f>
        <v>0</v>
      </c>
      <c r="N25" s="172">
        <v>0</v>
      </c>
      <c r="O25" s="172">
        <f>ROUND(E25*N25,2)</f>
        <v>0</v>
      </c>
      <c r="P25" s="172">
        <v>0</v>
      </c>
      <c r="Q25" s="172">
        <f>ROUND(E25*P25,2)</f>
        <v>0</v>
      </c>
      <c r="R25" s="172"/>
      <c r="S25" s="172" t="s">
        <v>137</v>
      </c>
      <c r="T25" s="173" t="s">
        <v>123</v>
      </c>
      <c r="U25" s="159">
        <v>0</v>
      </c>
      <c r="V25" s="159">
        <f>ROUND(E25*U25,2)</f>
        <v>0</v>
      </c>
      <c r="W25" s="159"/>
      <c r="X25" s="159" t="s">
        <v>142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143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53" t="s">
        <v>162</v>
      </c>
      <c r="D26" s="254"/>
      <c r="E26" s="254"/>
      <c r="F26" s="254"/>
      <c r="G26" s="254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0"/>
      <c r="Z26" s="150"/>
      <c r="AA26" s="150"/>
      <c r="AB26" s="150"/>
      <c r="AC26" s="150"/>
      <c r="AD26" s="150"/>
      <c r="AE26" s="150"/>
      <c r="AF26" s="150"/>
      <c r="AG26" s="150" t="s">
        <v>163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4">
        <v>14</v>
      </c>
      <c r="B27" s="175" t="s">
        <v>164</v>
      </c>
      <c r="C27" s="183" t="s">
        <v>165</v>
      </c>
      <c r="D27" s="176" t="s">
        <v>136</v>
      </c>
      <c r="E27" s="177">
        <v>1</v>
      </c>
      <c r="F27" s="178"/>
      <c r="G27" s="179">
        <f t="shared" ref="G27:G35" si="0">ROUND(E27*F27,2)</f>
        <v>0</v>
      </c>
      <c r="H27" s="178">
        <v>4210</v>
      </c>
      <c r="I27" s="179">
        <f t="shared" ref="I27:I35" si="1">ROUND(E27*H27,2)</f>
        <v>4210</v>
      </c>
      <c r="J27" s="178">
        <v>0</v>
      </c>
      <c r="K27" s="179">
        <f t="shared" ref="K27:K35" si="2">ROUND(E27*J27,2)</f>
        <v>0</v>
      </c>
      <c r="L27" s="179">
        <v>21</v>
      </c>
      <c r="M27" s="179">
        <f t="shared" ref="M27:M35" si="3">G27*(1+L27/100)</f>
        <v>0</v>
      </c>
      <c r="N27" s="179">
        <v>0</v>
      </c>
      <c r="O27" s="179">
        <f t="shared" ref="O27:O35" si="4">ROUND(E27*N27,2)</f>
        <v>0</v>
      </c>
      <c r="P27" s="179">
        <v>0</v>
      </c>
      <c r="Q27" s="179">
        <f t="shared" ref="Q27:Q35" si="5">ROUND(E27*P27,2)</f>
        <v>0</v>
      </c>
      <c r="R27" s="179"/>
      <c r="S27" s="179" t="s">
        <v>137</v>
      </c>
      <c r="T27" s="180" t="s">
        <v>123</v>
      </c>
      <c r="U27" s="159">
        <v>0</v>
      </c>
      <c r="V27" s="159">
        <f t="shared" ref="V27:V35" si="6">ROUND(E27*U27,2)</f>
        <v>0</v>
      </c>
      <c r="W27" s="159"/>
      <c r="X27" s="159" t="s">
        <v>142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143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4">
        <v>15</v>
      </c>
      <c r="B28" s="175" t="s">
        <v>166</v>
      </c>
      <c r="C28" s="183" t="s">
        <v>167</v>
      </c>
      <c r="D28" s="176" t="s">
        <v>136</v>
      </c>
      <c r="E28" s="177">
        <v>1</v>
      </c>
      <c r="F28" s="178"/>
      <c r="G28" s="179">
        <f t="shared" si="0"/>
        <v>0</v>
      </c>
      <c r="H28" s="178">
        <v>7990.74</v>
      </c>
      <c r="I28" s="179">
        <f t="shared" si="1"/>
        <v>7990.74</v>
      </c>
      <c r="J28" s="178">
        <v>0</v>
      </c>
      <c r="K28" s="179">
        <f t="shared" si="2"/>
        <v>0</v>
      </c>
      <c r="L28" s="179">
        <v>21</v>
      </c>
      <c r="M28" s="179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79"/>
      <c r="S28" s="179" t="s">
        <v>137</v>
      </c>
      <c r="T28" s="180" t="s">
        <v>123</v>
      </c>
      <c r="U28" s="159">
        <v>0</v>
      </c>
      <c r="V28" s="159">
        <f t="shared" si="6"/>
        <v>0</v>
      </c>
      <c r="W28" s="159"/>
      <c r="X28" s="159" t="s">
        <v>142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143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4">
        <v>16</v>
      </c>
      <c r="B29" s="175" t="s">
        <v>168</v>
      </c>
      <c r="C29" s="183" t="s">
        <v>169</v>
      </c>
      <c r="D29" s="176" t="s">
        <v>136</v>
      </c>
      <c r="E29" s="177">
        <v>2</v>
      </c>
      <c r="F29" s="178"/>
      <c r="G29" s="179">
        <f t="shared" si="0"/>
        <v>0</v>
      </c>
      <c r="H29" s="178">
        <v>3114.72</v>
      </c>
      <c r="I29" s="179">
        <f t="shared" si="1"/>
        <v>6229.44</v>
      </c>
      <c r="J29" s="178">
        <v>0</v>
      </c>
      <c r="K29" s="179">
        <f t="shared" si="2"/>
        <v>0</v>
      </c>
      <c r="L29" s="179">
        <v>21</v>
      </c>
      <c r="M29" s="179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79"/>
      <c r="S29" s="179" t="s">
        <v>137</v>
      </c>
      <c r="T29" s="180" t="s">
        <v>123</v>
      </c>
      <c r="U29" s="159">
        <v>0</v>
      </c>
      <c r="V29" s="159">
        <f t="shared" si="6"/>
        <v>0</v>
      </c>
      <c r="W29" s="159"/>
      <c r="X29" s="159" t="s">
        <v>142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143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4">
        <v>17</v>
      </c>
      <c r="B30" s="175" t="s">
        <v>170</v>
      </c>
      <c r="C30" s="183" t="s">
        <v>171</v>
      </c>
      <c r="D30" s="176" t="s">
        <v>136</v>
      </c>
      <c r="E30" s="177">
        <v>1</v>
      </c>
      <c r="F30" s="178"/>
      <c r="G30" s="179">
        <f t="shared" si="0"/>
        <v>0</v>
      </c>
      <c r="H30" s="178">
        <v>2747.01</v>
      </c>
      <c r="I30" s="179">
        <f t="shared" si="1"/>
        <v>2747.01</v>
      </c>
      <c r="J30" s="178">
        <v>0</v>
      </c>
      <c r="K30" s="179">
        <f t="shared" si="2"/>
        <v>0</v>
      </c>
      <c r="L30" s="179">
        <v>21</v>
      </c>
      <c r="M30" s="179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79"/>
      <c r="S30" s="179" t="s">
        <v>137</v>
      </c>
      <c r="T30" s="180" t="s">
        <v>123</v>
      </c>
      <c r="U30" s="159">
        <v>0</v>
      </c>
      <c r="V30" s="159">
        <f t="shared" si="6"/>
        <v>0</v>
      </c>
      <c r="W30" s="159"/>
      <c r="X30" s="159" t="s">
        <v>142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143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4">
        <v>18</v>
      </c>
      <c r="B31" s="175" t="s">
        <v>172</v>
      </c>
      <c r="C31" s="183" t="s">
        <v>173</v>
      </c>
      <c r="D31" s="176" t="s">
        <v>136</v>
      </c>
      <c r="E31" s="177">
        <v>1</v>
      </c>
      <c r="F31" s="178"/>
      <c r="G31" s="179">
        <f t="shared" si="0"/>
        <v>0</v>
      </c>
      <c r="H31" s="178">
        <v>957.9</v>
      </c>
      <c r="I31" s="179">
        <f t="shared" si="1"/>
        <v>957.9</v>
      </c>
      <c r="J31" s="178">
        <v>0</v>
      </c>
      <c r="K31" s="179">
        <f t="shared" si="2"/>
        <v>0</v>
      </c>
      <c r="L31" s="179">
        <v>21</v>
      </c>
      <c r="M31" s="179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79"/>
      <c r="S31" s="179" t="s">
        <v>137</v>
      </c>
      <c r="T31" s="180" t="s">
        <v>123</v>
      </c>
      <c r="U31" s="159">
        <v>0</v>
      </c>
      <c r="V31" s="159">
        <f t="shared" si="6"/>
        <v>0</v>
      </c>
      <c r="W31" s="159"/>
      <c r="X31" s="159" t="s">
        <v>142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143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4">
        <v>19</v>
      </c>
      <c r="B32" s="175" t="s">
        <v>174</v>
      </c>
      <c r="C32" s="183" t="s">
        <v>175</v>
      </c>
      <c r="D32" s="176" t="s">
        <v>154</v>
      </c>
      <c r="E32" s="177">
        <v>3</v>
      </c>
      <c r="F32" s="178"/>
      <c r="G32" s="179">
        <f t="shared" si="0"/>
        <v>0</v>
      </c>
      <c r="H32" s="178">
        <v>303.85000000000002</v>
      </c>
      <c r="I32" s="179">
        <f t="shared" si="1"/>
        <v>911.55</v>
      </c>
      <c r="J32" s="178">
        <v>0</v>
      </c>
      <c r="K32" s="179">
        <f t="shared" si="2"/>
        <v>0</v>
      </c>
      <c r="L32" s="179">
        <v>21</v>
      </c>
      <c r="M32" s="179">
        <f t="shared" si="3"/>
        <v>0</v>
      </c>
      <c r="N32" s="179">
        <v>0</v>
      </c>
      <c r="O32" s="179">
        <f t="shared" si="4"/>
        <v>0</v>
      </c>
      <c r="P32" s="179">
        <v>0</v>
      </c>
      <c r="Q32" s="179">
        <f t="shared" si="5"/>
        <v>0</v>
      </c>
      <c r="R32" s="179"/>
      <c r="S32" s="179" t="s">
        <v>137</v>
      </c>
      <c r="T32" s="180" t="s">
        <v>123</v>
      </c>
      <c r="U32" s="159">
        <v>0</v>
      </c>
      <c r="V32" s="159">
        <f t="shared" si="6"/>
        <v>0</v>
      </c>
      <c r="W32" s="159"/>
      <c r="X32" s="159" t="s">
        <v>142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143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4">
        <v>20</v>
      </c>
      <c r="B33" s="175" t="s">
        <v>176</v>
      </c>
      <c r="C33" s="183" t="s">
        <v>177</v>
      </c>
      <c r="D33" s="176" t="s">
        <v>154</v>
      </c>
      <c r="E33" s="177">
        <v>1.5</v>
      </c>
      <c r="F33" s="178"/>
      <c r="G33" s="179">
        <f t="shared" si="0"/>
        <v>0</v>
      </c>
      <c r="H33" s="178">
        <v>338.87</v>
      </c>
      <c r="I33" s="179">
        <f t="shared" si="1"/>
        <v>508.31</v>
      </c>
      <c r="J33" s="178">
        <v>0</v>
      </c>
      <c r="K33" s="179">
        <f t="shared" si="2"/>
        <v>0</v>
      </c>
      <c r="L33" s="179">
        <v>21</v>
      </c>
      <c r="M33" s="179">
        <f t="shared" si="3"/>
        <v>0</v>
      </c>
      <c r="N33" s="179">
        <v>0</v>
      </c>
      <c r="O33" s="179">
        <f t="shared" si="4"/>
        <v>0</v>
      </c>
      <c r="P33" s="179">
        <v>0</v>
      </c>
      <c r="Q33" s="179">
        <f t="shared" si="5"/>
        <v>0</v>
      </c>
      <c r="R33" s="179"/>
      <c r="S33" s="179" t="s">
        <v>137</v>
      </c>
      <c r="T33" s="180" t="s">
        <v>123</v>
      </c>
      <c r="U33" s="159">
        <v>0</v>
      </c>
      <c r="V33" s="159">
        <f t="shared" si="6"/>
        <v>0</v>
      </c>
      <c r="W33" s="159"/>
      <c r="X33" s="159" t="s">
        <v>142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143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4">
        <v>21</v>
      </c>
      <c r="B34" s="175" t="s">
        <v>178</v>
      </c>
      <c r="C34" s="183" t="s">
        <v>179</v>
      </c>
      <c r="D34" s="176" t="s">
        <v>180</v>
      </c>
      <c r="E34" s="177">
        <v>1</v>
      </c>
      <c r="F34" s="178"/>
      <c r="G34" s="179">
        <f t="shared" si="0"/>
        <v>0</v>
      </c>
      <c r="H34" s="178">
        <v>507.79</v>
      </c>
      <c r="I34" s="179">
        <f t="shared" si="1"/>
        <v>507.79</v>
      </c>
      <c r="J34" s="178">
        <v>0</v>
      </c>
      <c r="K34" s="179">
        <f t="shared" si="2"/>
        <v>0</v>
      </c>
      <c r="L34" s="179">
        <v>21</v>
      </c>
      <c r="M34" s="179">
        <f t="shared" si="3"/>
        <v>0</v>
      </c>
      <c r="N34" s="179">
        <v>0</v>
      </c>
      <c r="O34" s="179">
        <f t="shared" si="4"/>
        <v>0</v>
      </c>
      <c r="P34" s="179">
        <v>0</v>
      </c>
      <c r="Q34" s="179">
        <f t="shared" si="5"/>
        <v>0</v>
      </c>
      <c r="R34" s="179"/>
      <c r="S34" s="179" t="s">
        <v>137</v>
      </c>
      <c r="T34" s="180" t="s">
        <v>123</v>
      </c>
      <c r="U34" s="159">
        <v>0</v>
      </c>
      <c r="V34" s="159">
        <f t="shared" si="6"/>
        <v>0</v>
      </c>
      <c r="W34" s="159"/>
      <c r="X34" s="159" t="s">
        <v>142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143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4">
        <v>22</v>
      </c>
      <c r="B35" s="175" t="s">
        <v>181</v>
      </c>
      <c r="C35" s="183" t="s">
        <v>147</v>
      </c>
      <c r="D35" s="176" t="s">
        <v>136</v>
      </c>
      <c r="E35" s="177">
        <v>1</v>
      </c>
      <c r="F35" s="178"/>
      <c r="G35" s="179">
        <f t="shared" si="0"/>
        <v>0</v>
      </c>
      <c r="H35" s="178">
        <v>9266</v>
      </c>
      <c r="I35" s="179">
        <f t="shared" si="1"/>
        <v>9266</v>
      </c>
      <c r="J35" s="178">
        <v>0</v>
      </c>
      <c r="K35" s="179">
        <f t="shared" si="2"/>
        <v>0</v>
      </c>
      <c r="L35" s="179">
        <v>21</v>
      </c>
      <c r="M35" s="179">
        <f t="shared" si="3"/>
        <v>0</v>
      </c>
      <c r="N35" s="179">
        <v>0</v>
      </c>
      <c r="O35" s="179">
        <f t="shared" si="4"/>
        <v>0</v>
      </c>
      <c r="P35" s="179">
        <v>0</v>
      </c>
      <c r="Q35" s="179">
        <f t="shared" si="5"/>
        <v>0</v>
      </c>
      <c r="R35" s="179"/>
      <c r="S35" s="179" t="s">
        <v>137</v>
      </c>
      <c r="T35" s="180" t="s">
        <v>123</v>
      </c>
      <c r="U35" s="159">
        <v>0</v>
      </c>
      <c r="V35" s="159">
        <f t="shared" si="6"/>
        <v>0</v>
      </c>
      <c r="W35" s="159"/>
      <c r="X35" s="159" t="s">
        <v>142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143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x14ac:dyDescent="0.2">
      <c r="A36" s="161" t="s">
        <v>117</v>
      </c>
      <c r="B36" s="162" t="s">
        <v>78</v>
      </c>
      <c r="C36" s="182" t="s">
        <v>79</v>
      </c>
      <c r="D36" s="163"/>
      <c r="E36" s="164"/>
      <c r="F36" s="165"/>
      <c r="G36" s="165">
        <f>SUMIF(AG37:AG51,"&lt;&gt;NOR",G37:G51)</f>
        <v>0</v>
      </c>
      <c r="H36" s="165"/>
      <c r="I36" s="165">
        <f>SUM(I37:I51)</f>
        <v>108934</v>
      </c>
      <c r="J36" s="165"/>
      <c r="K36" s="165">
        <f>SUM(K37:K51)</f>
        <v>10112.540000000001</v>
      </c>
      <c r="L36" s="165"/>
      <c r="M36" s="165">
        <f>SUM(M37:M51)</f>
        <v>0</v>
      </c>
      <c r="N36" s="165"/>
      <c r="O36" s="165">
        <f>SUM(O37:O51)</f>
        <v>0</v>
      </c>
      <c r="P36" s="165"/>
      <c r="Q36" s="165">
        <f>SUM(Q37:Q51)</f>
        <v>0</v>
      </c>
      <c r="R36" s="165"/>
      <c r="S36" s="165"/>
      <c r="T36" s="166"/>
      <c r="U36" s="160"/>
      <c r="V36" s="160">
        <f>SUM(V37:V51)</f>
        <v>0</v>
      </c>
      <c r="W36" s="160"/>
      <c r="X36" s="160"/>
      <c r="AG36" t="s">
        <v>118</v>
      </c>
    </row>
    <row r="37" spans="1:60" outlineLevel="1" x14ac:dyDescent="0.2">
      <c r="A37" s="174">
        <v>23</v>
      </c>
      <c r="B37" s="175" t="s">
        <v>182</v>
      </c>
      <c r="C37" s="183" t="s">
        <v>153</v>
      </c>
      <c r="D37" s="176" t="s">
        <v>154</v>
      </c>
      <c r="E37" s="177">
        <v>0.5</v>
      </c>
      <c r="F37" s="178"/>
      <c r="G37" s="179">
        <f t="shared" ref="G37:G42" si="7">ROUND(E37*F37,2)</f>
        <v>0</v>
      </c>
      <c r="H37" s="178">
        <v>0</v>
      </c>
      <c r="I37" s="179">
        <f t="shared" ref="I37:I42" si="8">ROUND(E37*H37,2)</f>
        <v>0</v>
      </c>
      <c r="J37" s="178">
        <v>253.38</v>
      </c>
      <c r="K37" s="179">
        <f t="shared" ref="K37:K42" si="9">ROUND(E37*J37,2)</f>
        <v>126.69</v>
      </c>
      <c r="L37" s="179">
        <v>21</v>
      </c>
      <c r="M37" s="179">
        <f t="shared" ref="M37:M42" si="10">G37*(1+L37/100)</f>
        <v>0</v>
      </c>
      <c r="N37" s="179">
        <v>0</v>
      </c>
      <c r="O37" s="179">
        <f t="shared" ref="O37:O42" si="11">ROUND(E37*N37,2)</f>
        <v>0</v>
      </c>
      <c r="P37" s="179">
        <v>0</v>
      </c>
      <c r="Q37" s="179">
        <f t="shared" ref="Q37:Q42" si="12">ROUND(E37*P37,2)</f>
        <v>0</v>
      </c>
      <c r="R37" s="179"/>
      <c r="S37" s="179" t="s">
        <v>137</v>
      </c>
      <c r="T37" s="180" t="s">
        <v>123</v>
      </c>
      <c r="U37" s="159">
        <v>0</v>
      </c>
      <c r="V37" s="159">
        <f t="shared" ref="V37:V42" si="13">ROUND(E37*U37,2)</f>
        <v>0</v>
      </c>
      <c r="W37" s="159"/>
      <c r="X37" s="159" t="s">
        <v>138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139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4">
        <v>24</v>
      </c>
      <c r="B38" s="175" t="s">
        <v>183</v>
      </c>
      <c r="C38" s="183" t="s">
        <v>156</v>
      </c>
      <c r="D38" s="176" t="s">
        <v>154</v>
      </c>
      <c r="E38" s="177">
        <v>2</v>
      </c>
      <c r="F38" s="178"/>
      <c r="G38" s="179">
        <f t="shared" si="7"/>
        <v>0</v>
      </c>
      <c r="H38" s="178">
        <v>0</v>
      </c>
      <c r="I38" s="179">
        <f t="shared" si="8"/>
        <v>0</v>
      </c>
      <c r="J38" s="178">
        <v>1107.25</v>
      </c>
      <c r="K38" s="179">
        <f t="shared" si="9"/>
        <v>2214.5</v>
      </c>
      <c r="L38" s="179">
        <v>21</v>
      </c>
      <c r="M38" s="179">
        <f t="shared" si="10"/>
        <v>0</v>
      </c>
      <c r="N38" s="179">
        <v>0</v>
      </c>
      <c r="O38" s="179">
        <f t="shared" si="11"/>
        <v>0</v>
      </c>
      <c r="P38" s="179">
        <v>0</v>
      </c>
      <c r="Q38" s="179">
        <f t="shared" si="12"/>
        <v>0</v>
      </c>
      <c r="R38" s="179"/>
      <c r="S38" s="179" t="s">
        <v>137</v>
      </c>
      <c r="T38" s="180" t="s">
        <v>123</v>
      </c>
      <c r="U38" s="159">
        <v>0</v>
      </c>
      <c r="V38" s="159">
        <f t="shared" si="13"/>
        <v>0</v>
      </c>
      <c r="W38" s="159"/>
      <c r="X38" s="159" t="s">
        <v>138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139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4">
        <v>25</v>
      </c>
      <c r="B39" s="175" t="s">
        <v>184</v>
      </c>
      <c r="C39" s="183" t="s">
        <v>185</v>
      </c>
      <c r="D39" s="176" t="s">
        <v>180</v>
      </c>
      <c r="E39" s="177">
        <v>0.1</v>
      </c>
      <c r="F39" s="178"/>
      <c r="G39" s="179">
        <f t="shared" si="7"/>
        <v>0</v>
      </c>
      <c r="H39" s="178">
        <v>0</v>
      </c>
      <c r="I39" s="179">
        <f t="shared" si="8"/>
        <v>0</v>
      </c>
      <c r="J39" s="178">
        <v>463.5</v>
      </c>
      <c r="K39" s="179">
        <f t="shared" si="9"/>
        <v>46.35</v>
      </c>
      <c r="L39" s="179">
        <v>21</v>
      </c>
      <c r="M39" s="179">
        <f t="shared" si="10"/>
        <v>0</v>
      </c>
      <c r="N39" s="179">
        <v>0</v>
      </c>
      <c r="O39" s="179">
        <f t="shared" si="11"/>
        <v>0</v>
      </c>
      <c r="P39" s="179">
        <v>0</v>
      </c>
      <c r="Q39" s="179">
        <f t="shared" si="12"/>
        <v>0</v>
      </c>
      <c r="R39" s="179"/>
      <c r="S39" s="179" t="s">
        <v>137</v>
      </c>
      <c r="T39" s="180" t="s">
        <v>123</v>
      </c>
      <c r="U39" s="159">
        <v>0</v>
      </c>
      <c r="V39" s="159">
        <f t="shared" si="13"/>
        <v>0</v>
      </c>
      <c r="W39" s="159"/>
      <c r="X39" s="159" t="s">
        <v>138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139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33.75" outlineLevel="1" x14ac:dyDescent="0.2">
      <c r="A40" s="174">
        <v>26</v>
      </c>
      <c r="B40" s="175" t="s">
        <v>186</v>
      </c>
      <c r="C40" s="183" t="s">
        <v>158</v>
      </c>
      <c r="D40" s="176" t="s">
        <v>136</v>
      </c>
      <c r="E40" s="177">
        <v>1</v>
      </c>
      <c r="F40" s="178"/>
      <c r="G40" s="179">
        <f t="shared" si="7"/>
        <v>0</v>
      </c>
      <c r="H40" s="178">
        <v>0</v>
      </c>
      <c r="I40" s="179">
        <f t="shared" si="8"/>
        <v>0</v>
      </c>
      <c r="J40" s="178">
        <v>6180</v>
      </c>
      <c r="K40" s="179">
        <f t="shared" si="9"/>
        <v>6180</v>
      </c>
      <c r="L40" s="179">
        <v>21</v>
      </c>
      <c r="M40" s="179">
        <f t="shared" si="10"/>
        <v>0</v>
      </c>
      <c r="N40" s="179">
        <v>0</v>
      </c>
      <c r="O40" s="179">
        <f t="shared" si="11"/>
        <v>0</v>
      </c>
      <c r="P40" s="179">
        <v>0</v>
      </c>
      <c r="Q40" s="179">
        <f t="shared" si="12"/>
        <v>0</v>
      </c>
      <c r="R40" s="179"/>
      <c r="S40" s="179" t="s">
        <v>137</v>
      </c>
      <c r="T40" s="180" t="s">
        <v>123</v>
      </c>
      <c r="U40" s="159">
        <v>0</v>
      </c>
      <c r="V40" s="159">
        <f t="shared" si="13"/>
        <v>0</v>
      </c>
      <c r="W40" s="159"/>
      <c r="X40" s="159" t="s">
        <v>138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139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4">
        <v>27</v>
      </c>
      <c r="B41" s="175" t="s">
        <v>187</v>
      </c>
      <c r="C41" s="183" t="s">
        <v>281</v>
      </c>
      <c r="D41" s="176" t="s">
        <v>136</v>
      </c>
      <c r="E41" s="177">
        <v>1</v>
      </c>
      <c r="F41" s="178"/>
      <c r="G41" s="179">
        <f t="shared" si="7"/>
        <v>0</v>
      </c>
      <c r="H41" s="178">
        <v>0</v>
      </c>
      <c r="I41" s="179">
        <f t="shared" si="8"/>
        <v>0</v>
      </c>
      <c r="J41" s="178">
        <v>1545</v>
      </c>
      <c r="K41" s="179">
        <f t="shared" si="9"/>
        <v>1545</v>
      </c>
      <c r="L41" s="179">
        <v>21</v>
      </c>
      <c r="M41" s="179">
        <f t="shared" si="10"/>
        <v>0</v>
      </c>
      <c r="N41" s="179">
        <v>0</v>
      </c>
      <c r="O41" s="179">
        <f t="shared" si="11"/>
        <v>0</v>
      </c>
      <c r="P41" s="179">
        <v>0</v>
      </c>
      <c r="Q41" s="179">
        <f t="shared" si="12"/>
        <v>0</v>
      </c>
      <c r="R41" s="179"/>
      <c r="S41" s="179" t="s">
        <v>137</v>
      </c>
      <c r="T41" s="180" t="s">
        <v>123</v>
      </c>
      <c r="U41" s="159">
        <v>0</v>
      </c>
      <c r="V41" s="159">
        <f t="shared" si="13"/>
        <v>0</v>
      </c>
      <c r="W41" s="159"/>
      <c r="X41" s="159" t="s">
        <v>138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139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33.75" outlineLevel="1" x14ac:dyDescent="0.2">
      <c r="A42" s="167">
        <v>28</v>
      </c>
      <c r="B42" s="168" t="s">
        <v>188</v>
      </c>
      <c r="C42" s="184" t="s">
        <v>189</v>
      </c>
      <c r="D42" s="169" t="s">
        <v>136</v>
      </c>
      <c r="E42" s="170">
        <v>1</v>
      </c>
      <c r="F42" s="171"/>
      <c r="G42" s="172">
        <f t="shared" si="7"/>
        <v>0</v>
      </c>
      <c r="H42" s="171">
        <v>76403</v>
      </c>
      <c r="I42" s="172">
        <f t="shared" si="8"/>
        <v>76403</v>
      </c>
      <c r="J42" s="171">
        <v>0</v>
      </c>
      <c r="K42" s="172">
        <f t="shared" si="9"/>
        <v>0</v>
      </c>
      <c r="L42" s="172">
        <v>21</v>
      </c>
      <c r="M42" s="172">
        <f t="shared" si="10"/>
        <v>0</v>
      </c>
      <c r="N42" s="172">
        <v>0</v>
      </c>
      <c r="O42" s="172">
        <f t="shared" si="11"/>
        <v>0</v>
      </c>
      <c r="P42" s="172">
        <v>0</v>
      </c>
      <c r="Q42" s="172">
        <f t="shared" si="12"/>
        <v>0</v>
      </c>
      <c r="R42" s="172"/>
      <c r="S42" s="172" t="s">
        <v>137</v>
      </c>
      <c r="T42" s="173" t="s">
        <v>123</v>
      </c>
      <c r="U42" s="159">
        <v>0</v>
      </c>
      <c r="V42" s="159">
        <f t="shared" si="13"/>
        <v>0</v>
      </c>
      <c r="W42" s="159"/>
      <c r="X42" s="159" t="s">
        <v>142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143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53" t="s">
        <v>190</v>
      </c>
      <c r="D43" s="254"/>
      <c r="E43" s="254"/>
      <c r="F43" s="254"/>
      <c r="G43" s="254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0"/>
      <c r="Z43" s="150"/>
      <c r="AA43" s="150"/>
      <c r="AB43" s="150"/>
      <c r="AC43" s="150"/>
      <c r="AD43" s="150"/>
      <c r="AE43" s="150"/>
      <c r="AF43" s="150"/>
      <c r="AG43" s="150" t="s">
        <v>163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4">
        <v>29</v>
      </c>
      <c r="B44" s="175" t="s">
        <v>191</v>
      </c>
      <c r="C44" s="183" t="s">
        <v>165</v>
      </c>
      <c r="D44" s="176" t="s">
        <v>136</v>
      </c>
      <c r="E44" s="177">
        <v>1</v>
      </c>
      <c r="F44" s="178"/>
      <c r="G44" s="179">
        <f t="shared" ref="G44:G51" si="14">ROUND(E44*F44,2)</f>
        <v>0</v>
      </c>
      <c r="H44" s="178">
        <v>4210</v>
      </c>
      <c r="I44" s="179">
        <f t="shared" ref="I44:I51" si="15">ROUND(E44*H44,2)</f>
        <v>4210</v>
      </c>
      <c r="J44" s="178">
        <v>0</v>
      </c>
      <c r="K44" s="179">
        <f t="shared" ref="K44:K51" si="16">ROUND(E44*J44,2)</f>
        <v>0</v>
      </c>
      <c r="L44" s="179">
        <v>21</v>
      </c>
      <c r="M44" s="179">
        <f t="shared" ref="M44:M51" si="17">G44*(1+L44/100)</f>
        <v>0</v>
      </c>
      <c r="N44" s="179">
        <v>0</v>
      </c>
      <c r="O44" s="179">
        <f t="shared" ref="O44:O51" si="18">ROUND(E44*N44,2)</f>
        <v>0</v>
      </c>
      <c r="P44" s="179">
        <v>0</v>
      </c>
      <c r="Q44" s="179">
        <f t="shared" ref="Q44:Q51" si="19">ROUND(E44*P44,2)</f>
        <v>0</v>
      </c>
      <c r="R44" s="179"/>
      <c r="S44" s="179" t="s">
        <v>137</v>
      </c>
      <c r="T44" s="180" t="s">
        <v>123</v>
      </c>
      <c r="U44" s="159">
        <v>0</v>
      </c>
      <c r="V44" s="159">
        <f t="shared" ref="V44:V51" si="20">ROUND(E44*U44,2)</f>
        <v>0</v>
      </c>
      <c r="W44" s="159"/>
      <c r="X44" s="159" t="s">
        <v>142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143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74">
        <v>30</v>
      </c>
      <c r="B45" s="175" t="s">
        <v>192</v>
      </c>
      <c r="C45" s="183" t="s">
        <v>193</v>
      </c>
      <c r="D45" s="176" t="s">
        <v>136</v>
      </c>
      <c r="E45" s="177">
        <v>1</v>
      </c>
      <c r="F45" s="178"/>
      <c r="G45" s="179">
        <f t="shared" si="14"/>
        <v>0</v>
      </c>
      <c r="H45" s="178">
        <v>7069.92</v>
      </c>
      <c r="I45" s="179">
        <f t="shared" si="15"/>
        <v>7069.92</v>
      </c>
      <c r="J45" s="178">
        <v>0</v>
      </c>
      <c r="K45" s="179">
        <f t="shared" si="16"/>
        <v>0</v>
      </c>
      <c r="L45" s="179">
        <v>21</v>
      </c>
      <c r="M45" s="179">
        <f t="shared" si="17"/>
        <v>0</v>
      </c>
      <c r="N45" s="179">
        <v>0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 t="s">
        <v>137</v>
      </c>
      <c r="T45" s="180" t="s">
        <v>123</v>
      </c>
      <c r="U45" s="159">
        <v>0</v>
      </c>
      <c r="V45" s="159">
        <f t="shared" si="20"/>
        <v>0</v>
      </c>
      <c r="W45" s="159"/>
      <c r="X45" s="159" t="s">
        <v>142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143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4">
        <v>31</v>
      </c>
      <c r="B46" s="175" t="s">
        <v>194</v>
      </c>
      <c r="C46" s="183" t="s">
        <v>169</v>
      </c>
      <c r="D46" s="176" t="s">
        <v>136</v>
      </c>
      <c r="E46" s="177">
        <v>2</v>
      </c>
      <c r="F46" s="178"/>
      <c r="G46" s="179">
        <f t="shared" si="14"/>
        <v>0</v>
      </c>
      <c r="H46" s="178">
        <v>3114.72</v>
      </c>
      <c r="I46" s="179">
        <f t="shared" si="15"/>
        <v>6229.44</v>
      </c>
      <c r="J46" s="178">
        <v>0</v>
      </c>
      <c r="K46" s="179">
        <f t="shared" si="16"/>
        <v>0</v>
      </c>
      <c r="L46" s="179">
        <v>21</v>
      </c>
      <c r="M46" s="179">
        <f t="shared" si="17"/>
        <v>0</v>
      </c>
      <c r="N46" s="179">
        <v>0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 t="s">
        <v>137</v>
      </c>
      <c r="T46" s="180" t="s">
        <v>123</v>
      </c>
      <c r="U46" s="159">
        <v>0</v>
      </c>
      <c r="V46" s="159">
        <f t="shared" si="20"/>
        <v>0</v>
      </c>
      <c r="W46" s="159"/>
      <c r="X46" s="159" t="s">
        <v>142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143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74">
        <v>32</v>
      </c>
      <c r="B47" s="175" t="s">
        <v>195</v>
      </c>
      <c r="C47" s="183" t="s">
        <v>171</v>
      </c>
      <c r="D47" s="176" t="s">
        <v>136</v>
      </c>
      <c r="E47" s="177">
        <v>1</v>
      </c>
      <c r="F47" s="178"/>
      <c r="G47" s="179">
        <f t="shared" si="14"/>
        <v>0</v>
      </c>
      <c r="H47" s="178">
        <v>2747.01</v>
      </c>
      <c r="I47" s="179">
        <f t="shared" si="15"/>
        <v>2747.01</v>
      </c>
      <c r="J47" s="178">
        <v>0</v>
      </c>
      <c r="K47" s="179">
        <f t="shared" si="16"/>
        <v>0</v>
      </c>
      <c r="L47" s="179">
        <v>21</v>
      </c>
      <c r="M47" s="179">
        <f t="shared" si="17"/>
        <v>0</v>
      </c>
      <c r="N47" s="179">
        <v>0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 t="s">
        <v>137</v>
      </c>
      <c r="T47" s="180" t="s">
        <v>123</v>
      </c>
      <c r="U47" s="159">
        <v>0</v>
      </c>
      <c r="V47" s="159">
        <f t="shared" si="20"/>
        <v>0</v>
      </c>
      <c r="W47" s="159"/>
      <c r="X47" s="159" t="s">
        <v>142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143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4">
        <v>33</v>
      </c>
      <c r="B48" s="175" t="s">
        <v>196</v>
      </c>
      <c r="C48" s="183" t="s">
        <v>175</v>
      </c>
      <c r="D48" s="176" t="s">
        <v>154</v>
      </c>
      <c r="E48" s="177">
        <v>6</v>
      </c>
      <c r="F48" s="178"/>
      <c r="G48" s="179">
        <f t="shared" si="14"/>
        <v>0</v>
      </c>
      <c r="H48" s="178">
        <v>303.85000000000002</v>
      </c>
      <c r="I48" s="179">
        <f t="shared" si="15"/>
        <v>1823.1</v>
      </c>
      <c r="J48" s="178">
        <v>0</v>
      </c>
      <c r="K48" s="179">
        <f t="shared" si="16"/>
        <v>0</v>
      </c>
      <c r="L48" s="179">
        <v>21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 t="s">
        <v>137</v>
      </c>
      <c r="T48" s="180" t="s">
        <v>123</v>
      </c>
      <c r="U48" s="159">
        <v>0</v>
      </c>
      <c r="V48" s="159">
        <f t="shared" si="20"/>
        <v>0</v>
      </c>
      <c r="W48" s="159"/>
      <c r="X48" s="159" t="s">
        <v>142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143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4">
        <v>34</v>
      </c>
      <c r="B49" s="175" t="s">
        <v>197</v>
      </c>
      <c r="C49" s="183" t="s">
        <v>177</v>
      </c>
      <c r="D49" s="176" t="s">
        <v>154</v>
      </c>
      <c r="E49" s="177">
        <v>2</v>
      </c>
      <c r="F49" s="178"/>
      <c r="G49" s="179">
        <f t="shared" si="14"/>
        <v>0</v>
      </c>
      <c r="H49" s="178">
        <v>338.87</v>
      </c>
      <c r="I49" s="179">
        <f t="shared" si="15"/>
        <v>677.74</v>
      </c>
      <c r="J49" s="178">
        <v>0</v>
      </c>
      <c r="K49" s="179">
        <f t="shared" si="16"/>
        <v>0</v>
      </c>
      <c r="L49" s="179">
        <v>21</v>
      </c>
      <c r="M49" s="179">
        <f t="shared" si="17"/>
        <v>0</v>
      </c>
      <c r="N49" s="179">
        <v>0</v>
      </c>
      <c r="O49" s="179">
        <f t="shared" si="18"/>
        <v>0</v>
      </c>
      <c r="P49" s="179">
        <v>0</v>
      </c>
      <c r="Q49" s="179">
        <f t="shared" si="19"/>
        <v>0</v>
      </c>
      <c r="R49" s="179"/>
      <c r="S49" s="179" t="s">
        <v>137</v>
      </c>
      <c r="T49" s="180" t="s">
        <v>123</v>
      </c>
      <c r="U49" s="159">
        <v>0</v>
      </c>
      <c r="V49" s="159">
        <f t="shared" si="20"/>
        <v>0</v>
      </c>
      <c r="W49" s="159"/>
      <c r="X49" s="159" t="s">
        <v>142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143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4">
        <v>35</v>
      </c>
      <c r="B50" s="175" t="s">
        <v>198</v>
      </c>
      <c r="C50" s="183" t="s">
        <v>179</v>
      </c>
      <c r="D50" s="176" t="s">
        <v>180</v>
      </c>
      <c r="E50" s="177">
        <v>1</v>
      </c>
      <c r="F50" s="178"/>
      <c r="G50" s="179">
        <f t="shared" si="14"/>
        <v>0</v>
      </c>
      <c r="H50" s="178">
        <v>507.79</v>
      </c>
      <c r="I50" s="179">
        <f t="shared" si="15"/>
        <v>507.79</v>
      </c>
      <c r="J50" s="178">
        <v>0</v>
      </c>
      <c r="K50" s="179">
        <f t="shared" si="16"/>
        <v>0</v>
      </c>
      <c r="L50" s="179">
        <v>21</v>
      </c>
      <c r="M50" s="179">
        <f t="shared" si="17"/>
        <v>0</v>
      </c>
      <c r="N50" s="179">
        <v>0</v>
      </c>
      <c r="O50" s="179">
        <f t="shared" si="18"/>
        <v>0</v>
      </c>
      <c r="P50" s="179">
        <v>0</v>
      </c>
      <c r="Q50" s="179">
        <f t="shared" si="19"/>
        <v>0</v>
      </c>
      <c r="R50" s="179"/>
      <c r="S50" s="179" t="s">
        <v>137</v>
      </c>
      <c r="T50" s="180" t="s">
        <v>123</v>
      </c>
      <c r="U50" s="159">
        <v>0</v>
      </c>
      <c r="V50" s="159">
        <f t="shared" si="20"/>
        <v>0</v>
      </c>
      <c r="W50" s="159"/>
      <c r="X50" s="159" t="s">
        <v>142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143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4">
        <v>36</v>
      </c>
      <c r="B51" s="175" t="s">
        <v>181</v>
      </c>
      <c r="C51" s="183" t="s">
        <v>147</v>
      </c>
      <c r="D51" s="176" t="s">
        <v>136</v>
      </c>
      <c r="E51" s="177">
        <v>1</v>
      </c>
      <c r="F51" s="178"/>
      <c r="G51" s="179">
        <f t="shared" si="14"/>
        <v>0</v>
      </c>
      <c r="H51" s="178">
        <v>9266</v>
      </c>
      <c r="I51" s="179">
        <f t="shared" si="15"/>
        <v>9266</v>
      </c>
      <c r="J51" s="178">
        <v>0</v>
      </c>
      <c r="K51" s="179">
        <f t="shared" si="16"/>
        <v>0</v>
      </c>
      <c r="L51" s="179">
        <v>21</v>
      </c>
      <c r="M51" s="179">
        <f t="shared" si="17"/>
        <v>0</v>
      </c>
      <c r="N51" s="179">
        <v>0</v>
      </c>
      <c r="O51" s="179">
        <f t="shared" si="18"/>
        <v>0</v>
      </c>
      <c r="P51" s="179">
        <v>0</v>
      </c>
      <c r="Q51" s="179">
        <f t="shared" si="19"/>
        <v>0</v>
      </c>
      <c r="R51" s="179"/>
      <c r="S51" s="179" t="s">
        <v>137</v>
      </c>
      <c r="T51" s="180" t="s">
        <v>123</v>
      </c>
      <c r="U51" s="159">
        <v>0</v>
      </c>
      <c r="V51" s="159">
        <f t="shared" si="20"/>
        <v>0</v>
      </c>
      <c r="W51" s="159"/>
      <c r="X51" s="159" t="s">
        <v>142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143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">
      <c r="A52" s="161" t="s">
        <v>117</v>
      </c>
      <c r="B52" s="162" t="s">
        <v>80</v>
      </c>
      <c r="C52" s="182" t="s">
        <v>81</v>
      </c>
      <c r="D52" s="163"/>
      <c r="E52" s="164"/>
      <c r="F52" s="165"/>
      <c r="G52" s="165">
        <f>SUMIF(AG53:AG67,"&lt;&gt;NOR",G53:G67)</f>
        <v>0</v>
      </c>
      <c r="H52" s="165"/>
      <c r="I52" s="165">
        <f>SUM(I53:I67)</f>
        <v>109323.34999999999</v>
      </c>
      <c r="J52" s="165"/>
      <c r="K52" s="165">
        <f>SUM(K53:K67)</f>
        <v>10792.86</v>
      </c>
      <c r="L52" s="165"/>
      <c r="M52" s="165">
        <f>SUM(M53:M67)</f>
        <v>0</v>
      </c>
      <c r="N52" s="165"/>
      <c r="O52" s="165">
        <f>SUM(O53:O67)</f>
        <v>0</v>
      </c>
      <c r="P52" s="165"/>
      <c r="Q52" s="165">
        <f>SUM(Q53:Q67)</f>
        <v>0</v>
      </c>
      <c r="R52" s="165"/>
      <c r="S52" s="165"/>
      <c r="T52" s="166"/>
      <c r="U52" s="160"/>
      <c r="V52" s="160">
        <f>SUM(V53:V67)</f>
        <v>0</v>
      </c>
      <c r="W52" s="160"/>
      <c r="X52" s="160"/>
      <c r="AG52" t="s">
        <v>118</v>
      </c>
    </row>
    <row r="53" spans="1:60" outlineLevel="1" x14ac:dyDescent="0.2">
      <c r="A53" s="174">
        <v>37</v>
      </c>
      <c r="B53" s="175" t="s">
        <v>199</v>
      </c>
      <c r="C53" s="183" t="s">
        <v>153</v>
      </c>
      <c r="D53" s="176" t="s">
        <v>154</v>
      </c>
      <c r="E53" s="177">
        <v>1</v>
      </c>
      <c r="F53" s="178"/>
      <c r="G53" s="179">
        <f t="shared" ref="G53:G58" si="21">ROUND(E53*F53,2)</f>
        <v>0</v>
      </c>
      <c r="H53" s="178">
        <v>0</v>
      </c>
      <c r="I53" s="179">
        <f t="shared" ref="I53:I58" si="22">ROUND(E53*H53,2)</f>
        <v>0</v>
      </c>
      <c r="J53" s="178">
        <v>253.38</v>
      </c>
      <c r="K53" s="179">
        <f t="shared" ref="K53:K58" si="23">ROUND(E53*J53,2)</f>
        <v>253.38</v>
      </c>
      <c r="L53" s="179">
        <v>21</v>
      </c>
      <c r="M53" s="179">
        <f t="shared" ref="M53:M58" si="24">G53*(1+L53/100)</f>
        <v>0</v>
      </c>
      <c r="N53" s="179">
        <v>0</v>
      </c>
      <c r="O53" s="179">
        <f t="shared" ref="O53:O58" si="25">ROUND(E53*N53,2)</f>
        <v>0</v>
      </c>
      <c r="P53" s="179">
        <v>0</v>
      </c>
      <c r="Q53" s="179">
        <f t="shared" ref="Q53:Q58" si="26">ROUND(E53*P53,2)</f>
        <v>0</v>
      </c>
      <c r="R53" s="179"/>
      <c r="S53" s="179" t="s">
        <v>137</v>
      </c>
      <c r="T53" s="180" t="s">
        <v>123</v>
      </c>
      <c r="U53" s="159">
        <v>0</v>
      </c>
      <c r="V53" s="159">
        <f t="shared" ref="V53:V58" si="27">ROUND(E53*U53,2)</f>
        <v>0</v>
      </c>
      <c r="W53" s="159"/>
      <c r="X53" s="159" t="s">
        <v>138</v>
      </c>
      <c r="Y53" s="150"/>
      <c r="Z53" s="150"/>
      <c r="AA53" s="150"/>
      <c r="AB53" s="150"/>
      <c r="AC53" s="150"/>
      <c r="AD53" s="150"/>
      <c r="AE53" s="150"/>
      <c r="AF53" s="150"/>
      <c r="AG53" s="150" t="s">
        <v>139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4">
        <v>38</v>
      </c>
      <c r="B54" s="175" t="s">
        <v>200</v>
      </c>
      <c r="C54" s="183" t="s">
        <v>156</v>
      </c>
      <c r="D54" s="176" t="s">
        <v>154</v>
      </c>
      <c r="E54" s="177">
        <v>2.5</v>
      </c>
      <c r="F54" s="178"/>
      <c r="G54" s="179">
        <f t="shared" si="21"/>
        <v>0</v>
      </c>
      <c r="H54" s="178">
        <v>0</v>
      </c>
      <c r="I54" s="179">
        <f t="shared" si="22"/>
        <v>0</v>
      </c>
      <c r="J54" s="178">
        <v>1107.25</v>
      </c>
      <c r="K54" s="179">
        <f t="shared" si="23"/>
        <v>2768.13</v>
      </c>
      <c r="L54" s="179">
        <v>21</v>
      </c>
      <c r="M54" s="179">
        <f t="shared" si="24"/>
        <v>0</v>
      </c>
      <c r="N54" s="179">
        <v>0</v>
      </c>
      <c r="O54" s="179">
        <f t="shared" si="25"/>
        <v>0</v>
      </c>
      <c r="P54" s="179">
        <v>0</v>
      </c>
      <c r="Q54" s="179">
        <f t="shared" si="26"/>
        <v>0</v>
      </c>
      <c r="R54" s="179"/>
      <c r="S54" s="179" t="s">
        <v>137</v>
      </c>
      <c r="T54" s="180" t="s">
        <v>123</v>
      </c>
      <c r="U54" s="159">
        <v>0</v>
      </c>
      <c r="V54" s="159">
        <f t="shared" si="27"/>
        <v>0</v>
      </c>
      <c r="W54" s="159"/>
      <c r="X54" s="159" t="s">
        <v>138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139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4">
        <v>39</v>
      </c>
      <c r="B55" s="175" t="s">
        <v>201</v>
      </c>
      <c r="C55" s="183" t="s">
        <v>185</v>
      </c>
      <c r="D55" s="176" t="s">
        <v>180</v>
      </c>
      <c r="E55" s="177">
        <v>0.1</v>
      </c>
      <c r="F55" s="178"/>
      <c r="G55" s="179">
        <f t="shared" si="21"/>
        <v>0</v>
      </c>
      <c r="H55" s="178">
        <v>0</v>
      </c>
      <c r="I55" s="179">
        <f t="shared" si="22"/>
        <v>0</v>
      </c>
      <c r="J55" s="178">
        <v>463.5</v>
      </c>
      <c r="K55" s="179">
        <f t="shared" si="23"/>
        <v>46.35</v>
      </c>
      <c r="L55" s="179">
        <v>21</v>
      </c>
      <c r="M55" s="179">
        <f t="shared" si="24"/>
        <v>0</v>
      </c>
      <c r="N55" s="179">
        <v>0</v>
      </c>
      <c r="O55" s="179">
        <f t="shared" si="25"/>
        <v>0</v>
      </c>
      <c r="P55" s="179">
        <v>0</v>
      </c>
      <c r="Q55" s="179">
        <f t="shared" si="26"/>
        <v>0</v>
      </c>
      <c r="R55" s="179"/>
      <c r="S55" s="179" t="s">
        <v>137</v>
      </c>
      <c r="T55" s="180" t="s">
        <v>123</v>
      </c>
      <c r="U55" s="159">
        <v>0</v>
      </c>
      <c r="V55" s="159">
        <f t="shared" si="27"/>
        <v>0</v>
      </c>
      <c r="W55" s="159"/>
      <c r="X55" s="159" t="s">
        <v>138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139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33.75" outlineLevel="1" x14ac:dyDescent="0.2">
      <c r="A56" s="174">
        <v>40</v>
      </c>
      <c r="B56" s="175" t="s">
        <v>202</v>
      </c>
      <c r="C56" s="183" t="s">
        <v>158</v>
      </c>
      <c r="D56" s="176" t="s">
        <v>136</v>
      </c>
      <c r="E56" s="177">
        <v>1</v>
      </c>
      <c r="F56" s="178"/>
      <c r="G56" s="179">
        <f t="shared" si="21"/>
        <v>0</v>
      </c>
      <c r="H56" s="178">
        <v>0</v>
      </c>
      <c r="I56" s="179">
        <f t="shared" si="22"/>
        <v>0</v>
      </c>
      <c r="J56" s="178">
        <v>6180</v>
      </c>
      <c r="K56" s="179">
        <f t="shared" si="23"/>
        <v>6180</v>
      </c>
      <c r="L56" s="179">
        <v>21</v>
      </c>
      <c r="M56" s="179">
        <f t="shared" si="24"/>
        <v>0</v>
      </c>
      <c r="N56" s="179">
        <v>0</v>
      </c>
      <c r="O56" s="179">
        <f t="shared" si="25"/>
        <v>0</v>
      </c>
      <c r="P56" s="179">
        <v>0</v>
      </c>
      <c r="Q56" s="179">
        <f t="shared" si="26"/>
        <v>0</v>
      </c>
      <c r="R56" s="179"/>
      <c r="S56" s="179" t="s">
        <v>137</v>
      </c>
      <c r="T56" s="180" t="s">
        <v>123</v>
      </c>
      <c r="U56" s="159">
        <v>0</v>
      </c>
      <c r="V56" s="159">
        <f t="shared" si="27"/>
        <v>0</v>
      </c>
      <c r="W56" s="159"/>
      <c r="X56" s="159" t="s">
        <v>138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139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4">
        <v>41</v>
      </c>
      <c r="B57" s="175" t="s">
        <v>203</v>
      </c>
      <c r="C57" s="183" t="s">
        <v>281</v>
      </c>
      <c r="D57" s="176" t="s">
        <v>136</v>
      </c>
      <c r="E57" s="177">
        <v>1</v>
      </c>
      <c r="F57" s="178"/>
      <c r="G57" s="179">
        <f t="shared" si="21"/>
        <v>0</v>
      </c>
      <c r="H57" s="178">
        <v>0</v>
      </c>
      <c r="I57" s="179">
        <f t="shared" si="22"/>
        <v>0</v>
      </c>
      <c r="J57" s="178">
        <v>1545</v>
      </c>
      <c r="K57" s="179">
        <f t="shared" si="23"/>
        <v>1545</v>
      </c>
      <c r="L57" s="179">
        <v>21</v>
      </c>
      <c r="M57" s="179">
        <f t="shared" si="24"/>
        <v>0</v>
      </c>
      <c r="N57" s="179">
        <v>0</v>
      </c>
      <c r="O57" s="179">
        <f t="shared" si="25"/>
        <v>0</v>
      </c>
      <c r="P57" s="179">
        <v>0</v>
      </c>
      <c r="Q57" s="179">
        <f t="shared" si="26"/>
        <v>0</v>
      </c>
      <c r="R57" s="179"/>
      <c r="S57" s="179" t="s">
        <v>137</v>
      </c>
      <c r="T57" s="180" t="s">
        <v>123</v>
      </c>
      <c r="U57" s="159">
        <v>0</v>
      </c>
      <c r="V57" s="159">
        <f t="shared" si="27"/>
        <v>0</v>
      </c>
      <c r="W57" s="159"/>
      <c r="X57" s="159" t="s">
        <v>138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139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33.75" outlineLevel="1" x14ac:dyDescent="0.2">
      <c r="A58" s="167">
        <v>42</v>
      </c>
      <c r="B58" s="168" t="s">
        <v>204</v>
      </c>
      <c r="C58" s="184" t="s">
        <v>189</v>
      </c>
      <c r="D58" s="169" t="s">
        <v>136</v>
      </c>
      <c r="E58" s="170">
        <v>1</v>
      </c>
      <c r="F58" s="171"/>
      <c r="G58" s="172">
        <f t="shared" si="21"/>
        <v>0</v>
      </c>
      <c r="H58" s="171">
        <v>76403</v>
      </c>
      <c r="I58" s="172">
        <f t="shared" si="22"/>
        <v>76403</v>
      </c>
      <c r="J58" s="171">
        <v>0</v>
      </c>
      <c r="K58" s="172">
        <f t="shared" si="23"/>
        <v>0</v>
      </c>
      <c r="L58" s="172">
        <v>21</v>
      </c>
      <c r="M58" s="172">
        <f t="shared" si="24"/>
        <v>0</v>
      </c>
      <c r="N58" s="172">
        <v>0</v>
      </c>
      <c r="O58" s="172">
        <f t="shared" si="25"/>
        <v>0</v>
      </c>
      <c r="P58" s="172">
        <v>0</v>
      </c>
      <c r="Q58" s="172">
        <f t="shared" si="26"/>
        <v>0</v>
      </c>
      <c r="R58" s="172"/>
      <c r="S58" s="172" t="s">
        <v>137</v>
      </c>
      <c r="T58" s="173" t="s">
        <v>123</v>
      </c>
      <c r="U58" s="159">
        <v>0</v>
      </c>
      <c r="V58" s="159">
        <f t="shared" si="27"/>
        <v>0</v>
      </c>
      <c r="W58" s="159"/>
      <c r="X58" s="159" t="s">
        <v>142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143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253" t="s">
        <v>190</v>
      </c>
      <c r="D59" s="254"/>
      <c r="E59" s="254"/>
      <c r="F59" s="254"/>
      <c r="G59" s="254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0"/>
      <c r="Z59" s="150"/>
      <c r="AA59" s="150"/>
      <c r="AB59" s="150"/>
      <c r="AC59" s="150"/>
      <c r="AD59" s="150"/>
      <c r="AE59" s="150"/>
      <c r="AF59" s="150"/>
      <c r="AG59" s="150" t="s">
        <v>163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4">
        <v>43</v>
      </c>
      <c r="B60" s="175" t="s">
        <v>205</v>
      </c>
      <c r="C60" s="183" t="s">
        <v>165</v>
      </c>
      <c r="D60" s="176" t="s">
        <v>136</v>
      </c>
      <c r="E60" s="177">
        <v>1</v>
      </c>
      <c r="F60" s="178"/>
      <c r="G60" s="179">
        <f t="shared" ref="G60:G67" si="28">ROUND(E60*F60,2)</f>
        <v>0</v>
      </c>
      <c r="H60" s="178">
        <v>4210</v>
      </c>
      <c r="I60" s="179">
        <f t="shared" ref="I60:I67" si="29">ROUND(E60*H60,2)</f>
        <v>4210</v>
      </c>
      <c r="J60" s="178">
        <v>0</v>
      </c>
      <c r="K60" s="179">
        <f t="shared" ref="K60:K67" si="30">ROUND(E60*J60,2)</f>
        <v>0</v>
      </c>
      <c r="L60" s="179">
        <v>21</v>
      </c>
      <c r="M60" s="179">
        <f t="shared" ref="M60:M67" si="31">G60*(1+L60/100)</f>
        <v>0</v>
      </c>
      <c r="N60" s="179">
        <v>0</v>
      </c>
      <c r="O60" s="179">
        <f t="shared" ref="O60:O67" si="32">ROUND(E60*N60,2)</f>
        <v>0</v>
      </c>
      <c r="P60" s="179">
        <v>0</v>
      </c>
      <c r="Q60" s="179">
        <f t="shared" ref="Q60:Q67" si="33">ROUND(E60*P60,2)</f>
        <v>0</v>
      </c>
      <c r="R60" s="179"/>
      <c r="S60" s="179" t="s">
        <v>137</v>
      </c>
      <c r="T60" s="180" t="s">
        <v>123</v>
      </c>
      <c r="U60" s="159">
        <v>0</v>
      </c>
      <c r="V60" s="159">
        <f t="shared" ref="V60:V67" si="34">ROUND(E60*U60,2)</f>
        <v>0</v>
      </c>
      <c r="W60" s="159"/>
      <c r="X60" s="159" t="s">
        <v>142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143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74">
        <v>44</v>
      </c>
      <c r="B61" s="175" t="s">
        <v>206</v>
      </c>
      <c r="C61" s="183" t="s">
        <v>207</v>
      </c>
      <c r="D61" s="176" t="s">
        <v>136</v>
      </c>
      <c r="E61" s="177">
        <v>1</v>
      </c>
      <c r="F61" s="178"/>
      <c r="G61" s="179">
        <f t="shared" si="28"/>
        <v>0</v>
      </c>
      <c r="H61" s="178">
        <v>8432.61</v>
      </c>
      <c r="I61" s="179">
        <f t="shared" si="29"/>
        <v>8432.61</v>
      </c>
      <c r="J61" s="178">
        <v>0</v>
      </c>
      <c r="K61" s="179">
        <f t="shared" si="30"/>
        <v>0</v>
      </c>
      <c r="L61" s="179">
        <v>21</v>
      </c>
      <c r="M61" s="179">
        <f t="shared" si="31"/>
        <v>0</v>
      </c>
      <c r="N61" s="179">
        <v>0</v>
      </c>
      <c r="O61" s="179">
        <f t="shared" si="32"/>
        <v>0</v>
      </c>
      <c r="P61" s="179">
        <v>0</v>
      </c>
      <c r="Q61" s="179">
        <f t="shared" si="33"/>
        <v>0</v>
      </c>
      <c r="R61" s="179"/>
      <c r="S61" s="179" t="s">
        <v>137</v>
      </c>
      <c r="T61" s="180" t="s">
        <v>123</v>
      </c>
      <c r="U61" s="159">
        <v>0</v>
      </c>
      <c r="V61" s="159">
        <f t="shared" si="34"/>
        <v>0</v>
      </c>
      <c r="W61" s="159"/>
      <c r="X61" s="159" t="s">
        <v>142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143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4">
        <v>45</v>
      </c>
      <c r="B62" s="175" t="s">
        <v>208</v>
      </c>
      <c r="C62" s="183" t="s">
        <v>169</v>
      </c>
      <c r="D62" s="176" t="s">
        <v>136</v>
      </c>
      <c r="E62" s="177">
        <v>2</v>
      </c>
      <c r="F62" s="178"/>
      <c r="G62" s="179">
        <f t="shared" si="28"/>
        <v>0</v>
      </c>
      <c r="H62" s="178">
        <v>3114.72</v>
      </c>
      <c r="I62" s="179">
        <f t="shared" si="29"/>
        <v>6229.44</v>
      </c>
      <c r="J62" s="178">
        <v>0</v>
      </c>
      <c r="K62" s="179">
        <f t="shared" si="30"/>
        <v>0</v>
      </c>
      <c r="L62" s="179">
        <v>21</v>
      </c>
      <c r="M62" s="179">
        <f t="shared" si="31"/>
        <v>0</v>
      </c>
      <c r="N62" s="179">
        <v>0</v>
      </c>
      <c r="O62" s="179">
        <f t="shared" si="32"/>
        <v>0</v>
      </c>
      <c r="P62" s="179">
        <v>0</v>
      </c>
      <c r="Q62" s="179">
        <f t="shared" si="33"/>
        <v>0</v>
      </c>
      <c r="R62" s="179"/>
      <c r="S62" s="179" t="s">
        <v>137</v>
      </c>
      <c r="T62" s="180" t="s">
        <v>123</v>
      </c>
      <c r="U62" s="159">
        <v>0</v>
      </c>
      <c r="V62" s="159">
        <f t="shared" si="34"/>
        <v>0</v>
      </c>
      <c r="W62" s="159"/>
      <c r="X62" s="159" t="s">
        <v>142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143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4">
        <v>46</v>
      </c>
      <c r="B63" s="175" t="s">
        <v>209</v>
      </c>
      <c r="C63" s="183" t="s">
        <v>171</v>
      </c>
      <c r="D63" s="176" t="s">
        <v>136</v>
      </c>
      <c r="E63" s="177">
        <v>1</v>
      </c>
      <c r="F63" s="178"/>
      <c r="G63" s="179">
        <f t="shared" si="28"/>
        <v>0</v>
      </c>
      <c r="H63" s="178">
        <v>2747.01</v>
      </c>
      <c r="I63" s="179">
        <f t="shared" si="29"/>
        <v>2747.01</v>
      </c>
      <c r="J63" s="178">
        <v>0</v>
      </c>
      <c r="K63" s="179">
        <f t="shared" si="30"/>
        <v>0</v>
      </c>
      <c r="L63" s="179">
        <v>21</v>
      </c>
      <c r="M63" s="179">
        <f t="shared" si="31"/>
        <v>0</v>
      </c>
      <c r="N63" s="179">
        <v>0</v>
      </c>
      <c r="O63" s="179">
        <f t="shared" si="32"/>
        <v>0</v>
      </c>
      <c r="P63" s="179">
        <v>0</v>
      </c>
      <c r="Q63" s="179">
        <f t="shared" si="33"/>
        <v>0</v>
      </c>
      <c r="R63" s="179"/>
      <c r="S63" s="179" t="s">
        <v>137</v>
      </c>
      <c r="T63" s="180" t="s">
        <v>123</v>
      </c>
      <c r="U63" s="159">
        <v>0</v>
      </c>
      <c r="V63" s="159">
        <f t="shared" si="34"/>
        <v>0</v>
      </c>
      <c r="W63" s="159"/>
      <c r="X63" s="159" t="s">
        <v>142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143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74">
        <v>47</v>
      </c>
      <c r="B64" s="175" t="s">
        <v>210</v>
      </c>
      <c r="C64" s="183" t="s">
        <v>175</v>
      </c>
      <c r="D64" s="176" t="s">
        <v>154</v>
      </c>
      <c r="E64" s="177">
        <v>3.5</v>
      </c>
      <c r="F64" s="178"/>
      <c r="G64" s="179">
        <f t="shared" si="28"/>
        <v>0</v>
      </c>
      <c r="H64" s="178">
        <v>303.85000000000002</v>
      </c>
      <c r="I64" s="179">
        <f t="shared" si="29"/>
        <v>1063.48</v>
      </c>
      <c r="J64" s="178">
        <v>0</v>
      </c>
      <c r="K64" s="179">
        <f t="shared" si="30"/>
        <v>0</v>
      </c>
      <c r="L64" s="179">
        <v>21</v>
      </c>
      <c r="M64" s="179">
        <f t="shared" si="31"/>
        <v>0</v>
      </c>
      <c r="N64" s="179">
        <v>0</v>
      </c>
      <c r="O64" s="179">
        <f t="shared" si="32"/>
        <v>0</v>
      </c>
      <c r="P64" s="179">
        <v>0</v>
      </c>
      <c r="Q64" s="179">
        <f t="shared" si="33"/>
        <v>0</v>
      </c>
      <c r="R64" s="179"/>
      <c r="S64" s="179" t="s">
        <v>137</v>
      </c>
      <c r="T64" s="180" t="s">
        <v>123</v>
      </c>
      <c r="U64" s="159">
        <v>0</v>
      </c>
      <c r="V64" s="159">
        <f t="shared" si="34"/>
        <v>0</v>
      </c>
      <c r="W64" s="159"/>
      <c r="X64" s="159" t="s">
        <v>142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143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4">
        <v>48</v>
      </c>
      <c r="B65" s="175" t="s">
        <v>211</v>
      </c>
      <c r="C65" s="183" t="s">
        <v>179</v>
      </c>
      <c r="D65" s="176" t="s">
        <v>180</v>
      </c>
      <c r="E65" s="177">
        <v>1.5</v>
      </c>
      <c r="F65" s="178"/>
      <c r="G65" s="179">
        <f t="shared" si="28"/>
        <v>0</v>
      </c>
      <c r="H65" s="178">
        <v>507.79</v>
      </c>
      <c r="I65" s="179">
        <f t="shared" si="29"/>
        <v>761.69</v>
      </c>
      <c r="J65" s="178">
        <v>0</v>
      </c>
      <c r="K65" s="179">
        <f t="shared" si="30"/>
        <v>0</v>
      </c>
      <c r="L65" s="179">
        <v>21</v>
      </c>
      <c r="M65" s="179">
        <f t="shared" si="31"/>
        <v>0</v>
      </c>
      <c r="N65" s="179">
        <v>0</v>
      </c>
      <c r="O65" s="179">
        <f t="shared" si="32"/>
        <v>0</v>
      </c>
      <c r="P65" s="179">
        <v>0</v>
      </c>
      <c r="Q65" s="179">
        <f t="shared" si="33"/>
        <v>0</v>
      </c>
      <c r="R65" s="179"/>
      <c r="S65" s="179" t="s">
        <v>137</v>
      </c>
      <c r="T65" s="180" t="s">
        <v>123</v>
      </c>
      <c r="U65" s="159">
        <v>0</v>
      </c>
      <c r="V65" s="159">
        <f t="shared" si="34"/>
        <v>0</v>
      </c>
      <c r="W65" s="159"/>
      <c r="X65" s="159" t="s">
        <v>142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143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4">
        <v>49</v>
      </c>
      <c r="B66" s="175" t="s">
        <v>212</v>
      </c>
      <c r="C66" s="183" t="s">
        <v>213</v>
      </c>
      <c r="D66" s="176" t="s">
        <v>136</v>
      </c>
      <c r="E66" s="177">
        <v>1</v>
      </c>
      <c r="F66" s="178"/>
      <c r="G66" s="179">
        <f t="shared" si="28"/>
        <v>0</v>
      </c>
      <c r="H66" s="178">
        <v>210.12</v>
      </c>
      <c r="I66" s="179">
        <f t="shared" si="29"/>
        <v>210.12</v>
      </c>
      <c r="J66" s="178">
        <v>0</v>
      </c>
      <c r="K66" s="179">
        <f t="shared" si="30"/>
        <v>0</v>
      </c>
      <c r="L66" s="179">
        <v>21</v>
      </c>
      <c r="M66" s="179">
        <f t="shared" si="31"/>
        <v>0</v>
      </c>
      <c r="N66" s="179">
        <v>0</v>
      </c>
      <c r="O66" s="179">
        <f t="shared" si="32"/>
        <v>0</v>
      </c>
      <c r="P66" s="179">
        <v>0</v>
      </c>
      <c r="Q66" s="179">
        <f t="shared" si="33"/>
        <v>0</v>
      </c>
      <c r="R66" s="179"/>
      <c r="S66" s="179" t="s">
        <v>137</v>
      </c>
      <c r="T66" s="180" t="s">
        <v>123</v>
      </c>
      <c r="U66" s="159">
        <v>0</v>
      </c>
      <c r="V66" s="159">
        <f t="shared" si="34"/>
        <v>0</v>
      </c>
      <c r="W66" s="159"/>
      <c r="X66" s="159" t="s">
        <v>142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143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4">
        <v>50</v>
      </c>
      <c r="B67" s="175" t="s">
        <v>181</v>
      </c>
      <c r="C67" s="183" t="s">
        <v>147</v>
      </c>
      <c r="D67" s="176" t="s">
        <v>136</v>
      </c>
      <c r="E67" s="177">
        <v>1</v>
      </c>
      <c r="F67" s="178"/>
      <c r="G67" s="179">
        <f t="shared" si="28"/>
        <v>0</v>
      </c>
      <c r="H67" s="178">
        <v>9266</v>
      </c>
      <c r="I67" s="179">
        <f t="shared" si="29"/>
        <v>9266</v>
      </c>
      <c r="J67" s="178">
        <v>0</v>
      </c>
      <c r="K67" s="179">
        <f t="shared" si="30"/>
        <v>0</v>
      </c>
      <c r="L67" s="179">
        <v>21</v>
      </c>
      <c r="M67" s="179">
        <f t="shared" si="31"/>
        <v>0</v>
      </c>
      <c r="N67" s="179">
        <v>0</v>
      </c>
      <c r="O67" s="179">
        <f t="shared" si="32"/>
        <v>0</v>
      </c>
      <c r="P67" s="179">
        <v>0</v>
      </c>
      <c r="Q67" s="179">
        <f t="shared" si="33"/>
        <v>0</v>
      </c>
      <c r="R67" s="179"/>
      <c r="S67" s="179" t="s">
        <v>137</v>
      </c>
      <c r="T67" s="180" t="s">
        <v>123</v>
      </c>
      <c r="U67" s="159">
        <v>0</v>
      </c>
      <c r="V67" s="159">
        <f t="shared" si="34"/>
        <v>0</v>
      </c>
      <c r="W67" s="159"/>
      <c r="X67" s="159" t="s">
        <v>142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143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x14ac:dyDescent="0.2">
      <c r="A68" s="161" t="s">
        <v>117</v>
      </c>
      <c r="B68" s="162" t="s">
        <v>82</v>
      </c>
      <c r="C68" s="182" t="s">
        <v>83</v>
      </c>
      <c r="D68" s="163"/>
      <c r="E68" s="164"/>
      <c r="F68" s="165"/>
      <c r="G68" s="165">
        <f>SUMIF(AG69:AG85,"&lt;&gt;NOR",G69:G85)</f>
        <v>0</v>
      </c>
      <c r="H68" s="165"/>
      <c r="I68" s="165">
        <f>SUM(I69:I85)</f>
        <v>109257.42999999998</v>
      </c>
      <c r="J68" s="165"/>
      <c r="K68" s="165">
        <f>SUM(K69:K85)</f>
        <v>10792.86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6"/>
      <c r="U68" s="160"/>
      <c r="V68" s="160">
        <f>SUM(V69:V85)</f>
        <v>0</v>
      </c>
      <c r="W68" s="160"/>
      <c r="X68" s="160"/>
      <c r="AG68" t="s">
        <v>118</v>
      </c>
    </row>
    <row r="69" spans="1:60" outlineLevel="1" x14ac:dyDescent="0.2">
      <c r="A69" s="174">
        <v>51</v>
      </c>
      <c r="B69" s="175" t="s">
        <v>214</v>
      </c>
      <c r="C69" s="183" t="s">
        <v>153</v>
      </c>
      <c r="D69" s="176" t="s">
        <v>154</v>
      </c>
      <c r="E69" s="177">
        <v>1</v>
      </c>
      <c r="F69" s="178"/>
      <c r="G69" s="179">
        <f t="shared" ref="G69:G74" si="35">ROUND(E69*F69,2)</f>
        <v>0</v>
      </c>
      <c r="H69" s="178">
        <v>0</v>
      </c>
      <c r="I69" s="179">
        <f t="shared" ref="I69:I74" si="36">ROUND(E69*H69,2)</f>
        <v>0</v>
      </c>
      <c r="J69" s="178">
        <v>253.38</v>
      </c>
      <c r="K69" s="179">
        <f t="shared" ref="K69:K74" si="37">ROUND(E69*J69,2)</f>
        <v>253.38</v>
      </c>
      <c r="L69" s="179">
        <v>21</v>
      </c>
      <c r="M69" s="179">
        <f t="shared" ref="M69:M74" si="38">G69*(1+L69/100)</f>
        <v>0</v>
      </c>
      <c r="N69" s="179">
        <v>0</v>
      </c>
      <c r="O69" s="179">
        <f t="shared" ref="O69:O74" si="39">ROUND(E69*N69,2)</f>
        <v>0</v>
      </c>
      <c r="P69" s="179">
        <v>0</v>
      </c>
      <c r="Q69" s="179">
        <f t="shared" ref="Q69:Q74" si="40">ROUND(E69*P69,2)</f>
        <v>0</v>
      </c>
      <c r="R69" s="179"/>
      <c r="S69" s="179" t="s">
        <v>137</v>
      </c>
      <c r="T69" s="180" t="s">
        <v>123</v>
      </c>
      <c r="U69" s="159">
        <v>0</v>
      </c>
      <c r="V69" s="159">
        <f t="shared" ref="V69:V74" si="41">ROUND(E69*U69,2)</f>
        <v>0</v>
      </c>
      <c r="W69" s="159"/>
      <c r="X69" s="159" t="s">
        <v>138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139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4">
        <v>52</v>
      </c>
      <c r="B70" s="175" t="s">
        <v>215</v>
      </c>
      <c r="C70" s="183" t="s">
        <v>156</v>
      </c>
      <c r="D70" s="176" t="s">
        <v>154</v>
      </c>
      <c r="E70" s="177">
        <v>2.5</v>
      </c>
      <c r="F70" s="178"/>
      <c r="G70" s="179">
        <f t="shared" si="35"/>
        <v>0</v>
      </c>
      <c r="H70" s="178">
        <v>0</v>
      </c>
      <c r="I70" s="179">
        <f t="shared" si="36"/>
        <v>0</v>
      </c>
      <c r="J70" s="178">
        <v>1107.25</v>
      </c>
      <c r="K70" s="179">
        <f t="shared" si="37"/>
        <v>2768.13</v>
      </c>
      <c r="L70" s="179">
        <v>21</v>
      </c>
      <c r="M70" s="179">
        <f t="shared" si="38"/>
        <v>0</v>
      </c>
      <c r="N70" s="179">
        <v>0</v>
      </c>
      <c r="O70" s="179">
        <f t="shared" si="39"/>
        <v>0</v>
      </c>
      <c r="P70" s="179">
        <v>0</v>
      </c>
      <c r="Q70" s="179">
        <f t="shared" si="40"/>
        <v>0</v>
      </c>
      <c r="R70" s="179"/>
      <c r="S70" s="179" t="s">
        <v>137</v>
      </c>
      <c r="T70" s="180" t="s">
        <v>123</v>
      </c>
      <c r="U70" s="159">
        <v>0</v>
      </c>
      <c r="V70" s="159">
        <f t="shared" si="41"/>
        <v>0</v>
      </c>
      <c r="W70" s="159"/>
      <c r="X70" s="159" t="s">
        <v>138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139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74">
        <v>53</v>
      </c>
      <c r="B71" s="175" t="s">
        <v>216</v>
      </c>
      <c r="C71" s="183" t="s">
        <v>185</v>
      </c>
      <c r="D71" s="176" t="s">
        <v>180</v>
      </c>
      <c r="E71" s="177">
        <v>0.1</v>
      </c>
      <c r="F71" s="178"/>
      <c r="G71" s="179">
        <f t="shared" si="35"/>
        <v>0</v>
      </c>
      <c r="H71" s="178">
        <v>0</v>
      </c>
      <c r="I71" s="179">
        <f t="shared" si="36"/>
        <v>0</v>
      </c>
      <c r="J71" s="178">
        <v>463.5</v>
      </c>
      <c r="K71" s="179">
        <f t="shared" si="37"/>
        <v>46.35</v>
      </c>
      <c r="L71" s="179">
        <v>21</v>
      </c>
      <c r="M71" s="179">
        <f t="shared" si="38"/>
        <v>0</v>
      </c>
      <c r="N71" s="179">
        <v>0</v>
      </c>
      <c r="O71" s="179">
        <f t="shared" si="39"/>
        <v>0</v>
      </c>
      <c r="P71" s="179">
        <v>0</v>
      </c>
      <c r="Q71" s="179">
        <f t="shared" si="40"/>
        <v>0</v>
      </c>
      <c r="R71" s="179"/>
      <c r="S71" s="179" t="s">
        <v>137</v>
      </c>
      <c r="T71" s="180" t="s">
        <v>123</v>
      </c>
      <c r="U71" s="159">
        <v>0</v>
      </c>
      <c r="V71" s="159">
        <f t="shared" si="41"/>
        <v>0</v>
      </c>
      <c r="W71" s="159"/>
      <c r="X71" s="159" t="s">
        <v>138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139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33.75" outlineLevel="1" x14ac:dyDescent="0.2">
      <c r="A72" s="174">
        <v>54</v>
      </c>
      <c r="B72" s="175" t="s">
        <v>217</v>
      </c>
      <c r="C72" s="183" t="s">
        <v>158</v>
      </c>
      <c r="D72" s="176" t="s">
        <v>136</v>
      </c>
      <c r="E72" s="177">
        <v>1</v>
      </c>
      <c r="F72" s="178"/>
      <c r="G72" s="179">
        <f t="shared" si="35"/>
        <v>0</v>
      </c>
      <c r="H72" s="178">
        <v>0</v>
      </c>
      <c r="I72" s="179">
        <f t="shared" si="36"/>
        <v>0</v>
      </c>
      <c r="J72" s="178">
        <v>6180</v>
      </c>
      <c r="K72" s="179">
        <f t="shared" si="37"/>
        <v>6180</v>
      </c>
      <c r="L72" s="179">
        <v>21</v>
      </c>
      <c r="M72" s="179">
        <f t="shared" si="38"/>
        <v>0</v>
      </c>
      <c r="N72" s="179">
        <v>0</v>
      </c>
      <c r="O72" s="179">
        <f t="shared" si="39"/>
        <v>0</v>
      </c>
      <c r="P72" s="179">
        <v>0</v>
      </c>
      <c r="Q72" s="179">
        <f t="shared" si="40"/>
        <v>0</v>
      </c>
      <c r="R72" s="179"/>
      <c r="S72" s="179" t="s">
        <v>137</v>
      </c>
      <c r="T72" s="180" t="s">
        <v>123</v>
      </c>
      <c r="U72" s="159">
        <v>0</v>
      </c>
      <c r="V72" s="159">
        <f t="shared" si="41"/>
        <v>0</v>
      </c>
      <c r="W72" s="159"/>
      <c r="X72" s="159" t="s">
        <v>138</v>
      </c>
      <c r="Y72" s="150"/>
      <c r="Z72" s="150"/>
      <c r="AA72" s="150"/>
      <c r="AB72" s="150"/>
      <c r="AC72" s="150"/>
      <c r="AD72" s="150"/>
      <c r="AE72" s="150"/>
      <c r="AF72" s="150"/>
      <c r="AG72" s="150" t="s">
        <v>139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4">
        <v>55</v>
      </c>
      <c r="B73" s="175" t="s">
        <v>218</v>
      </c>
      <c r="C73" s="183" t="s">
        <v>281</v>
      </c>
      <c r="D73" s="176" t="s">
        <v>136</v>
      </c>
      <c r="E73" s="177">
        <v>1</v>
      </c>
      <c r="F73" s="178"/>
      <c r="G73" s="179">
        <f t="shared" si="35"/>
        <v>0</v>
      </c>
      <c r="H73" s="178">
        <v>0</v>
      </c>
      <c r="I73" s="179">
        <f t="shared" si="36"/>
        <v>0</v>
      </c>
      <c r="J73" s="178">
        <v>1545</v>
      </c>
      <c r="K73" s="179">
        <f t="shared" si="37"/>
        <v>1545</v>
      </c>
      <c r="L73" s="179">
        <v>21</v>
      </c>
      <c r="M73" s="179">
        <f t="shared" si="38"/>
        <v>0</v>
      </c>
      <c r="N73" s="179">
        <v>0</v>
      </c>
      <c r="O73" s="179">
        <f t="shared" si="39"/>
        <v>0</v>
      </c>
      <c r="P73" s="179">
        <v>0</v>
      </c>
      <c r="Q73" s="179">
        <f t="shared" si="40"/>
        <v>0</v>
      </c>
      <c r="R73" s="179"/>
      <c r="S73" s="179" t="s">
        <v>137</v>
      </c>
      <c r="T73" s="180" t="s">
        <v>123</v>
      </c>
      <c r="U73" s="159">
        <v>0</v>
      </c>
      <c r="V73" s="159">
        <f t="shared" si="41"/>
        <v>0</v>
      </c>
      <c r="W73" s="159"/>
      <c r="X73" s="159" t="s">
        <v>138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139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ht="33.75" outlineLevel="1" x14ac:dyDescent="0.2">
      <c r="A74" s="167">
        <v>56</v>
      </c>
      <c r="B74" s="168" t="s">
        <v>219</v>
      </c>
      <c r="C74" s="184" t="s">
        <v>189</v>
      </c>
      <c r="D74" s="169" t="s">
        <v>136</v>
      </c>
      <c r="E74" s="170">
        <v>1</v>
      </c>
      <c r="F74" s="171"/>
      <c r="G74" s="172">
        <f t="shared" si="35"/>
        <v>0</v>
      </c>
      <c r="H74" s="171">
        <v>76403</v>
      </c>
      <c r="I74" s="172">
        <f t="shared" si="36"/>
        <v>76403</v>
      </c>
      <c r="J74" s="171">
        <v>0</v>
      </c>
      <c r="K74" s="172">
        <f t="shared" si="37"/>
        <v>0</v>
      </c>
      <c r="L74" s="172">
        <v>21</v>
      </c>
      <c r="M74" s="172">
        <f t="shared" si="38"/>
        <v>0</v>
      </c>
      <c r="N74" s="172">
        <v>0</v>
      </c>
      <c r="O74" s="172">
        <f t="shared" si="39"/>
        <v>0</v>
      </c>
      <c r="P74" s="172">
        <v>0</v>
      </c>
      <c r="Q74" s="172">
        <f t="shared" si="40"/>
        <v>0</v>
      </c>
      <c r="R74" s="172"/>
      <c r="S74" s="172" t="s">
        <v>137</v>
      </c>
      <c r="T74" s="173" t="s">
        <v>123</v>
      </c>
      <c r="U74" s="159">
        <v>0</v>
      </c>
      <c r="V74" s="159">
        <f t="shared" si="41"/>
        <v>0</v>
      </c>
      <c r="W74" s="159"/>
      <c r="X74" s="159" t="s">
        <v>142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143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253" t="s">
        <v>220</v>
      </c>
      <c r="D75" s="254"/>
      <c r="E75" s="254"/>
      <c r="F75" s="254"/>
      <c r="G75" s="254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0"/>
      <c r="Z75" s="150"/>
      <c r="AA75" s="150"/>
      <c r="AB75" s="150"/>
      <c r="AC75" s="150"/>
      <c r="AD75" s="150"/>
      <c r="AE75" s="150"/>
      <c r="AF75" s="150"/>
      <c r="AG75" s="150" t="s">
        <v>163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4">
        <v>57</v>
      </c>
      <c r="B76" s="175" t="s">
        <v>221</v>
      </c>
      <c r="C76" s="183" t="s">
        <v>165</v>
      </c>
      <c r="D76" s="176" t="s">
        <v>136</v>
      </c>
      <c r="E76" s="177">
        <v>1</v>
      </c>
      <c r="F76" s="178"/>
      <c r="G76" s="179">
        <f t="shared" ref="G76:G85" si="42">ROUND(E76*F76,2)</f>
        <v>0</v>
      </c>
      <c r="H76" s="178">
        <v>4210</v>
      </c>
      <c r="I76" s="179">
        <f t="shared" ref="I76:I85" si="43">ROUND(E76*H76,2)</f>
        <v>4210</v>
      </c>
      <c r="J76" s="178">
        <v>0</v>
      </c>
      <c r="K76" s="179">
        <f t="shared" ref="K76:K85" si="44">ROUND(E76*J76,2)</f>
        <v>0</v>
      </c>
      <c r="L76" s="179">
        <v>21</v>
      </c>
      <c r="M76" s="179">
        <f t="shared" ref="M76:M85" si="45">G76*(1+L76/100)</f>
        <v>0</v>
      </c>
      <c r="N76" s="179">
        <v>0</v>
      </c>
      <c r="O76" s="179">
        <f t="shared" ref="O76:O85" si="46">ROUND(E76*N76,2)</f>
        <v>0</v>
      </c>
      <c r="P76" s="179">
        <v>0</v>
      </c>
      <c r="Q76" s="179">
        <f t="shared" ref="Q76:Q85" si="47">ROUND(E76*P76,2)</f>
        <v>0</v>
      </c>
      <c r="R76" s="179"/>
      <c r="S76" s="179" t="s">
        <v>137</v>
      </c>
      <c r="T76" s="180" t="s">
        <v>123</v>
      </c>
      <c r="U76" s="159">
        <v>0</v>
      </c>
      <c r="V76" s="159">
        <f t="shared" ref="V76:V85" si="48">ROUND(E76*U76,2)</f>
        <v>0</v>
      </c>
      <c r="W76" s="159"/>
      <c r="X76" s="159" t="s">
        <v>142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143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74">
        <v>58</v>
      </c>
      <c r="B77" s="175" t="s">
        <v>222</v>
      </c>
      <c r="C77" s="183" t="s">
        <v>223</v>
      </c>
      <c r="D77" s="176" t="s">
        <v>136</v>
      </c>
      <c r="E77" s="177">
        <v>1</v>
      </c>
      <c r="F77" s="178"/>
      <c r="G77" s="179">
        <f t="shared" si="42"/>
        <v>0</v>
      </c>
      <c r="H77" s="178">
        <v>7069.92</v>
      </c>
      <c r="I77" s="179">
        <f t="shared" si="43"/>
        <v>7069.92</v>
      </c>
      <c r="J77" s="178">
        <v>0</v>
      </c>
      <c r="K77" s="179">
        <f t="shared" si="44"/>
        <v>0</v>
      </c>
      <c r="L77" s="179">
        <v>21</v>
      </c>
      <c r="M77" s="179">
        <f t="shared" si="45"/>
        <v>0</v>
      </c>
      <c r="N77" s="179">
        <v>0</v>
      </c>
      <c r="O77" s="179">
        <f t="shared" si="46"/>
        <v>0</v>
      </c>
      <c r="P77" s="179">
        <v>0</v>
      </c>
      <c r="Q77" s="179">
        <f t="shared" si="47"/>
        <v>0</v>
      </c>
      <c r="R77" s="179"/>
      <c r="S77" s="179" t="s">
        <v>137</v>
      </c>
      <c r="T77" s="180" t="s">
        <v>123</v>
      </c>
      <c r="U77" s="159">
        <v>0</v>
      </c>
      <c r="V77" s="159">
        <f t="shared" si="48"/>
        <v>0</v>
      </c>
      <c r="W77" s="159"/>
      <c r="X77" s="159" t="s">
        <v>142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143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4">
        <v>59</v>
      </c>
      <c r="B78" s="175" t="s">
        <v>224</v>
      </c>
      <c r="C78" s="183" t="s">
        <v>169</v>
      </c>
      <c r="D78" s="176" t="s">
        <v>136</v>
      </c>
      <c r="E78" s="177">
        <v>2</v>
      </c>
      <c r="F78" s="178"/>
      <c r="G78" s="179">
        <f t="shared" si="42"/>
        <v>0</v>
      </c>
      <c r="H78" s="178">
        <v>3114.72</v>
      </c>
      <c r="I78" s="179">
        <f t="shared" si="43"/>
        <v>6229.44</v>
      </c>
      <c r="J78" s="178">
        <v>0</v>
      </c>
      <c r="K78" s="179">
        <f t="shared" si="44"/>
        <v>0</v>
      </c>
      <c r="L78" s="179">
        <v>21</v>
      </c>
      <c r="M78" s="179">
        <f t="shared" si="45"/>
        <v>0</v>
      </c>
      <c r="N78" s="179">
        <v>0</v>
      </c>
      <c r="O78" s="179">
        <f t="shared" si="46"/>
        <v>0</v>
      </c>
      <c r="P78" s="179">
        <v>0</v>
      </c>
      <c r="Q78" s="179">
        <f t="shared" si="47"/>
        <v>0</v>
      </c>
      <c r="R78" s="179"/>
      <c r="S78" s="179" t="s">
        <v>137</v>
      </c>
      <c r="T78" s="180" t="s">
        <v>123</v>
      </c>
      <c r="U78" s="159">
        <v>0</v>
      </c>
      <c r="V78" s="159">
        <f t="shared" si="48"/>
        <v>0</v>
      </c>
      <c r="W78" s="159"/>
      <c r="X78" s="159" t="s">
        <v>142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143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4">
        <v>60</v>
      </c>
      <c r="B79" s="175" t="s">
        <v>225</v>
      </c>
      <c r="C79" s="183" t="s">
        <v>171</v>
      </c>
      <c r="D79" s="176" t="s">
        <v>136</v>
      </c>
      <c r="E79" s="177">
        <v>1</v>
      </c>
      <c r="F79" s="178"/>
      <c r="G79" s="179">
        <f t="shared" si="42"/>
        <v>0</v>
      </c>
      <c r="H79" s="178">
        <v>2747.01</v>
      </c>
      <c r="I79" s="179">
        <f t="shared" si="43"/>
        <v>2747.01</v>
      </c>
      <c r="J79" s="178">
        <v>0</v>
      </c>
      <c r="K79" s="179">
        <f t="shared" si="44"/>
        <v>0</v>
      </c>
      <c r="L79" s="179">
        <v>21</v>
      </c>
      <c r="M79" s="179">
        <f t="shared" si="45"/>
        <v>0</v>
      </c>
      <c r="N79" s="179">
        <v>0</v>
      </c>
      <c r="O79" s="179">
        <f t="shared" si="46"/>
        <v>0</v>
      </c>
      <c r="P79" s="179">
        <v>0</v>
      </c>
      <c r="Q79" s="179">
        <f t="shared" si="47"/>
        <v>0</v>
      </c>
      <c r="R79" s="179"/>
      <c r="S79" s="179" t="s">
        <v>137</v>
      </c>
      <c r="T79" s="180" t="s">
        <v>123</v>
      </c>
      <c r="U79" s="159">
        <v>0</v>
      </c>
      <c r="V79" s="159">
        <f t="shared" si="48"/>
        <v>0</v>
      </c>
      <c r="W79" s="159"/>
      <c r="X79" s="159" t="s">
        <v>142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143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4">
        <v>61</v>
      </c>
      <c r="B80" s="175" t="s">
        <v>226</v>
      </c>
      <c r="C80" s="183" t="s">
        <v>173</v>
      </c>
      <c r="D80" s="176" t="s">
        <v>136</v>
      </c>
      <c r="E80" s="177">
        <v>1</v>
      </c>
      <c r="F80" s="178"/>
      <c r="G80" s="179">
        <f t="shared" si="42"/>
        <v>0</v>
      </c>
      <c r="H80" s="178">
        <v>957.9</v>
      </c>
      <c r="I80" s="179">
        <f t="shared" si="43"/>
        <v>957.9</v>
      </c>
      <c r="J80" s="178">
        <v>0</v>
      </c>
      <c r="K80" s="179">
        <f t="shared" si="44"/>
        <v>0</v>
      </c>
      <c r="L80" s="179">
        <v>21</v>
      </c>
      <c r="M80" s="179">
        <f t="shared" si="45"/>
        <v>0</v>
      </c>
      <c r="N80" s="179">
        <v>0</v>
      </c>
      <c r="O80" s="179">
        <f t="shared" si="46"/>
        <v>0</v>
      </c>
      <c r="P80" s="179">
        <v>0</v>
      </c>
      <c r="Q80" s="179">
        <f t="shared" si="47"/>
        <v>0</v>
      </c>
      <c r="R80" s="179"/>
      <c r="S80" s="179" t="s">
        <v>137</v>
      </c>
      <c r="T80" s="180" t="s">
        <v>123</v>
      </c>
      <c r="U80" s="159">
        <v>0</v>
      </c>
      <c r="V80" s="159">
        <f t="shared" si="48"/>
        <v>0</v>
      </c>
      <c r="W80" s="159"/>
      <c r="X80" s="159" t="s">
        <v>142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143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4">
        <v>62</v>
      </c>
      <c r="B81" s="175" t="s">
        <v>227</v>
      </c>
      <c r="C81" s="183" t="s">
        <v>175</v>
      </c>
      <c r="D81" s="176" t="s">
        <v>154</v>
      </c>
      <c r="E81" s="177">
        <v>3.5</v>
      </c>
      <c r="F81" s="178"/>
      <c r="G81" s="179">
        <f t="shared" si="42"/>
        <v>0</v>
      </c>
      <c r="H81" s="178">
        <v>303.85000000000002</v>
      </c>
      <c r="I81" s="179">
        <f t="shared" si="43"/>
        <v>1063.48</v>
      </c>
      <c r="J81" s="178">
        <v>0</v>
      </c>
      <c r="K81" s="179">
        <f t="shared" si="44"/>
        <v>0</v>
      </c>
      <c r="L81" s="179">
        <v>21</v>
      </c>
      <c r="M81" s="179">
        <f t="shared" si="45"/>
        <v>0</v>
      </c>
      <c r="N81" s="179">
        <v>0</v>
      </c>
      <c r="O81" s="179">
        <f t="shared" si="46"/>
        <v>0</v>
      </c>
      <c r="P81" s="179">
        <v>0</v>
      </c>
      <c r="Q81" s="179">
        <f t="shared" si="47"/>
        <v>0</v>
      </c>
      <c r="R81" s="179"/>
      <c r="S81" s="179" t="s">
        <v>137</v>
      </c>
      <c r="T81" s="180" t="s">
        <v>123</v>
      </c>
      <c r="U81" s="159">
        <v>0</v>
      </c>
      <c r="V81" s="159">
        <f t="shared" si="48"/>
        <v>0</v>
      </c>
      <c r="W81" s="159"/>
      <c r="X81" s="159" t="s">
        <v>142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143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74">
        <v>63</v>
      </c>
      <c r="B82" s="175" t="s">
        <v>228</v>
      </c>
      <c r="C82" s="183" t="s">
        <v>177</v>
      </c>
      <c r="D82" s="176" t="s">
        <v>154</v>
      </c>
      <c r="E82" s="177">
        <v>1</v>
      </c>
      <c r="F82" s="178"/>
      <c r="G82" s="179">
        <f t="shared" si="42"/>
        <v>0</v>
      </c>
      <c r="H82" s="178">
        <v>338.87</v>
      </c>
      <c r="I82" s="179">
        <f t="shared" si="43"/>
        <v>338.87</v>
      </c>
      <c r="J82" s="178">
        <v>0</v>
      </c>
      <c r="K82" s="179">
        <f t="shared" si="44"/>
        <v>0</v>
      </c>
      <c r="L82" s="179">
        <v>21</v>
      </c>
      <c r="M82" s="179">
        <f t="shared" si="45"/>
        <v>0</v>
      </c>
      <c r="N82" s="179">
        <v>0</v>
      </c>
      <c r="O82" s="179">
        <f t="shared" si="46"/>
        <v>0</v>
      </c>
      <c r="P82" s="179">
        <v>0</v>
      </c>
      <c r="Q82" s="179">
        <f t="shared" si="47"/>
        <v>0</v>
      </c>
      <c r="R82" s="179"/>
      <c r="S82" s="179" t="s">
        <v>137</v>
      </c>
      <c r="T82" s="180" t="s">
        <v>123</v>
      </c>
      <c r="U82" s="159">
        <v>0</v>
      </c>
      <c r="V82" s="159">
        <f t="shared" si="48"/>
        <v>0</v>
      </c>
      <c r="W82" s="159"/>
      <c r="X82" s="159" t="s">
        <v>142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143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4">
        <v>64</v>
      </c>
      <c r="B83" s="175" t="s">
        <v>229</v>
      </c>
      <c r="C83" s="183" t="s">
        <v>179</v>
      </c>
      <c r="D83" s="176" t="s">
        <v>180</v>
      </c>
      <c r="E83" s="177">
        <v>1.5</v>
      </c>
      <c r="F83" s="178"/>
      <c r="G83" s="179">
        <f t="shared" si="42"/>
        <v>0</v>
      </c>
      <c r="H83" s="178">
        <v>507.79</v>
      </c>
      <c r="I83" s="179">
        <f t="shared" si="43"/>
        <v>761.69</v>
      </c>
      <c r="J83" s="178">
        <v>0</v>
      </c>
      <c r="K83" s="179">
        <f t="shared" si="44"/>
        <v>0</v>
      </c>
      <c r="L83" s="179">
        <v>21</v>
      </c>
      <c r="M83" s="179">
        <f t="shared" si="45"/>
        <v>0</v>
      </c>
      <c r="N83" s="179">
        <v>0</v>
      </c>
      <c r="O83" s="179">
        <f t="shared" si="46"/>
        <v>0</v>
      </c>
      <c r="P83" s="179">
        <v>0</v>
      </c>
      <c r="Q83" s="179">
        <f t="shared" si="47"/>
        <v>0</v>
      </c>
      <c r="R83" s="179"/>
      <c r="S83" s="179" t="s">
        <v>137</v>
      </c>
      <c r="T83" s="180" t="s">
        <v>123</v>
      </c>
      <c r="U83" s="159">
        <v>0</v>
      </c>
      <c r="V83" s="159">
        <f t="shared" si="48"/>
        <v>0</v>
      </c>
      <c r="W83" s="159"/>
      <c r="X83" s="159" t="s">
        <v>142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143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74">
        <v>65</v>
      </c>
      <c r="B84" s="175" t="s">
        <v>230</v>
      </c>
      <c r="C84" s="183" t="s">
        <v>213</v>
      </c>
      <c r="D84" s="176" t="s">
        <v>231</v>
      </c>
      <c r="E84" s="177">
        <v>1</v>
      </c>
      <c r="F84" s="178"/>
      <c r="G84" s="179">
        <f t="shared" si="42"/>
        <v>0</v>
      </c>
      <c r="H84" s="178">
        <v>210.12</v>
      </c>
      <c r="I84" s="179">
        <f t="shared" si="43"/>
        <v>210.12</v>
      </c>
      <c r="J84" s="178">
        <v>0</v>
      </c>
      <c r="K84" s="179">
        <f t="shared" si="44"/>
        <v>0</v>
      </c>
      <c r="L84" s="179">
        <v>21</v>
      </c>
      <c r="M84" s="179">
        <f t="shared" si="45"/>
        <v>0</v>
      </c>
      <c r="N84" s="179">
        <v>0</v>
      </c>
      <c r="O84" s="179">
        <f t="shared" si="46"/>
        <v>0</v>
      </c>
      <c r="P84" s="179">
        <v>0</v>
      </c>
      <c r="Q84" s="179">
        <f t="shared" si="47"/>
        <v>0</v>
      </c>
      <c r="R84" s="179"/>
      <c r="S84" s="179" t="s">
        <v>137</v>
      </c>
      <c r="T84" s="180" t="s">
        <v>123</v>
      </c>
      <c r="U84" s="159">
        <v>0</v>
      </c>
      <c r="V84" s="159">
        <f t="shared" si="48"/>
        <v>0</v>
      </c>
      <c r="W84" s="159"/>
      <c r="X84" s="159" t="s">
        <v>142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143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74">
        <v>66</v>
      </c>
      <c r="B85" s="175" t="s">
        <v>181</v>
      </c>
      <c r="C85" s="183" t="s">
        <v>147</v>
      </c>
      <c r="D85" s="176" t="s">
        <v>136</v>
      </c>
      <c r="E85" s="177">
        <v>1</v>
      </c>
      <c r="F85" s="178"/>
      <c r="G85" s="179">
        <f t="shared" si="42"/>
        <v>0</v>
      </c>
      <c r="H85" s="178">
        <v>9266</v>
      </c>
      <c r="I85" s="179">
        <f t="shared" si="43"/>
        <v>9266</v>
      </c>
      <c r="J85" s="178">
        <v>0</v>
      </c>
      <c r="K85" s="179">
        <f t="shared" si="44"/>
        <v>0</v>
      </c>
      <c r="L85" s="179">
        <v>21</v>
      </c>
      <c r="M85" s="179">
        <f t="shared" si="45"/>
        <v>0</v>
      </c>
      <c r="N85" s="179">
        <v>0</v>
      </c>
      <c r="O85" s="179">
        <f t="shared" si="46"/>
        <v>0</v>
      </c>
      <c r="P85" s="179">
        <v>0</v>
      </c>
      <c r="Q85" s="179">
        <f t="shared" si="47"/>
        <v>0</v>
      </c>
      <c r="R85" s="179"/>
      <c r="S85" s="179" t="s">
        <v>137</v>
      </c>
      <c r="T85" s="180" t="s">
        <v>123</v>
      </c>
      <c r="U85" s="159">
        <v>0</v>
      </c>
      <c r="V85" s="159">
        <f t="shared" si="48"/>
        <v>0</v>
      </c>
      <c r="W85" s="159"/>
      <c r="X85" s="159" t="s">
        <v>142</v>
      </c>
      <c r="Y85" s="150"/>
      <c r="Z85" s="150"/>
      <c r="AA85" s="150"/>
      <c r="AB85" s="150"/>
      <c r="AC85" s="150"/>
      <c r="AD85" s="150"/>
      <c r="AE85" s="150"/>
      <c r="AF85" s="150"/>
      <c r="AG85" s="150" t="s">
        <v>143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61" t="s">
        <v>117</v>
      </c>
      <c r="B86" s="162" t="s">
        <v>84</v>
      </c>
      <c r="C86" s="182" t="s">
        <v>85</v>
      </c>
      <c r="D86" s="163"/>
      <c r="E86" s="164"/>
      <c r="F86" s="165"/>
      <c r="G86" s="165">
        <f>SUMIF(AG87:AG95,"&lt;&gt;NOR",G87:G95)</f>
        <v>0</v>
      </c>
      <c r="H86" s="165"/>
      <c r="I86" s="165">
        <f>SUM(I87:I95)</f>
        <v>283413.2</v>
      </c>
      <c r="J86" s="165"/>
      <c r="K86" s="165">
        <f>SUM(K87:K95)</f>
        <v>163255</v>
      </c>
      <c r="L86" s="165"/>
      <c r="M86" s="165">
        <f>SUM(M87:M95)</f>
        <v>0</v>
      </c>
      <c r="N86" s="165"/>
      <c r="O86" s="165">
        <f>SUM(O87:O95)</f>
        <v>0</v>
      </c>
      <c r="P86" s="165"/>
      <c r="Q86" s="165">
        <f>SUM(Q87:Q95)</f>
        <v>0</v>
      </c>
      <c r="R86" s="165"/>
      <c r="S86" s="165"/>
      <c r="T86" s="166"/>
      <c r="U86" s="160"/>
      <c r="V86" s="160">
        <f>SUM(V87:V95)</f>
        <v>0</v>
      </c>
      <c r="W86" s="160"/>
      <c r="X86" s="160"/>
      <c r="AG86" t="s">
        <v>118</v>
      </c>
    </row>
    <row r="87" spans="1:60" outlineLevel="1" x14ac:dyDescent="0.2">
      <c r="A87" s="174">
        <v>67</v>
      </c>
      <c r="B87" s="175" t="s">
        <v>232</v>
      </c>
      <c r="C87" s="183" t="s">
        <v>233</v>
      </c>
      <c r="D87" s="176" t="s">
        <v>234</v>
      </c>
      <c r="E87" s="177">
        <v>350</v>
      </c>
      <c r="F87" s="178"/>
      <c r="G87" s="179">
        <f t="shared" ref="G87:G95" si="49">ROUND(E87*F87,2)</f>
        <v>0</v>
      </c>
      <c r="H87" s="178">
        <v>0</v>
      </c>
      <c r="I87" s="179">
        <f t="shared" ref="I87:I95" si="50">ROUND(E87*H87,2)</f>
        <v>0</v>
      </c>
      <c r="J87" s="178">
        <v>360.5</v>
      </c>
      <c r="K87" s="179">
        <f t="shared" ref="K87:K95" si="51">ROUND(E87*J87,2)</f>
        <v>126175</v>
      </c>
      <c r="L87" s="179">
        <v>21</v>
      </c>
      <c r="M87" s="179">
        <f t="shared" ref="M87:M95" si="52">G87*(1+L87/100)</f>
        <v>0</v>
      </c>
      <c r="N87" s="179">
        <v>0</v>
      </c>
      <c r="O87" s="179">
        <f t="shared" ref="O87:O95" si="53">ROUND(E87*N87,2)</f>
        <v>0</v>
      </c>
      <c r="P87" s="179">
        <v>0</v>
      </c>
      <c r="Q87" s="179">
        <f t="shared" ref="Q87:Q95" si="54">ROUND(E87*P87,2)</f>
        <v>0</v>
      </c>
      <c r="R87" s="179"/>
      <c r="S87" s="179" t="s">
        <v>137</v>
      </c>
      <c r="T87" s="180" t="s">
        <v>123</v>
      </c>
      <c r="U87" s="159">
        <v>0</v>
      </c>
      <c r="V87" s="159">
        <f t="shared" ref="V87:V95" si="55">ROUND(E87*U87,2)</f>
        <v>0</v>
      </c>
      <c r="W87" s="159"/>
      <c r="X87" s="159" t="s">
        <v>138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139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74">
        <v>68</v>
      </c>
      <c r="B88" s="175" t="s">
        <v>235</v>
      </c>
      <c r="C88" s="183" t="s">
        <v>236</v>
      </c>
      <c r="D88" s="176" t="s">
        <v>231</v>
      </c>
      <c r="E88" s="177">
        <v>6</v>
      </c>
      <c r="F88" s="178"/>
      <c r="G88" s="179">
        <f t="shared" si="49"/>
        <v>0</v>
      </c>
      <c r="H88" s="178">
        <v>0</v>
      </c>
      <c r="I88" s="179">
        <f t="shared" si="50"/>
        <v>0</v>
      </c>
      <c r="J88" s="178">
        <v>1545</v>
      </c>
      <c r="K88" s="179">
        <f t="shared" si="51"/>
        <v>9270</v>
      </c>
      <c r="L88" s="179">
        <v>21</v>
      </c>
      <c r="M88" s="179">
        <f t="shared" si="52"/>
        <v>0</v>
      </c>
      <c r="N88" s="179">
        <v>0</v>
      </c>
      <c r="O88" s="179">
        <f t="shared" si="53"/>
        <v>0</v>
      </c>
      <c r="P88" s="179">
        <v>0</v>
      </c>
      <c r="Q88" s="179">
        <f t="shared" si="54"/>
        <v>0</v>
      </c>
      <c r="R88" s="179"/>
      <c r="S88" s="179" t="s">
        <v>137</v>
      </c>
      <c r="T88" s="180" t="s">
        <v>123</v>
      </c>
      <c r="U88" s="159">
        <v>0</v>
      </c>
      <c r="V88" s="159">
        <f t="shared" si="55"/>
        <v>0</v>
      </c>
      <c r="W88" s="159"/>
      <c r="X88" s="159" t="s">
        <v>138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139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74">
        <v>69</v>
      </c>
      <c r="B89" s="175" t="s">
        <v>237</v>
      </c>
      <c r="C89" s="183" t="s">
        <v>238</v>
      </c>
      <c r="D89" s="176" t="s">
        <v>231</v>
      </c>
      <c r="E89" s="177">
        <v>1</v>
      </c>
      <c r="F89" s="178"/>
      <c r="G89" s="179">
        <f t="shared" si="49"/>
        <v>0</v>
      </c>
      <c r="H89" s="178">
        <v>0</v>
      </c>
      <c r="I89" s="179">
        <f t="shared" si="50"/>
        <v>0</v>
      </c>
      <c r="J89" s="178">
        <v>7210</v>
      </c>
      <c r="K89" s="179">
        <f t="shared" si="51"/>
        <v>7210</v>
      </c>
      <c r="L89" s="179">
        <v>21</v>
      </c>
      <c r="M89" s="179">
        <f t="shared" si="52"/>
        <v>0</v>
      </c>
      <c r="N89" s="179">
        <v>0</v>
      </c>
      <c r="O89" s="179">
        <f t="shared" si="53"/>
        <v>0</v>
      </c>
      <c r="P89" s="179">
        <v>0</v>
      </c>
      <c r="Q89" s="179">
        <f t="shared" si="54"/>
        <v>0</v>
      </c>
      <c r="R89" s="179"/>
      <c r="S89" s="179" t="s">
        <v>137</v>
      </c>
      <c r="T89" s="180" t="s">
        <v>123</v>
      </c>
      <c r="U89" s="159">
        <v>0</v>
      </c>
      <c r="V89" s="159">
        <f t="shared" si="55"/>
        <v>0</v>
      </c>
      <c r="W89" s="159"/>
      <c r="X89" s="159" t="s">
        <v>138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139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74">
        <v>70</v>
      </c>
      <c r="B90" s="175" t="s">
        <v>239</v>
      </c>
      <c r="C90" s="183" t="s">
        <v>282</v>
      </c>
      <c r="D90" s="176" t="s">
        <v>234</v>
      </c>
      <c r="E90" s="177">
        <v>50</v>
      </c>
      <c r="F90" s="178"/>
      <c r="G90" s="179">
        <f t="shared" si="49"/>
        <v>0</v>
      </c>
      <c r="H90" s="178">
        <v>0</v>
      </c>
      <c r="I90" s="179">
        <f t="shared" si="50"/>
        <v>0</v>
      </c>
      <c r="J90" s="178">
        <v>360.5</v>
      </c>
      <c r="K90" s="179">
        <f t="shared" si="51"/>
        <v>18025</v>
      </c>
      <c r="L90" s="179">
        <v>21</v>
      </c>
      <c r="M90" s="179">
        <f t="shared" si="52"/>
        <v>0</v>
      </c>
      <c r="N90" s="179">
        <v>0</v>
      </c>
      <c r="O90" s="179">
        <f t="shared" si="53"/>
        <v>0</v>
      </c>
      <c r="P90" s="179">
        <v>0</v>
      </c>
      <c r="Q90" s="179">
        <f t="shared" si="54"/>
        <v>0</v>
      </c>
      <c r="R90" s="179"/>
      <c r="S90" s="179" t="s">
        <v>137</v>
      </c>
      <c r="T90" s="180" t="s">
        <v>123</v>
      </c>
      <c r="U90" s="159">
        <v>0</v>
      </c>
      <c r="V90" s="159">
        <f t="shared" si="55"/>
        <v>0</v>
      </c>
      <c r="W90" s="159"/>
      <c r="X90" s="159" t="s">
        <v>138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139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4">
        <v>71</v>
      </c>
      <c r="B91" s="175" t="s">
        <v>240</v>
      </c>
      <c r="C91" s="183" t="s">
        <v>241</v>
      </c>
      <c r="D91" s="176" t="s">
        <v>231</v>
      </c>
      <c r="E91" s="177">
        <v>1</v>
      </c>
      <c r="F91" s="178"/>
      <c r="G91" s="179">
        <f t="shared" si="49"/>
        <v>0</v>
      </c>
      <c r="H91" s="178">
        <v>0</v>
      </c>
      <c r="I91" s="179">
        <f t="shared" si="50"/>
        <v>0</v>
      </c>
      <c r="J91" s="178">
        <v>2575</v>
      </c>
      <c r="K91" s="179">
        <f t="shared" si="51"/>
        <v>2575</v>
      </c>
      <c r="L91" s="179">
        <v>21</v>
      </c>
      <c r="M91" s="179">
        <f t="shared" si="52"/>
        <v>0</v>
      </c>
      <c r="N91" s="179">
        <v>0</v>
      </c>
      <c r="O91" s="179">
        <f t="shared" si="53"/>
        <v>0</v>
      </c>
      <c r="P91" s="179">
        <v>0</v>
      </c>
      <c r="Q91" s="179">
        <f t="shared" si="54"/>
        <v>0</v>
      </c>
      <c r="R91" s="179"/>
      <c r="S91" s="179" t="s">
        <v>137</v>
      </c>
      <c r="T91" s="180" t="s">
        <v>123</v>
      </c>
      <c r="U91" s="159">
        <v>0</v>
      </c>
      <c r="V91" s="159">
        <f t="shared" si="55"/>
        <v>0</v>
      </c>
      <c r="W91" s="159"/>
      <c r="X91" s="159" t="s">
        <v>138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139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45" outlineLevel="1" x14ac:dyDescent="0.2">
      <c r="A92" s="174">
        <v>72</v>
      </c>
      <c r="B92" s="175" t="s">
        <v>181</v>
      </c>
      <c r="C92" s="183" t="s">
        <v>273</v>
      </c>
      <c r="D92" s="176" t="s">
        <v>136</v>
      </c>
      <c r="E92" s="177">
        <v>21</v>
      </c>
      <c r="F92" s="178"/>
      <c r="G92" s="179">
        <f t="shared" si="49"/>
        <v>0</v>
      </c>
      <c r="H92" s="178">
        <v>9266</v>
      </c>
      <c r="I92" s="179">
        <f t="shared" si="50"/>
        <v>194586</v>
      </c>
      <c r="J92" s="178">
        <v>0</v>
      </c>
      <c r="K92" s="179">
        <f t="shared" si="51"/>
        <v>0</v>
      </c>
      <c r="L92" s="179">
        <v>21</v>
      </c>
      <c r="M92" s="179">
        <f t="shared" si="52"/>
        <v>0</v>
      </c>
      <c r="N92" s="179">
        <v>0</v>
      </c>
      <c r="O92" s="179">
        <f t="shared" si="53"/>
        <v>0</v>
      </c>
      <c r="P92" s="179">
        <v>0</v>
      </c>
      <c r="Q92" s="179">
        <f t="shared" si="54"/>
        <v>0</v>
      </c>
      <c r="R92" s="179"/>
      <c r="S92" s="179" t="s">
        <v>137</v>
      </c>
      <c r="T92" s="180" t="s">
        <v>123</v>
      </c>
      <c r="U92" s="159">
        <v>0</v>
      </c>
      <c r="V92" s="159">
        <f t="shared" si="55"/>
        <v>0</v>
      </c>
      <c r="W92" s="159"/>
      <c r="X92" s="159" t="s">
        <v>142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143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4">
        <v>73</v>
      </c>
      <c r="B93" s="175" t="s">
        <v>242</v>
      </c>
      <c r="C93" s="183" t="s">
        <v>243</v>
      </c>
      <c r="D93" s="176" t="s">
        <v>231</v>
      </c>
      <c r="E93" s="177">
        <v>1</v>
      </c>
      <c r="F93" s="178"/>
      <c r="G93" s="179">
        <f t="shared" si="49"/>
        <v>0</v>
      </c>
      <c r="H93" s="178">
        <v>10300</v>
      </c>
      <c r="I93" s="179">
        <f t="shared" si="50"/>
        <v>10300</v>
      </c>
      <c r="J93" s="178">
        <v>0</v>
      </c>
      <c r="K93" s="179">
        <f t="shared" si="51"/>
        <v>0</v>
      </c>
      <c r="L93" s="179">
        <v>21</v>
      </c>
      <c r="M93" s="179">
        <f t="shared" si="52"/>
        <v>0</v>
      </c>
      <c r="N93" s="179">
        <v>0</v>
      </c>
      <c r="O93" s="179">
        <f t="shared" si="53"/>
        <v>0</v>
      </c>
      <c r="P93" s="179">
        <v>0</v>
      </c>
      <c r="Q93" s="179">
        <f t="shared" si="54"/>
        <v>0</v>
      </c>
      <c r="R93" s="179"/>
      <c r="S93" s="179" t="s">
        <v>137</v>
      </c>
      <c r="T93" s="180" t="s">
        <v>123</v>
      </c>
      <c r="U93" s="159">
        <v>0</v>
      </c>
      <c r="V93" s="159">
        <f t="shared" si="55"/>
        <v>0</v>
      </c>
      <c r="W93" s="159"/>
      <c r="X93" s="159" t="s">
        <v>142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143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74">
        <v>74</v>
      </c>
      <c r="B94" s="175" t="s">
        <v>244</v>
      </c>
      <c r="C94" s="183" t="s">
        <v>245</v>
      </c>
      <c r="D94" s="176" t="s">
        <v>246</v>
      </c>
      <c r="E94" s="177">
        <v>13</v>
      </c>
      <c r="F94" s="178"/>
      <c r="G94" s="179">
        <f t="shared" si="49"/>
        <v>0</v>
      </c>
      <c r="H94" s="178">
        <v>494.4</v>
      </c>
      <c r="I94" s="179">
        <f t="shared" si="50"/>
        <v>6427.2</v>
      </c>
      <c r="J94" s="178">
        <v>0</v>
      </c>
      <c r="K94" s="179">
        <f t="shared" si="51"/>
        <v>0</v>
      </c>
      <c r="L94" s="179">
        <v>21</v>
      </c>
      <c r="M94" s="179">
        <f t="shared" si="52"/>
        <v>0</v>
      </c>
      <c r="N94" s="179">
        <v>0</v>
      </c>
      <c r="O94" s="179">
        <f t="shared" si="53"/>
        <v>0</v>
      </c>
      <c r="P94" s="179">
        <v>0</v>
      </c>
      <c r="Q94" s="179">
        <f t="shared" si="54"/>
        <v>0</v>
      </c>
      <c r="R94" s="179"/>
      <c r="S94" s="179" t="s">
        <v>137</v>
      </c>
      <c r="T94" s="180" t="s">
        <v>123</v>
      </c>
      <c r="U94" s="159">
        <v>0</v>
      </c>
      <c r="V94" s="159">
        <f t="shared" si="55"/>
        <v>0</v>
      </c>
      <c r="W94" s="159"/>
      <c r="X94" s="159" t="s">
        <v>142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143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67">
        <v>75</v>
      </c>
      <c r="B95" s="168" t="s">
        <v>247</v>
      </c>
      <c r="C95" s="184" t="s">
        <v>248</v>
      </c>
      <c r="D95" s="169" t="s">
        <v>231</v>
      </c>
      <c r="E95" s="170">
        <v>1</v>
      </c>
      <c r="F95" s="171"/>
      <c r="G95" s="172">
        <f t="shared" si="49"/>
        <v>0</v>
      </c>
      <c r="H95" s="171">
        <v>72100</v>
      </c>
      <c r="I95" s="172">
        <f t="shared" si="50"/>
        <v>72100</v>
      </c>
      <c r="J95" s="171">
        <v>0</v>
      </c>
      <c r="K95" s="172">
        <f t="shared" si="51"/>
        <v>0</v>
      </c>
      <c r="L95" s="172">
        <v>21</v>
      </c>
      <c r="M95" s="172">
        <f t="shared" si="52"/>
        <v>0</v>
      </c>
      <c r="N95" s="172">
        <v>0</v>
      </c>
      <c r="O95" s="172">
        <f t="shared" si="53"/>
        <v>0</v>
      </c>
      <c r="P95" s="172">
        <v>0</v>
      </c>
      <c r="Q95" s="172">
        <f t="shared" si="54"/>
        <v>0</v>
      </c>
      <c r="R95" s="172"/>
      <c r="S95" s="172" t="s">
        <v>137</v>
      </c>
      <c r="T95" s="173" t="s">
        <v>123</v>
      </c>
      <c r="U95" s="159">
        <v>0</v>
      </c>
      <c r="V95" s="159">
        <f t="shared" si="55"/>
        <v>0</v>
      </c>
      <c r="W95" s="159"/>
      <c r="X95" s="159" t="s">
        <v>142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143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3"/>
      <c r="B96" s="4"/>
      <c r="C96" s="185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AE96">
        <v>15</v>
      </c>
      <c r="AF96">
        <v>21</v>
      </c>
      <c r="AG96" t="s">
        <v>104</v>
      </c>
    </row>
    <row r="97" spans="1:33" x14ac:dyDescent="0.2">
      <c r="A97" s="153"/>
      <c r="B97" s="154" t="s">
        <v>29</v>
      </c>
      <c r="C97" s="186"/>
      <c r="D97" s="155"/>
      <c r="E97" s="156"/>
      <c r="F97" s="156"/>
      <c r="G97" s="181">
        <f>G8+G14+G20+G36+G52+G68+G86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f>SUMIF(L7:L95,AE96,G7:G95)</f>
        <v>0</v>
      </c>
      <c r="AF97">
        <f>SUMIF(L7:L95,AF96,G7:G95)</f>
        <v>0</v>
      </c>
      <c r="AG97" t="s">
        <v>132</v>
      </c>
    </row>
    <row r="98" spans="1:33" x14ac:dyDescent="0.2">
      <c r="C98" s="187"/>
      <c r="D98" s="10"/>
      <c r="AG98" t="s">
        <v>133</v>
      </c>
    </row>
    <row r="99" spans="1:33" x14ac:dyDescent="0.2">
      <c r="D99" s="10"/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</sheetData>
  <mergeCells count="8">
    <mergeCell ref="C59:G59"/>
    <mergeCell ref="C75:G75"/>
    <mergeCell ref="A1:G1"/>
    <mergeCell ref="C2:G2"/>
    <mergeCell ref="C3:G3"/>
    <mergeCell ref="C4:G4"/>
    <mergeCell ref="C26:G26"/>
    <mergeCell ref="C43:G4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1"/>
  <sheetViews>
    <sheetView tabSelected="1" workbookViewId="0">
      <pane ySplit="7" topLeftCell="A8" activePane="bottomLeft" state="frozen"/>
      <selection pane="bottomLeft" activeCell="F31" sqref="F31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134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 x14ac:dyDescent="0.2">
      <c r="A2" s="142" t="s">
        <v>7</v>
      </c>
      <c r="B2" s="49" t="s">
        <v>44</v>
      </c>
      <c r="C2" s="247" t="s">
        <v>274</v>
      </c>
      <c r="D2" s="248"/>
      <c r="E2" s="248"/>
      <c r="F2" s="248"/>
      <c r="G2" s="249"/>
      <c r="AG2" t="s">
        <v>91</v>
      </c>
    </row>
    <row r="3" spans="1:60" ht="24.95" customHeight="1" x14ac:dyDescent="0.2">
      <c r="A3" s="142" t="s">
        <v>8</v>
      </c>
      <c r="B3" s="49" t="s">
        <v>60</v>
      </c>
      <c r="C3" s="247" t="s">
        <v>61</v>
      </c>
      <c r="D3" s="248"/>
      <c r="E3" s="248"/>
      <c r="F3" s="248"/>
      <c r="G3" s="249"/>
      <c r="AC3" s="124" t="s">
        <v>91</v>
      </c>
      <c r="AG3" t="s">
        <v>94</v>
      </c>
    </row>
    <row r="4" spans="1:60" ht="24.95" customHeight="1" x14ac:dyDescent="0.2">
      <c r="A4" s="143" t="s">
        <v>9</v>
      </c>
      <c r="B4" s="144" t="s">
        <v>58</v>
      </c>
      <c r="C4" s="250" t="s">
        <v>63</v>
      </c>
      <c r="D4" s="251"/>
      <c r="E4" s="251"/>
      <c r="F4" s="251"/>
      <c r="G4" s="252"/>
      <c r="AG4" t="s">
        <v>95</v>
      </c>
    </row>
    <row r="5" spans="1:60" x14ac:dyDescent="0.2">
      <c r="D5" s="10"/>
    </row>
    <row r="6" spans="1:60" ht="38.25" x14ac:dyDescent="0.2">
      <c r="A6" s="146" t="s">
        <v>96</v>
      </c>
      <c r="B6" s="148" t="s">
        <v>97</v>
      </c>
      <c r="C6" s="148" t="s">
        <v>98</v>
      </c>
      <c r="D6" s="147" t="s">
        <v>99</v>
      </c>
      <c r="E6" s="146" t="s">
        <v>100</v>
      </c>
      <c r="F6" s="145" t="s">
        <v>101</v>
      </c>
      <c r="G6" s="146" t="s">
        <v>29</v>
      </c>
      <c r="H6" s="149" t="s">
        <v>30</v>
      </c>
      <c r="I6" s="149" t="s">
        <v>102</v>
      </c>
      <c r="J6" s="149" t="s">
        <v>31</v>
      </c>
      <c r="K6" s="149" t="s">
        <v>103</v>
      </c>
      <c r="L6" s="149" t="s">
        <v>104</v>
      </c>
      <c r="M6" s="149" t="s">
        <v>105</v>
      </c>
      <c r="N6" s="149" t="s">
        <v>106</v>
      </c>
      <c r="O6" s="149" t="s">
        <v>107</v>
      </c>
      <c r="P6" s="149" t="s">
        <v>108</v>
      </c>
      <c r="Q6" s="149" t="s">
        <v>109</v>
      </c>
      <c r="R6" s="149" t="s">
        <v>110</v>
      </c>
      <c r="S6" s="149" t="s">
        <v>111</v>
      </c>
      <c r="T6" s="149" t="s">
        <v>112</v>
      </c>
      <c r="U6" s="149" t="s">
        <v>113</v>
      </c>
      <c r="V6" s="149" t="s">
        <v>114</v>
      </c>
      <c r="W6" s="149" t="s">
        <v>115</v>
      </c>
      <c r="X6" s="149" t="s">
        <v>116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1" t="s">
        <v>117</v>
      </c>
      <c r="B8" s="162" t="s">
        <v>68</v>
      </c>
      <c r="C8" s="182" t="s">
        <v>69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39237</v>
      </c>
      <c r="J8" s="165"/>
      <c r="K8" s="165">
        <f>SUM(K9:K10)</f>
        <v>0</v>
      </c>
      <c r="L8" s="165"/>
      <c r="M8" s="165">
        <f>SUM(M9:M10)</f>
        <v>0</v>
      </c>
      <c r="N8" s="165"/>
      <c r="O8" s="165">
        <f>SUM(O9:O10)</f>
        <v>0</v>
      </c>
      <c r="P8" s="165"/>
      <c r="Q8" s="165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X8" s="160"/>
      <c r="AG8" t="s">
        <v>118</v>
      </c>
    </row>
    <row r="9" spans="1:60" outlineLevel="1" x14ac:dyDescent="0.2">
      <c r="A9" s="174">
        <v>1</v>
      </c>
      <c r="B9" s="175" t="s">
        <v>249</v>
      </c>
      <c r="C9" s="183" t="s">
        <v>250</v>
      </c>
      <c r="D9" s="176" t="s">
        <v>136</v>
      </c>
      <c r="E9" s="177">
        <v>3</v>
      </c>
      <c r="F9" s="178"/>
      <c r="G9" s="179">
        <f>ROUND(E9*F9,2)</f>
        <v>0</v>
      </c>
      <c r="H9" s="178">
        <v>3763</v>
      </c>
      <c r="I9" s="179">
        <f>ROUND(E9*H9,2)</f>
        <v>11289</v>
      </c>
      <c r="J9" s="178">
        <v>0</v>
      </c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137</v>
      </c>
      <c r="T9" s="180" t="s">
        <v>123</v>
      </c>
      <c r="U9" s="159">
        <v>0</v>
      </c>
      <c r="V9" s="159">
        <f>ROUND(E9*U9,2)</f>
        <v>0</v>
      </c>
      <c r="W9" s="159"/>
      <c r="X9" s="159" t="s">
        <v>142</v>
      </c>
      <c r="Y9" s="150"/>
      <c r="Z9" s="150"/>
      <c r="AA9" s="150"/>
      <c r="AB9" s="150"/>
      <c r="AC9" s="150"/>
      <c r="AD9" s="150"/>
      <c r="AE9" s="150"/>
      <c r="AF9" s="150"/>
      <c r="AG9" s="150" t="s">
        <v>143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4">
        <v>2</v>
      </c>
      <c r="B10" s="175" t="s">
        <v>251</v>
      </c>
      <c r="C10" s="183" t="s">
        <v>252</v>
      </c>
      <c r="D10" s="176" t="s">
        <v>136</v>
      </c>
      <c r="E10" s="177">
        <v>4</v>
      </c>
      <c r="F10" s="178"/>
      <c r="G10" s="179">
        <f>ROUND(E10*F10,2)</f>
        <v>0</v>
      </c>
      <c r="H10" s="178">
        <v>6987</v>
      </c>
      <c r="I10" s="179">
        <f>ROUND(E10*H10,2)</f>
        <v>27948</v>
      </c>
      <c r="J10" s="178">
        <v>0</v>
      </c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 t="s">
        <v>137</v>
      </c>
      <c r="T10" s="180" t="s">
        <v>123</v>
      </c>
      <c r="U10" s="159">
        <v>0</v>
      </c>
      <c r="V10" s="159">
        <f>ROUND(E10*U10,2)</f>
        <v>0</v>
      </c>
      <c r="W10" s="159"/>
      <c r="X10" s="159" t="s">
        <v>142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143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61" t="s">
        <v>117</v>
      </c>
      <c r="B11" s="162" t="s">
        <v>70</v>
      </c>
      <c r="C11" s="182" t="s">
        <v>71</v>
      </c>
      <c r="D11" s="163"/>
      <c r="E11" s="164"/>
      <c r="F11" s="165"/>
      <c r="G11" s="165">
        <f>SUMIF(AG12:AG18,"&lt;&gt;NOR",G12:G18)</f>
        <v>0</v>
      </c>
      <c r="H11" s="165"/>
      <c r="I11" s="165">
        <f>SUM(I12:I17)</f>
        <v>3680</v>
      </c>
      <c r="J11" s="165"/>
      <c r="K11" s="165">
        <f>SUM(K12:K17)</f>
        <v>4500</v>
      </c>
      <c r="L11" s="165"/>
      <c r="M11" s="165">
        <f>SUM(M12:M17)</f>
        <v>0</v>
      </c>
      <c r="N11" s="165"/>
      <c r="O11" s="165">
        <f>SUM(O12:O17)</f>
        <v>0</v>
      </c>
      <c r="P11" s="165"/>
      <c r="Q11" s="165">
        <f>SUM(Q12:Q17)</f>
        <v>0</v>
      </c>
      <c r="R11" s="165"/>
      <c r="S11" s="165"/>
      <c r="T11" s="166"/>
      <c r="U11" s="160"/>
      <c r="V11" s="160">
        <f>SUM(V12:V17)</f>
        <v>0</v>
      </c>
      <c r="W11" s="160"/>
      <c r="X11" s="160"/>
      <c r="AG11" t="s">
        <v>118</v>
      </c>
    </row>
    <row r="12" spans="1:60" outlineLevel="1" x14ac:dyDescent="0.2">
      <c r="A12" s="174">
        <v>3</v>
      </c>
      <c r="B12" s="175" t="s">
        <v>253</v>
      </c>
      <c r="C12" s="183" t="s">
        <v>254</v>
      </c>
      <c r="D12" s="176" t="s">
        <v>255</v>
      </c>
      <c r="E12" s="177">
        <v>1</v>
      </c>
      <c r="F12" s="178"/>
      <c r="G12" s="179">
        <f t="shared" ref="G12:G18" si="0">ROUND(E12*F12,2)</f>
        <v>0</v>
      </c>
      <c r="H12" s="178">
        <v>0</v>
      </c>
      <c r="I12" s="179">
        <f t="shared" ref="I12:I18" si="1">ROUND(E12*H12,2)</f>
        <v>0</v>
      </c>
      <c r="J12" s="178">
        <v>4500</v>
      </c>
      <c r="K12" s="179">
        <f t="shared" ref="K12:K18" si="2">ROUND(E12*J12,2)</f>
        <v>4500</v>
      </c>
      <c r="L12" s="179">
        <v>21</v>
      </c>
      <c r="M12" s="179">
        <f t="shared" ref="M12:M18" si="3">G12*(1+L12/100)</f>
        <v>0</v>
      </c>
      <c r="N12" s="179">
        <v>0</v>
      </c>
      <c r="O12" s="179">
        <f t="shared" ref="O12:O18" si="4">ROUND(E12*N12,2)</f>
        <v>0</v>
      </c>
      <c r="P12" s="179">
        <v>0</v>
      </c>
      <c r="Q12" s="179">
        <f t="shared" ref="Q12:Q18" si="5">ROUND(E12*P12,2)</f>
        <v>0</v>
      </c>
      <c r="R12" s="179"/>
      <c r="S12" s="179" t="s">
        <v>137</v>
      </c>
      <c r="T12" s="180" t="s">
        <v>123</v>
      </c>
      <c r="U12" s="159">
        <v>0</v>
      </c>
      <c r="V12" s="159">
        <f t="shared" ref="V12:V17" si="6">ROUND(E12*U12,2)</f>
        <v>0</v>
      </c>
      <c r="W12" s="159"/>
      <c r="X12" s="159" t="s">
        <v>138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139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4">
        <v>4</v>
      </c>
      <c r="B13" s="175" t="s">
        <v>256</v>
      </c>
      <c r="C13" s="183" t="s">
        <v>257</v>
      </c>
      <c r="D13" s="176" t="s">
        <v>154</v>
      </c>
      <c r="E13" s="177">
        <v>90</v>
      </c>
      <c r="F13" s="178"/>
      <c r="G13" s="179">
        <f t="shared" si="0"/>
        <v>0</v>
      </c>
      <c r="H13" s="178">
        <v>10</v>
      </c>
      <c r="I13" s="179">
        <f t="shared" si="1"/>
        <v>900</v>
      </c>
      <c r="J13" s="178">
        <v>0</v>
      </c>
      <c r="K13" s="179">
        <f t="shared" si="2"/>
        <v>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137</v>
      </c>
      <c r="T13" s="180" t="s">
        <v>123</v>
      </c>
      <c r="U13" s="159">
        <v>0</v>
      </c>
      <c r="V13" s="159">
        <f t="shared" si="6"/>
        <v>0</v>
      </c>
      <c r="W13" s="159"/>
      <c r="X13" s="159" t="s">
        <v>142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143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4">
        <v>5</v>
      </c>
      <c r="B14" s="175" t="s">
        <v>258</v>
      </c>
      <c r="C14" s="183" t="s">
        <v>257</v>
      </c>
      <c r="D14" s="176" t="s">
        <v>154</v>
      </c>
      <c r="E14" s="177">
        <v>80</v>
      </c>
      <c r="F14" s="178"/>
      <c r="G14" s="179">
        <f t="shared" si="0"/>
        <v>0</v>
      </c>
      <c r="H14" s="178">
        <v>16</v>
      </c>
      <c r="I14" s="179">
        <f t="shared" si="1"/>
        <v>1280</v>
      </c>
      <c r="J14" s="178">
        <v>0</v>
      </c>
      <c r="K14" s="179">
        <f t="shared" si="2"/>
        <v>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137</v>
      </c>
      <c r="T14" s="180" t="s">
        <v>123</v>
      </c>
      <c r="U14" s="159">
        <v>0</v>
      </c>
      <c r="V14" s="159">
        <f t="shared" si="6"/>
        <v>0</v>
      </c>
      <c r="W14" s="159"/>
      <c r="X14" s="159" t="s">
        <v>142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143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4">
        <v>6</v>
      </c>
      <c r="B15" s="175" t="s">
        <v>259</v>
      </c>
      <c r="C15" s="183" t="s">
        <v>260</v>
      </c>
      <c r="D15" s="176" t="s">
        <v>154</v>
      </c>
      <c r="E15" s="177">
        <v>60</v>
      </c>
      <c r="F15" s="178"/>
      <c r="G15" s="179">
        <f t="shared" si="0"/>
        <v>0</v>
      </c>
      <c r="H15" s="178">
        <v>9</v>
      </c>
      <c r="I15" s="179">
        <f t="shared" si="1"/>
        <v>540</v>
      </c>
      <c r="J15" s="178">
        <v>0</v>
      </c>
      <c r="K15" s="179">
        <f t="shared" si="2"/>
        <v>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137</v>
      </c>
      <c r="T15" s="180" t="s">
        <v>123</v>
      </c>
      <c r="U15" s="159">
        <v>0</v>
      </c>
      <c r="V15" s="159">
        <f t="shared" si="6"/>
        <v>0</v>
      </c>
      <c r="W15" s="159"/>
      <c r="X15" s="159" t="s">
        <v>142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143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4">
        <v>7</v>
      </c>
      <c r="B16" s="175" t="s">
        <v>261</v>
      </c>
      <c r="C16" s="183" t="s">
        <v>260</v>
      </c>
      <c r="D16" s="176" t="s">
        <v>154</v>
      </c>
      <c r="E16" s="177">
        <v>40</v>
      </c>
      <c r="F16" s="178"/>
      <c r="G16" s="179">
        <f t="shared" si="0"/>
        <v>0</v>
      </c>
      <c r="H16" s="178">
        <v>17</v>
      </c>
      <c r="I16" s="179">
        <f t="shared" si="1"/>
        <v>680</v>
      </c>
      <c r="J16" s="178">
        <v>0</v>
      </c>
      <c r="K16" s="179">
        <f t="shared" si="2"/>
        <v>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137</v>
      </c>
      <c r="T16" s="180" t="s">
        <v>123</v>
      </c>
      <c r="U16" s="159">
        <v>0</v>
      </c>
      <c r="V16" s="159">
        <f t="shared" si="6"/>
        <v>0</v>
      </c>
      <c r="W16" s="159"/>
      <c r="X16" s="159" t="s">
        <v>142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143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4">
        <v>8</v>
      </c>
      <c r="B17" s="175"/>
      <c r="C17" s="183" t="s">
        <v>262</v>
      </c>
      <c r="D17" s="176" t="s">
        <v>136</v>
      </c>
      <c r="E17" s="177">
        <v>2</v>
      </c>
      <c r="F17" s="178"/>
      <c r="G17" s="179">
        <f t="shared" si="0"/>
        <v>0</v>
      </c>
      <c r="H17" s="178">
        <v>140</v>
      </c>
      <c r="I17" s="179">
        <f t="shared" si="1"/>
        <v>280</v>
      </c>
      <c r="J17" s="178">
        <v>0</v>
      </c>
      <c r="K17" s="179">
        <f t="shared" si="2"/>
        <v>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137</v>
      </c>
      <c r="T17" s="180" t="s">
        <v>123</v>
      </c>
      <c r="U17" s="159">
        <v>0</v>
      </c>
      <c r="V17" s="159">
        <f t="shared" si="6"/>
        <v>0</v>
      </c>
      <c r="W17" s="159"/>
      <c r="X17" s="159" t="s">
        <v>142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143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13.5" outlineLevel="1" thickBot="1" x14ac:dyDescent="0.25">
      <c r="A18" s="188">
        <v>9</v>
      </c>
      <c r="B18" s="255"/>
      <c r="C18" s="256" t="s">
        <v>254</v>
      </c>
      <c r="D18" s="176" t="s">
        <v>265</v>
      </c>
      <c r="E18" s="177">
        <v>1</v>
      </c>
      <c r="F18" s="178"/>
      <c r="G18" s="179">
        <f t="shared" si="0"/>
        <v>0</v>
      </c>
      <c r="H18" s="178">
        <v>140</v>
      </c>
      <c r="I18" s="179">
        <f t="shared" si="1"/>
        <v>140</v>
      </c>
      <c r="J18" s="178">
        <v>0</v>
      </c>
      <c r="K18" s="179">
        <f t="shared" si="2"/>
        <v>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137</v>
      </c>
      <c r="T18" s="180" t="s">
        <v>123</v>
      </c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1" t="s">
        <v>117</v>
      </c>
      <c r="B19" s="162" t="s">
        <v>86</v>
      </c>
      <c r="C19" s="182" t="s">
        <v>85</v>
      </c>
      <c r="D19" s="163"/>
      <c r="E19" s="164"/>
      <c r="F19" s="165"/>
      <c r="G19" s="165">
        <f>SUMIF(AG20:AG23,"&lt;&gt;NOR",G20:G23)</f>
        <v>0</v>
      </c>
      <c r="H19" s="165"/>
      <c r="I19" s="165">
        <f>SUM(I20:I23)</f>
        <v>0</v>
      </c>
      <c r="J19" s="165"/>
      <c r="K19" s="165">
        <f>SUM(K20:K23)</f>
        <v>32900</v>
      </c>
      <c r="L19" s="165"/>
      <c r="M19" s="165">
        <f>SUM(M20:M23)</f>
        <v>0</v>
      </c>
      <c r="N19" s="165"/>
      <c r="O19" s="165">
        <f>SUM(O20:O23)</f>
        <v>0</v>
      </c>
      <c r="P19" s="165"/>
      <c r="Q19" s="165">
        <f>SUM(Q20:Q23)</f>
        <v>0</v>
      </c>
      <c r="R19" s="165"/>
      <c r="S19" s="165"/>
      <c r="T19" s="166"/>
      <c r="U19" s="160"/>
      <c r="V19" s="160">
        <f>SUM(V20:V23)</f>
        <v>0</v>
      </c>
      <c r="W19" s="160"/>
      <c r="X19" s="160"/>
      <c r="AG19" t="s">
        <v>118</v>
      </c>
    </row>
    <row r="20" spans="1:60" outlineLevel="1" x14ac:dyDescent="0.2">
      <c r="A20" s="174">
        <v>10</v>
      </c>
      <c r="B20" s="175" t="s">
        <v>263</v>
      </c>
      <c r="C20" s="183" t="s">
        <v>264</v>
      </c>
      <c r="D20" s="176" t="s">
        <v>265</v>
      </c>
      <c r="E20" s="177">
        <v>1</v>
      </c>
      <c r="F20" s="178"/>
      <c r="G20" s="179">
        <f>ROUND(E20*F20,2)</f>
        <v>0</v>
      </c>
      <c r="H20" s="178">
        <v>0</v>
      </c>
      <c r="I20" s="179">
        <f>ROUND(E20*H20,2)</f>
        <v>0</v>
      </c>
      <c r="J20" s="178">
        <v>14600</v>
      </c>
      <c r="K20" s="179">
        <f>ROUND(E20*J20,2)</f>
        <v>14600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 t="s">
        <v>137</v>
      </c>
      <c r="T20" s="180" t="s">
        <v>123</v>
      </c>
      <c r="U20" s="159">
        <v>0</v>
      </c>
      <c r="V20" s="159">
        <f>ROUND(E20*U20,2)</f>
        <v>0</v>
      </c>
      <c r="W20" s="159"/>
      <c r="X20" s="159" t="s">
        <v>138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266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4">
        <v>11</v>
      </c>
      <c r="B21" s="175" t="s">
        <v>267</v>
      </c>
      <c r="C21" s="183" t="s">
        <v>268</v>
      </c>
      <c r="D21" s="176" t="s">
        <v>265</v>
      </c>
      <c r="E21" s="177">
        <v>1</v>
      </c>
      <c r="F21" s="178"/>
      <c r="G21" s="179">
        <f>ROUND(E21*F21,2)</f>
        <v>0</v>
      </c>
      <c r="H21" s="178">
        <v>0</v>
      </c>
      <c r="I21" s="179">
        <f>ROUND(E21*H21,2)</f>
        <v>0</v>
      </c>
      <c r="J21" s="178">
        <v>15000</v>
      </c>
      <c r="K21" s="179">
        <f>ROUND(E21*J21,2)</f>
        <v>15000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 t="s">
        <v>137</v>
      </c>
      <c r="T21" s="180" t="s">
        <v>123</v>
      </c>
      <c r="U21" s="159">
        <v>0</v>
      </c>
      <c r="V21" s="159">
        <f>ROUND(E21*U21,2)</f>
        <v>0</v>
      </c>
      <c r="W21" s="159"/>
      <c r="X21" s="159" t="s">
        <v>138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266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4">
        <v>12</v>
      </c>
      <c r="B22" s="175" t="s">
        <v>269</v>
      </c>
      <c r="C22" s="183" t="s">
        <v>270</v>
      </c>
      <c r="D22" s="176" t="s">
        <v>265</v>
      </c>
      <c r="E22" s="177">
        <v>1</v>
      </c>
      <c r="F22" s="178"/>
      <c r="G22" s="179">
        <f>ROUND(E22*F22,2)</f>
        <v>0</v>
      </c>
      <c r="H22" s="178">
        <v>0</v>
      </c>
      <c r="I22" s="179">
        <f>ROUND(E22*H22,2)</f>
        <v>0</v>
      </c>
      <c r="J22" s="178">
        <v>800</v>
      </c>
      <c r="K22" s="179">
        <f>ROUND(E22*J22,2)</f>
        <v>800</v>
      </c>
      <c r="L22" s="179">
        <v>21</v>
      </c>
      <c r="M22" s="179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/>
      <c r="S22" s="179" t="s">
        <v>137</v>
      </c>
      <c r="T22" s="180" t="s">
        <v>123</v>
      </c>
      <c r="U22" s="159">
        <v>0</v>
      </c>
      <c r="V22" s="159">
        <f>ROUND(E22*U22,2)</f>
        <v>0</v>
      </c>
      <c r="W22" s="159"/>
      <c r="X22" s="159" t="s">
        <v>138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266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67">
        <v>13</v>
      </c>
      <c r="B23" s="168" t="s">
        <v>271</v>
      </c>
      <c r="C23" s="184" t="s">
        <v>272</v>
      </c>
      <c r="D23" s="169" t="s">
        <v>265</v>
      </c>
      <c r="E23" s="170">
        <v>1</v>
      </c>
      <c r="F23" s="171"/>
      <c r="G23" s="172">
        <f>ROUND(E23*F23,2)</f>
        <v>0</v>
      </c>
      <c r="H23" s="171">
        <v>0</v>
      </c>
      <c r="I23" s="172">
        <f>ROUND(E23*H23,2)</f>
        <v>0</v>
      </c>
      <c r="J23" s="171">
        <v>2500</v>
      </c>
      <c r="K23" s="172">
        <f>ROUND(E23*J23,2)</f>
        <v>2500</v>
      </c>
      <c r="L23" s="172">
        <v>21</v>
      </c>
      <c r="M23" s="172">
        <f>G23*(1+L23/100)</f>
        <v>0</v>
      </c>
      <c r="N23" s="172">
        <v>0</v>
      </c>
      <c r="O23" s="172">
        <f>ROUND(E23*N23,2)</f>
        <v>0</v>
      </c>
      <c r="P23" s="172">
        <v>0</v>
      </c>
      <c r="Q23" s="172">
        <f>ROUND(E23*P23,2)</f>
        <v>0</v>
      </c>
      <c r="R23" s="172"/>
      <c r="S23" s="172" t="s">
        <v>137</v>
      </c>
      <c r="T23" s="173" t="s">
        <v>123</v>
      </c>
      <c r="U23" s="159">
        <v>0</v>
      </c>
      <c r="V23" s="159">
        <f>ROUND(E23*U23,2)</f>
        <v>0</v>
      </c>
      <c r="W23" s="159"/>
      <c r="X23" s="159" t="s">
        <v>138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266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3"/>
      <c r="B24" s="4"/>
      <c r="C24" s="185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104</v>
      </c>
    </row>
    <row r="25" spans="1:60" x14ac:dyDescent="0.2">
      <c r="A25" s="153"/>
      <c r="B25" s="154" t="s">
        <v>29</v>
      </c>
      <c r="C25" s="186"/>
      <c r="D25" s="155"/>
      <c r="E25" s="156"/>
      <c r="F25" s="156"/>
      <c r="G25" s="181">
        <f>G8+G11+G19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132</v>
      </c>
    </row>
    <row r="26" spans="1:60" x14ac:dyDescent="0.2">
      <c r="C26" s="187"/>
      <c r="D26" s="10"/>
      <c r="AG26" t="s">
        <v>133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algorithmName="SHA-512" hashValue="b9hNFaU8z7VmczAK3gDiPeDzP3SXnJxAYJI5cAhSXOoyOgVoZus+tOCv3AGmnk4tJ33lyD4xK0Xk/T6e3MA6Fg==" saltValue="Vxu4rLTO2pe71ttth8qKc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OVN 02 Naklady</vt:lpstr>
      <vt:lpstr>1 01 Pol</vt:lpstr>
      <vt:lpstr>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'1 02 Pol'!Názvy_tisku</vt:lpstr>
      <vt:lpstr>'OVN 02 Naklady'!Názvy_tisku</vt:lpstr>
      <vt:lpstr>oadresa</vt:lpstr>
      <vt:lpstr>Stavba!Objednatel</vt:lpstr>
      <vt:lpstr>Stavba!Objekt</vt:lpstr>
      <vt:lpstr>'1 01 Pol'!Oblast_tisku</vt:lpstr>
      <vt:lpstr>'1 02 Pol'!Oblast_tisku</vt:lpstr>
      <vt:lpstr>'OVN 02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Ing. Drahoslav Koura</cp:lastModifiedBy>
  <cp:lastPrinted>2019-03-19T12:27:02Z</cp:lastPrinted>
  <dcterms:created xsi:type="dcterms:W3CDTF">2009-04-08T07:15:50Z</dcterms:created>
  <dcterms:modified xsi:type="dcterms:W3CDTF">2020-12-22T07:39:32Z</dcterms:modified>
</cp:coreProperties>
</file>