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Rekapitulace stavby" sheetId="1" r:id="rId1"/>
    <sheet name="000 - VRN - Předběžné a v..." sheetId="2" r:id="rId2"/>
    <sheet name="SO 001 - Příprava území" sheetId="3" r:id="rId3"/>
    <sheet name="SO 101.1.ZH - Silnice II-231" sheetId="4" r:id="rId4"/>
    <sheet name="SO 101.2.ZH - Odvodnění (..." sheetId="5" r:id="rId5"/>
    <sheet name="SO 101.3.ZH - Propustek P..." sheetId="6" r:id="rId6"/>
    <sheet name="SO 101.4.ZH - Propustek P..." sheetId="7" r:id="rId7"/>
    <sheet name="SO 101.5.ZH - Výměna akti..." sheetId="8" r:id="rId8"/>
    <sheet name="SO 101.1.ZV - Silnice II-231" sheetId="9" r:id="rId9"/>
    <sheet name="SO 101.2.ZV - Odvodnění (..." sheetId="10" r:id="rId10"/>
    <sheet name="SO 101.3.ZV - Propustek P..." sheetId="11" r:id="rId11"/>
    <sheet name="SO 101.4.ZV - Výměna akti..." sheetId="12" r:id="rId12"/>
    <sheet name="SO 151.ZH - Dopravní znač..." sheetId="13" r:id="rId13"/>
    <sheet name="SO 151.ZV - Dopravní znač..." sheetId="14" r:id="rId14"/>
    <sheet name="SO 153 - Dopravní opatření" sheetId="15" r:id="rId15"/>
    <sheet name="SO 301.ZH - Odvodňovací z..." sheetId="16" r:id="rId16"/>
    <sheet name="SO 431.N - Pokládka trube..." sheetId="17" r:id="rId17"/>
  </sheets>
  <definedNames>
    <definedName name="_xlnm._FilterDatabase" localSheetId="1" hidden="1">'000 - VRN - Předběžné a v...'!$C$130:$K$150</definedName>
    <definedName name="_xlnm._FilterDatabase" localSheetId="2" hidden="1">'SO 001 - Příprava území'!$C$126:$K$138</definedName>
    <definedName name="_xlnm._FilterDatabase" localSheetId="3" hidden="1">'SO 101.1.ZH - Silnice II-231'!$C$136:$K$479</definedName>
    <definedName name="_xlnm._FilterDatabase" localSheetId="8" hidden="1">'SO 101.1.ZV - Silnice II-231'!$C$135:$K$352</definedName>
    <definedName name="_xlnm._FilterDatabase" localSheetId="4" hidden="1">'SO 101.2.ZH - Odvodnění (...'!$C$134:$K$252</definedName>
    <definedName name="_xlnm._FilterDatabase" localSheetId="9" hidden="1">'SO 101.2.ZV - Odvodnění (...'!$C$134:$K$205</definedName>
    <definedName name="_xlnm._FilterDatabase" localSheetId="5" hidden="1">'SO 101.3.ZH - Propustek P...'!$C$136:$K$268</definedName>
    <definedName name="_xlnm._FilterDatabase" localSheetId="10" hidden="1">'SO 101.3.ZV - Propustek P...'!$C$134:$K$220</definedName>
    <definedName name="_xlnm._FilterDatabase" localSheetId="6" hidden="1">'SO 101.4.ZH - Propustek P...'!$C$136:$K$242</definedName>
    <definedName name="_xlnm._FilterDatabase" localSheetId="11" hidden="1">'SO 101.4.ZV - Výměna akti...'!$C$131:$K$165</definedName>
    <definedName name="_xlnm._FilterDatabase" localSheetId="7" hidden="1">'SO 101.5.ZH - Výměna akti...'!$C$131:$K$199</definedName>
    <definedName name="_xlnm._FilterDatabase" localSheetId="12" hidden="1">'SO 151.ZH - Dopravní znač...'!$C$126:$K$141</definedName>
    <definedName name="_xlnm._FilterDatabase" localSheetId="13" hidden="1">'SO 151.ZV - Dopravní znač...'!$C$126:$K$143</definedName>
    <definedName name="_xlnm._FilterDatabase" localSheetId="14" hidden="1">'SO 153 - Dopravní opatření'!$C$128:$K$266</definedName>
    <definedName name="_xlnm._FilterDatabase" localSheetId="15" hidden="1">'SO 301.ZH - Odvodňovací z...'!$C$130:$K$343</definedName>
    <definedName name="_xlnm._FilterDatabase" localSheetId="16" hidden="1">'SO 431.N - Pokládka trube...'!$C$128:$K$173</definedName>
    <definedName name="_xlnm.Print_Area" localSheetId="1">'000 - VRN - Předběžné a v...'!$C$4:$J$76,'000 - VRN - Předběžné a v...'!$C$82:$J$112,'000 - VRN - Předběžné a v...'!$C$118:$K$150</definedName>
    <definedName name="_xlnm.Print_Area" localSheetId="0">'Rekapitulace stavby'!$D$4:$AO$76,'Rekapitulace stavby'!$C$82:$AQ$113</definedName>
    <definedName name="_xlnm.Print_Area" localSheetId="2">'SO 001 - Příprava území'!$C$4:$J$76,'SO 001 - Příprava území'!$C$82:$J$108,'SO 001 - Příprava území'!$C$114:$K$138</definedName>
    <definedName name="_xlnm.Print_Area" localSheetId="3">'SO 101.1.ZH - Silnice II-231'!$C$4:$J$76,'SO 101.1.ZH - Silnice II-231'!$C$82:$J$116,'SO 101.1.ZH - Silnice II-231'!$C$122:$K$479</definedName>
    <definedName name="_xlnm.Print_Area" localSheetId="8">'SO 101.1.ZV - Silnice II-231'!$C$4:$J$76,'SO 101.1.ZV - Silnice II-231'!$C$82:$J$115,'SO 101.1.ZV - Silnice II-231'!$C$121:$K$352</definedName>
    <definedName name="_xlnm.Print_Area" localSheetId="4">'SO 101.2.ZH - Odvodnění (...'!$C$4:$J$76,'SO 101.2.ZH - Odvodnění (...'!$C$82:$J$114,'SO 101.2.ZH - Odvodnění (...'!$C$120:$K$252</definedName>
    <definedName name="_xlnm.Print_Area" localSheetId="9">'SO 101.2.ZV - Odvodnění (...'!$C$4:$J$76,'SO 101.2.ZV - Odvodnění (...'!$C$82:$J$114,'SO 101.2.ZV - Odvodnění (...'!$C$120:$K$205</definedName>
    <definedName name="_xlnm.Print_Area" localSheetId="5">'SO 101.3.ZH - Propustek P...'!$C$4:$J$76,'SO 101.3.ZH - Propustek P...'!$C$82:$J$116,'SO 101.3.ZH - Propustek P...'!$C$122:$K$268</definedName>
    <definedName name="_xlnm.Print_Area" localSheetId="10">'SO 101.3.ZV - Propustek P...'!$C$4:$J$76,'SO 101.3.ZV - Propustek P...'!$C$82:$J$114,'SO 101.3.ZV - Propustek P...'!$C$120:$K$220</definedName>
    <definedName name="_xlnm.Print_Area" localSheetId="6">'SO 101.4.ZH - Propustek P...'!$C$4:$J$76,'SO 101.4.ZH - Propustek P...'!$C$82:$J$116,'SO 101.4.ZH - Propustek P...'!$C$122:$K$242</definedName>
    <definedName name="_xlnm.Print_Area" localSheetId="11">'SO 101.4.ZV - Výměna akti...'!$C$4:$J$76,'SO 101.4.ZV - Výměna akti...'!$C$82:$J$111,'SO 101.4.ZV - Výměna akti...'!$C$117:$K$165</definedName>
    <definedName name="_xlnm.Print_Area" localSheetId="7">'SO 101.5.ZH - Výměna akti...'!$C$4:$J$76,'SO 101.5.ZH - Výměna akti...'!$C$82:$J$111,'SO 101.5.ZH - Výměna akti...'!$C$117:$K$199</definedName>
    <definedName name="_xlnm.Print_Area" localSheetId="12">'SO 151.ZH - Dopravní znač...'!$C$4:$J$76,'SO 151.ZH - Dopravní znač...'!$C$82:$J$108,'SO 151.ZH - Dopravní znač...'!$C$114:$K$141</definedName>
    <definedName name="_xlnm.Print_Area" localSheetId="13">'SO 151.ZV - Dopravní znač...'!$C$4:$J$76,'SO 151.ZV - Dopravní znač...'!$C$82:$J$108,'SO 151.ZV - Dopravní znač...'!$C$114:$K$143</definedName>
    <definedName name="_xlnm.Print_Area" localSheetId="14">'SO 153 - Dopravní opatření'!$C$4:$J$76,'SO 153 - Dopravní opatření'!$C$82:$J$110,'SO 153 - Dopravní opatření'!$C$116:$K$266</definedName>
    <definedName name="_xlnm.Print_Area" localSheetId="15">'SO 301.ZH - Odvodňovací z...'!$C$4:$J$76,'SO 301.ZH - Odvodňovací z...'!$C$82:$J$112,'SO 301.ZH - Odvodňovací z...'!$C$118:$K$343</definedName>
    <definedName name="_xlnm.Print_Area" localSheetId="16">'SO 431.N - Pokládka trube...'!$C$4:$J$76,'SO 431.N - Pokládka trube...'!$C$82:$J$110,'SO 431.N - Pokládka trube...'!$C$116:$K$173</definedName>
    <definedName name="_xlnm.Print_Titles" localSheetId="0">'Rekapitulace stavby'!$92:$92</definedName>
    <definedName name="_xlnm.Print_Titles" localSheetId="1">'000 - VRN - Předběžné a v...'!$130:$130</definedName>
    <definedName name="_xlnm.Print_Titles" localSheetId="2">'SO 001 - Příprava území'!$126:$126</definedName>
    <definedName name="_xlnm.Print_Titles" localSheetId="3">'SO 101.1.ZH - Silnice II-231'!$136:$136</definedName>
    <definedName name="_xlnm.Print_Titles" localSheetId="4">'SO 101.2.ZH - Odvodnění (...'!$134:$134</definedName>
    <definedName name="_xlnm.Print_Titles" localSheetId="5">'SO 101.3.ZH - Propustek P...'!$136:$136</definedName>
    <definedName name="_xlnm.Print_Titles" localSheetId="6">'SO 101.4.ZH - Propustek P...'!$136:$136</definedName>
    <definedName name="_xlnm.Print_Titles" localSheetId="7">'SO 101.5.ZH - Výměna akti...'!$131:$131</definedName>
    <definedName name="_xlnm.Print_Titles" localSheetId="8">'SO 101.1.ZV - Silnice II-231'!$135:$135</definedName>
    <definedName name="_xlnm.Print_Titles" localSheetId="9">'SO 101.2.ZV - Odvodnění (...'!$134:$134</definedName>
    <definedName name="_xlnm.Print_Titles" localSheetId="10">'SO 101.3.ZV - Propustek P...'!$134:$134</definedName>
    <definedName name="_xlnm.Print_Titles" localSheetId="11">'SO 101.4.ZV - Výměna akti...'!$131:$131</definedName>
    <definedName name="_xlnm.Print_Titles" localSheetId="12">'SO 151.ZH - Dopravní znač...'!$126:$126</definedName>
    <definedName name="_xlnm.Print_Titles" localSheetId="13">'SO 151.ZV - Dopravní znač...'!$126:$126</definedName>
    <definedName name="_xlnm.Print_Titles" localSheetId="14">'SO 153 - Dopravní opatření'!$128:$128</definedName>
    <definedName name="_xlnm.Print_Titles" localSheetId="15">'SO 301.ZH - Odvodňovací z...'!$130:$130</definedName>
    <definedName name="_xlnm.Print_Titles" localSheetId="16">'SO 431.N - Pokládka trube...'!$128:$128</definedName>
  </definedNames>
  <calcPr calcId="162913"/>
</workbook>
</file>

<file path=xl/sharedStrings.xml><?xml version="1.0" encoding="utf-8"?>
<sst xmlns="http://schemas.openxmlformats.org/spreadsheetml/2006/main" count="19643" uniqueCount="1583">
  <si>
    <t>Export Komplet</t>
  </si>
  <si>
    <t/>
  </si>
  <si>
    <t>2.0</t>
  </si>
  <si>
    <t>ZAMOK</t>
  </si>
  <si>
    <t>False</t>
  </si>
  <si>
    <t>{a8fafedc-10c7-4edc-a713-53e19de28e25}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</si>
  <si>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</si>
  <si>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</si>
  <si>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</si>
  <si>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</si>
  <si>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</si>
  <si>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</si>
  <si>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</si>
  <si>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</si>
  <si>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2020_03_31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</si>
  <si>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</si>
  <si>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</si>
  <si>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II/231 - Rekonstrukce ul. 28. října III. část</t>
  </si>
  <si>
    <t>KSO:</t>
  </si>
  <si>
    <t>CC-CZ:</t>
  </si>
  <si>
    <t>Místo:</t>
  </si>
  <si>
    <t>Tábor</t>
  </si>
  <si>
    <t>Datum:</t>
  </si>
  <si>
    <t>30. 6. 2020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</si>
  <si>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</si>
  <si>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</si>
  <si>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</si>
  <si>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</si>
  <si>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</si>
  <si>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</si>
  <si>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</si>
  <si>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Ing. Miloš Burianec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</si>
  <si>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</si>
  <si>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</si>
  <si>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</si>
  <si>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</si>
  <si>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</si>
  <si>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</si>
  <si>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</si>
  <si>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</si>
  <si>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</si>
  <si>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</si>
  <si>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</si>
  <si>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</si>
  <si>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</si>
  <si>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</si>
  <si>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</si>
  <si>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</si>
  <si>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</si>
  <si>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</si>
  <si>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</si>
  <si>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</si>
  <si>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</si>
  <si>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</si>
  <si>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</si>
  <si>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</si>
  <si>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</si>
  <si>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</si>
  <si>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</si>
  <si>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</si>
  <si>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</si>
  <si>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</si>
  <si>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</si>
  <si>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</si>
  <si>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</si>
  <si>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</si>
  <si>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</si>
  <si>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</si>
  <si>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</si>
  <si>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</si>
  <si>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</si>
  <si>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</si>
  <si>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</si>
  <si>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</si>
  <si>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</si>
  <si>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</si>
  <si>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</si>
  <si>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</si>
  <si>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</si>
  <si>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</si>
  <si>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</si>
  <si>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</si>
  <si>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 - Předběžné a všeobecné položky</t>
  </si>
  <si>
    <t>STA</t>
  </si>
  <si>
    <t>1</t>
  </si>
  <si>
    <t>{be1f28d1-6259-4211-8dbe-135f61be15c1}</t>
  </si>
  <si>
    <t>2</t>
  </si>
  <si>
    <t>SO 001</t>
  </si>
  <si>
    <t>Příprava území</t>
  </si>
  <si>
    <t>{588da369-6fd1-4066-8df9-3d4e6262820a}</t>
  </si>
  <si>
    <t>-1</t>
  </si>
  <si>
    <t>SO 101.ZH</t>
  </si>
  <si>
    <t>Silnice II/231 - S 7,5/90 (od km 1,710 do km 2,666)</t>
  </si>
  <si>
    <t>{cac82936-51fb-47c3-a552-3f66d7eb83f1}</t>
  </si>
  <si>
    <t>SO 101.1.ZH</t>
  </si>
  <si>
    <t>Silnice II/231</t>
  </si>
  <si>
    <t>Soupis</t>
  </si>
  <si>
    <t>{c786f7de-3ebf-4fd3-bd96-da487822b848}</t>
  </si>
  <si>
    <t>SO 101.2.ZH</t>
  </si>
  <si>
    <t>Odvodnění (trativody, drenáže a žlaby)</t>
  </si>
  <si>
    <t>{64a6133b-cce7-4608-b8b1-e1ca526ca763}</t>
  </si>
  <si>
    <t>SO 101.3.ZH</t>
  </si>
  <si>
    <t>Propustek P1 - km 1,809 82</t>
  </si>
  <si>
    <t>{17e2611d-22c2-4540-9bad-6cda956c99f5}</t>
  </si>
  <si>
    <t>SO 101.4.ZH</t>
  </si>
  <si>
    <t>Propustek P2 - km 2,530 53</t>
  </si>
  <si>
    <t>{d7cbec6b-3412-4214-965e-f321725c823a}</t>
  </si>
  <si>
    <t>SO 101.5.ZH</t>
  </si>
  <si>
    <t>Výměna aktivní zóny</t>
  </si>
  <si>
    <t>{547def88-1aa7-4e6e-82f2-8b55adb8f39f}</t>
  </si>
  <si>
    <t>SO 101.ZV</t>
  </si>
  <si>
    <t>Silnice II/231 - S 7,5/90 (od km 2,660 do km 2,770)</t>
  </si>
  <si>
    <t>{22a086af-a105-4abd-b675-07d4e4381a2a}</t>
  </si>
  <si>
    <t>SO 101.1.ZV</t>
  </si>
  <si>
    <t>{eca3cf3f-2173-4a66-ba83-df2b9657dfc1}</t>
  </si>
  <si>
    <t>SO 101.2.ZV</t>
  </si>
  <si>
    <t>{06d84696-5f30-41c6-9ad8-01c5b88914ba}</t>
  </si>
  <si>
    <t>SO 101.3.ZV</t>
  </si>
  <si>
    <t>Propustek P3 - km 2,700 00</t>
  </si>
  <si>
    <t>{3641996c-aad4-466f-80c1-9bf76946d86d}</t>
  </si>
  <si>
    <t>SO 101.4.ZV</t>
  </si>
  <si>
    <t>{89c37725-2442-4263-a7ef-5c9194e555b0}</t>
  </si>
  <si>
    <t>SO 151.ZH</t>
  </si>
  <si>
    <t>Dopravní značení II/231 (od km 1,710 do km 2,660)</t>
  </si>
  <si>
    <t>{7853559b-77f2-4479-afb0-c230b0566325}</t>
  </si>
  <si>
    <t>SO 151.ZV</t>
  </si>
  <si>
    <t>Dopravní značení II/231 (od km 2,660 do km 2,770)</t>
  </si>
  <si>
    <t>{4c56fb35-49c0-4761-95c9-24ca6c255773}</t>
  </si>
  <si>
    <t>SO 153</t>
  </si>
  <si>
    <t>Dopravní opatření</t>
  </si>
  <si>
    <t>{d46a513e-42d1-4893-b276-34b46a7382df}</t>
  </si>
  <si>
    <t>SO 301.ZH</t>
  </si>
  <si>
    <t>Odvodňovací zařízení a přípojky</t>
  </si>
  <si>
    <t>{cff9e980-4d95-4d7a-916b-0a8a0d14d505}</t>
  </si>
  <si>
    <t>SO 431.N</t>
  </si>
  <si>
    <t>Pokládka trubek pro optické kabely</t>
  </si>
  <si>
    <t>{16914115-34b4-4bdb-ac59-a93c3ac98c69}</t>
  </si>
  <si>
    <t>KRYCÍ LIST SOUPISU PRACÍ</t>
  </si>
  <si>
    <t>Objekt:</t>
  </si>
  <si>
    <t>000 - VRN - Předběžné a všeobecné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</si>
  <si>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</si>
  <si>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</si>
  <si>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</si>
  <si>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</si>
  <si>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</si>
  <si>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</si>
  <si>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</si>
  <si>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</si>
  <si>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</si>
  <si>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</si>
  <si>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</si>
  <si>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</si>
  <si>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</si>
  <si>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</si>
  <si>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</si>
  <si>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</si>
  <si>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</si>
  <si>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</si>
  <si>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</si>
  <si>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</si>
  <si>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</si>
  <si>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</si>
  <si>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</si>
  <si>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</si>
  <si>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</si>
  <si>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</si>
  <si>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</si>
  <si>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</si>
  <si>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</si>
  <si>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</si>
  <si>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</si>
  <si>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</si>
  <si>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</si>
  <si>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</si>
  <si>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</si>
  <si>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</si>
  <si>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</si>
  <si>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</si>
  <si>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</si>
  <si>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</si>
  <si>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</si>
  <si>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</si>
  <si>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</si>
  <si>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2020 01</t>
  </si>
  <si>
    <t>1024</t>
  </si>
  <si>
    <t>-1013900306</t>
  </si>
  <si>
    <t>012203000</t>
  </si>
  <si>
    <t xml:space="preserve">Geodetické práce při provádění stavby </t>
  </si>
  <si>
    <t>981621198</t>
  </si>
  <si>
    <t>3</t>
  </si>
  <si>
    <t>012303000</t>
  </si>
  <si>
    <t>Geodetické práce po výstavbě</t>
  </si>
  <si>
    <t>-802403478</t>
  </si>
  <si>
    <t>4</t>
  </si>
  <si>
    <t>012403001</t>
  </si>
  <si>
    <t>Geometrický plán</t>
  </si>
  <si>
    <t>-668999231</t>
  </si>
  <si>
    <t>013244000</t>
  </si>
  <si>
    <t>Dokumentace pro provádění stavby</t>
  </si>
  <si>
    <t>-136425121</t>
  </si>
  <si>
    <t>6</t>
  </si>
  <si>
    <t>013254000</t>
  </si>
  <si>
    <t>Dokumentace skutečného provedení stavby</t>
  </si>
  <si>
    <t>1736741107</t>
  </si>
  <si>
    <t>VRN3</t>
  </si>
  <si>
    <t>7</t>
  </si>
  <si>
    <t>030001000</t>
  </si>
  <si>
    <t>415016036</t>
  </si>
  <si>
    <t>VRN4</t>
  </si>
  <si>
    <t>Inženýrská činnost</t>
  </si>
  <si>
    <t>8</t>
  </si>
  <si>
    <t>040001000</t>
  </si>
  <si>
    <t>-55242339</t>
  </si>
  <si>
    <t>9</t>
  </si>
  <si>
    <t>043194000</t>
  </si>
  <si>
    <t>Ostatní zkoušky</t>
  </si>
  <si>
    <t>-413975518</t>
  </si>
  <si>
    <t>10</t>
  </si>
  <si>
    <t>043203000</t>
  </si>
  <si>
    <t>Měření, monitoring, rozbory bez rozlišení</t>
  </si>
  <si>
    <t>2113254393</t>
  </si>
  <si>
    <t>VRN9</t>
  </si>
  <si>
    <t>11</t>
  </si>
  <si>
    <t>091003000-1</t>
  </si>
  <si>
    <t>Ostatní náklady-1</t>
  </si>
  <si>
    <t>-1362390055</t>
  </si>
  <si>
    <t>VV</t>
  </si>
  <si>
    <t>12</t>
  </si>
  <si>
    <t>091003000-2</t>
  </si>
  <si>
    <t>Ostatní náklady-2</t>
  </si>
  <si>
    <t>1158085988</t>
  </si>
  <si>
    <t>SO 001 - Příprava území</t>
  </si>
  <si>
    <t>1 - Zemní práce</t>
  </si>
  <si>
    <t>Zemní práce</t>
  </si>
  <si>
    <t>111251203</t>
  </si>
  <si>
    <t>Odstranění křovin a stromů průměru kmene do 100 mm i s kořeny sklonu terénu přes 1:5 z celkové plochy přes 500 m2 strojně</t>
  </si>
  <si>
    <t>m2</t>
  </si>
  <si>
    <t>1407842981</t>
  </si>
  <si>
    <t>112101122</t>
  </si>
  <si>
    <t>Odstranění stromů jehličnatých průměru kmene do 500 mm</t>
  </si>
  <si>
    <t>kus</t>
  </si>
  <si>
    <t>1951068784</t>
  </si>
  <si>
    <t>112251102</t>
  </si>
  <si>
    <t>Odstranění pařezů D do 500 mm</t>
  </si>
  <si>
    <t>1091510949</t>
  </si>
  <si>
    <t>121151223</t>
  </si>
  <si>
    <t>Sejmutí lesní půdy plochy přes 500 m2 tl vrstvy do 200 mm strojně</t>
  </si>
  <si>
    <t>-628030607</t>
  </si>
  <si>
    <t>5545</t>
  </si>
  <si>
    <t>Součet</t>
  </si>
  <si>
    <t>162201406</t>
  </si>
  <si>
    <t>Vodorovné přemístění větví stromů jehličnatých do 1 km D kmene do 500 mm</t>
  </si>
  <si>
    <t>888568582</t>
  </si>
  <si>
    <t>162201416</t>
  </si>
  <si>
    <t>Vodorovné přemístění kmenů stromů jehličnatých do 1 km D kmene do 500 mm</t>
  </si>
  <si>
    <t>538913333</t>
  </si>
  <si>
    <t>162201422</t>
  </si>
  <si>
    <t>Vodorovné přemístění pařezů do 1 km D do 500 mm</t>
  </si>
  <si>
    <t>-618577824</t>
  </si>
  <si>
    <t>174251202</t>
  </si>
  <si>
    <t>Zásyp jam po pařezech D pařezů do 500 mm</t>
  </si>
  <si>
    <t>1556202209</t>
  </si>
  <si>
    <t>SO 101.ZH - Silnice II/231 - S 7,5/90 (od km 1,710 do km 2,666)</t>
  </si>
  <si>
    <t>Soupis:</t>
  </si>
  <si>
    <t>SO 101.1.ZH - Silnice II/231</t>
  </si>
  <si>
    <t>HSV - Práce a dodávky HSV</t>
  </si>
  <si>
    <t xml:space="preserve">    1 - Zemní práce</t>
  </si>
  <si>
    <t xml:space="preserve">    3 - Svislé konstrukce</t>
  </si>
  <si>
    <t xml:space="preserve">    5 - Komunikace</t>
  </si>
  <si>
    <t xml:space="preserve">    9 - Ostatní konstrukce a práce</t>
  </si>
  <si>
    <t xml:space="preserve">    997 - Přesun sutě</t>
  </si>
  <si>
    <t xml:space="preserve">    998 - Přesun hmot</t>
  </si>
  <si>
    <t>HSV</t>
  </si>
  <si>
    <t>Práce a dodávky HSV</t>
  </si>
  <si>
    <t>113107224</t>
  </si>
  <si>
    <t>Odstranění podkladu z kameniva drceného tl 400 mm strojně pl přes 200 m2</t>
  </si>
  <si>
    <t>-246303905</t>
  </si>
  <si>
    <t>113107231</t>
  </si>
  <si>
    <t>Odstranění podkladu z betonu prostého tl 150 mm strojně pl přes 200 m2</t>
  </si>
  <si>
    <t>-704056826</t>
  </si>
  <si>
    <t>6587,58</t>
  </si>
  <si>
    <t>113154323</t>
  </si>
  <si>
    <t>Frézování živičného krytu tl 50 mm pruh š 1 m pl do 10000 m2 bez překážek v trase</t>
  </si>
  <si>
    <t>-2040809899</t>
  </si>
  <si>
    <t>" 2 vrstvy 50mm"</t>
  </si>
  <si>
    <t>6104,6*2</t>
  </si>
  <si>
    <t>-435885519</t>
  </si>
  <si>
    <t>"odvoz na mezideponie pro zpětné využití"7453</t>
  </si>
  <si>
    <t>"odvoz na skladku "3079,6</t>
  </si>
  <si>
    <t>122351107</t>
  </si>
  <si>
    <t>Odkopávky a prokopávky nezapažené v hornině třídy těžitelnosti II, skupiny 4 objem přes 5000 m3 strojně</t>
  </si>
  <si>
    <t>m3</t>
  </si>
  <si>
    <t>-704227137</t>
  </si>
  <si>
    <t>" odkop pro těleso PK"</t>
  </si>
  <si>
    <t>700*8*0,6</t>
  </si>
  <si>
    <t>132351102</t>
  </si>
  <si>
    <t>Hloubení rýh nezapažených  š do 800 mm v hornině třídy těžitelnosti II, skupiny 4 objem do 50 m3 strojně</t>
  </si>
  <si>
    <t>828452815</t>
  </si>
  <si>
    <t>" hloubení rýh pro zárubní zed"</t>
  </si>
  <si>
    <t>0,7*0,5*129</t>
  </si>
  <si>
    <t>132351254</t>
  </si>
  <si>
    <t>Hloubení rýh nezapažených š do 2000 mm v hornině třídy těžitelnosti II, skupiny 4 objem do 500 m3 strojně</t>
  </si>
  <si>
    <t>-2080411225</t>
  </si>
  <si>
    <t>" výkop pro odvodňovací žlab"</t>
  </si>
  <si>
    <t>1,3*0,15*880,13</t>
  </si>
  <si>
    <t>162751135</t>
  </si>
  <si>
    <t>Vodorovné přemístění do 8000 m výkopku/sypaniny z horniny třídy těžitelnosti II, skupiny 4 a 5</t>
  </si>
  <si>
    <t>1584462877</t>
  </si>
  <si>
    <t>7453*0,1*2</t>
  </si>
  <si>
    <t>"dosypávka tělesa PK svahy násypů"</t>
  </si>
  <si>
    <t>1000*2,38*0,5</t>
  </si>
  <si>
    <t>162751137</t>
  </si>
  <si>
    <t>Vodorovné přemístění do 10000 m výkopku/sypaniny z horniny třídy těžitelnosti II, skupiny 4 a 5</t>
  </si>
  <si>
    <t>-446262979</t>
  </si>
  <si>
    <t>" sejmutí ornice"3079,6*0,1</t>
  </si>
  <si>
    <t>162751139</t>
  </si>
  <si>
    <t>Příplatek k vodorovnému přemístění výkopku/sypaniny z horniny třídy těžitelnosti II, skupiny 4 a 5 ZKD 1000 m přes 10000 m</t>
  </si>
  <si>
    <t>97239948</t>
  </si>
  <si>
    <t>3884,735*10 'Přepočtené koeficientem množství</t>
  </si>
  <si>
    <t>167151112</t>
  </si>
  <si>
    <t>Nakládání výkopku z hornin třídy těžitelnosti II, skupiny 4 a 5 přes 100 m3</t>
  </si>
  <si>
    <t>602274007</t>
  </si>
  <si>
    <t>7453*0,1</t>
  </si>
  <si>
    <t>171151131</t>
  </si>
  <si>
    <t>Uložení sypaniny z hornin nesoudržných a soudržných střídavě do násypů zhutněných</t>
  </si>
  <si>
    <t>-1537012174</t>
  </si>
  <si>
    <t>" dosypávka pod opěrnou zídkou"</t>
  </si>
  <si>
    <t>129*3*0,8</t>
  </si>
  <si>
    <t>"dosypání svahu"</t>
  </si>
  <si>
    <t>100*3,5*0,4645</t>
  </si>
  <si>
    <t>"dosypávka podél odvod. žlabu"</t>
  </si>
  <si>
    <t>527*0,2*0,2</t>
  </si>
  <si>
    <t>13</t>
  </si>
  <si>
    <t>171152111</t>
  </si>
  <si>
    <t>Uložení sypaniny z hornin nesoudržných a sypkých do násypů zhutněných v aktivní zóně silnic a dálnic</t>
  </si>
  <si>
    <t>964770714</t>
  </si>
  <si>
    <t>" dosypávka podloží kraji vozovky"</t>
  </si>
  <si>
    <t>956*3,5*0,3</t>
  </si>
  <si>
    <t>"dosypávka zemní krajnice"</t>
  </si>
  <si>
    <t>2700*0,5*0,45</t>
  </si>
  <si>
    <t>14</t>
  </si>
  <si>
    <t>M</t>
  </si>
  <si>
    <t>58331200</t>
  </si>
  <si>
    <t>štěrkopísek netříděný zásypový</t>
  </si>
  <si>
    <t>t</t>
  </si>
  <si>
    <t>1742431394</t>
  </si>
  <si>
    <t>2104,555*2 'Přepočtené koeficientem množství</t>
  </si>
  <si>
    <t>171201231</t>
  </si>
  <si>
    <t>Poplatek za uložení zeminy a kamení na recyklační skládce (skládkovné) kód odpadu 17 05 04</t>
  </si>
  <si>
    <t>253198366</t>
  </si>
  <si>
    <t>3884,735*2 'Přepočtené koeficientem množství</t>
  </si>
  <si>
    <t>16</t>
  </si>
  <si>
    <t>171251201</t>
  </si>
  <si>
    <t>Uložení sypaniny na skládky nebo meziskládky</t>
  </si>
  <si>
    <t>-550568958</t>
  </si>
  <si>
    <t>17</t>
  </si>
  <si>
    <t>181351113</t>
  </si>
  <si>
    <t>Rozprostření ornice tl vrstvy do 200 mm pl přes 500 m2 v rovině nebo ve svahu do 1:5 strojně</t>
  </si>
  <si>
    <t>-1978571555</t>
  </si>
  <si>
    <t>18</t>
  </si>
  <si>
    <t>181951112</t>
  </si>
  <si>
    <t>Úprava pláně v hornině třídy těžitelnosti I, skupiny 1 až 3 se zhutněním</t>
  </si>
  <si>
    <t>-1778188667</t>
  </si>
  <si>
    <t>10703,5</t>
  </si>
  <si>
    <t>19</t>
  </si>
  <si>
    <t>182351133</t>
  </si>
  <si>
    <t>Rozprostření ornice pl přes 500 m2 ve svahu nad 1:5 tl vrstvy do 200 mm strojně</t>
  </si>
  <si>
    <t>-1456075239</t>
  </si>
  <si>
    <t>20</t>
  </si>
  <si>
    <t>183405211</t>
  </si>
  <si>
    <t>Výsev trávníku hydroosevem na ornici</t>
  </si>
  <si>
    <t>-1087635115</t>
  </si>
  <si>
    <t>00572410</t>
  </si>
  <si>
    <t>osivo směs travní parková</t>
  </si>
  <si>
    <t>kg</t>
  </si>
  <si>
    <t>-1296833454</t>
  </si>
  <si>
    <t>7453*0,025 'Přepočtené koeficientem množství</t>
  </si>
  <si>
    <t>22</t>
  </si>
  <si>
    <t>185803211</t>
  </si>
  <si>
    <t>Uválcování trávníku v rovině a svahu do 1:5</t>
  </si>
  <si>
    <t>319677254</t>
  </si>
  <si>
    <t>Svislé konstrukce</t>
  </si>
  <si>
    <t>23</t>
  </si>
  <si>
    <t>339921134</t>
  </si>
  <si>
    <t>Osazování betonových palisád do betonového základu v řadě výšky prvku přes 1,5 m</t>
  </si>
  <si>
    <t>m</t>
  </si>
  <si>
    <t>1644571325</t>
  </si>
  <si>
    <t>24</t>
  </si>
  <si>
    <t>BET.P12M01</t>
  </si>
  <si>
    <t>PALISÁDA MASIV betonová přírodní 17,5X20X120cm</t>
  </si>
  <si>
    <t>-1013443594</t>
  </si>
  <si>
    <t>129*5,9 'Přepočtené koeficientem množství</t>
  </si>
  <si>
    <t>25</t>
  </si>
  <si>
    <t>358315114</t>
  </si>
  <si>
    <t>Bourání stoky kompletní nebo vybourání otvorů z prostého betonu plochy do 4 m2</t>
  </si>
  <si>
    <t>544903297</t>
  </si>
  <si>
    <t xml:space="preserve">"Vybourání stávajících čel včetně základu propustku pod sjezdem v km 2,012 09. </t>
  </si>
  <si>
    <t xml:space="preserve">"Umístění viz. příloha D.1.1.2a Situace PK - 1.díl a  D.1.1.2b Situace PK - 2.díl </t>
  </si>
  <si>
    <t xml:space="preserve">"((Plocha v půdorysu*výška)*počet) </t>
  </si>
  <si>
    <t xml:space="preserve">"((0,8*1,5)*2)*2,3=5,52 [A] </t>
  </si>
  <si>
    <t xml:space="preserve">" </t>
  </si>
  <si>
    <t xml:space="preserve">"Vybourání stávajících čel včetně základu propustku pod sjezdem v km 2,370 00. </t>
  </si>
  <si>
    <t xml:space="preserve">"((0,72*1,5)*2)*2,3=4,968 [B] </t>
  </si>
  <si>
    <t>"Celkem: A+B=10,488[C]</t>
  </si>
  <si>
    <t>5,52+4,968</t>
  </si>
  <si>
    <t>Komunikace</t>
  </si>
  <si>
    <t>26</t>
  </si>
  <si>
    <t>564851111</t>
  </si>
  <si>
    <t>Podklad ze štěrkodrtě ŠD tl 150 mm</t>
  </si>
  <si>
    <t>1470187398</t>
  </si>
  <si>
    <t xml:space="preserve">"Prodloužení vrstvy štěrkodrti pod nezpevněnou krajnicí. </t>
  </si>
  <si>
    <t xml:space="preserve">"Úsek - šířka (levá+pravá)*délka: </t>
  </si>
  <si>
    <t>"km 2,660 00_2,800 00 - (0,4+1,3)*140=238,000 [F]</t>
  </si>
  <si>
    <t>238</t>
  </si>
  <si>
    <t>27</t>
  </si>
  <si>
    <t>564871111</t>
  </si>
  <si>
    <t>Podklad ze štěrkodrtě ŠD tl 250 mm</t>
  </si>
  <si>
    <t>1300456725</t>
  </si>
  <si>
    <t xml:space="preserve">"Plocha (viz. položka 56314)+(rozšíření pod nezpevněnou krajnicí*délka úseku) </t>
  </si>
  <si>
    <t>"7139,5+((0,1+0,1)*1090)=7 357,500 [A]</t>
  </si>
  <si>
    <t>7357</t>
  </si>
  <si>
    <t>28</t>
  </si>
  <si>
    <t>564962111</t>
  </si>
  <si>
    <t>Podklad z mechanicky zpevněného kameniva MZK tl 200 mm</t>
  </si>
  <si>
    <t>-1537681065</t>
  </si>
  <si>
    <t xml:space="preserve">"Plocha (viz. položka 574E46)+(rozšíření pod nezpevněnou krajnicí*délka úseku) </t>
  </si>
  <si>
    <t>"6921,5+((0,1+0,1)*1090)=7 139,500 [A]</t>
  </si>
  <si>
    <t>7139</t>
  </si>
  <si>
    <t>29</t>
  </si>
  <si>
    <t>565135101</t>
  </si>
  <si>
    <t>Asfaltový beton vrstva podkladní ACP 16 (obalované kamenivo OKS) tl 50 mm š do 1,5 m</t>
  </si>
  <si>
    <t>-258254811</t>
  </si>
  <si>
    <t xml:space="preserve">"Plocha (viz. položka 574C68)+(rozšíření pod nezpevněnou krajnicí*délka úseku) </t>
  </si>
  <si>
    <t>"6812,5+((0,05+0,05)*1090)=6 921,500 [A]</t>
  </si>
  <si>
    <t>6921,5</t>
  </si>
  <si>
    <t>30</t>
  </si>
  <si>
    <t>569231111</t>
  </si>
  <si>
    <t>Zpevnění krajnic štěrkopískem nebo kamenivem těženým tl 100 mm</t>
  </si>
  <si>
    <t>249340193</t>
  </si>
  <si>
    <t xml:space="preserve">"Nezpevněná krajnice </t>
  </si>
  <si>
    <t xml:space="preserve">"Frakce 0/32 tř. B. </t>
  </si>
  <si>
    <t xml:space="preserve">"úsek - délka*plocha v řezu (viz. D.1.1.2a,b Situace PK a D.1.1.4 Vzorové příčné řezy) </t>
  </si>
  <si>
    <t>"km 1,710 - 2,666 - 956*(0,06+0,06)=114,720 [F]</t>
  </si>
  <si>
    <t>114,7</t>
  </si>
  <si>
    <t>31</t>
  </si>
  <si>
    <t>573111112</t>
  </si>
  <si>
    <t>Postřik živičný infiltrační s posypem z asfaltu množství 1 kg/m2</t>
  </si>
  <si>
    <t>-1613924459</t>
  </si>
  <si>
    <t xml:space="preserve">"Infiltrační postřik na vrstvu MZK. </t>
  </si>
  <si>
    <t xml:space="preserve">"Plocha viz. 56314: </t>
  </si>
  <si>
    <t>"7139,5=7 139,500 [A]</t>
  </si>
  <si>
    <t>32</t>
  </si>
  <si>
    <t>573211107</t>
  </si>
  <si>
    <t>Postřik živičný spojovací z asfaltu v množství 0,30 kg/m2</t>
  </si>
  <si>
    <t>1135528045</t>
  </si>
  <si>
    <t xml:space="preserve">"Spojovací postřik na ložní vrstvu ACL 22+. </t>
  </si>
  <si>
    <t xml:space="preserve">"Plocha viz. 574C68: </t>
  </si>
  <si>
    <t xml:space="preserve">"6812,5=6 812,500 [A] </t>
  </si>
  <si>
    <t xml:space="preserve">"Spojovocí postřik na podkladní vrstvu ACP 16+. </t>
  </si>
  <si>
    <t xml:space="preserve">"Plocha viz. 574E46: </t>
  </si>
  <si>
    <t xml:space="preserve">"6921,5=6 921,500 [B] </t>
  </si>
  <si>
    <t>"Celkem: A+B=13 734,000 [C]</t>
  </si>
  <si>
    <t>13734</t>
  </si>
  <si>
    <t>33</t>
  </si>
  <si>
    <t>577134111</t>
  </si>
  <si>
    <t>Asfaltový beton vrstva obrusná ACO 11 (ABS) tř. I tl 40 mm š do 3 m z nemodifikovaného asfaltu</t>
  </si>
  <si>
    <t>1753836399</t>
  </si>
  <si>
    <t xml:space="preserve">"Plocha změřena z přílohy ,,D.1.1.2a Situace PK - 1.díl a D.1.1.2b Situace PK - 2.díl"  </t>
  </si>
  <si>
    <t>"6703,5=6 703,500 [A]</t>
  </si>
  <si>
    <t>6703,5</t>
  </si>
  <si>
    <t>34</t>
  </si>
  <si>
    <t>577166111</t>
  </si>
  <si>
    <t>Asfaltový beton vrstva ložní ACL 22 (ABVH) tl 70 mm š do 3 m z nemodifikovaného asfaltu</t>
  </si>
  <si>
    <t>-1992577709</t>
  </si>
  <si>
    <t xml:space="preserve">"Plocha (viz. položka 574A34)+(rozšíření pod nezpevněnou krajnicí*délka úseku) </t>
  </si>
  <si>
    <t>"6703,5+((0,05+0,05)*1090)=6 812,500 [A]</t>
  </si>
  <si>
    <t>6812,5</t>
  </si>
  <si>
    <t>Ostatní konstrukce a práce</t>
  </si>
  <si>
    <t>35</t>
  </si>
  <si>
    <t>911111111</t>
  </si>
  <si>
    <t>Montáž zábradlí ocelového zabetonovaného</t>
  </si>
  <si>
    <t>-2033346009</t>
  </si>
  <si>
    <t>36</t>
  </si>
  <si>
    <t>55391530.M01</t>
  </si>
  <si>
    <t>zábradlí z dílců kovových s nátěrem</t>
  </si>
  <si>
    <t>-1113161734</t>
  </si>
  <si>
    <t>2190,4</t>
  </si>
  <si>
    <t>37</t>
  </si>
  <si>
    <t>911331123</t>
  </si>
  <si>
    <t>Svodidlo ocelové jednostranné zádržnosti N2 se zaberaněním sloupků v rozmezí do 4 m</t>
  </si>
  <si>
    <t>-1804175406</t>
  </si>
  <si>
    <t xml:space="preserve">"Umístění svodidel viz. D.1.1.2a Situace PK - 1.díl, D.1.1.2b Situace PK - 2.díl. </t>
  </si>
  <si>
    <t xml:space="preserve">"km 1,785 14 - km 1,961 14 levostranně,délka + náběhy: 168+(4+4)=176,000 [A] </t>
  </si>
  <si>
    <t xml:space="preserve">"km 2,516 87 - km 2,552 87 levostranně, délka + náběhy: 28+(4+4)=36,000 [B] </t>
  </si>
  <si>
    <t xml:space="preserve">"km 2,470 57 - km 2,595 57 pravostranně, délka + náběhy: 116+(4+4)=124,000 [C] </t>
  </si>
  <si>
    <t>"Celkem: A+B+C=336,000 [D]</t>
  </si>
  <si>
    <t>168+28+116</t>
  </si>
  <si>
    <t>38</t>
  </si>
  <si>
    <t>911331411</t>
  </si>
  <si>
    <t>Náběh ocelového svodidla jednostranný délky do 4 m se zaberaněním sloupků v rozmezí do 2 m</t>
  </si>
  <si>
    <t>1282405368</t>
  </si>
  <si>
    <t>4+4+4+4+4+4</t>
  </si>
  <si>
    <t>39</t>
  </si>
  <si>
    <t>912211121</t>
  </si>
  <si>
    <t>Montáž směrového sloupku z plastických hmot na svodidlo</t>
  </si>
  <si>
    <t>1841320806</t>
  </si>
  <si>
    <t xml:space="preserve">"Celkem 8 sloupků umístěných na svodidla: </t>
  </si>
  <si>
    <t>"8=8,000 [A]</t>
  </si>
  <si>
    <t>40</t>
  </si>
  <si>
    <t>40445153</t>
  </si>
  <si>
    <t>sloupek svodidlový plastový</t>
  </si>
  <si>
    <t>-495840712</t>
  </si>
  <si>
    <t>41</t>
  </si>
  <si>
    <t>916111123</t>
  </si>
  <si>
    <t>Osazení obruby z drobných kostek s boční opěrou do lože z betonu prostého</t>
  </si>
  <si>
    <t>1819105469</t>
  </si>
  <si>
    <t xml:space="preserve">"Linka z kostky žulové vel. 12 podél kamenné obruby, šířka 120 mm, výška 120 mm </t>
  </si>
  <si>
    <t xml:space="preserve">"Od ZÚ km 1,710 - 1,790 (oboustranně). </t>
  </si>
  <si>
    <t xml:space="preserve">"Délka viz. D.1.1.2a,b Situace PK 1-2.díl: </t>
  </si>
  <si>
    <t>"121,05=121,050 [A]</t>
  </si>
  <si>
    <t>121,05</t>
  </si>
  <si>
    <t>42</t>
  </si>
  <si>
    <t>583810010.M01</t>
  </si>
  <si>
    <t>kostka dlažební žula drobná 12/12</t>
  </si>
  <si>
    <t>671785683</t>
  </si>
  <si>
    <t>121,05*0,15*1,02</t>
  </si>
  <si>
    <t>43</t>
  </si>
  <si>
    <t>916131213</t>
  </si>
  <si>
    <t>Osazení silničního obrubníku betonového stojatého s boční opěrou do lože z betonu prostého</t>
  </si>
  <si>
    <t>392967608</t>
  </si>
  <si>
    <t xml:space="preserve">"Silniční betonový 15/25/100 </t>
  </si>
  <si>
    <t xml:space="preserve">"Od km 2,472 - 2,601 (pravostranně). </t>
  </si>
  <si>
    <t>"129=129,000 [A]</t>
  </si>
  <si>
    <t>129</t>
  </si>
  <si>
    <t>44</t>
  </si>
  <si>
    <t>59217031</t>
  </si>
  <si>
    <t>obrubník betonový silniční 1000x150x250mm</t>
  </si>
  <si>
    <t>569576417</t>
  </si>
  <si>
    <t>129*1,05 'Přepočtené koeficientem množství</t>
  </si>
  <si>
    <t>45</t>
  </si>
  <si>
    <t>916231213</t>
  </si>
  <si>
    <t>Osazení chodníkového obrubníku betonového stojatého s boční opěrou do lože z betonu prostého</t>
  </si>
  <si>
    <t>-1664722355</t>
  </si>
  <si>
    <t xml:space="preserve">"Příložné desky 8/25/50 </t>
  </si>
  <si>
    <t xml:space="preserve">"Plocha viz. D.1.1.2a,b Situace PK 1-2.díl*tloušťka: </t>
  </si>
  <si>
    <t>"64,2*0,1=6,420 [A]</t>
  </si>
  <si>
    <t>6,42</t>
  </si>
  <si>
    <t>46</t>
  </si>
  <si>
    <t>59217016</t>
  </si>
  <si>
    <t>obrubník betonový chodníkový 1000x80x250mm</t>
  </si>
  <si>
    <t>-1667012283</t>
  </si>
  <si>
    <t>6,42*1,1 'Přepočtené koeficientem množství</t>
  </si>
  <si>
    <t>47</t>
  </si>
  <si>
    <t>916241213</t>
  </si>
  <si>
    <t>Osazení obrubníku kamenného stojatého s boční opěrou do lože z betonu prostého</t>
  </si>
  <si>
    <t>113501442</t>
  </si>
  <si>
    <t xml:space="preserve">"Kamenná obruba 12/25 </t>
  </si>
  <si>
    <t>48</t>
  </si>
  <si>
    <t>58380220.M01</t>
  </si>
  <si>
    <t>krajník kamenný žulový silniční 120x250x800-2500mm</t>
  </si>
  <si>
    <t>-432295862</t>
  </si>
  <si>
    <t>121,05*1,1 'Přepočtené koeficientem množství</t>
  </si>
  <si>
    <t>49</t>
  </si>
  <si>
    <t>919124121</t>
  </si>
  <si>
    <t>Dilatační spáry vkládané v cementobetonovém krytu s vyplněním spár asfaltovou zálivkou</t>
  </si>
  <si>
    <t>1716706507</t>
  </si>
  <si>
    <t xml:space="preserve">"Zalití spár trvale pružnou zásilkou. </t>
  </si>
  <si>
    <t xml:space="preserve">"ZÚ, délka: 6,5=6,500 [A] </t>
  </si>
  <si>
    <t xml:space="preserve">"výjezd o benzínové pumpy km 1,751, délka: 12,3=12,300 [C] </t>
  </si>
  <si>
    <t xml:space="preserve">"sjezd km 2,012 09, délka: 10,1=10,100 [D] </t>
  </si>
  <si>
    <t xml:space="preserve">"sjezd km 2,280, délka: 10,2=10,200 [E] </t>
  </si>
  <si>
    <t xml:space="preserve">"sjezd km 2,285, délka: 4,5=4,500 [F] </t>
  </si>
  <si>
    <t xml:space="preserve">"sjezd km 2,370, délka: 9=9,000 [G] </t>
  </si>
  <si>
    <t xml:space="preserve">"Obrusná vrstva Od ZÚ km 1,710 do km 2,660:950=950,000 [I] </t>
  </si>
  <si>
    <t xml:space="preserve">"Řezání v km 2,66:7,5=7,500 [B] </t>
  </si>
  <si>
    <t xml:space="preserve">"Ložní vrstva Od ZÚ km 1,710 do km 2,660:950=950,000 [K] </t>
  </si>
  <si>
    <t xml:space="preserve">"Řezání v km 2,66:7,5=7,500 [L] </t>
  </si>
  <si>
    <t>"Celkem: A+C+D+E+F+G+I+B+K+L=1 967,600 [M]</t>
  </si>
  <si>
    <t>1967</t>
  </si>
  <si>
    <t>50</t>
  </si>
  <si>
    <t>919735111</t>
  </si>
  <si>
    <t>Řezání stávajícího živičného krytu hl do 50 mm</t>
  </si>
  <si>
    <t>414611901</t>
  </si>
  <si>
    <t>"Obrusná vrstva "</t>
  </si>
  <si>
    <t>"Celkem: A+C+D+E+F+G+I+B"1 010,100 [J]"</t>
  </si>
  <si>
    <t>1010,1</t>
  </si>
  <si>
    <t>51</t>
  </si>
  <si>
    <t>919735112</t>
  </si>
  <si>
    <t>Řezání stávajícího živičného krytu hl do 100 mm</t>
  </si>
  <si>
    <t>-888566917</t>
  </si>
  <si>
    <t xml:space="preserve">"Ložní vrstva </t>
  </si>
  <si>
    <t xml:space="preserve">"Ložní vrstva Od ZÚ km 1,710 do km 2,660:950=950,000 [I] </t>
  </si>
  <si>
    <t>"Celkem: A+C+D+E+F+G+I+B=1 010,100 [J]</t>
  </si>
  <si>
    <t>52</t>
  </si>
  <si>
    <t>966005311</t>
  </si>
  <si>
    <t>Rozebrání a odstranění silničního svodidla s jednou pásnicí</t>
  </si>
  <si>
    <t>-1724800598</t>
  </si>
  <si>
    <t xml:space="preserve">"Odstranění stávajících svodidle. </t>
  </si>
  <si>
    <t xml:space="preserve">"km 1,740 - km 2,240 - 500 m:500=500,000 [A] </t>
  </si>
  <si>
    <t xml:space="preserve">"km 2,470 57 - km 2,595 57 - 124 m:124=124,000 [B] </t>
  </si>
  <si>
    <t xml:space="preserve">"km 2,516 37 - km 2,552 87 - 36 m:36=36,000 [C] </t>
  </si>
  <si>
    <t>"Celkem: A+B+C=660,000 [D]</t>
  </si>
  <si>
    <t>660</t>
  </si>
  <si>
    <t>53</t>
  </si>
  <si>
    <t>966008112</t>
  </si>
  <si>
    <t>Bourání trubního propustku do DN 500</t>
  </si>
  <si>
    <t>159374470</t>
  </si>
  <si>
    <t xml:space="preserve">"Vybourání stávající betonové roury pod sjezdem v km 2,370 00. </t>
  </si>
  <si>
    <t xml:space="preserve">"délka. </t>
  </si>
  <si>
    <t>"9,7=9,700 [A]</t>
  </si>
  <si>
    <t>9,7</t>
  </si>
  <si>
    <t xml:space="preserve">"Vybourání stávající betonové roury pod sjezdem v km 2,012 09. </t>
  </si>
  <si>
    <t>997</t>
  </si>
  <si>
    <t>Přesun sutě</t>
  </si>
  <si>
    <t>54</t>
  </si>
  <si>
    <t>997221551</t>
  </si>
  <si>
    <t>Vodorovná doprava suti ze sypkých materiálů do 1 km</t>
  </si>
  <si>
    <t>-325754186</t>
  </si>
  <si>
    <t>"kamenivo"3572,974</t>
  </si>
  <si>
    <t>"živice"1562,778</t>
  </si>
  <si>
    <t>55</t>
  </si>
  <si>
    <t>997221559</t>
  </si>
  <si>
    <t>Příplatek ZKD 1 km u vodorovné dopravy suti ze sypkých materiálů</t>
  </si>
  <si>
    <t>-1922028738</t>
  </si>
  <si>
    <t>5135,752</t>
  </si>
  <si>
    <t>5135,752*19 'Přepočtené koeficientem množství</t>
  </si>
  <si>
    <t>56</t>
  </si>
  <si>
    <t>997221561</t>
  </si>
  <si>
    <t>Vodorovná doprava suti z kusových materiálů do 1 km</t>
  </si>
  <si>
    <t>-1582260685</t>
  </si>
  <si>
    <t>"beton"2140,964+19,012+23,074</t>
  </si>
  <si>
    <t>57</t>
  </si>
  <si>
    <t>997221569</t>
  </si>
  <si>
    <t>Příplatek ZKD 1 km u vodorovné dopravy suti z kusových materiálů</t>
  </si>
  <si>
    <t>365542833</t>
  </si>
  <si>
    <t>2183,05</t>
  </si>
  <si>
    <t>2183,05*19 'Přepočtené koeficientem množství</t>
  </si>
  <si>
    <t>58</t>
  </si>
  <si>
    <t>997221611</t>
  </si>
  <si>
    <t>Nakládání suti na dopravní prostředky pro vodorovnou dopravu</t>
  </si>
  <si>
    <t>-1546543733</t>
  </si>
  <si>
    <t>59</t>
  </si>
  <si>
    <t>997221612</t>
  </si>
  <si>
    <t>Nakládání vybouraných hmot na dopravní prostředky pro vodorovnou dopravu</t>
  </si>
  <si>
    <t>899164915</t>
  </si>
  <si>
    <t>2140,964+19,012+23,077</t>
  </si>
  <si>
    <t>60</t>
  </si>
  <si>
    <t>997221861</t>
  </si>
  <si>
    <t>Poplatek za uložení stavebního odpadu na recyklační skládce (skládkovné) z prostého betonu pod kódem 17 01 01</t>
  </si>
  <si>
    <t>1227608873</t>
  </si>
  <si>
    <t>61</t>
  </si>
  <si>
    <t>997221873</t>
  </si>
  <si>
    <t>Poplatek za uložení stavebního odpadu na recyklační skládce (skládkovné) zeminy a kamení zatříděného do Katalogu odpadů pod kódem 17 05 04</t>
  </si>
  <si>
    <t>-1373097718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</si>
  <si>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</si>
  <si>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</si>
  <si>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</si>
  <si>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175744484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</si>
  <si>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</si>
  <si>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</si>
  <si>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</si>
  <si>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</si>
  <si>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</si>
  <si>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-1820433001</t>
  </si>
  <si>
    <t>64</t>
  </si>
  <si>
    <t>998225191</t>
  </si>
  <si>
    <t>Příplatek k přesunu hmot pro pozemní komunikace s krytem z kamene, živičným, betonovým do 1000 m</t>
  </si>
  <si>
    <t>271788200</t>
  </si>
  <si>
    <t>SO 101.2.ZH - Odvodnění (trativody, drenáže a žlaby)</t>
  </si>
  <si>
    <t xml:space="preserve">    2 - Základy</t>
  </si>
  <si>
    <t>973955979</t>
  </si>
  <si>
    <t>" rýhy pro odvodňovací žlaby a trativody"</t>
  </si>
  <si>
    <t>906,08*1,1*0,2</t>
  </si>
  <si>
    <t>129*0,51</t>
  </si>
  <si>
    <t>(60,16+251,2+295,3+126,3)*0,6*0,5</t>
  </si>
  <si>
    <t>-937317405</t>
  </si>
  <si>
    <t>485,016</t>
  </si>
  <si>
    <t>-496583141</t>
  </si>
  <si>
    <t>485,016*10 'Přepočtené koeficientem množství</t>
  </si>
  <si>
    <t>-2029920176</t>
  </si>
  <si>
    <t xml:space="preserve">"Dosypání nenamrzavého materiálu podél odvodňovacího žlabu. </t>
  </si>
  <si>
    <t xml:space="preserve">"Plocha viz. D.1.1.4 Vzorové příčné řezy, délka viz D.1.1.2 Situace PK </t>
  </si>
  <si>
    <t xml:space="preserve">"Plocha v řezu*délka: </t>
  </si>
  <si>
    <t>"0,04*527=21,080 [A]</t>
  </si>
  <si>
    <t>21,08</t>
  </si>
  <si>
    <t>-1797234100</t>
  </si>
  <si>
    <t>21,08*2 'Přepočtené koeficientem množství</t>
  </si>
  <si>
    <t>-788654586</t>
  </si>
  <si>
    <t>485,016*2 'Přepočtené koeficientem množství</t>
  </si>
  <si>
    <t>1364500533</t>
  </si>
  <si>
    <t>181951114</t>
  </si>
  <si>
    <t>Úprava pláně v hornině třídy těžitelnosti II, skupiny 4 a 5 se zhutněním</t>
  </si>
  <si>
    <t>-780907830</t>
  </si>
  <si>
    <t>(60,16+251,19+259,29+183,2+126,29)*1,1</t>
  </si>
  <si>
    <t>(60,16+251,2+295,3+126,3)*0,5</t>
  </si>
  <si>
    <t>906,08*1,1</t>
  </si>
  <si>
    <t>Základy</t>
  </si>
  <si>
    <t>211971110</t>
  </si>
  <si>
    <t>Zřízení opláštění žeber nebo trativodů geotextilií v rýze nebo zářezu sklonu do 1:2</t>
  </si>
  <si>
    <t>267601089</t>
  </si>
  <si>
    <t xml:space="preserve">"Geotextílie podélného trativod DN 160 specifikace viz. D.1.1.4 Vzorové příčné řezy </t>
  </si>
  <si>
    <t xml:space="preserve">"Délka viz. D.1.1.3 Podélný profil </t>
  </si>
  <si>
    <t xml:space="preserve">"km 1,710 - km 1,770 16, vlevo - délka*rozvinutá šířka - 60,16*1,95=117,312 [A] </t>
  </si>
  <si>
    <t xml:space="preserve">"km 1,710 - km 1,735 95, vpravo - délka*rozvinutá šířka - 25,95*1,95=50,603 [D] </t>
  </si>
  <si>
    <t xml:space="preserve">"km 1,751 15 - km 2,007 58, vpravo - délka*rozvinutá šířka - 251,19*1,95=489,821 [E] </t>
  </si>
  <si>
    <t xml:space="preserve">"km 2,019 77 - km 2,270 06, vpravo - délka*rozvinutá šířka - 259,29*1,95=505,616 [F] </t>
  </si>
  <si>
    <t xml:space="preserve">"km 2,286 81 - km 2,470 01, vpravo - délka*rozvinutá šířka - 183,20*1,95=357,240 [G] </t>
  </si>
  <si>
    <t xml:space="preserve">"km 2,533 71 - km 2,660, vpravo - délka*rozvinutá šířka - 126,29*1,95=246,266 [H] </t>
  </si>
  <si>
    <t>"Celkem: A+D+E+F+G+H=1 766,858 [I]</t>
  </si>
  <si>
    <t>1766,858</t>
  </si>
  <si>
    <t>69311199</t>
  </si>
  <si>
    <t>geotextilie netkaná separační, ochranná, filtrační, drenážní PES(70%)+PP(30%) 300g/m2</t>
  </si>
  <si>
    <t>1688227447</t>
  </si>
  <si>
    <t>1766,858*1,15 'Přepočtené koeficientem množství</t>
  </si>
  <si>
    <t>212752102</t>
  </si>
  <si>
    <t>Trativod z drenážních trubek korugovaných PE-HD SN 4 perforace 360° včetně lože otevřený výkop DN 150 pro liniové stavby</t>
  </si>
  <si>
    <t>-1252828334</t>
  </si>
  <si>
    <t xml:space="preserve">"Podélná drenáž u opěrné zídky specifikace viz. D.1.1.4 Vzorové příčné řezy </t>
  </si>
  <si>
    <t xml:space="preserve">"Délka viz. D.1.1.2a,b Situace PK 1.-2.díl: </t>
  </si>
  <si>
    <t>"km 2,472 - km 2,601, vpravo - délka - 129=129,000 [A]</t>
  </si>
  <si>
    <t>212752103</t>
  </si>
  <si>
    <t>Trativod z drenážních trubek korugovaných PE-HD SN 4 perforace 360° včetně lože otevřený výkop DN 200 pro liniové stavby</t>
  </si>
  <si>
    <t>-1618736042</t>
  </si>
  <si>
    <t xml:space="preserve">"Podélný trativod DN 160 specifikace viz. D.1.1.4 Vzorové příčné řezy </t>
  </si>
  <si>
    <t xml:space="preserve">"km 1,710 - km 1,770 16, vlevo - délka - 60,16=60,160 [A] </t>
  </si>
  <si>
    <t xml:space="preserve">"km 1,710 - km 1,735 95, vpravo - délka - 25,95=25,950 [D] </t>
  </si>
  <si>
    <t xml:space="preserve">"km 1,751 15 - km 2,007 58, vpravo - délak - 251,19=251,190 [E] </t>
  </si>
  <si>
    <t xml:space="preserve">"km 2,019 77 - km 2,270 06, vpravo - délka - 259,29=259,290 [F] </t>
  </si>
  <si>
    <t xml:space="preserve">"km 2,286 81 - km 2,470 01, vpravo - délka - 183,20=183,200 [G] </t>
  </si>
  <si>
    <t xml:space="preserve">"km 2,533 71 - km 2,660, vpravo - délka - 126,29=126,290 [H] </t>
  </si>
  <si>
    <t>"Celkem: A+D+E+F+G+H=906,080 [I]</t>
  </si>
  <si>
    <t>60,2+26+251,2+259,3+183,2+126,3</t>
  </si>
  <si>
    <t>935112111</t>
  </si>
  <si>
    <t>Osazení příkopového žlabu do betonu tl 100 mm z betonových tvárnic š 500 mm</t>
  </si>
  <si>
    <t>-2020590586</t>
  </si>
  <si>
    <t xml:space="preserve">"Příložné desky odvodňovacího žlab specifikace viz. D.1.1.4 Vzorové příčné řezy </t>
  </si>
  <si>
    <t>"km 1,751 15 - km 2,007 58, vpravo - délka - 251,19"</t>
  </si>
  <si>
    <t>"km 2,019 77 - km 2,270 06, vpravo - délka- 259,29"</t>
  </si>
  <si>
    <t>"km  2,286 81- km2,470 01 vpravo - délka-183,2"</t>
  </si>
  <si>
    <t>"km 2,533 71 - km 2,660, vpravo - délka- 126,29"</t>
  </si>
  <si>
    <t>(251,2+259,3+183,2+126,3)</t>
  </si>
  <si>
    <t>935112112</t>
  </si>
  <si>
    <t>Osazení příkopového žlabu do betonu tl 100 mm z betonových desek</t>
  </si>
  <si>
    <t>2141957836</t>
  </si>
  <si>
    <t>(251,2+183,2+265,71)*0,4*2</t>
  </si>
  <si>
    <t>"km 2,470 57 - km 2,660 - délka- 189,43"</t>
  </si>
  <si>
    <t>189,5*0,5</t>
  </si>
  <si>
    <t>59227021.M01</t>
  </si>
  <si>
    <t>žlabovka příkopová betonová 500x330x80mm</t>
  </si>
  <si>
    <t>-1844622257</t>
  </si>
  <si>
    <t>820*1,03 'Přepočtené koeficientem množství</t>
  </si>
  <si>
    <t>59227032.M01</t>
  </si>
  <si>
    <t>deska betonová meliorační 500x330x80mm</t>
  </si>
  <si>
    <t>2073513778</t>
  </si>
  <si>
    <t>(251,2+183,2+265,71)*2</t>
  </si>
  <si>
    <t>189,5</t>
  </si>
  <si>
    <t>1589,72*1,036 'Přepočtené koeficientem množství</t>
  </si>
  <si>
    <t>517692479</t>
  </si>
  <si>
    <t>1034314392</t>
  </si>
  <si>
    <t>SO 101.3.ZH - Propustek P1 - km 1,809 82</t>
  </si>
  <si>
    <t xml:space="preserve">    4 - Vodorovné konstrukce</t>
  </si>
  <si>
    <t xml:space="preserve">    8 - Trubní vedení</t>
  </si>
  <si>
    <t xml:space="preserve">    9 - Ostatní konstrukce a práce, bourání</t>
  </si>
  <si>
    <t>132251254</t>
  </si>
  <si>
    <t>Hloubení rýh nezapažených š do 2000 mm v hornině třídy těžitelnosti I, skupiny 3 objem do 500 m3 strojně</t>
  </si>
  <si>
    <t>-315858767</t>
  </si>
  <si>
    <t>6,5*1,8*2</t>
  </si>
  <si>
    <t>7,5*1,8*1</t>
  </si>
  <si>
    <t>7,5*2*0,5</t>
  </si>
  <si>
    <t>162751117</t>
  </si>
  <si>
    <t>Vodorovné přemístění do 10000 m výkopku/sypaniny z horniny třídy těžitelnosti I, skupiny 1 až 3</t>
  </si>
  <si>
    <t>-607312792</t>
  </si>
  <si>
    <t>44,4</t>
  </si>
  <si>
    <t>162751119</t>
  </si>
  <si>
    <t>Příplatek k vodorovnému přemístění výkopku/sypaniny z horniny třídy těžitelnosti I, skupiny 1 až 3 ZKD 1000 m přes 10000 m</t>
  </si>
  <si>
    <t>-723643526</t>
  </si>
  <si>
    <t>44,4*10 'Přepočtené koeficientem množství</t>
  </si>
  <si>
    <t>-79339109</t>
  </si>
  <si>
    <t>6,5*1,8*1,5</t>
  </si>
  <si>
    <t>1829658930</t>
  </si>
  <si>
    <t>17,55</t>
  </si>
  <si>
    <t>17,55*2 'Přepočtené koeficientem množství</t>
  </si>
  <si>
    <t>-1635341030</t>
  </si>
  <si>
    <t>44,4*2 'Přepočtené koeficientem množství</t>
  </si>
  <si>
    <t>-1628782860</t>
  </si>
  <si>
    <t>Vodorovné konstrukce</t>
  </si>
  <si>
    <t>451541111</t>
  </si>
  <si>
    <t>Lože pod potrubí otevřený výkop ze štěrkodrtě</t>
  </si>
  <si>
    <t>-1721485140</t>
  </si>
  <si>
    <t xml:space="preserve">"Prodloužení trubního propustku P1 - DN800 - km 1,809 82. </t>
  </si>
  <si>
    <t xml:space="preserve">"Specifikace viz. D.1.1.7 Propustky. </t>
  </si>
  <si>
    <t xml:space="preserve">"Podkladní beton základu (délka*výška*šířka): </t>
  </si>
  <si>
    <t xml:space="preserve">"((1,8*0,1*1,8)+(4,31*0,1*1,2)+(0,6*0,1*1,8))=0,949 [A] </t>
  </si>
  <si>
    <t xml:space="preserve">"Podklad pro dlažbu výtoku. </t>
  </si>
  <si>
    <t xml:space="preserve">"(délka*výška*šířka): </t>
  </si>
  <si>
    <t xml:space="preserve">"(1,25*0,1*6)=0,750 [D] </t>
  </si>
  <si>
    <t>((1,8*0,1*1,8)+(4,31*0,1*1,2)+(0,6*0,1*1,8))</t>
  </si>
  <si>
    <t>(1,25*0,1*6)</t>
  </si>
  <si>
    <t>452112131</t>
  </si>
  <si>
    <t>Osazení betonových prstenců nebo rámů v nad 200 mm</t>
  </si>
  <si>
    <t>-102720017</t>
  </si>
  <si>
    <t>59224188</t>
  </si>
  <si>
    <t>prstenec šachtový vyrovnávací betonový 625x120x120mm</t>
  </si>
  <si>
    <t>628582758</t>
  </si>
  <si>
    <t>59224056</t>
  </si>
  <si>
    <t>kónus pro kanalizační šachty s kapsovým stupadlem 100/62,5x67x12cm</t>
  </si>
  <si>
    <t>719837591</t>
  </si>
  <si>
    <t>452313131</t>
  </si>
  <si>
    <t>Podkladní bloky z betonu prostého tř. C 12/15 otevřený výkop</t>
  </si>
  <si>
    <t>-1091070640</t>
  </si>
  <si>
    <t xml:space="preserve">"Základ (délka*výška*šířka): </t>
  </si>
  <si>
    <t xml:space="preserve">"((0,6*1,8*1,8)+(4,31*0,14*1,2)+(0,6*0,6*1,8))=3,316 [B] </t>
  </si>
  <si>
    <t>"Celkem: A+B+D=5,015 [E]</t>
  </si>
  <si>
    <t>((0,6*1,8*1,8)+(4,31*0,14*1,2)+(0,6*0,6*1,8))</t>
  </si>
  <si>
    <t>Trubní vedení</t>
  </si>
  <si>
    <t>899104112</t>
  </si>
  <si>
    <t>Osazení poklopů litinových nebo ocelových včetně rámů pro třídu zatížení D400, E600</t>
  </si>
  <si>
    <t>-507600263</t>
  </si>
  <si>
    <t>28661935</t>
  </si>
  <si>
    <t>poklop šachtový litinový dno DN 600 pro třídu zatížení D400</t>
  </si>
  <si>
    <t>-1228511103</t>
  </si>
  <si>
    <t>Ostatní konstrukce a práce, bourání</t>
  </si>
  <si>
    <t>919441221</t>
  </si>
  <si>
    <t>Čelo propustku z lomového kamene pro propustek z trub DN 600 až 800</t>
  </si>
  <si>
    <t>792519454</t>
  </si>
  <si>
    <t>"1=1,000 [A]</t>
  </si>
  <si>
    <t>919443111</t>
  </si>
  <si>
    <t>Vtoková jímka z lomového kamene propustku z trub do DN 800</t>
  </si>
  <si>
    <t>273358110</t>
  </si>
  <si>
    <t xml:space="preserve">"Výtok z propustku (délka*výška*šířka): </t>
  </si>
  <si>
    <t>"(1,25*0,3*6)=2,250 [A]</t>
  </si>
  <si>
    <t>919521160</t>
  </si>
  <si>
    <t>Zřízení silničního propustku z trub betonových nebo ŽB DN 800</t>
  </si>
  <si>
    <t>1480660186</t>
  </si>
  <si>
    <t xml:space="preserve">"délka </t>
  </si>
  <si>
    <t>"6,31=6,310 [A]</t>
  </si>
  <si>
    <t>6,31</t>
  </si>
  <si>
    <t>59222002</t>
  </si>
  <si>
    <t>trouba ŽB hrdlová DN 800</t>
  </si>
  <si>
    <t>1847305305</t>
  </si>
  <si>
    <t>6,31*1,03 'Přepočtené koeficientem množství</t>
  </si>
  <si>
    <t>919535556</t>
  </si>
  <si>
    <t>Obetonování trubního propustku betonem se zvýšenými nároky na prostředí tř. C 25/30</t>
  </si>
  <si>
    <t>1017035516</t>
  </si>
  <si>
    <t xml:space="preserve">"((výška*šířka obetonování)-(plocha trouby))*délka propustku </t>
  </si>
  <si>
    <t>"((1,32*1,32)-(3,14*0,52*0,52))*6,31=5,637 [A]</t>
  </si>
  <si>
    <t>5,637</t>
  </si>
  <si>
    <t>919794441</t>
  </si>
  <si>
    <t>Úprava ploch kolem hydrantů, šoupat, poklopů a mříží nebo sloupů v živičných krytech pl do 2 m2</t>
  </si>
  <si>
    <t>839206810</t>
  </si>
  <si>
    <t xml:space="preserve">"Výšková úprava šachty. </t>
  </si>
  <si>
    <t>358315115</t>
  </si>
  <si>
    <t>Bourání stoky kompletní nebo vybourání otvorů z prostého betonu plochy přes 4 m2</t>
  </si>
  <si>
    <t>321906406</t>
  </si>
  <si>
    <t xml:space="preserve">"Bourání křídel stávajícího propustku. </t>
  </si>
  <si>
    <t xml:space="preserve">"délka*šířka*výška*počet </t>
  </si>
  <si>
    <t xml:space="preserve">"((2,5*0,4)*3,6)*2=7,200 [A] </t>
  </si>
  <si>
    <t xml:space="preserve">"Snížení stávajícího čela propustku. </t>
  </si>
  <si>
    <t xml:space="preserve">"délka*šířka*výška </t>
  </si>
  <si>
    <t xml:space="preserve">"3*0,55*0,12=0,198 [B] </t>
  </si>
  <si>
    <t>"Celkem: A+B=7,398 [C]</t>
  </si>
  <si>
    <t>7,398</t>
  </si>
  <si>
    <t>684065783</t>
  </si>
  <si>
    <t>"beton"16,276</t>
  </si>
  <si>
    <t>1690651534</t>
  </si>
  <si>
    <t>16,276</t>
  </si>
  <si>
    <t>16,276*19 'Přepočtené koeficientem množství</t>
  </si>
  <si>
    <t>-608367881</t>
  </si>
  <si>
    <t>2063151715</t>
  </si>
  <si>
    <t>998271301</t>
  </si>
  <si>
    <t>Přesun hmot pro kanalizace hloubené monolitické z betonu otevřený výkop</t>
  </si>
  <si>
    <t>91491977</t>
  </si>
  <si>
    <t>SO 101.4.ZH - Propustek P2 - km 2,530 53</t>
  </si>
  <si>
    <t>8 - Trubní vedení</t>
  </si>
  <si>
    <t>9 - Ostatní konstrukce a práce, bourání</t>
  </si>
  <si>
    <t>998 - Přesun hmot</t>
  </si>
  <si>
    <t>-571558682</t>
  </si>
  <si>
    <t>-329499131</t>
  </si>
  <si>
    <t>1645381854</t>
  </si>
  <si>
    <t>-1623894070</t>
  </si>
  <si>
    <t>-909564722</t>
  </si>
  <si>
    <t>-1733961931</t>
  </si>
  <si>
    <t>2137543446</t>
  </si>
  <si>
    <t>-1227670736</t>
  </si>
  <si>
    <t>1775298939</t>
  </si>
  <si>
    <t>-1119664244</t>
  </si>
  <si>
    <t>-673267869</t>
  </si>
  <si>
    <t>-866608358</t>
  </si>
  <si>
    <t>1401201147</t>
  </si>
  <si>
    <t>-554211301</t>
  </si>
  <si>
    <t>-706084242</t>
  </si>
  <si>
    <t>899090934</t>
  </si>
  <si>
    <t>4,759</t>
  </si>
  <si>
    <t>403022154</t>
  </si>
  <si>
    <t>-2052739161</t>
  </si>
  <si>
    <t>591941304</t>
  </si>
  <si>
    <t>-1159909805</t>
  </si>
  <si>
    <t>"(2,6*0,3*6,2)=4,836 [A]</t>
  </si>
  <si>
    <t>-2012087696</t>
  </si>
  <si>
    <t xml:space="preserve">"Prodloužení trubního propustku P2 - DN800 - km 2,530 53. </t>
  </si>
  <si>
    <t>"6,13=6,130 [A]</t>
  </si>
  <si>
    <t>6,13</t>
  </si>
  <si>
    <t>1898732254</t>
  </si>
  <si>
    <t>6,13*1,03 'Přepočtené koeficientem množství</t>
  </si>
  <si>
    <t>-2000142190</t>
  </si>
  <si>
    <t>969005341</t>
  </si>
  <si>
    <t>-1057395241</t>
  </si>
  <si>
    <t>584861141</t>
  </si>
  <si>
    <t>SO 101.5.ZH - Výměna aktivní zóny</t>
  </si>
  <si>
    <t>-767692687</t>
  </si>
  <si>
    <t xml:space="preserve">"Výměna aktivní zóny. </t>
  </si>
  <si>
    <t xml:space="preserve">"Od ZÚ 1,710 do km 2,666, tloušťka 0,5 m, šířka 9,5 m (Viz. D.1.1.4 Vzorové příčné řezy). </t>
  </si>
  <si>
    <t xml:space="preserve">"délka*hloubka*šířka </t>
  </si>
  <si>
    <t xml:space="preserve">"950*0,5*9,5=4 512,500 [A] </t>
  </si>
  <si>
    <t xml:space="preserve">"V místě rozšíření ,,zazubeného svahu" </t>
  </si>
  <si>
    <t xml:space="preserve">"Od km 2,520 - do km 2,580 - délka 60 m. </t>
  </si>
  <si>
    <t xml:space="preserve">"délka*hloubka*průměrná šířka </t>
  </si>
  <si>
    <t xml:space="preserve">"60*0,3*2,25=40,500 [B] </t>
  </si>
  <si>
    <t>"Celkem: A+B=4 553,000 [C]</t>
  </si>
  <si>
    <t>4553</t>
  </si>
  <si>
    <t>1849747768</t>
  </si>
  <si>
    <t>-194541974</t>
  </si>
  <si>
    <t>4553*10 'Přepočtené koeficientem množství</t>
  </si>
  <si>
    <t>385436272</t>
  </si>
  <si>
    <t>584022507</t>
  </si>
  <si>
    <t>399448357</t>
  </si>
  <si>
    <t>3420,56863420555*2 'Přepočtené koeficientem množství</t>
  </si>
  <si>
    <t>182454640</t>
  </si>
  <si>
    <t>4553*2 'Přepočtené koeficientem množství</t>
  </si>
  <si>
    <t>456437187</t>
  </si>
  <si>
    <t>181152302</t>
  </si>
  <si>
    <t>Úprava pláně pro silnice a dálnice v zářezech se zhutněním</t>
  </si>
  <si>
    <t>1062195701</t>
  </si>
  <si>
    <t>950*9,5</t>
  </si>
  <si>
    <t>60*2,25</t>
  </si>
  <si>
    <t>SO 101.ZV - Silnice II/231 - S 7,5/90 (od km 2,660 do km 2,770)</t>
  </si>
  <si>
    <t>SO 101.1.ZV - Silnice II/231</t>
  </si>
  <si>
    <t>-1464222803</t>
  </si>
  <si>
    <t xml:space="preserve">"Objem viz. E.4 Zásady organizace výstavby (bilnace zemních hmot) </t>
  </si>
  <si>
    <t xml:space="preserve">"Odstranění nezpevněných ploch  </t>
  </si>
  <si>
    <t xml:space="preserve">"km 2,660 00_2,770 00 </t>
  </si>
  <si>
    <t xml:space="preserve">"Objem: </t>
  </si>
  <si>
    <t>"303,85=303,850 [A]</t>
  </si>
  <si>
    <t>920,75</t>
  </si>
  <si>
    <t>-1572307724</t>
  </si>
  <si>
    <t>918,66</t>
  </si>
  <si>
    <t>1961730472</t>
  </si>
  <si>
    <t>841*2</t>
  </si>
  <si>
    <t>886628342</t>
  </si>
  <si>
    <t>"odvoz na mezideponie pro zpětné využití"869</t>
  </si>
  <si>
    <t>"odvoz na skladku "443</t>
  </si>
  <si>
    <t>122351104</t>
  </si>
  <si>
    <t>Odkopávky a prokopávky nezapažené v hornině třídy těžitelnosti II, skupiny 4 objem do 500 m3 strojně</t>
  </si>
  <si>
    <t>1525501037</t>
  </si>
  <si>
    <t>"odkop pro těleso PK"</t>
  </si>
  <si>
    <t>140*6*0,568</t>
  </si>
  <si>
    <t>132351252</t>
  </si>
  <si>
    <t>Hloubení rýh nezapažených š do 2000 mm v hornině třídy těžitelnosti II, skupiny 4 objem do 50 m3 strojně</t>
  </si>
  <si>
    <t>1665026173</t>
  </si>
  <si>
    <t>" odvod. žlab"</t>
  </si>
  <si>
    <t>140*1,3*0,15</t>
  </si>
  <si>
    <t>-1065081898</t>
  </si>
  <si>
    <t>" pro zpětné uložení"</t>
  </si>
  <si>
    <t>869*0,1*2</t>
  </si>
  <si>
    <t>1312959079</t>
  </si>
  <si>
    <t>-1152793868</t>
  </si>
  <si>
    <t>504,42*10 'Přepočtené koeficientem množství</t>
  </si>
  <si>
    <t>167151102</t>
  </si>
  <si>
    <t>Nakládání výkopku z hornin třídy těžitelnosti II, skupiny 4 a 5 do 100 m3</t>
  </si>
  <si>
    <t>-1531886246</t>
  </si>
  <si>
    <t>869*0,1</t>
  </si>
  <si>
    <t>-1129249794</t>
  </si>
  <si>
    <t>"dosypání krajnice"</t>
  </si>
  <si>
    <t>140*4*0,288</t>
  </si>
  <si>
    <t>110*0,2*0,2</t>
  </si>
  <si>
    <t>-1289349295</t>
  </si>
  <si>
    <t>165,68*2 'Přepočtené koeficientem množství</t>
  </si>
  <si>
    <t>1438397817</t>
  </si>
  <si>
    <t>504,42*2 'Přepočtené koeficientem množství</t>
  </si>
  <si>
    <t>978282616</t>
  </si>
  <si>
    <t>1934747525</t>
  </si>
  <si>
    <t xml:space="preserve">"PLocha (pol. viz. E.4 Zásady organizace výstavby (bilnace zemních hmot - pol. 18221). </t>
  </si>
  <si>
    <t>"1312-869=443,000 [A]</t>
  </si>
  <si>
    <t>443</t>
  </si>
  <si>
    <t>-1024708338</t>
  </si>
  <si>
    <t>876</t>
  </si>
  <si>
    <t>-405543996</t>
  </si>
  <si>
    <t>"1312-443=869,000 [A]</t>
  </si>
  <si>
    <t>869</t>
  </si>
  <si>
    <t>-1668627595</t>
  </si>
  <si>
    <t xml:space="preserve">"Plocha viz. D.1.1.2a SItuace PK - 1.díl a D.1.1.2b Situace PK - 2.díl. (položka 18221) </t>
  </si>
  <si>
    <t>"869=869,000 [A]</t>
  </si>
  <si>
    <t>1421557342</t>
  </si>
  <si>
    <t>869*0,025 'Přepočtené koeficientem množství</t>
  </si>
  <si>
    <t>-147959283</t>
  </si>
  <si>
    <t>916349083</t>
  </si>
  <si>
    <t>"km 2,660 00_2,770 00 - (0,4+1,3)*110=187,000 [F]</t>
  </si>
  <si>
    <t>187</t>
  </si>
  <si>
    <t>1557793498</t>
  </si>
  <si>
    <t>"848+((0,1+0,1)*140)=876,000 [A]</t>
  </si>
  <si>
    <t>292174888</t>
  </si>
  <si>
    <t>"820+((0,1+0,1)*140)=848,000 [A]</t>
  </si>
  <si>
    <t>848</t>
  </si>
  <si>
    <t>-410283783</t>
  </si>
  <si>
    <t>"806+((0,05+0,05)*140)=820,000 [A]</t>
  </si>
  <si>
    <t>820</t>
  </si>
  <si>
    <t>586750897</t>
  </si>
  <si>
    <t>"km 2,660 00_2,770 00 - 110*(0,06+0,06)=13,200 [F]</t>
  </si>
  <si>
    <t>13,2</t>
  </si>
  <si>
    <t>-1529454171</t>
  </si>
  <si>
    <t>"848=848,000 [A]</t>
  </si>
  <si>
    <t>-1850350937</t>
  </si>
  <si>
    <t xml:space="preserve">"806=806,000 [A] </t>
  </si>
  <si>
    <t xml:space="preserve">"820=820,000 [B] </t>
  </si>
  <si>
    <t>"Celkem: A+B=1 626,000 [C]</t>
  </si>
  <si>
    <t>1626</t>
  </si>
  <si>
    <t>933740410</t>
  </si>
  <si>
    <t>"792=792,000 [A]</t>
  </si>
  <si>
    <t>792</t>
  </si>
  <si>
    <t>1371247009</t>
  </si>
  <si>
    <t>"792+((0,05+0,05)*140)=806,000 [A]</t>
  </si>
  <si>
    <t>806</t>
  </si>
  <si>
    <t>1815485387</t>
  </si>
  <si>
    <t xml:space="preserve">"KÚ, délka: 7,0=7,000 [B] </t>
  </si>
  <si>
    <t xml:space="preserve">"sjezd km 2,700, délka: 3,4=3,400 [H] </t>
  </si>
  <si>
    <t xml:space="preserve">"Obrusná vrstva Od km 2,660 do KÚ km 2,770:110=110,000 [K] </t>
  </si>
  <si>
    <t xml:space="preserve">"Ložní vrstva Od km 2,660 do KÚ km 2,770:110=110,000 [I] </t>
  </si>
  <si>
    <t xml:space="preserve">"Řezání v km 2,66:7,5=7,500 [J] </t>
  </si>
  <si>
    <t>"Celkem: B+H+K+L+I+J=245,400 [M]</t>
  </si>
  <si>
    <t>245,5</t>
  </si>
  <si>
    <t>174946062</t>
  </si>
  <si>
    <t xml:space="preserve">"Obrusná vrstva Od km 2,660 do KÚ km 2,770 </t>
  </si>
  <si>
    <t xml:space="preserve">"Obrusná vrstva Od km 2,660 do KÚ km 2,770:110=110,000 [L] </t>
  </si>
  <si>
    <t>"Celkem: B+H+L+J=127,900 [M]</t>
  </si>
  <si>
    <t>127,9</t>
  </si>
  <si>
    <t>-1354207953</t>
  </si>
  <si>
    <t>"Celkem: B+H+I+J=127,900 [K]</t>
  </si>
  <si>
    <t>1194377450</t>
  </si>
  <si>
    <t>"kamenivo"543,035</t>
  </si>
  <si>
    <t>"živice"215,296</t>
  </si>
  <si>
    <t>1398982235</t>
  </si>
  <si>
    <t>758,331</t>
  </si>
  <si>
    <t>758,331*19 'Přepočtené koeficientem množství</t>
  </si>
  <si>
    <t>-869043537</t>
  </si>
  <si>
    <t>"beton"298,565</t>
  </si>
  <si>
    <t>1428848956</t>
  </si>
  <si>
    <t>298,296</t>
  </si>
  <si>
    <t>298,296*19 'Přepočtené koeficientem množství</t>
  </si>
  <si>
    <t>-234522484</t>
  </si>
  <si>
    <t>417523801</t>
  </si>
  <si>
    <t>298,565</t>
  </si>
  <si>
    <t>-399652833</t>
  </si>
  <si>
    <t>-1461131470</t>
  </si>
  <si>
    <t>1096938557</t>
  </si>
  <si>
    <t>1283811096</t>
  </si>
  <si>
    <t>-1589659255</t>
  </si>
  <si>
    <t>SO 101.2.ZV - Odvodnění (trativody, drenáže a žlaby)</t>
  </si>
  <si>
    <t>-1416643071</t>
  </si>
  <si>
    <t>110*1,1*0,5</t>
  </si>
  <si>
    <t>214,5*0,51</t>
  </si>
  <si>
    <t>110*2*0,21</t>
  </si>
  <si>
    <t>1578805296</t>
  </si>
  <si>
    <t>216,095</t>
  </si>
  <si>
    <t>-1373197296</t>
  </si>
  <si>
    <t>216,095*10 'Přepočtené koeficientem množství</t>
  </si>
  <si>
    <t>-1503496385</t>
  </si>
  <si>
    <t xml:space="preserve">"Plocha*délka: </t>
  </si>
  <si>
    <t>"0,04*110=4,400 [A]</t>
  </si>
  <si>
    <t>4,4</t>
  </si>
  <si>
    <t>-98413936</t>
  </si>
  <si>
    <t>4,4*2 'Přepočtené koeficientem množství</t>
  </si>
  <si>
    <t>-306117943</t>
  </si>
  <si>
    <t>216,095*2 'Přepočtené koeficientem množství</t>
  </si>
  <si>
    <t>-1390489849</t>
  </si>
  <si>
    <t>314964722</t>
  </si>
  <si>
    <t>110*1,1</t>
  </si>
  <si>
    <t>214,5*0,5</t>
  </si>
  <si>
    <t>110*0,5</t>
  </si>
  <si>
    <t>-378216559</t>
  </si>
  <si>
    <t>"km 2,660 - km 2,770, vpravo - délka*rozvinutá šířka - 110*1,95=214,500 [H]</t>
  </si>
  <si>
    <t>214,5</t>
  </si>
  <si>
    <t>296853937</t>
  </si>
  <si>
    <t>214,5*1,15 'Přepočtené koeficientem množství</t>
  </si>
  <si>
    <t>-1104773493</t>
  </si>
  <si>
    <t>"km 2,660 - km 2,770, vpravo - délka*šířka - 110*1,95=214,500 [H]</t>
  </si>
  <si>
    <t>860130616</t>
  </si>
  <si>
    <t>"km 2,660 - km 2,80, vpravo - délka*plocha v řezu - 139,5"</t>
  </si>
  <si>
    <t>139,5</t>
  </si>
  <si>
    <t>-1311124166</t>
  </si>
  <si>
    <t xml:space="preserve">"Odvodňovací žlab specifikace viz. D.1.1.4 Vzorové příčné řezy </t>
  </si>
  <si>
    <t>"km 2,660 - km 2,770, vpravo - délka - 139,5 "</t>
  </si>
  <si>
    <t>139,5*0,4*2</t>
  </si>
  <si>
    <t>967112103</t>
  </si>
  <si>
    <t>139,5*1,03 'Přepočtené koeficientem množství</t>
  </si>
  <si>
    <t>-1616735706</t>
  </si>
  <si>
    <t>139,5*2</t>
  </si>
  <si>
    <t>279*1,03 'Přepočtené koeficientem množství</t>
  </si>
  <si>
    <t>597940142</t>
  </si>
  <si>
    <t>810622215</t>
  </si>
  <si>
    <t>SO 101.3.ZV - Propustek P3 - km 2,700 00</t>
  </si>
  <si>
    <t>1478679181</t>
  </si>
  <si>
    <t>(10-2,4)*1,8*2,5</t>
  </si>
  <si>
    <t>1,3*1,8*1*2</t>
  </si>
  <si>
    <t>2*0,4*0,5*2</t>
  </si>
  <si>
    <t>-1840578122</t>
  </si>
  <si>
    <t>39,68</t>
  </si>
  <si>
    <t>708438879</t>
  </si>
  <si>
    <t>39,68*10 'Přepočtené koeficientem množství</t>
  </si>
  <si>
    <t>1500333162</t>
  </si>
  <si>
    <t>39,68*2 'Přepočtené koeficientem množství</t>
  </si>
  <si>
    <t>1490999056</t>
  </si>
  <si>
    <t>1262292734</t>
  </si>
  <si>
    <t xml:space="preserve">"Trubní propustek P3 - DN600 - km 2,700 00. </t>
  </si>
  <si>
    <t xml:space="preserve">"((1,3*0,1*1,8)+(7,58*0,1*1,2)+(1,1*0,1*1,8))=1,342 [A] </t>
  </si>
  <si>
    <t xml:space="preserve">"((2,0*0,1*0,4)+(1*0,1*0,4))=0,120 [D] </t>
  </si>
  <si>
    <t>1,342+0,12</t>
  </si>
  <si>
    <t>1287567306</t>
  </si>
  <si>
    <t>1136749045</t>
  </si>
  <si>
    <t>-507789998</t>
  </si>
  <si>
    <t>1136740604</t>
  </si>
  <si>
    <t xml:space="preserve">"((0,6*1,3*1,8)+(7,58*0,15*1)+(0,6*1,1*1,8))=3,729 [B] </t>
  </si>
  <si>
    <t>"Celkem: A+B+D=5,191 [E]</t>
  </si>
  <si>
    <t>5,191</t>
  </si>
  <si>
    <t>-13779471</t>
  </si>
  <si>
    <t>"2=2,000 [A]</t>
  </si>
  <si>
    <t>822931933</t>
  </si>
  <si>
    <t>"((2,0*0,3*0,4)+(1*0,3*0,4))=0,360 [A]</t>
  </si>
  <si>
    <t>919521140</t>
  </si>
  <si>
    <t>Zřízení silničního propustku z trub betonových nebo ŽB DN 600</t>
  </si>
  <si>
    <t>-768536379</t>
  </si>
  <si>
    <t>"9,98=9,980 [A]</t>
  </si>
  <si>
    <t>9,98</t>
  </si>
  <si>
    <t>59222001</t>
  </si>
  <si>
    <t>trouba ŽB hrdlová DN 600</t>
  </si>
  <si>
    <t>2120750576</t>
  </si>
  <si>
    <t>9,98*1,03 'Přepočtené koeficientem množství</t>
  </si>
  <si>
    <t>1906280894</t>
  </si>
  <si>
    <t>"((1*1)-(3,14*0,4*0,4))*9,98=4,966 [A]</t>
  </si>
  <si>
    <t>4,966</t>
  </si>
  <si>
    <t>-2141252559</t>
  </si>
  <si>
    <t>-990444934</t>
  </si>
  <si>
    <t>SO 101.4.ZV - Výměna aktivní zóny</t>
  </si>
  <si>
    <t>122351105</t>
  </si>
  <si>
    <t>Odkopávky a prokopávky nezapažené v hornině třídy těžitelnosti II, skupiny 4 objem do 1000 m3 strojně</t>
  </si>
  <si>
    <t>-667668417</t>
  </si>
  <si>
    <t xml:space="preserve">"Od ZÚ 2,660 do km 2,770, tloušťka 0,5 m, šířka 9,5 m (Viz. D.1.1.4 Vzorové příčné řezy). </t>
  </si>
  <si>
    <t>"110*0,5*9,5=522,500 [A]</t>
  </si>
  <si>
    <t>522,5</t>
  </si>
  <si>
    <t>264878443</t>
  </si>
  <si>
    <t>1385557054</t>
  </si>
  <si>
    <t>522,5*10 'Přepočtené koeficientem množství</t>
  </si>
  <si>
    <t>373088272</t>
  </si>
  <si>
    <t>780019781</t>
  </si>
  <si>
    <t>-1986142776</t>
  </si>
  <si>
    <t>392,542743547639*2 'Přepočtené koeficientem množství</t>
  </si>
  <si>
    <t>-1988658248</t>
  </si>
  <si>
    <t>522,5*2 'Přepočtené koeficientem množství</t>
  </si>
  <si>
    <t>861272545</t>
  </si>
  <si>
    <t>-1002728238</t>
  </si>
  <si>
    <t>110*9,5</t>
  </si>
  <si>
    <t>SO 151.ZH - Dopravní značení II/231 (od km 1,710 do km 2,660)</t>
  </si>
  <si>
    <t>9 - Ostatní konstrukce a práce</t>
  </si>
  <si>
    <t>912211111</t>
  </si>
  <si>
    <t>Montáž směrového sloupku silničního plastového prosté uložení bez betonového základu</t>
  </si>
  <si>
    <t>-2125914750</t>
  </si>
  <si>
    <t>40445158</t>
  </si>
  <si>
    <t>sloupek směrový silniční plastový 1,2m</t>
  </si>
  <si>
    <t>-254304664</t>
  </si>
  <si>
    <t>914111111</t>
  </si>
  <si>
    <t>Montáž svislé dopravní značky do velikosti 1 m2 objímkami na sloupek nebo konzolu</t>
  </si>
  <si>
    <t>-1937680105</t>
  </si>
  <si>
    <t>40445602</t>
  </si>
  <si>
    <t>výstražné dopravní značky A1-A30, A33 1000mm retroreflexní</t>
  </si>
  <si>
    <t>1269342534</t>
  </si>
  <si>
    <t>914511111</t>
  </si>
  <si>
    <t>Montáž sloupku dopravních značek délky do 3,5 m s betonovým základem</t>
  </si>
  <si>
    <t>2014520183</t>
  </si>
  <si>
    <t>40445230</t>
  </si>
  <si>
    <t>sloupek pro dopravní značku Zn D 70mm v 3,5m</t>
  </si>
  <si>
    <t>735846114</t>
  </si>
  <si>
    <t>915211111</t>
  </si>
  <si>
    <t>Vodorovné dopravní značení dělící čáry souvislé š 125 mm bílý plast</t>
  </si>
  <si>
    <t>1014579332</t>
  </si>
  <si>
    <t>915221111</t>
  </si>
  <si>
    <t>Vodorovné dopravní značení vodící čáry souvislé š 250 mm bílý plast</t>
  </si>
  <si>
    <t>-1641688399</t>
  </si>
  <si>
    <t>915221121</t>
  </si>
  <si>
    <t>Vodorovné dopravní značení vodící čáry přerušované š 250 mm bílý plast</t>
  </si>
  <si>
    <t>-606485638</t>
  </si>
  <si>
    <t>915331111</t>
  </si>
  <si>
    <t>Předformátované vodorovné dopravní značení čára šířky 12 cm</t>
  </si>
  <si>
    <t>-1292384280</t>
  </si>
  <si>
    <t>915331112</t>
  </si>
  <si>
    <t>Předformátované vodorovné dopravní značení čára šířky 25 cm</t>
  </si>
  <si>
    <t>1544358931</t>
  </si>
  <si>
    <t>1873,4+25,3</t>
  </si>
  <si>
    <t>966006211</t>
  </si>
  <si>
    <t>Odstranění svislých dopravních značek ze sloupů, sloupků nebo konzol</t>
  </si>
  <si>
    <t>-1560933103</t>
  </si>
  <si>
    <t>SO 151.ZV - Dopravní značení II/231 (od km 2,660 do km 2,770)</t>
  </si>
  <si>
    <t>-1769463216</t>
  </si>
  <si>
    <t>-2066784897</t>
  </si>
  <si>
    <t>-2088451527</t>
  </si>
  <si>
    <t>676654555</t>
  </si>
  <si>
    <t>-1680790157</t>
  </si>
  <si>
    <t>-1174174492</t>
  </si>
  <si>
    <t>1481275085</t>
  </si>
  <si>
    <t>-1743107497</t>
  </si>
  <si>
    <t>250</t>
  </si>
  <si>
    <t>-604770546</t>
  </si>
  <si>
    <t>110</t>
  </si>
  <si>
    <t>83667532</t>
  </si>
  <si>
    <t>490664744</t>
  </si>
  <si>
    <t>SO 153 - Dopravní opatření</t>
  </si>
  <si>
    <t>564861111</t>
  </si>
  <si>
    <t>Podklad ze štěrkodrtě ŠD tl 200 mm</t>
  </si>
  <si>
    <t>-1539791573</t>
  </si>
  <si>
    <t xml:space="preserve">"Vytvoření tělesa pro dočasné rozšíření PK. </t>
  </si>
  <si>
    <t xml:space="preserve">"Od ZÚ do KÚ levostranně podél celé trasy.  </t>
  </si>
  <si>
    <t xml:space="preserve">"šířka*délka*počet vrstev: </t>
  </si>
  <si>
    <t>"1*1090*2=2 180,000 [A]</t>
  </si>
  <si>
    <t>2180</t>
  </si>
  <si>
    <t>913111215</t>
  </si>
  <si>
    <t>Příplatek k dočasné dopravní značce samostatné základní za první a ZKD den použití</t>
  </si>
  <si>
    <t>1124727279</t>
  </si>
  <si>
    <t xml:space="preserve">"Předpokládaná doba výstavby  </t>
  </si>
  <si>
    <t xml:space="preserve">"4 měsíce (120 dní).  </t>
  </si>
  <si>
    <t xml:space="preserve">"Značky dle D.1.3.3 Objízdná trasa pro vozidla nad 12t. </t>
  </si>
  <si>
    <t xml:space="preserve">"IS3a: 3=3,000 [A] </t>
  </si>
  <si>
    <t xml:space="preserve">"IP22: 4=4,000 [E] </t>
  </si>
  <si>
    <t xml:space="preserve">"E5: 6=6,000 [C] </t>
  </si>
  <si>
    <t xml:space="preserve">"IS11b: 3=3,000 [D] </t>
  </si>
  <si>
    <t>"Celkem: (A+E+C+D)*120=1 920,000 [F]</t>
  </si>
  <si>
    <t>1920</t>
  </si>
  <si>
    <t xml:space="preserve">"Předpokládaná doba výstavby </t>
  </si>
  <si>
    <t xml:space="preserve">"Označení pracovního místa mimo obec dle TP 66. </t>
  </si>
  <si>
    <t xml:space="preserve">"B20b: 1=1,000 [H] </t>
  </si>
  <si>
    <t xml:space="preserve">"B20a: 3=3,000 [I] </t>
  </si>
  <si>
    <t xml:space="preserve">"B21a: 2=2,000 [J] </t>
  </si>
  <si>
    <t xml:space="preserve">"Z4a: 1=1,000 [K] </t>
  </si>
  <si>
    <t xml:space="preserve">"C4b: 1=1,000 [L] </t>
  </si>
  <si>
    <t xml:space="preserve">"Z2: 1=1,000 [M] </t>
  </si>
  <si>
    <t xml:space="preserve">"A10: 1=1,000 [N] </t>
  </si>
  <si>
    <t xml:space="preserve">"A15: 1=1,000 [O] </t>
  </si>
  <si>
    <t xml:space="preserve">"E3a: 1=1,000 [P] </t>
  </si>
  <si>
    <t xml:space="preserve">"Z5a: 50=50,000 [Q] </t>
  </si>
  <si>
    <t xml:space="preserve">"Značky dle D.1.3.2.b Situace DIO - 2.díl. </t>
  </si>
  <si>
    <t xml:space="preserve">"Označení pracovního místa v obci dle TP 66. </t>
  </si>
  <si>
    <t xml:space="preserve">"B20a:2=2,000 [R] </t>
  </si>
  <si>
    <t xml:space="preserve">"B21a:1=1,000 [S] </t>
  </si>
  <si>
    <t xml:space="preserve">"A15: 1=1,000 [T] </t>
  </si>
  <si>
    <t xml:space="preserve">"A10: 1=1,000 [U] </t>
  </si>
  <si>
    <t xml:space="preserve">"Z4a: 1=1,000 [V] </t>
  </si>
  <si>
    <t xml:space="preserve">"C4b: 1=1,000 [W] </t>
  </si>
  <si>
    <t xml:space="preserve">"Z2: 1=1,000 [X] </t>
  </si>
  <si>
    <t xml:space="preserve">"B20b: 1=1,000 [Y] </t>
  </si>
  <si>
    <t xml:space="preserve">"B20a: 3=3,000 [Z] </t>
  </si>
  <si>
    <t xml:space="preserve">"B21a: 2=2,000 [AA] </t>
  </si>
  <si>
    <t xml:space="preserve">"Z4a: 1=1,000 [AB] </t>
  </si>
  <si>
    <t xml:space="preserve">"C4b: 1=1,000 [AC] </t>
  </si>
  <si>
    <t xml:space="preserve">"Z2: 1=1,000 [AD] </t>
  </si>
  <si>
    <t xml:space="preserve">"A10: 1=1,000 [AE] </t>
  </si>
  <si>
    <t xml:space="preserve">"A15: 1=1,000 [AF] </t>
  </si>
  <si>
    <t xml:space="preserve">"E3a: 1=1,000 [AG] </t>
  </si>
  <si>
    <t xml:space="preserve">"Z5b: 50=50,000 [AH] </t>
  </si>
  <si>
    <t>"Celkem: (H+I+J+K+L+M+N+O+P+Q+R+S+T+U+V+W+X+Y+Z+AA+AB+AC+AD+AE+AF+AG+AH)*120=15 840,000 [AI]</t>
  </si>
  <si>
    <t>15840</t>
  </si>
  <si>
    <t>913121111</t>
  </si>
  <si>
    <t>Montáž a demontáž dočasné dopravní značky kompletní základní</t>
  </si>
  <si>
    <t>744117629</t>
  </si>
  <si>
    <t xml:space="preserve">"Značky dle D.1.3.2.a Situace DIO - 1.díl. </t>
  </si>
  <si>
    <t xml:space="preserve">"B20a:2=2,000 [A] </t>
  </si>
  <si>
    <t xml:space="preserve">"B21a:1=1,000 [B] </t>
  </si>
  <si>
    <t xml:space="preserve">"A15: 1=1,000 [C] </t>
  </si>
  <si>
    <t xml:space="preserve">"A10: 1=1,000 [D] </t>
  </si>
  <si>
    <t xml:space="preserve">"Z4a: 1=1,000 [E] </t>
  </si>
  <si>
    <t xml:space="preserve">"C4b: 1=1,000 [F] </t>
  </si>
  <si>
    <t xml:space="preserve">"Z2: 1=1,000 [G] </t>
  </si>
  <si>
    <t>"Celkem: A+B+C+D+E+F+G+H+I+J+K+L+M+N+O+P+Q+R+S+T+U+V+W+X+Y+Z+AA+AB+AC+AD+AE+AF+AG+AH=140,000 [AI]</t>
  </si>
  <si>
    <t>140</t>
  </si>
  <si>
    <t>"Celkem: A+E+C+D=16,000 [F]</t>
  </si>
  <si>
    <t>913411111</t>
  </si>
  <si>
    <t>Montáž a demontáž mobilní semaforové soupravy se 2 semafory</t>
  </si>
  <si>
    <t>1249927232</t>
  </si>
  <si>
    <t xml:space="preserve">"Umístění 2 kusů dle D.1.3.2.a Situace DIO - 1.díl. </t>
  </si>
  <si>
    <t>913411211</t>
  </si>
  <si>
    <t>Příplatek k dočasné mobilní semaforové soupravě se 2 semafory za první a ZKD den použití</t>
  </si>
  <si>
    <t>-1117333355</t>
  </si>
  <si>
    <t>"Předpokládaná doba výstavby "</t>
  </si>
  <si>
    <t xml:space="preserve">"4 měsíce (120 dní). Celkem 2 kusy SSZ. </t>
  </si>
  <si>
    <t>"120*2=240,000 [A]</t>
  </si>
  <si>
    <t>240</t>
  </si>
  <si>
    <t>915222121</t>
  </si>
  <si>
    <t>Přechodné vodorovné dopravní značení samolepicí retroreflexní fólií s trvanlivostí do 6 měsíců</t>
  </si>
  <si>
    <t>1614074389</t>
  </si>
  <si>
    <t xml:space="preserve">"Značky dle D.1.3.2.a Situace DIO - 1.díl. va D.1.3.2.b Situace DIO - 2.díl </t>
  </si>
  <si>
    <t>"Celkem: 20=20,000 [A]</t>
  </si>
  <si>
    <t>20/0,125</t>
  </si>
  <si>
    <t>915222911</t>
  </si>
  <si>
    <t>Odstranění přechodného vodorovného značení retroreflexní fólií</t>
  </si>
  <si>
    <t>372756539</t>
  </si>
  <si>
    <t>91400.R01</t>
  </si>
  <si>
    <t>Dočasní zakrytí dopravních značek</t>
  </si>
  <si>
    <t>27173889</t>
  </si>
  <si>
    <t>SO 301.ZH - Odvodňovací zařízení a přípojky</t>
  </si>
  <si>
    <t xml:space="preserve">    8 - Potrubí</t>
  </si>
  <si>
    <t>131251100</t>
  </si>
  <si>
    <t>Hloubení jam nezapažených v hornině třídy těžitelnosti I, skupiny 3 objem do 20 m3 strojně</t>
  </si>
  <si>
    <t>-1670478062</t>
  </si>
  <si>
    <t xml:space="preserve">"Umístění UV a specifikace viz. D.1.1.2a,b Situace PK 1.-2.díl a D.1.1.6 Vzorové uložení a detaily </t>
  </si>
  <si>
    <t xml:space="preserve">"UV1 - km 1,719 23, vlevo (rozměry): (0,85*0,52*1,86)=0,822 [C] </t>
  </si>
  <si>
    <t xml:space="preserve">"UV2 - km 1,749 37, vlevo (rozměry): (0,85*0,52*1,86)=0,822 [D] </t>
  </si>
  <si>
    <t xml:space="preserve">"UV3 - km 1,751 15, vpravo (rozměry): (0,85*0,52*1,86)=0,822 [E] </t>
  </si>
  <si>
    <t xml:space="preserve">"UV4 - km 2,469 71, vpravo (rozměry): (0,5*0,5*1,1)=0,275 [A] </t>
  </si>
  <si>
    <t xml:space="preserve">"UV5 - km 2,533 42, vpravo (rozměry): (0,5*0,5*1,1)=0,275 [B] </t>
  </si>
  <si>
    <t xml:space="preserve">"Umístění HV a specifikace viz. D.1.1.2a,b Situace PK 1.-2.díl a D.1.1.6 Vzorové uložení a detaily </t>
  </si>
  <si>
    <t xml:space="preserve">"HV1 - km 1,804 12, vpravo - (rozměry): (1,7*1,08*1,845)=3,387 [F] </t>
  </si>
  <si>
    <t xml:space="preserve">"HV2 - km 2,018 32, vpravo - (rozměry): (1,7*1,08*1,845)=3,387 [G] </t>
  </si>
  <si>
    <t xml:space="preserve">"HV3 - km 2,286 19, vpravo - (rozměry): (1,7*1,08*1,845)=3,387 [H] </t>
  </si>
  <si>
    <t xml:space="preserve">"HV4 - km 2,290 48, vlevo - (rozměry): (1,2*1,4*1,3)=2,184 [J] </t>
  </si>
  <si>
    <t xml:space="preserve">"HV5 - km 2,533 42, vpravo - (rozměry): (1,7*1,08*1,845)=3,387 [I] </t>
  </si>
  <si>
    <t>"Celkem: C+D+E+A+B+F+G+H+J+I=18,748 [K]</t>
  </si>
  <si>
    <t>18,748</t>
  </si>
  <si>
    <t>-1812960341</t>
  </si>
  <si>
    <t xml:space="preserve">"Přípojky UV a specifikace viz. D.1.1.2a,b Situace PK 1.-2.díl a D.1.1.6 Vzorové uložení a detaily </t>
  </si>
  <si>
    <t xml:space="preserve">"UV1 - km 1,719 23, vlevo - (plocha*délka):(((0,8*2,55)/2)*1,655)*7*(-1)=11,817 [A] </t>
  </si>
  <si>
    <t xml:space="preserve">"UV2 - km 1,749 37, vlevo - (plocha*délka):(((0,8*2,55)/2)*1,655)*7=11,817 [B] </t>
  </si>
  <si>
    <t xml:space="preserve">"UV3 - km 1,751 15, vpravo - (plocha*délka):(((0,8*2,55)/2)*1,655)*0,9=1,519 [C] </t>
  </si>
  <si>
    <t xml:space="preserve">"UV4 - km 2,469 71, vpravo - (plocha*délka):(((0,8*2,55)/2)*1,655)*4,2=7,090 [D] </t>
  </si>
  <si>
    <t xml:space="preserve">"UV5 - km 2,533 42, vpravo - (plocha*délka):(((0,8*2,55)/2)*1,655)*2,2=3,714 [E] </t>
  </si>
  <si>
    <t xml:space="preserve">"Přípojky HV a specifikace viz. D.1.1.2a,b Situace PK 1.-2.díl a D.1.1.6 Vzorové uložení a detaily </t>
  </si>
  <si>
    <t xml:space="preserve">"HV1 - km 1,804 12, vpravo - (plocha*délka):(((0,7*1,85)/2)*2,55)*4,4=7,265 [F] </t>
  </si>
  <si>
    <t xml:space="preserve">"HV2 - km 2,018 32, vpravo - (plocha*délka):(((0,7*1,85)/2)*2,55)*10,6=17,502 [G] </t>
  </si>
  <si>
    <t xml:space="preserve">"HV3 - km 2,286 19, vpravo - (plocha*délka):(((0,7*1,85)/2)*2,55)*12,2=20,144 [H] </t>
  </si>
  <si>
    <t xml:space="preserve">"HV4 - km 2,290 48, vlevo - (plocha*délka):(((0,8*2,55)/2)*2,0)*13,2=26,928 [I] </t>
  </si>
  <si>
    <t xml:space="preserve">"HV5 - km 2,533 42, vpravo - (plocha*délka):(((0,7*1,85)/2)*2,55)*1,7=2,807 [J] </t>
  </si>
  <si>
    <t>"Celkem: A+B+C+D+E+F+G+H+I+J=110,603 [K]</t>
  </si>
  <si>
    <t>110,603</t>
  </si>
  <si>
    <t>1488971563</t>
  </si>
  <si>
    <t>18,748+100,603</t>
  </si>
  <si>
    <t>764999266</t>
  </si>
  <si>
    <t>18,748+110,603</t>
  </si>
  <si>
    <t>129,351*10 'Přepočtené koeficientem množství</t>
  </si>
  <si>
    <t>-1121039701</t>
  </si>
  <si>
    <t>119,351*2 'Přepočtené koeficientem množství</t>
  </si>
  <si>
    <t>-775467545</t>
  </si>
  <si>
    <t>174151101</t>
  </si>
  <si>
    <t>Zásyp jam, šachet rýh nebo kolem objektů sypaninou se zhutněním</t>
  </si>
  <si>
    <t>2118548070</t>
  </si>
  <si>
    <t xml:space="preserve">"Lože UV a specifikace viz. D.1.1.2a,b Situace PK 1.-2.díl a D.1.1.6 Vzorové uložení a detaily </t>
  </si>
  <si>
    <t xml:space="preserve">"UV1 - km 1,719 23, vlevo (rozměry): (0,85*0,52*0,1)=0,044 [C] </t>
  </si>
  <si>
    <t xml:space="preserve">"UV2 - km 1,749 37, vlevo (rozměry): (0,85*0,52*0,1)=0,044 [D] </t>
  </si>
  <si>
    <t xml:space="preserve">"UV3 - km 1,751 15, vpravo (rozměry): (0,85*0,52*0,1)=0,044 [E] </t>
  </si>
  <si>
    <t xml:space="preserve">"UV4 - km 2,469 71, vpravo (rozměry): (0,5*0,5*0,1)=0,025 [A] </t>
  </si>
  <si>
    <t xml:space="preserve">"UV5 - km 2,533 42, vpravo (rozměry): (0,5*0,5*0,1)=0,025 [B] </t>
  </si>
  <si>
    <t xml:space="preserve">"lože přípojky UV a specifikace viz. D.1.1.2a,b Situace PK 1.-2.díl a D.1.1.6 Vzorové uložení a detaily </t>
  </si>
  <si>
    <t xml:space="preserve">"UV1 - km 1,719 23, vlevo - délka*plocha:(-1)*7*(0,8*0,1)=0,560 [F] </t>
  </si>
  <si>
    <t xml:space="preserve">"UV2 - km 1,749 37, vlevo - délka*plocha:7*(0,8*0,1)=0,560 [G] </t>
  </si>
  <si>
    <t xml:space="preserve">"UV3 - km 1,751 15, vpravo - délka*plocha:0,9*(0,8*0,1)=0,072 [H] </t>
  </si>
  <si>
    <t xml:space="preserve">"UV4 - km 2,469 71, vpravo - délka*plocha:4,2*(0,8*0,1)=0,336 [I] </t>
  </si>
  <si>
    <t xml:space="preserve">"UV5 - km 2,533 42, vpravo - délka*plocha:2,2*(0,8*0,1)=0,176 [J] </t>
  </si>
  <si>
    <t xml:space="preserve">"Zásyp přípojky UV a specifikace viz. D.1.1.2a,b Situace PK 1.-2.díl a D.1.1.6 Vzorové uložení a detaily </t>
  </si>
  <si>
    <t xml:space="preserve">"UV1 - km 1,719 23, vlevo - délka*plocha:(-1)*7*((2,55*1)/2*1,9)=16,958 [M] </t>
  </si>
  <si>
    <t xml:space="preserve">"UV2 - km 1,749 37, vlevo - délka*plocha:7*((2,55*1)/2*1,9)=16,958 [R] </t>
  </si>
  <si>
    <t xml:space="preserve">"UV3 - km 1,751 15, vpravo - délka*plocha:0,9*((2,55*1)/2*1,9)=2,180 [S] </t>
  </si>
  <si>
    <t xml:space="preserve">"UV4 - km 2,469 71, vpravo - délka*plocha:4,2*((2,55*1)/2*1,9)=10,175 [T] </t>
  </si>
  <si>
    <t xml:space="preserve">"UV5 - km 2,533 42, vpravo - délka*plocha:2,2*((2,55*1)/2*1,9)=5,330 [U] </t>
  </si>
  <si>
    <t xml:space="preserve">"Lože přípojky HV a specifikace viz. D.1.1.2a,b Situace PK 1.-2.díl a D.1.1.6 Vzorové uložení a detaily </t>
  </si>
  <si>
    <t xml:space="preserve">"HV1 - km 1,804 12, vpravo - délka*plocha:4,4*(0,7*0,2)=0,616 [V] </t>
  </si>
  <si>
    <t xml:space="preserve">"HV2 - km 2,018 32, vpravo - délka*plocha:10,6*(0,7*0,2)=1,484 [W] </t>
  </si>
  <si>
    <t xml:space="preserve">"HV3 - km 2,286 19, vpravo - délka*plocha:12,2*(0,7*0,2)=1,708 [X] </t>
  </si>
  <si>
    <t xml:space="preserve">"HV4 - km 2,290 48, vlevo - délka*plocha:13,2*(0,8*0,15)=1,584 [Y] </t>
  </si>
  <si>
    <t xml:space="preserve">"HV5 - km 2,533 42, vpravo - délka*plocha:1,7*(0,7*0,2)=0,238 [Z] </t>
  </si>
  <si>
    <t xml:space="preserve">"Zásyp přípojky HV a specifikace viz. D.1.1.2a,b Situace PK 1.-2.díl a D.1.1.6 Vzorové uložení a detaily </t>
  </si>
  <si>
    <t xml:space="preserve">"HV1 - km 1,804 12, vpravo - délka*plocha:4,4*(((2,55*1,4)/2)*1,9)=14,923 [AA] </t>
  </si>
  <si>
    <t xml:space="preserve">"HV2 - km 2,018 32, vpravo - délka*plocha:10,6*(((2,55*1,4)/2)*1,9)=35,950 [AB] </t>
  </si>
  <si>
    <t xml:space="preserve">"HV3 - km 2,286 19, vpravo - délka*plocha:12,2*(((2,55*1,4)/2)*1,9)=41,376 [AF] </t>
  </si>
  <si>
    <t xml:space="preserve">"HV4 - km 2,290 48, vlevo - délka*plocha:13,2*(((2,55*1,4)/2)*1)=23,562 [AD] </t>
  </si>
  <si>
    <t xml:space="preserve">"HV5 - km 2,533 42, vpravo - délka*plocha:1,7*(((2,55*1,4)/2)*1)=3,035 [AG] </t>
  </si>
  <si>
    <t>"Celkem: C+D+E+A+B+F+G+H+I+J+M+R+S+T+U+V+W+X+Y+Z+AA+AB+AF+AD+AG=177,963 [AH]</t>
  </si>
  <si>
    <t>177,963</t>
  </si>
  <si>
    <t>58331289</t>
  </si>
  <si>
    <t>kamenivo těžené drobné frakce 0/2</t>
  </si>
  <si>
    <t>1167316440</t>
  </si>
  <si>
    <t>177,963*2 'Přepočtené koeficientem množství</t>
  </si>
  <si>
    <t>175151101</t>
  </si>
  <si>
    <t>Obsypání potrubí strojně sypaninou bez prohození, uloženou do 3 m</t>
  </si>
  <si>
    <t>1420361986</t>
  </si>
  <si>
    <t xml:space="preserve">"Obsyp UV a specifikace viz. D.1.1.2a,b Situace PK 1.-2.díl a D.1.1.6 Vzorové uložení a detaily </t>
  </si>
  <si>
    <t xml:space="preserve">"UV1 - km 1,719 23, vlevo (rozměry): (0,85*0,52*1,66)=0,734 [C] </t>
  </si>
  <si>
    <t xml:space="preserve">"UV2 - km 1,749 37, vlevo (rozměry): (0,85*0,52*1,66)=0,734 [D] </t>
  </si>
  <si>
    <t xml:space="preserve">"UV3 - km 1,751 15, vpravo (rozměry): (0,85*0,52*1,66)=0,734 [E] </t>
  </si>
  <si>
    <t xml:space="preserve">"UV4 - km 2,469 71, vpravo (rozměry): (0,5*0,5*0,9)=0,225 [A] </t>
  </si>
  <si>
    <t xml:space="preserve">"UV5 - km 2,533 42, vpravo (rozměry): (0,5*0,5*0,9)=0,225 [B] </t>
  </si>
  <si>
    <t xml:space="preserve">"Obsyp HV a specifikace viz. D.1.1.2a,b Situace PK 1.-2.díl a D.1.1.6 Vzorové uložení a detaily </t>
  </si>
  <si>
    <t xml:space="preserve">"HV1 - km 1,804 12, vpravo - (rozměry): (1,7*1,08*1,745)=2,662 [F] </t>
  </si>
  <si>
    <t xml:space="preserve">"HV2 - km 2,018 32, vpravo - (rozměry): (1,7*1,08*1,745)=2,662 [G] </t>
  </si>
  <si>
    <t xml:space="preserve">"HV3 - km 2,286 19, vpravo - (rozměry): (1,7*1,08*1,745)=2,662 [H] </t>
  </si>
  <si>
    <t xml:space="preserve">"HV4 - km 2,290 48, vlevo - (rozměry): (1,2*1,4*1,2)=2,016 [L] </t>
  </si>
  <si>
    <t xml:space="preserve">"HV5 - km 2,533 42, vpravo - (rozměry): (1,7*1,08*1,745)=2,662 [I] </t>
  </si>
  <si>
    <t xml:space="preserve">"Obsyp přípojky UV a specifikace viz. D.1.1.2a,b Situace PK 1.-2.díl a D.1.1.6 Vzorové uložení a detaily </t>
  </si>
  <si>
    <t xml:space="preserve">"UV1 - km 1,719 23, vlevo - délka*plocha:(-1)*7*(0,55*1)=3,850 [M] </t>
  </si>
  <si>
    <t xml:space="preserve">"UV2 - km 1,749 37, vlevo - délka*plocha:7*(0,55*1)=3,850 [N] </t>
  </si>
  <si>
    <t xml:space="preserve">"UV3 - km 1,751 15, vpravo - délka*plocha:0,9*(0,55*1)=0,495 [O] </t>
  </si>
  <si>
    <t xml:space="preserve">"UV4 - km 2,469 71, vpravo - délka*plocha:4,2*(0,55*1)=2,310 [P] </t>
  </si>
  <si>
    <t xml:space="preserve">"UV5 - km 2,533 42, vpravo - délka*plocha:2,2*(0,55*1)=1,210 [J] </t>
  </si>
  <si>
    <t xml:space="preserve">"Obsyop přípojky HV a specifikace viz. D.1.1.2a,b Situace PK 1.-2.díl a D.1.1.6 Vzorové uložení a detaily </t>
  </si>
  <si>
    <t xml:space="preserve">"HV1 - km 1,804 12, vpravo - délka*plocha:4,4*(((0,7*1,4)/2)*0,65)=1,401 [V] </t>
  </si>
  <si>
    <t xml:space="preserve">"HV2 - km 2,018 32, vpravo - délka*plocha:10,6*(((0,7*1,4)/2)*0,65)=3,376 [W] </t>
  </si>
  <si>
    <t xml:space="preserve">"HV3 - km 2,286 19, vpravo - délka*plocha:12,2*(((0,7*1,4)/2)*0,65)=3,886 [X] </t>
  </si>
  <si>
    <t xml:space="preserve">"HV4 - km 2,290 48, vlevo - délka*plocha:13,2*(((0,8*1,4)/2)*0,75)=5,544 [Y] </t>
  </si>
  <si>
    <t xml:space="preserve">"HV5 - km 2,533 42, vpravo - délka*plocha:1,7*(((0,7*1,4)/2)*0,65)=0,541 [Z] </t>
  </si>
  <si>
    <t>"Celkem: C+D+E+A+B+F+G+H+L+I+M+N+O+P+J+V+W+X+Y+Z=41,779 [AA]</t>
  </si>
  <si>
    <t>41,779</t>
  </si>
  <si>
    <t>58337310</t>
  </si>
  <si>
    <t>štěrkopísek frakce 0/4</t>
  </si>
  <si>
    <t>359088478</t>
  </si>
  <si>
    <t>41,779*2 'Přepočtené koeficientem množství</t>
  </si>
  <si>
    <t>452311141</t>
  </si>
  <si>
    <t>Podkladní desky z betonu prostého tř. C 16/20 otevřený výkop</t>
  </si>
  <si>
    <t>-422167774</t>
  </si>
  <si>
    <t xml:space="preserve">"Betonová deska pod UV a specifikace viz. D.1.1.2a,b Situace PK 1.-2.díl a D.1.1.6 Vzorové uložení a detaily </t>
  </si>
  <si>
    <t xml:space="preserve">"Podkladní beton HV a specifikace viz. D.1.1.2a,b Situace PK 1.-2.díl a D.1.1.6 Vzorové uložení a detaily </t>
  </si>
  <si>
    <t xml:space="preserve">"HV1 - km 1,804 12, vpravo - (rozměry): (1,7*1,08*0,1)=0,184 [F] </t>
  </si>
  <si>
    <t xml:space="preserve">"HV2 - km 2,018 32, vpravo - (rozměry): (1,7*1,08*0,1)=0,184 [G] </t>
  </si>
  <si>
    <t xml:space="preserve">"HV3 - km 2,286 19, vpravo - (rozměry): (1,7*1,08*0,1)=0,184 [H] </t>
  </si>
  <si>
    <t xml:space="preserve">"HV4 - km 2,290 48, vlevo - (rozměry): (1,2*1,4*0,1)=0,168 [J] </t>
  </si>
  <si>
    <t xml:space="preserve">"HV5 - km 2,533 42, vpravo - (rozměry): (1,7*1,08*0,1)=0,184 [I] </t>
  </si>
  <si>
    <t xml:space="preserve">"Obetonování přípojky uliční vpusti </t>
  </si>
  <si>
    <t xml:space="preserve">"HV4 - km 2,290 48, vlevo - délka*plocha:13,2*(((0,8*0,2)/2)*0,55)=0,581 [Y] </t>
  </si>
  <si>
    <t>"Celkem: C+D+E+A+B+F+G+H+J+I+Y=1,667 [Z]</t>
  </si>
  <si>
    <t>1,667-0,581</t>
  </si>
  <si>
    <t>Potrubí</t>
  </si>
  <si>
    <t>810351811</t>
  </si>
  <si>
    <t>Bourání stávajícího potrubí z betonu DN do 200</t>
  </si>
  <si>
    <t>-1010594452</t>
  </si>
  <si>
    <t>"UV - km 1,751 15, vpravo: 0,9=0,900 [A]</t>
  </si>
  <si>
    <t>0,9</t>
  </si>
  <si>
    <t>831372121</t>
  </si>
  <si>
    <t>Montáž potrubí z trub kameninových hrdlových s integrovaným těsněním výkop sklon do 20 % DN 300</t>
  </si>
  <si>
    <t>1311047355</t>
  </si>
  <si>
    <t xml:space="preserve">"HV1 - km 1,804 12, vpravo - délka:4,4=4,400 [A] </t>
  </si>
  <si>
    <t xml:space="preserve">"HV2 - km 2,018 32, vpravo - délka:10,6=10,600 [B] </t>
  </si>
  <si>
    <t xml:space="preserve">"HV3 - km 2,286 19, vpravo - délka:12,2=12,200 [C] </t>
  </si>
  <si>
    <t xml:space="preserve">"HV4 - km 2,290 48, vlevo - délka:13,2=13,200 [D] </t>
  </si>
  <si>
    <t xml:space="preserve">"HV5 - km 2,533 42, vpravo - délka:1,7=1,700 [E] </t>
  </si>
  <si>
    <t>"Celkem: A+B+C+D+E=42,100 [F]</t>
  </si>
  <si>
    <t>42,1</t>
  </si>
  <si>
    <t>59710707</t>
  </si>
  <si>
    <t>trouba kameninová glazovaná DN 300 dl 2,50m spojovací systém C Třída 240</t>
  </si>
  <si>
    <t>243322213</t>
  </si>
  <si>
    <t>42,1*1,015 'Přepočtené koeficientem množství</t>
  </si>
  <si>
    <t>837374111</t>
  </si>
  <si>
    <t>Montáž kameninových útesů s hrdlem DN 300</t>
  </si>
  <si>
    <t>-1534312617</t>
  </si>
  <si>
    <t>59711877</t>
  </si>
  <si>
    <t>vložka kameninová glazovaná šachtová DN 300 spojovací systém F, tř.160</t>
  </si>
  <si>
    <t>-761273880</t>
  </si>
  <si>
    <t>871310310</t>
  </si>
  <si>
    <t>Montáž kanalizačního potrubí hladkého plnostěnného SN 10 z polypropylenu DN 150</t>
  </si>
  <si>
    <t>-1885696159</t>
  </si>
  <si>
    <t xml:space="preserve">"UV1 - km 1,719 23, vlevo - délka:(-1)*7=7,000 [A] </t>
  </si>
  <si>
    <t xml:space="preserve">"UV2 - km 1,749 37, vlevo - délka:7=7,000 [B] </t>
  </si>
  <si>
    <t xml:space="preserve">"UV3 - km 1,751 15, vpravo - délka:0,9=0,900 [C] </t>
  </si>
  <si>
    <t xml:space="preserve">"UV4 - km 2,469 71, vpravo - délka:4,2=4,200 [D] </t>
  </si>
  <si>
    <t xml:space="preserve">"UV5 - km 2,533 42, vpravo - délka:2,2=2,200 [E] </t>
  </si>
  <si>
    <t>"Celkem: A+B+C+D+E=21,300 [F]</t>
  </si>
  <si>
    <t>21,3</t>
  </si>
  <si>
    <t>28617003</t>
  </si>
  <si>
    <t>trubka kanalizační PP plnostěnná třívrstvá DN 150x1000mm SN10</t>
  </si>
  <si>
    <t>-1008282022</t>
  </si>
  <si>
    <t>21,3*1,015 'Přepočtené koeficientem množství</t>
  </si>
  <si>
    <t>877310330</t>
  </si>
  <si>
    <t>Montáž spojek na kanalizačním potrubí z PP trub hladkých plnostěnných DN 150</t>
  </si>
  <si>
    <t>1785809393</t>
  </si>
  <si>
    <t>28617235</t>
  </si>
  <si>
    <t>spojka přesuvná kanalizační PP DN 150</t>
  </si>
  <si>
    <t>2049304259</t>
  </si>
  <si>
    <t>890411811</t>
  </si>
  <si>
    <t>Bourání šachet z prefabrikovaných skruží ručně obestavěného prostoru do 1,5 m3</t>
  </si>
  <si>
    <t>-807296272</t>
  </si>
  <si>
    <t>"UV - km 1,751 15, vpravo: 1=1,000 [A]</t>
  </si>
  <si>
    <t>895931111</t>
  </si>
  <si>
    <t>Vpusti kanalizačních horské z betonu prostého C12/15 velikosti 1200/600 mm</t>
  </si>
  <si>
    <t>994734296</t>
  </si>
  <si>
    <t>PFB.1110210</t>
  </si>
  <si>
    <t>Horská vpusť HBV 65/127/150</t>
  </si>
  <si>
    <t>-184799651</t>
  </si>
  <si>
    <t>895941311</t>
  </si>
  <si>
    <t>Zřízení vpusti kanalizační uliční z betonových dílců typ UVB-50</t>
  </si>
  <si>
    <t>858925431</t>
  </si>
  <si>
    <t>28661680</t>
  </si>
  <si>
    <t>vpusť silniční se sifonem 425/150mm (vč. dna)</t>
  </si>
  <si>
    <t>966022110</t>
  </si>
  <si>
    <t>899204112</t>
  </si>
  <si>
    <t>Osazení mříží litinových včetně rámů a košů na bahno pro třídu zatížení D400, E600</t>
  </si>
  <si>
    <t>-592968151</t>
  </si>
  <si>
    <t>28661938</t>
  </si>
  <si>
    <t>mříž litinová 600/40T, 420X620 D400</t>
  </si>
  <si>
    <t>-1662057349</t>
  </si>
  <si>
    <t>899204211</t>
  </si>
  <si>
    <t>Demontáž mříží litinových včetně rámů hmotnosti přes 150 kg</t>
  </si>
  <si>
    <t>1601724766</t>
  </si>
  <si>
    <t>899623151</t>
  </si>
  <si>
    <t>Obetonování potrubí nebo zdiva stok betonem prostým tř. C 16/20 otevřený výkop</t>
  </si>
  <si>
    <t>106419294</t>
  </si>
  <si>
    <t>0,581</t>
  </si>
  <si>
    <t>899721111</t>
  </si>
  <si>
    <t>Signalizační vodič DN do 150 mm na potrubí</t>
  </si>
  <si>
    <t>-802091750</t>
  </si>
  <si>
    <t>899721112</t>
  </si>
  <si>
    <t>Signalizační vodič DN nad 150 mm na potrubí</t>
  </si>
  <si>
    <t>687731409</t>
  </si>
  <si>
    <t>899722113</t>
  </si>
  <si>
    <t>Krytí potrubí z plastů výstražnou fólií z PVC 34cm</t>
  </si>
  <si>
    <t>-784365114</t>
  </si>
  <si>
    <t>21,3+42,1</t>
  </si>
  <si>
    <t>919413110.R01</t>
  </si>
  <si>
    <t>Vtoková jímka z betonu prostého</t>
  </si>
  <si>
    <t>-573600336</t>
  </si>
  <si>
    <t xml:space="preserve">"Výustní objekt UV4 a specifikace viz. D.1.1.2a,b Situace PK 1.-2.díl a D.1.1.6 Vzorové uložení a detaily </t>
  </si>
  <si>
    <t xml:space="preserve">"UV4 - km 2,469 71, vpravo. </t>
  </si>
  <si>
    <t xml:space="preserve">"(šířka*délka*tloušťka)/2: </t>
  </si>
  <si>
    <t>"(1,3*1,9*0,6)/2=0,741 [A]</t>
  </si>
  <si>
    <t>919443110.R01</t>
  </si>
  <si>
    <t xml:space="preserve">Vtoková jímka z lomového kamene </t>
  </si>
  <si>
    <t>2060228457</t>
  </si>
  <si>
    <t xml:space="preserve">"Výustní objekt HV1 a HV3 a specifikace viz. D.1.1.2a,b Situace PK 1.-2.díl a D.1.1.6 Vzorové uložení a detaily </t>
  </si>
  <si>
    <t xml:space="preserve">"HV1 - km 1,804 12, vpravo. </t>
  </si>
  <si>
    <t xml:space="preserve">"HV3 - km 2,286 19, vpravo. </t>
  </si>
  <si>
    <t xml:space="preserve">"(šířka*délka*tloušťka)*počet kusů </t>
  </si>
  <si>
    <t>"(3,5*3,0*0,3)*2=6,300 [A]</t>
  </si>
  <si>
    <t>SO 431.N - Pokládka trubek pro optické kabely</t>
  </si>
  <si>
    <t>M - Práce a dodávky M</t>
  </si>
  <si>
    <t xml:space="preserve">    22-M - Montáže technologických zařízení pro dopravní stavby</t>
  </si>
  <si>
    <t>-1634720757</t>
  </si>
  <si>
    <t xml:space="preserve">"Provedení rýhy pro optické kabely. </t>
  </si>
  <si>
    <t xml:space="preserve">"Plocha viz. D.1.1.4 Vzorové příčné řezy, délka viz. D.1.1.2a Situace PK - 1.díl a D.1.1.2b Situace PK - 2.díl </t>
  </si>
  <si>
    <t>"0,2*1060=212,000 [A]</t>
  </si>
  <si>
    <t>212</t>
  </si>
  <si>
    <t>713645495</t>
  </si>
  <si>
    <t>-1520695343</t>
  </si>
  <si>
    <t>212*10 'Přepočtené koeficientem množství</t>
  </si>
  <si>
    <t>-587490553</t>
  </si>
  <si>
    <t>-126242569</t>
  </si>
  <si>
    <t>212*2 'Přepočtené koeficientem množství</t>
  </si>
  <si>
    <t>-1740711182</t>
  </si>
  <si>
    <t>1441115717</t>
  </si>
  <si>
    <t xml:space="preserve">"Zásyp pro optické kabely. </t>
  </si>
  <si>
    <t>"0,05*1060*2=106,000 [A]</t>
  </si>
  <si>
    <t>106</t>
  </si>
  <si>
    <t>1280269611</t>
  </si>
  <si>
    <t>106*2 'Přepočtené koeficientem množství</t>
  </si>
  <si>
    <t>1547993553</t>
  </si>
  <si>
    <t xml:space="preserve">"Obsyp pro optické kabely. </t>
  </si>
  <si>
    <t>"(((0,1)-3,14*0,05*0,05))*1060=97,679 [A]</t>
  </si>
  <si>
    <t>97,679</t>
  </si>
  <si>
    <t>1852764004</t>
  </si>
  <si>
    <t>97,679*2 'Přepočtené koeficientem množství</t>
  </si>
  <si>
    <t>Práce a dodávky M</t>
  </si>
  <si>
    <t>22-M</t>
  </si>
  <si>
    <t>Montáže technologických zařízení pro dopravní stavby</t>
  </si>
  <si>
    <t>220182002</t>
  </si>
  <si>
    <t>Zatažení ochranné trubky HDPE do chráničky 110 mm</t>
  </si>
  <si>
    <t>597026224</t>
  </si>
  <si>
    <t>34571357</t>
  </si>
  <si>
    <t>trubka elektroinstalační ohebná dvouplášťová korugovaná (chránička) D 108/125mm, HDPE+LDPE</t>
  </si>
  <si>
    <t>128</t>
  </si>
  <si>
    <t>1360699152</t>
  </si>
  <si>
    <t>41,8*1,15 'Přepočtené koeficientem množství</t>
  </si>
  <si>
    <t>220182041</t>
  </si>
  <si>
    <t>Položení optického kabelu do kabelového lože nebo do žlabu</t>
  </si>
  <si>
    <t>-1055742156</t>
  </si>
  <si>
    <t>742551</t>
  </si>
  <si>
    <t>KABEL VN - JEDNOŽÍLOVÝ, 10-AXEKVC(V)E(Y) DO 70 MM2</t>
  </si>
  <si>
    <t>-1867483408</t>
  </si>
  <si>
    <t>702112</t>
  </si>
  <si>
    <t>KABELOVÝ ŽLAB ZEMNÍ VČETNĚ KRYTU SVĚTLÉ ŠÍŘKY PŘES 120 DO 250 MM</t>
  </si>
  <si>
    <t>631422748</t>
  </si>
  <si>
    <t>704212</t>
  </si>
  <si>
    <t>KABELOVÝ ŽLAB NOSNÝ PRO OTVOR DN PŘES 60 DO 110 MM</t>
  </si>
  <si>
    <t>KUS</t>
  </si>
  <si>
    <t>1473034427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</si>
</sst>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2"/>
      <c r="AQ5" s="22"/>
      <c r="AR5" s="20"/>
      <c r="BE5" s="280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2"/>
      <c r="AQ6" s="22"/>
      <c r="AR6" s="20"/>
      <c r="BE6" s="28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1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1"/>
      <c r="BS13" s="17" t="s">
        <v>6</v>
      </c>
    </row>
    <row r="14" spans="2:71" ht="13.2">
      <c r="B14" s="21"/>
      <c r="C14" s="22"/>
      <c r="D14" s="22"/>
      <c r="E14" s="286" t="s">
        <v>29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1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1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1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1"/>
      <c r="BS20" s="17" t="s">
        <v>32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1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1"/>
    </row>
    <row r="23" spans="2:57" s="1" customFormat="1" ht="16.5" customHeight="1">
      <c r="B23" s="21"/>
      <c r="C23" s="22"/>
      <c r="D23" s="22"/>
      <c r="E23" s="288" t="s">
        <v>1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2"/>
      <c r="AP23" s="22"/>
      <c r="AQ23" s="22"/>
      <c r="AR23" s="20"/>
      <c r="BE23" s="281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1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1"/>
    </row>
    <row r="26" spans="1:57" s="2" customFormat="1" ht="25.95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9">
        <f>ROUND(AG94,2)</f>
        <v>0</v>
      </c>
      <c r="AL26" s="290"/>
      <c r="AM26" s="290"/>
      <c r="AN26" s="290"/>
      <c r="AO26" s="290"/>
      <c r="AP26" s="36"/>
      <c r="AQ26" s="36"/>
      <c r="AR26" s="39"/>
      <c r="BE26" s="281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1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1" t="s">
        <v>37</v>
      </c>
      <c r="M28" s="291"/>
      <c r="N28" s="291"/>
      <c r="O28" s="291"/>
      <c r="P28" s="291"/>
      <c r="Q28" s="36"/>
      <c r="R28" s="36"/>
      <c r="S28" s="36"/>
      <c r="T28" s="36"/>
      <c r="U28" s="36"/>
      <c r="V28" s="36"/>
      <c r="W28" s="291" t="s">
        <v>38</v>
      </c>
      <c r="X28" s="291"/>
      <c r="Y28" s="291"/>
      <c r="Z28" s="291"/>
      <c r="AA28" s="291"/>
      <c r="AB28" s="291"/>
      <c r="AC28" s="291"/>
      <c r="AD28" s="291"/>
      <c r="AE28" s="291"/>
      <c r="AF28" s="36"/>
      <c r="AG28" s="36"/>
      <c r="AH28" s="36"/>
      <c r="AI28" s="36"/>
      <c r="AJ28" s="36"/>
      <c r="AK28" s="291" t="s">
        <v>39</v>
      </c>
      <c r="AL28" s="291"/>
      <c r="AM28" s="291"/>
      <c r="AN28" s="291"/>
      <c r="AO28" s="291"/>
      <c r="AP28" s="36"/>
      <c r="AQ28" s="36"/>
      <c r="AR28" s="39"/>
      <c r="BE28" s="281"/>
    </row>
    <row r="29" spans="2:57" s="3" customFormat="1" ht="14.4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4">
        <v>0.21</v>
      </c>
      <c r="M29" s="293"/>
      <c r="N29" s="293"/>
      <c r="O29" s="293"/>
      <c r="P29" s="293"/>
      <c r="Q29" s="41"/>
      <c r="R29" s="41"/>
      <c r="S29" s="41"/>
      <c r="T29" s="41"/>
      <c r="U29" s="41"/>
      <c r="V29" s="41"/>
      <c r="W29" s="292">
        <f>ROUND(AZ94,2)</f>
        <v>0</v>
      </c>
      <c r="X29" s="293"/>
      <c r="Y29" s="293"/>
      <c r="Z29" s="293"/>
      <c r="AA29" s="293"/>
      <c r="AB29" s="293"/>
      <c r="AC29" s="293"/>
      <c r="AD29" s="293"/>
      <c r="AE29" s="293"/>
      <c r="AF29" s="41"/>
      <c r="AG29" s="41"/>
      <c r="AH29" s="41"/>
      <c r="AI29" s="41"/>
      <c r="AJ29" s="41"/>
      <c r="AK29" s="292">
        <f>ROUND(AV94,2)</f>
        <v>0</v>
      </c>
      <c r="AL29" s="293"/>
      <c r="AM29" s="293"/>
      <c r="AN29" s="293"/>
      <c r="AO29" s="293"/>
      <c r="AP29" s="41"/>
      <c r="AQ29" s="41"/>
      <c r="AR29" s="42"/>
      <c r="BE29" s="282"/>
    </row>
    <row r="30" spans="2:57" s="3" customFormat="1" ht="14.4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4">
        <v>0.15</v>
      </c>
      <c r="M30" s="293"/>
      <c r="N30" s="293"/>
      <c r="O30" s="293"/>
      <c r="P30" s="293"/>
      <c r="Q30" s="41"/>
      <c r="R30" s="41"/>
      <c r="S30" s="41"/>
      <c r="T30" s="41"/>
      <c r="U30" s="41"/>
      <c r="V30" s="41"/>
      <c r="W30" s="292">
        <f>ROUND(BA94,2)</f>
        <v>0</v>
      </c>
      <c r="X30" s="293"/>
      <c r="Y30" s="293"/>
      <c r="Z30" s="293"/>
      <c r="AA30" s="293"/>
      <c r="AB30" s="293"/>
      <c r="AC30" s="293"/>
      <c r="AD30" s="293"/>
      <c r="AE30" s="293"/>
      <c r="AF30" s="41"/>
      <c r="AG30" s="41"/>
      <c r="AH30" s="41"/>
      <c r="AI30" s="41"/>
      <c r="AJ30" s="41"/>
      <c r="AK30" s="292">
        <f>ROUND(AW94,2)</f>
        <v>0</v>
      </c>
      <c r="AL30" s="293"/>
      <c r="AM30" s="293"/>
      <c r="AN30" s="293"/>
      <c r="AO30" s="293"/>
      <c r="AP30" s="41"/>
      <c r="AQ30" s="41"/>
      <c r="AR30" s="42"/>
      <c r="BE30" s="282"/>
    </row>
    <row r="31" spans="2:57" s="3" customFormat="1" ht="14.4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4">
        <v>0.21</v>
      </c>
      <c r="M31" s="293"/>
      <c r="N31" s="293"/>
      <c r="O31" s="293"/>
      <c r="P31" s="293"/>
      <c r="Q31" s="41"/>
      <c r="R31" s="41"/>
      <c r="S31" s="41"/>
      <c r="T31" s="41"/>
      <c r="U31" s="41"/>
      <c r="V31" s="41"/>
      <c r="W31" s="292">
        <f>ROUND(BB94,2)</f>
        <v>0</v>
      </c>
      <c r="X31" s="293"/>
      <c r="Y31" s="293"/>
      <c r="Z31" s="293"/>
      <c r="AA31" s="293"/>
      <c r="AB31" s="293"/>
      <c r="AC31" s="293"/>
      <c r="AD31" s="293"/>
      <c r="AE31" s="293"/>
      <c r="AF31" s="41"/>
      <c r="AG31" s="41"/>
      <c r="AH31" s="41"/>
      <c r="AI31" s="41"/>
      <c r="AJ31" s="41"/>
      <c r="AK31" s="292">
        <v>0</v>
      </c>
      <c r="AL31" s="293"/>
      <c r="AM31" s="293"/>
      <c r="AN31" s="293"/>
      <c r="AO31" s="293"/>
      <c r="AP31" s="41"/>
      <c r="AQ31" s="41"/>
      <c r="AR31" s="42"/>
      <c r="BE31" s="282"/>
    </row>
    <row r="32" spans="2:57" s="3" customFormat="1" ht="14.4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4">
        <v>0.15</v>
      </c>
      <c r="M32" s="293"/>
      <c r="N32" s="293"/>
      <c r="O32" s="293"/>
      <c r="P32" s="293"/>
      <c r="Q32" s="41"/>
      <c r="R32" s="41"/>
      <c r="S32" s="41"/>
      <c r="T32" s="41"/>
      <c r="U32" s="41"/>
      <c r="V32" s="41"/>
      <c r="W32" s="292">
        <f>ROUND(BC94,2)</f>
        <v>0</v>
      </c>
      <c r="X32" s="293"/>
      <c r="Y32" s="293"/>
      <c r="Z32" s="293"/>
      <c r="AA32" s="293"/>
      <c r="AB32" s="293"/>
      <c r="AC32" s="293"/>
      <c r="AD32" s="293"/>
      <c r="AE32" s="293"/>
      <c r="AF32" s="41"/>
      <c r="AG32" s="41"/>
      <c r="AH32" s="41"/>
      <c r="AI32" s="41"/>
      <c r="AJ32" s="41"/>
      <c r="AK32" s="292">
        <v>0</v>
      </c>
      <c r="AL32" s="293"/>
      <c r="AM32" s="293"/>
      <c r="AN32" s="293"/>
      <c r="AO32" s="293"/>
      <c r="AP32" s="41"/>
      <c r="AQ32" s="41"/>
      <c r="AR32" s="42"/>
      <c r="BE32" s="282"/>
    </row>
    <row r="33" spans="2:57" s="3" customFormat="1" ht="14.4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4">
        <v>0</v>
      </c>
      <c r="M33" s="293"/>
      <c r="N33" s="293"/>
      <c r="O33" s="293"/>
      <c r="P33" s="293"/>
      <c r="Q33" s="41"/>
      <c r="R33" s="41"/>
      <c r="S33" s="41"/>
      <c r="T33" s="41"/>
      <c r="U33" s="41"/>
      <c r="V33" s="41"/>
      <c r="W33" s="292">
        <f>ROUND(BD94,2)</f>
        <v>0</v>
      </c>
      <c r="X33" s="293"/>
      <c r="Y33" s="293"/>
      <c r="Z33" s="293"/>
      <c r="AA33" s="293"/>
      <c r="AB33" s="293"/>
      <c r="AC33" s="293"/>
      <c r="AD33" s="293"/>
      <c r="AE33" s="293"/>
      <c r="AF33" s="41"/>
      <c r="AG33" s="41"/>
      <c r="AH33" s="41"/>
      <c r="AI33" s="41"/>
      <c r="AJ33" s="41"/>
      <c r="AK33" s="292">
        <v>0</v>
      </c>
      <c r="AL33" s="293"/>
      <c r="AM33" s="293"/>
      <c r="AN33" s="293"/>
      <c r="AO33" s="293"/>
      <c r="AP33" s="41"/>
      <c r="AQ33" s="41"/>
      <c r="AR33" s="42"/>
      <c r="BE33" s="28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1"/>
    </row>
    <row r="35" spans="1:57" s="2" customFormat="1" ht="25.95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8" t="s">
        <v>48</v>
      </c>
      <c r="Y35" s="296"/>
      <c r="Z35" s="296"/>
      <c r="AA35" s="296"/>
      <c r="AB35" s="296"/>
      <c r="AC35" s="45"/>
      <c r="AD35" s="45"/>
      <c r="AE35" s="45"/>
      <c r="AF35" s="45"/>
      <c r="AG35" s="45"/>
      <c r="AH35" s="45"/>
      <c r="AI35" s="45"/>
      <c r="AJ35" s="45"/>
      <c r="AK35" s="295">
        <f>SUM(AK26:AK33)</f>
        <v>0</v>
      </c>
      <c r="AL35" s="296"/>
      <c r="AM35" s="296"/>
      <c r="AN35" s="296"/>
      <c r="AO35" s="297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2020_03_31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7" t="str">
        <f>K6</f>
        <v>II/231 - Rekonstrukce ul. 28. října III. část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Tábor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8" t="str">
        <f>IF(AN8="","",AN8)</f>
        <v>30. 6. 2020</v>
      </c>
      <c r="AN87" s="308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Správa a údržba silnic Plzeňského kraje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06" t="str">
        <f>IF(E17="","",E17)</f>
        <v>Ing. Miloš Burianec</v>
      </c>
      <c r="AN89" s="307"/>
      <c r="AO89" s="307"/>
      <c r="AP89" s="307"/>
      <c r="AQ89" s="36"/>
      <c r="AR89" s="39"/>
      <c r="AS89" s="310" t="s">
        <v>56</v>
      </c>
      <c r="AT89" s="31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06" t="str">
        <f>IF(E20="","",E20)</f>
        <v xml:space="preserve"> </v>
      </c>
      <c r="AN90" s="307"/>
      <c r="AO90" s="307"/>
      <c r="AP90" s="307"/>
      <c r="AQ90" s="36"/>
      <c r="AR90" s="39"/>
      <c r="AS90" s="312"/>
      <c r="AT90" s="31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4"/>
      <c r="AT91" s="31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2" t="s">
        <v>57</v>
      </c>
      <c r="D92" s="273"/>
      <c r="E92" s="273"/>
      <c r="F92" s="273"/>
      <c r="G92" s="273"/>
      <c r="H92" s="73"/>
      <c r="I92" s="276" t="s">
        <v>58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304" t="s">
        <v>59</v>
      </c>
      <c r="AH92" s="273"/>
      <c r="AI92" s="273"/>
      <c r="AJ92" s="273"/>
      <c r="AK92" s="273"/>
      <c r="AL92" s="273"/>
      <c r="AM92" s="273"/>
      <c r="AN92" s="276" t="s">
        <v>60</v>
      </c>
      <c r="AO92" s="273"/>
      <c r="AP92" s="309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9">
        <f>ROUND(AG95+AG96+AG97+AG103+SUM(AG108:AG112),2)</f>
        <v>0</v>
      </c>
      <c r="AH94" s="279"/>
      <c r="AI94" s="279"/>
      <c r="AJ94" s="279"/>
      <c r="AK94" s="279"/>
      <c r="AL94" s="279"/>
      <c r="AM94" s="279"/>
      <c r="AN94" s="316">
        <f aca="true" t="shared" si="0" ref="AN94:AN112">SUM(AG94,AT94)</f>
        <v>0</v>
      </c>
      <c r="AO94" s="316"/>
      <c r="AP94" s="316"/>
      <c r="AQ94" s="85" t="s">
        <v>1</v>
      </c>
      <c r="AR94" s="86"/>
      <c r="AS94" s="87">
        <f>ROUND(AS95+AS96+AS97+AS103+SUM(AS108:AS112),2)</f>
        <v>0</v>
      </c>
      <c r="AT94" s="88">
        <f aca="true" t="shared" si="1" ref="AT94:AT112">ROUND(SUM(AV94:AW94),2)</f>
        <v>0</v>
      </c>
      <c r="AU94" s="89">
        <f>ROUND(AU95+AU96+AU97+AU103+SUM(AU108:AU112),5)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ROUND(AZ95+AZ96+AZ97+AZ103+SUM(AZ108:AZ112),2)</f>
        <v>0</v>
      </c>
      <c r="BA94" s="88">
        <f>ROUND(BA95+BA96+BA97+BA103+SUM(BA108:BA112),2)</f>
        <v>0</v>
      </c>
      <c r="BB94" s="88">
        <f>ROUND(BB95+BB96+BB97+BB103+SUM(BB108:BB112),2)</f>
        <v>0</v>
      </c>
      <c r="BC94" s="88">
        <f>ROUND(BC95+BC96+BC97+BC103+SUM(BC108:BC112),2)</f>
        <v>0</v>
      </c>
      <c r="BD94" s="90">
        <f>ROUND(BD95+BD96+BD97+BD103+SUM(BD108:BD112),2)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74" t="s">
        <v>81</v>
      </c>
      <c r="E95" s="274"/>
      <c r="F95" s="274"/>
      <c r="G95" s="274"/>
      <c r="H95" s="274"/>
      <c r="I95" s="96"/>
      <c r="J95" s="274" t="s">
        <v>82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305">
        <f>'000 - VRN - Předběžné a v...'!J32</f>
        <v>0</v>
      </c>
      <c r="AH95" s="303"/>
      <c r="AI95" s="303"/>
      <c r="AJ95" s="303"/>
      <c r="AK95" s="303"/>
      <c r="AL95" s="303"/>
      <c r="AM95" s="303"/>
      <c r="AN95" s="305">
        <f t="shared" si="0"/>
        <v>0</v>
      </c>
      <c r="AO95" s="303"/>
      <c r="AP95" s="303"/>
      <c r="AQ95" s="97" t="s">
        <v>83</v>
      </c>
      <c r="AR95" s="98"/>
      <c r="AS95" s="99">
        <v>0</v>
      </c>
      <c r="AT95" s="100">
        <f t="shared" si="1"/>
        <v>0</v>
      </c>
      <c r="AU95" s="101">
        <f>'000 - VRN - Předběžné a v...'!P131</f>
        <v>0</v>
      </c>
      <c r="AV95" s="100">
        <f>'000 - VRN - Předběžné a v...'!J35</f>
        <v>0</v>
      </c>
      <c r="AW95" s="100">
        <f>'000 - VRN - Předběžné a v...'!J36</f>
        <v>0</v>
      </c>
      <c r="AX95" s="100">
        <f>'000 - VRN - Předběžné a v...'!J37</f>
        <v>0</v>
      </c>
      <c r="AY95" s="100">
        <f>'000 - VRN - Předběžné a v...'!J38</f>
        <v>0</v>
      </c>
      <c r="AZ95" s="100">
        <f>'000 - VRN - Předběžné a v...'!F35</f>
        <v>0</v>
      </c>
      <c r="BA95" s="100">
        <f>'000 - VRN - Předběžné a v...'!F36</f>
        <v>0</v>
      </c>
      <c r="BB95" s="100">
        <f>'000 - VRN - Předběžné a v...'!F37</f>
        <v>0</v>
      </c>
      <c r="BC95" s="100">
        <f>'000 - VRN - Předběžné a v...'!F38</f>
        <v>0</v>
      </c>
      <c r="BD95" s="102">
        <f>'000 - VRN - Předběžné a v...'!F39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274" t="s">
        <v>87</v>
      </c>
      <c r="E96" s="274"/>
      <c r="F96" s="274"/>
      <c r="G96" s="274"/>
      <c r="H96" s="274"/>
      <c r="I96" s="96"/>
      <c r="J96" s="274" t="s">
        <v>88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305">
        <f>'SO 001 - Příprava území'!J32</f>
        <v>0</v>
      </c>
      <c r="AH96" s="303"/>
      <c r="AI96" s="303"/>
      <c r="AJ96" s="303"/>
      <c r="AK96" s="303"/>
      <c r="AL96" s="303"/>
      <c r="AM96" s="303"/>
      <c r="AN96" s="305">
        <f t="shared" si="0"/>
        <v>0</v>
      </c>
      <c r="AO96" s="303"/>
      <c r="AP96" s="303"/>
      <c r="AQ96" s="97" t="s">
        <v>83</v>
      </c>
      <c r="AR96" s="98"/>
      <c r="AS96" s="99">
        <v>0</v>
      </c>
      <c r="AT96" s="100">
        <f t="shared" si="1"/>
        <v>0</v>
      </c>
      <c r="AU96" s="101">
        <f>'SO 001 - Příprava území'!P127</f>
        <v>0</v>
      </c>
      <c r="AV96" s="100">
        <f>'SO 001 - Příprava území'!J35</f>
        <v>0</v>
      </c>
      <c r="AW96" s="100">
        <f>'SO 001 - Příprava území'!J36</f>
        <v>0</v>
      </c>
      <c r="AX96" s="100">
        <f>'SO 001 - Příprava území'!J37</f>
        <v>0</v>
      </c>
      <c r="AY96" s="100">
        <f>'SO 001 - Příprava území'!J38</f>
        <v>0</v>
      </c>
      <c r="AZ96" s="100">
        <f>'SO 001 - Příprava území'!F35</f>
        <v>0</v>
      </c>
      <c r="BA96" s="100">
        <f>'SO 001 - Příprava území'!F36</f>
        <v>0</v>
      </c>
      <c r="BB96" s="100">
        <f>'SO 001 - Příprava území'!F37</f>
        <v>0</v>
      </c>
      <c r="BC96" s="100">
        <f>'SO 001 - Příprava území'!F38</f>
        <v>0</v>
      </c>
      <c r="BD96" s="102">
        <f>'SO 001 - Příprava území'!F39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90</v>
      </c>
    </row>
    <row r="97" spans="2:91" s="7" customFormat="1" ht="24.75" customHeight="1">
      <c r="B97" s="94"/>
      <c r="C97" s="95"/>
      <c r="D97" s="274" t="s">
        <v>91</v>
      </c>
      <c r="E97" s="274"/>
      <c r="F97" s="274"/>
      <c r="G97" s="274"/>
      <c r="H97" s="274"/>
      <c r="I97" s="96"/>
      <c r="J97" s="274" t="s">
        <v>92</v>
      </c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302">
        <f>ROUND(SUM(AG98:AG102),2)</f>
        <v>0</v>
      </c>
      <c r="AH97" s="303"/>
      <c r="AI97" s="303"/>
      <c r="AJ97" s="303"/>
      <c r="AK97" s="303"/>
      <c r="AL97" s="303"/>
      <c r="AM97" s="303"/>
      <c r="AN97" s="305">
        <f t="shared" si="0"/>
        <v>0</v>
      </c>
      <c r="AO97" s="303"/>
      <c r="AP97" s="303"/>
      <c r="AQ97" s="97" t="s">
        <v>83</v>
      </c>
      <c r="AR97" s="98"/>
      <c r="AS97" s="99">
        <f>ROUND(SUM(AS98:AS102),2)</f>
        <v>0</v>
      </c>
      <c r="AT97" s="100">
        <f t="shared" si="1"/>
        <v>0</v>
      </c>
      <c r="AU97" s="101">
        <f>ROUND(SUM(AU98:AU102),5)</f>
        <v>0</v>
      </c>
      <c r="AV97" s="100">
        <f>ROUND(AZ97*L29,2)</f>
        <v>0</v>
      </c>
      <c r="AW97" s="100">
        <f>ROUND(BA97*L30,2)</f>
        <v>0</v>
      </c>
      <c r="AX97" s="100">
        <f>ROUND(BB97*L29,2)</f>
        <v>0</v>
      </c>
      <c r="AY97" s="100">
        <f>ROUND(BC97*L30,2)</f>
        <v>0</v>
      </c>
      <c r="AZ97" s="100">
        <f>ROUND(SUM(AZ98:AZ102),2)</f>
        <v>0</v>
      </c>
      <c r="BA97" s="100">
        <f>ROUND(SUM(BA98:BA102),2)</f>
        <v>0</v>
      </c>
      <c r="BB97" s="100">
        <f>ROUND(SUM(BB98:BB102),2)</f>
        <v>0</v>
      </c>
      <c r="BC97" s="100">
        <f>ROUND(SUM(BC98:BC102),2)</f>
        <v>0</v>
      </c>
      <c r="BD97" s="102">
        <f>ROUND(SUM(BD98:BD102),2)</f>
        <v>0</v>
      </c>
      <c r="BS97" s="103" t="s">
        <v>75</v>
      </c>
      <c r="BT97" s="103" t="s">
        <v>84</v>
      </c>
      <c r="BU97" s="103" t="s">
        <v>77</v>
      </c>
      <c r="BV97" s="103" t="s">
        <v>78</v>
      </c>
      <c r="BW97" s="103" t="s">
        <v>93</v>
      </c>
      <c r="BX97" s="103" t="s">
        <v>5</v>
      </c>
      <c r="CL97" s="103" t="s">
        <v>1</v>
      </c>
      <c r="CM97" s="103" t="s">
        <v>90</v>
      </c>
    </row>
    <row r="98" spans="1:90" s="4" customFormat="1" ht="23.25" customHeight="1">
      <c r="A98" s="93" t="s">
        <v>80</v>
      </c>
      <c r="B98" s="58"/>
      <c r="C98" s="104"/>
      <c r="D98" s="104"/>
      <c r="E98" s="275" t="s">
        <v>94</v>
      </c>
      <c r="F98" s="275"/>
      <c r="G98" s="275"/>
      <c r="H98" s="275"/>
      <c r="I98" s="275"/>
      <c r="J98" s="104"/>
      <c r="K98" s="275" t="s">
        <v>95</v>
      </c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300">
        <f>'SO 101.1.ZH - Silnice II-231'!J34</f>
        <v>0</v>
      </c>
      <c r="AH98" s="301"/>
      <c r="AI98" s="301"/>
      <c r="AJ98" s="301"/>
      <c r="AK98" s="301"/>
      <c r="AL98" s="301"/>
      <c r="AM98" s="301"/>
      <c r="AN98" s="300">
        <f t="shared" si="0"/>
        <v>0</v>
      </c>
      <c r="AO98" s="301"/>
      <c r="AP98" s="301"/>
      <c r="AQ98" s="105" t="s">
        <v>96</v>
      </c>
      <c r="AR98" s="60"/>
      <c r="AS98" s="106">
        <v>0</v>
      </c>
      <c r="AT98" s="107">
        <f t="shared" si="1"/>
        <v>0</v>
      </c>
      <c r="AU98" s="108">
        <f>'SO 101.1.ZH - Silnice II-231'!P137</f>
        <v>0</v>
      </c>
      <c r="AV98" s="107">
        <f>'SO 101.1.ZH - Silnice II-231'!J37</f>
        <v>0</v>
      </c>
      <c r="AW98" s="107">
        <f>'SO 101.1.ZH - Silnice II-231'!J38</f>
        <v>0</v>
      </c>
      <c r="AX98" s="107">
        <f>'SO 101.1.ZH - Silnice II-231'!J39</f>
        <v>0</v>
      </c>
      <c r="AY98" s="107">
        <f>'SO 101.1.ZH - Silnice II-231'!J40</f>
        <v>0</v>
      </c>
      <c r="AZ98" s="107">
        <f>'SO 101.1.ZH - Silnice II-231'!F37</f>
        <v>0</v>
      </c>
      <c r="BA98" s="107">
        <f>'SO 101.1.ZH - Silnice II-231'!F38</f>
        <v>0</v>
      </c>
      <c r="BB98" s="107">
        <f>'SO 101.1.ZH - Silnice II-231'!F39</f>
        <v>0</v>
      </c>
      <c r="BC98" s="107">
        <f>'SO 101.1.ZH - Silnice II-231'!F40</f>
        <v>0</v>
      </c>
      <c r="BD98" s="109">
        <f>'SO 101.1.ZH - Silnice II-231'!F41</f>
        <v>0</v>
      </c>
      <c r="BT98" s="110" t="s">
        <v>86</v>
      </c>
      <c r="BV98" s="110" t="s">
        <v>78</v>
      </c>
      <c r="BW98" s="110" t="s">
        <v>97</v>
      </c>
      <c r="BX98" s="110" t="s">
        <v>93</v>
      </c>
      <c r="CL98" s="110" t="s">
        <v>1</v>
      </c>
    </row>
    <row r="99" spans="1:90" s="4" customFormat="1" ht="23.25" customHeight="1">
      <c r="A99" s="93" t="s">
        <v>80</v>
      </c>
      <c r="B99" s="58"/>
      <c r="C99" s="104"/>
      <c r="D99" s="104"/>
      <c r="E99" s="275" t="s">
        <v>98</v>
      </c>
      <c r="F99" s="275"/>
      <c r="G99" s="275"/>
      <c r="H99" s="275"/>
      <c r="I99" s="275"/>
      <c r="J99" s="104"/>
      <c r="K99" s="275" t="s">
        <v>99</v>
      </c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300">
        <f>'SO 101.2.ZH - Odvodnění (...'!J34</f>
        <v>0</v>
      </c>
      <c r="AH99" s="301"/>
      <c r="AI99" s="301"/>
      <c r="AJ99" s="301"/>
      <c r="AK99" s="301"/>
      <c r="AL99" s="301"/>
      <c r="AM99" s="301"/>
      <c r="AN99" s="300">
        <f t="shared" si="0"/>
        <v>0</v>
      </c>
      <c r="AO99" s="301"/>
      <c r="AP99" s="301"/>
      <c r="AQ99" s="105" t="s">
        <v>96</v>
      </c>
      <c r="AR99" s="60"/>
      <c r="AS99" s="106">
        <v>0</v>
      </c>
      <c r="AT99" s="107">
        <f t="shared" si="1"/>
        <v>0</v>
      </c>
      <c r="AU99" s="108">
        <f>'SO 101.2.ZH - Odvodnění (...'!P135</f>
        <v>0</v>
      </c>
      <c r="AV99" s="107">
        <f>'SO 101.2.ZH - Odvodnění (...'!J37</f>
        <v>0</v>
      </c>
      <c r="AW99" s="107">
        <f>'SO 101.2.ZH - Odvodnění (...'!J38</f>
        <v>0</v>
      </c>
      <c r="AX99" s="107">
        <f>'SO 101.2.ZH - Odvodnění (...'!J39</f>
        <v>0</v>
      </c>
      <c r="AY99" s="107">
        <f>'SO 101.2.ZH - Odvodnění (...'!J40</f>
        <v>0</v>
      </c>
      <c r="AZ99" s="107">
        <f>'SO 101.2.ZH - Odvodnění (...'!F37</f>
        <v>0</v>
      </c>
      <c r="BA99" s="107">
        <f>'SO 101.2.ZH - Odvodnění (...'!F38</f>
        <v>0</v>
      </c>
      <c r="BB99" s="107">
        <f>'SO 101.2.ZH - Odvodnění (...'!F39</f>
        <v>0</v>
      </c>
      <c r="BC99" s="107">
        <f>'SO 101.2.ZH - Odvodnění (...'!F40</f>
        <v>0</v>
      </c>
      <c r="BD99" s="109">
        <f>'SO 101.2.ZH - Odvodnění (...'!F41</f>
        <v>0</v>
      </c>
      <c r="BT99" s="110" t="s">
        <v>86</v>
      </c>
      <c r="BV99" s="110" t="s">
        <v>78</v>
      </c>
      <c r="BW99" s="110" t="s">
        <v>100</v>
      </c>
      <c r="BX99" s="110" t="s">
        <v>93</v>
      </c>
      <c r="CL99" s="110" t="s">
        <v>1</v>
      </c>
    </row>
    <row r="100" spans="1:90" s="4" customFormat="1" ht="23.25" customHeight="1">
      <c r="A100" s="93" t="s">
        <v>80</v>
      </c>
      <c r="B100" s="58"/>
      <c r="C100" s="104"/>
      <c r="D100" s="104"/>
      <c r="E100" s="275" t="s">
        <v>101</v>
      </c>
      <c r="F100" s="275"/>
      <c r="G100" s="275"/>
      <c r="H100" s="275"/>
      <c r="I100" s="275"/>
      <c r="J100" s="104"/>
      <c r="K100" s="275" t="s">
        <v>102</v>
      </c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300">
        <f>'SO 101.3.ZH - Propustek P...'!J34</f>
        <v>0</v>
      </c>
      <c r="AH100" s="301"/>
      <c r="AI100" s="301"/>
      <c r="AJ100" s="301"/>
      <c r="AK100" s="301"/>
      <c r="AL100" s="301"/>
      <c r="AM100" s="301"/>
      <c r="AN100" s="300">
        <f t="shared" si="0"/>
        <v>0</v>
      </c>
      <c r="AO100" s="301"/>
      <c r="AP100" s="301"/>
      <c r="AQ100" s="105" t="s">
        <v>96</v>
      </c>
      <c r="AR100" s="60"/>
      <c r="AS100" s="106">
        <v>0</v>
      </c>
      <c r="AT100" s="107">
        <f t="shared" si="1"/>
        <v>0</v>
      </c>
      <c r="AU100" s="108">
        <f>'SO 101.3.ZH - Propustek P...'!P137</f>
        <v>0</v>
      </c>
      <c r="AV100" s="107">
        <f>'SO 101.3.ZH - Propustek P...'!J37</f>
        <v>0</v>
      </c>
      <c r="AW100" s="107">
        <f>'SO 101.3.ZH - Propustek P...'!J38</f>
        <v>0</v>
      </c>
      <c r="AX100" s="107">
        <f>'SO 101.3.ZH - Propustek P...'!J39</f>
        <v>0</v>
      </c>
      <c r="AY100" s="107">
        <f>'SO 101.3.ZH - Propustek P...'!J40</f>
        <v>0</v>
      </c>
      <c r="AZ100" s="107">
        <f>'SO 101.3.ZH - Propustek P...'!F37</f>
        <v>0</v>
      </c>
      <c r="BA100" s="107">
        <f>'SO 101.3.ZH - Propustek P...'!F38</f>
        <v>0</v>
      </c>
      <c r="BB100" s="107">
        <f>'SO 101.3.ZH - Propustek P...'!F39</f>
        <v>0</v>
      </c>
      <c r="BC100" s="107">
        <f>'SO 101.3.ZH - Propustek P...'!F40</f>
        <v>0</v>
      </c>
      <c r="BD100" s="109">
        <f>'SO 101.3.ZH - Propustek P...'!F41</f>
        <v>0</v>
      </c>
      <c r="BT100" s="110" t="s">
        <v>86</v>
      </c>
      <c r="BV100" s="110" t="s">
        <v>78</v>
      </c>
      <c r="BW100" s="110" t="s">
        <v>103</v>
      </c>
      <c r="BX100" s="110" t="s">
        <v>93</v>
      </c>
      <c r="CL100" s="110" t="s">
        <v>1</v>
      </c>
    </row>
    <row r="101" spans="1:90" s="4" customFormat="1" ht="23.25" customHeight="1">
      <c r="A101" s="93" t="s">
        <v>80</v>
      </c>
      <c r="B101" s="58"/>
      <c r="C101" s="104"/>
      <c r="D101" s="104"/>
      <c r="E101" s="275" t="s">
        <v>104</v>
      </c>
      <c r="F101" s="275"/>
      <c r="G101" s="275"/>
      <c r="H101" s="275"/>
      <c r="I101" s="275"/>
      <c r="J101" s="104"/>
      <c r="K101" s="275" t="s">
        <v>105</v>
      </c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300">
        <f>'SO 101.4.ZH - Propustek P...'!J34</f>
        <v>0</v>
      </c>
      <c r="AH101" s="301"/>
      <c r="AI101" s="301"/>
      <c r="AJ101" s="301"/>
      <c r="AK101" s="301"/>
      <c r="AL101" s="301"/>
      <c r="AM101" s="301"/>
      <c r="AN101" s="300">
        <f t="shared" si="0"/>
        <v>0</v>
      </c>
      <c r="AO101" s="301"/>
      <c r="AP101" s="301"/>
      <c r="AQ101" s="105" t="s">
        <v>96</v>
      </c>
      <c r="AR101" s="60"/>
      <c r="AS101" s="106">
        <v>0</v>
      </c>
      <c r="AT101" s="107">
        <f t="shared" si="1"/>
        <v>0</v>
      </c>
      <c r="AU101" s="108">
        <f>'SO 101.4.ZH - Propustek P...'!P137</f>
        <v>0</v>
      </c>
      <c r="AV101" s="107">
        <f>'SO 101.4.ZH - Propustek P...'!J37</f>
        <v>0</v>
      </c>
      <c r="AW101" s="107">
        <f>'SO 101.4.ZH - Propustek P...'!J38</f>
        <v>0</v>
      </c>
      <c r="AX101" s="107">
        <f>'SO 101.4.ZH - Propustek P...'!J39</f>
        <v>0</v>
      </c>
      <c r="AY101" s="107">
        <f>'SO 101.4.ZH - Propustek P...'!J40</f>
        <v>0</v>
      </c>
      <c r="AZ101" s="107">
        <f>'SO 101.4.ZH - Propustek P...'!F37</f>
        <v>0</v>
      </c>
      <c r="BA101" s="107">
        <f>'SO 101.4.ZH - Propustek P...'!F38</f>
        <v>0</v>
      </c>
      <c r="BB101" s="107">
        <f>'SO 101.4.ZH - Propustek P...'!F39</f>
        <v>0</v>
      </c>
      <c r="BC101" s="107">
        <f>'SO 101.4.ZH - Propustek P...'!F40</f>
        <v>0</v>
      </c>
      <c r="BD101" s="109">
        <f>'SO 101.4.ZH - Propustek P...'!F41</f>
        <v>0</v>
      </c>
      <c r="BT101" s="110" t="s">
        <v>86</v>
      </c>
      <c r="BV101" s="110" t="s">
        <v>78</v>
      </c>
      <c r="BW101" s="110" t="s">
        <v>106</v>
      </c>
      <c r="BX101" s="110" t="s">
        <v>93</v>
      </c>
      <c r="CL101" s="110" t="s">
        <v>1</v>
      </c>
    </row>
    <row r="102" spans="1:90" s="4" customFormat="1" ht="23.25" customHeight="1">
      <c r="A102" s="93" t="s">
        <v>80</v>
      </c>
      <c r="B102" s="58"/>
      <c r="C102" s="104"/>
      <c r="D102" s="104"/>
      <c r="E102" s="275" t="s">
        <v>107</v>
      </c>
      <c r="F102" s="275"/>
      <c r="G102" s="275"/>
      <c r="H102" s="275"/>
      <c r="I102" s="275"/>
      <c r="J102" s="104"/>
      <c r="K102" s="275" t="s">
        <v>108</v>
      </c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300">
        <f>'SO 101.5.ZH - Výměna akti...'!J34</f>
        <v>0</v>
      </c>
      <c r="AH102" s="301"/>
      <c r="AI102" s="301"/>
      <c r="AJ102" s="301"/>
      <c r="AK102" s="301"/>
      <c r="AL102" s="301"/>
      <c r="AM102" s="301"/>
      <c r="AN102" s="300">
        <f t="shared" si="0"/>
        <v>0</v>
      </c>
      <c r="AO102" s="301"/>
      <c r="AP102" s="301"/>
      <c r="AQ102" s="105" t="s">
        <v>96</v>
      </c>
      <c r="AR102" s="60"/>
      <c r="AS102" s="106">
        <v>0</v>
      </c>
      <c r="AT102" s="107">
        <f t="shared" si="1"/>
        <v>0</v>
      </c>
      <c r="AU102" s="108">
        <f>'SO 101.5.ZH - Výměna akti...'!P132</f>
        <v>0</v>
      </c>
      <c r="AV102" s="107">
        <f>'SO 101.5.ZH - Výměna akti...'!J37</f>
        <v>0</v>
      </c>
      <c r="AW102" s="107">
        <f>'SO 101.5.ZH - Výměna akti...'!J38</f>
        <v>0</v>
      </c>
      <c r="AX102" s="107">
        <f>'SO 101.5.ZH - Výměna akti...'!J39</f>
        <v>0</v>
      </c>
      <c r="AY102" s="107">
        <f>'SO 101.5.ZH - Výměna akti...'!J40</f>
        <v>0</v>
      </c>
      <c r="AZ102" s="107">
        <f>'SO 101.5.ZH - Výměna akti...'!F37</f>
        <v>0</v>
      </c>
      <c r="BA102" s="107">
        <f>'SO 101.5.ZH - Výměna akti...'!F38</f>
        <v>0</v>
      </c>
      <c r="BB102" s="107">
        <f>'SO 101.5.ZH - Výměna akti...'!F39</f>
        <v>0</v>
      </c>
      <c r="BC102" s="107">
        <f>'SO 101.5.ZH - Výměna akti...'!F40</f>
        <v>0</v>
      </c>
      <c r="BD102" s="109">
        <f>'SO 101.5.ZH - Výměna akti...'!F41</f>
        <v>0</v>
      </c>
      <c r="BT102" s="110" t="s">
        <v>86</v>
      </c>
      <c r="BV102" s="110" t="s">
        <v>78</v>
      </c>
      <c r="BW102" s="110" t="s">
        <v>109</v>
      </c>
      <c r="BX102" s="110" t="s">
        <v>93</v>
      </c>
      <c r="CL102" s="110" t="s">
        <v>1</v>
      </c>
    </row>
    <row r="103" spans="2:91" s="7" customFormat="1" ht="24.75" customHeight="1">
      <c r="B103" s="94"/>
      <c r="C103" s="95"/>
      <c r="D103" s="274" t="s">
        <v>110</v>
      </c>
      <c r="E103" s="274"/>
      <c r="F103" s="274"/>
      <c r="G103" s="274"/>
      <c r="H103" s="274"/>
      <c r="I103" s="96"/>
      <c r="J103" s="274" t="s">
        <v>111</v>
      </c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302">
        <f>ROUND(SUM(AG104:AG107),2)</f>
        <v>0</v>
      </c>
      <c r="AH103" s="303"/>
      <c r="AI103" s="303"/>
      <c r="AJ103" s="303"/>
      <c r="AK103" s="303"/>
      <c r="AL103" s="303"/>
      <c r="AM103" s="303"/>
      <c r="AN103" s="305">
        <f t="shared" si="0"/>
        <v>0</v>
      </c>
      <c r="AO103" s="303"/>
      <c r="AP103" s="303"/>
      <c r="AQ103" s="97" t="s">
        <v>83</v>
      </c>
      <c r="AR103" s="98"/>
      <c r="AS103" s="99">
        <f>ROUND(SUM(AS104:AS107),2)</f>
        <v>0</v>
      </c>
      <c r="AT103" s="100">
        <f t="shared" si="1"/>
        <v>0</v>
      </c>
      <c r="AU103" s="101">
        <f>ROUND(SUM(AU104:AU107),5)</f>
        <v>0</v>
      </c>
      <c r="AV103" s="100">
        <f>ROUND(AZ103*L29,2)</f>
        <v>0</v>
      </c>
      <c r="AW103" s="100">
        <f>ROUND(BA103*L30,2)</f>
        <v>0</v>
      </c>
      <c r="AX103" s="100">
        <f>ROUND(BB103*L29,2)</f>
        <v>0</v>
      </c>
      <c r="AY103" s="100">
        <f>ROUND(BC103*L30,2)</f>
        <v>0</v>
      </c>
      <c r="AZ103" s="100">
        <f>ROUND(SUM(AZ104:AZ107),2)</f>
        <v>0</v>
      </c>
      <c r="BA103" s="100">
        <f>ROUND(SUM(BA104:BA107),2)</f>
        <v>0</v>
      </c>
      <c r="BB103" s="100">
        <f>ROUND(SUM(BB104:BB107),2)</f>
        <v>0</v>
      </c>
      <c r="BC103" s="100">
        <f>ROUND(SUM(BC104:BC107),2)</f>
        <v>0</v>
      </c>
      <c r="BD103" s="102">
        <f>ROUND(SUM(BD104:BD107),2)</f>
        <v>0</v>
      </c>
      <c r="BS103" s="103" t="s">
        <v>75</v>
      </c>
      <c r="BT103" s="103" t="s">
        <v>84</v>
      </c>
      <c r="BU103" s="103" t="s">
        <v>77</v>
      </c>
      <c r="BV103" s="103" t="s">
        <v>78</v>
      </c>
      <c r="BW103" s="103" t="s">
        <v>112</v>
      </c>
      <c r="BX103" s="103" t="s">
        <v>5</v>
      </c>
      <c r="CL103" s="103" t="s">
        <v>1</v>
      </c>
      <c r="CM103" s="103" t="s">
        <v>90</v>
      </c>
    </row>
    <row r="104" spans="1:90" s="4" customFormat="1" ht="23.25" customHeight="1">
      <c r="A104" s="93" t="s">
        <v>80</v>
      </c>
      <c r="B104" s="58"/>
      <c r="C104" s="104"/>
      <c r="D104" s="104"/>
      <c r="E104" s="275" t="s">
        <v>113</v>
      </c>
      <c r="F104" s="275"/>
      <c r="G104" s="275"/>
      <c r="H104" s="275"/>
      <c r="I104" s="275"/>
      <c r="J104" s="104"/>
      <c r="K104" s="275" t="s">
        <v>95</v>
      </c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300">
        <f>'SO 101.1.ZV - Silnice II-231'!J34</f>
        <v>0</v>
      </c>
      <c r="AH104" s="301"/>
      <c r="AI104" s="301"/>
      <c r="AJ104" s="301"/>
      <c r="AK104" s="301"/>
      <c r="AL104" s="301"/>
      <c r="AM104" s="301"/>
      <c r="AN104" s="300">
        <f t="shared" si="0"/>
        <v>0</v>
      </c>
      <c r="AO104" s="301"/>
      <c r="AP104" s="301"/>
      <c r="AQ104" s="105" t="s">
        <v>96</v>
      </c>
      <c r="AR104" s="60"/>
      <c r="AS104" s="106">
        <v>0</v>
      </c>
      <c r="AT104" s="107">
        <f t="shared" si="1"/>
        <v>0</v>
      </c>
      <c r="AU104" s="108">
        <f>'SO 101.1.ZV - Silnice II-231'!P136</f>
        <v>0</v>
      </c>
      <c r="AV104" s="107">
        <f>'SO 101.1.ZV - Silnice II-231'!J37</f>
        <v>0</v>
      </c>
      <c r="AW104" s="107">
        <f>'SO 101.1.ZV - Silnice II-231'!J38</f>
        <v>0</v>
      </c>
      <c r="AX104" s="107">
        <f>'SO 101.1.ZV - Silnice II-231'!J39</f>
        <v>0</v>
      </c>
      <c r="AY104" s="107">
        <f>'SO 101.1.ZV - Silnice II-231'!J40</f>
        <v>0</v>
      </c>
      <c r="AZ104" s="107">
        <f>'SO 101.1.ZV - Silnice II-231'!F37</f>
        <v>0</v>
      </c>
      <c r="BA104" s="107">
        <f>'SO 101.1.ZV - Silnice II-231'!F38</f>
        <v>0</v>
      </c>
      <c r="BB104" s="107">
        <f>'SO 101.1.ZV - Silnice II-231'!F39</f>
        <v>0</v>
      </c>
      <c r="BC104" s="107">
        <f>'SO 101.1.ZV - Silnice II-231'!F40</f>
        <v>0</v>
      </c>
      <c r="BD104" s="109">
        <f>'SO 101.1.ZV - Silnice II-231'!F41</f>
        <v>0</v>
      </c>
      <c r="BT104" s="110" t="s">
        <v>86</v>
      </c>
      <c r="BV104" s="110" t="s">
        <v>78</v>
      </c>
      <c r="BW104" s="110" t="s">
        <v>114</v>
      </c>
      <c r="BX104" s="110" t="s">
        <v>112</v>
      </c>
      <c r="CL104" s="110" t="s">
        <v>1</v>
      </c>
    </row>
    <row r="105" spans="1:90" s="4" customFormat="1" ht="23.25" customHeight="1">
      <c r="A105" s="93" t="s">
        <v>80</v>
      </c>
      <c r="B105" s="58"/>
      <c r="C105" s="104"/>
      <c r="D105" s="104"/>
      <c r="E105" s="275" t="s">
        <v>115</v>
      </c>
      <c r="F105" s="275"/>
      <c r="G105" s="275"/>
      <c r="H105" s="275"/>
      <c r="I105" s="275"/>
      <c r="J105" s="104"/>
      <c r="K105" s="275" t="s">
        <v>99</v>
      </c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300">
        <f>'SO 101.2.ZV - Odvodnění (...'!J34</f>
        <v>0</v>
      </c>
      <c r="AH105" s="301"/>
      <c r="AI105" s="301"/>
      <c r="AJ105" s="301"/>
      <c r="AK105" s="301"/>
      <c r="AL105" s="301"/>
      <c r="AM105" s="301"/>
      <c r="AN105" s="300">
        <f t="shared" si="0"/>
        <v>0</v>
      </c>
      <c r="AO105" s="301"/>
      <c r="AP105" s="301"/>
      <c r="AQ105" s="105" t="s">
        <v>96</v>
      </c>
      <c r="AR105" s="60"/>
      <c r="AS105" s="106">
        <v>0</v>
      </c>
      <c r="AT105" s="107">
        <f t="shared" si="1"/>
        <v>0</v>
      </c>
      <c r="AU105" s="108">
        <f>'SO 101.2.ZV - Odvodnění (...'!P135</f>
        <v>0</v>
      </c>
      <c r="AV105" s="107">
        <f>'SO 101.2.ZV - Odvodnění (...'!J37</f>
        <v>0</v>
      </c>
      <c r="AW105" s="107">
        <f>'SO 101.2.ZV - Odvodnění (...'!J38</f>
        <v>0</v>
      </c>
      <c r="AX105" s="107">
        <f>'SO 101.2.ZV - Odvodnění (...'!J39</f>
        <v>0</v>
      </c>
      <c r="AY105" s="107">
        <f>'SO 101.2.ZV - Odvodnění (...'!J40</f>
        <v>0</v>
      </c>
      <c r="AZ105" s="107">
        <f>'SO 101.2.ZV - Odvodnění (...'!F37</f>
        <v>0</v>
      </c>
      <c r="BA105" s="107">
        <f>'SO 101.2.ZV - Odvodnění (...'!F38</f>
        <v>0</v>
      </c>
      <c r="BB105" s="107">
        <f>'SO 101.2.ZV - Odvodnění (...'!F39</f>
        <v>0</v>
      </c>
      <c r="BC105" s="107">
        <f>'SO 101.2.ZV - Odvodnění (...'!F40</f>
        <v>0</v>
      </c>
      <c r="BD105" s="109">
        <f>'SO 101.2.ZV - Odvodnění (...'!F41</f>
        <v>0</v>
      </c>
      <c r="BT105" s="110" t="s">
        <v>86</v>
      </c>
      <c r="BV105" s="110" t="s">
        <v>78</v>
      </c>
      <c r="BW105" s="110" t="s">
        <v>116</v>
      </c>
      <c r="BX105" s="110" t="s">
        <v>112</v>
      </c>
      <c r="CL105" s="110" t="s">
        <v>1</v>
      </c>
    </row>
    <row r="106" spans="1:90" s="4" customFormat="1" ht="23.25" customHeight="1">
      <c r="A106" s="93" t="s">
        <v>80</v>
      </c>
      <c r="B106" s="58"/>
      <c r="C106" s="104"/>
      <c r="D106" s="104"/>
      <c r="E106" s="275" t="s">
        <v>117</v>
      </c>
      <c r="F106" s="275"/>
      <c r="G106" s="275"/>
      <c r="H106" s="275"/>
      <c r="I106" s="275"/>
      <c r="J106" s="104"/>
      <c r="K106" s="275" t="s">
        <v>118</v>
      </c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300">
        <f>'SO 101.3.ZV - Propustek P...'!J34</f>
        <v>0</v>
      </c>
      <c r="AH106" s="301"/>
      <c r="AI106" s="301"/>
      <c r="AJ106" s="301"/>
      <c r="AK106" s="301"/>
      <c r="AL106" s="301"/>
      <c r="AM106" s="301"/>
      <c r="AN106" s="300">
        <f t="shared" si="0"/>
        <v>0</v>
      </c>
      <c r="AO106" s="301"/>
      <c r="AP106" s="301"/>
      <c r="AQ106" s="105" t="s">
        <v>96</v>
      </c>
      <c r="AR106" s="60"/>
      <c r="AS106" s="106">
        <v>0</v>
      </c>
      <c r="AT106" s="107">
        <f t="shared" si="1"/>
        <v>0</v>
      </c>
      <c r="AU106" s="108">
        <f>'SO 101.3.ZV - Propustek P...'!P135</f>
        <v>0</v>
      </c>
      <c r="AV106" s="107">
        <f>'SO 101.3.ZV - Propustek P...'!J37</f>
        <v>0</v>
      </c>
      <c r="AW106" s="107">
        <f>'SO 101.3.ZV - Propustek P...'!J38</f>
        <v>0</v>
      </c>
      <c r="AX106" s="107">
        <f>'SO 101.3.ZV - Propustek P...'!J39</f>
        <v>0</v>
      </c>
      <c r="AY106" s="107">
        <f>'SO 101.3.ZV - Propustek P...'!J40</f>
        <v>0</v>
      </c>
      <c r="AZ106" s="107">
        <f>'SO 101.3.ZV - Propustek P...'!F37</f>
        <v>0</v>
      </c>
      <c r="BA106" s="107">
        <f>'SO 101.3.ZV - Propustek P...'!F38</f>
        <v>0</v>
      </c>
      <c r="BB106" s="107">
        <f>'SO 101.3.ZV - Propustek P...'!F39</f>
        <v>0</v>
      </c>
      <c r="BC106" s="107">
        <f>'SO 101.3.ZV - Propustek P...'!F40</f>
        <v>0</v>
      </c>
      <c r="BD106" s="109">
        <f>'SO 101.3.ZV - Propustek P...'!F41</f>
        <v>0</v>
      </c>
      <c r="BT106" s="110" t="s">
        <v>86</v>
      </c>
      <c r="BV106" s="110" t="s">
        <v>78</v>
      </c>
      <c r="BW106" s="110" t="s">
        <v>119</v>
      </c>
      <c r="BX106" s="110" t="s">
        <v>112</v>
      </c>
      <c r="CL106" s="110" t="s">
        <v>1</v>
      </c>
    </row>
    <row r="107" spans="1:90" s="4" customFormat="1" ht="23.25" customHeight="1">
      <c r="A107" s="93" t="s">
        <v>80</v>
      </c>
      <c r="B107" s="58"/>
      <c r="C107" s="104"/>
      <c r="D107" s="104"/>
      <c r="E107" s="275" t="s">
        <v>120</v>
      </c>
      <c r="F107" s="275"/>
      <c r="G107" s="275"/>
      <c r="H107" s="275"/>
      <c r="I107" s="275"/>
      <c r="J107" s="104"/>
      <c r="K107" s="275" t="s">
        <v>108</v>
      </c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300">
        <f>'SO 101.4.ZV - Výměna akti...'!J34</f>
        <v>0</v>
      </c>
      <c r="AH107" s="301"/>
      <c r="AI107" s="301"/>
      <c r="AJ107" s="301"/>
      <c r="AK107" s="301"/>
      <c r="AL107" s="301"/>
      <c r="AM107" s="301"/>
      <c r="AN107" s="300">
        <f t="shared" si="0"/>
        <v>0</v>
      </c>
      <c r="AO107" s="301"/>
      <c r="AP107" s="301"/>
      <c r="AQ107" s="105" t="s">
        <v>96</v>
      </c>
      <c r="AR107" s="60"/>
      <c r="AS107" s="106">
        <v>0</v>
      </c>
      <c r="AT107" s="107">
        <f t="shared" si="1"/>
        <v>0</v>
      </c>
      <c r="AU107" s="108">
        <f>'SO 101.4.ZV - Výměna akti...'!P132</f>
        <v>0</v>
      </c>
      <c r="AV107" s="107">
        <f>'SO 101.4.ZV - Výměna akti...'!J37</f>
        <v>0</v>
      </c>
      <c r="AW107" s="107">
        <f>'SO 101.4.ZV - Výměna akti...'!J38</f>
        <v>0</v>
      </c>
      <c r="AX107" s="107">
        <f>'SO 101.4.ZV - Výměna akti...'!J39</f>
        <v>0</v>
      </c>
      <c r="AY107" s="107">
        <f>'SO 101.4.ZV - Výměna akti...'!J40</f>
        <v>0</v>
      </c>
      <c r="AZ107" s="107">
        <f>'SO 101.4.ZV - Výměna akti...'!F37</f>
        <v>0</v>
      </c>
      <c r="BA107" s="107">
        <f>'SO 101.4.ZV - Výměna akti...'!F38</f>
        <v>0</v>
      </c>
      <c r="BB107" s="107">
        <f>'SO 101.4.ZV - Výměna akti...'!F39</f>
        <v>0</v>
      </c>
      <c r="BC107" s="107">
        <f>'SO 101.4.ZV - Výměna akti...'!F40</f>
        <v>0</v>
      </c>
      <c r="BD107" s="109">
        <f>'SO 101.4.ZV - Výměna akti...'!F41</f>
        <v>0</v>
      </c>
      <c r="BT107" s="110" t="s">
        <v>86</v>
      </c>
      <c r="BV107" s="110" t="s">
        <v>78</v>
      </c>
      <c r="BW107" s="110" t="s">
        <v>121</v>
      </c>
      <c r="BX107" s="110" t="s">
        <v>112</v>
      </c>
      <c r="CL107" s="110" t="s">
        <v>1</v>
      </c>
    </row>
    <row r="108" spans="1:91" s="7" customFormat="1" ht="24.75" customHeight="1">
      <c r="A108" s="93" t="s">
        <v>80</v>
      </c>
      <c r="B108" s="94"/>
      <c r="C108" s="95"/>
      <c r="D108" s="274" t="s">
        <v>122</v>
      </c>
      <c r="E108" s="274"/>
      <c r="F108" s="274"/>
      <c r="G108" s="274"/>
      <c r="H108" s="274"/>
      <c r="I108" s="96"/>
      <c r="J108" s="274" t="s">
        <v>123</v>
      </c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305">
        <f>'SO 151.ZH - Dopravní znač...'!J32</f>
        <v>0</v>
      </c>
      <c r="AH108" s="303"/>
      <c r="AI108" s="303"/>
      <c r="AJ108" s="303"/>
      <c r="AK108" s="303"/>
      <c r="AL108" s="303"/>
      <c r="AM108" s="303"/>
      <c r="AN108" s="305">
        <f t="shared" si="0"/>
        <v>0</v>
      </c>
      <c r="AO108" s="303"/>
      <c r="AP108" s="303"/>
      <c r="AQ108" s="97" t="s">
        <v>83</v>
      </c>
      <c r="AR108" s="98"/>
      <c r="AS108" s="99">
        <v>0</v>
      </c>
      <c r="AT108" s="100">
        <f t="shared" si="1"/>
        <v>0</v>
      </c>
      <c r="AU108" s="101">
        <f>'SO 151.ZH - Dopravní znač...'!P127</f>
        <v>0</v>
      </c>
      <c r="AV108" s="100">
        <f>'SO 151.ZH - Dopravní znač...'!J35</f>
        <v>0</v>
      </c>
      <c r="AW108" s="100">
        <f>'SO 151.ZH - Dopravní znač...'!J36</f>
        <v>0</v>
      </c>
      <c r="AX108" s="100">
        <f>'SO 151.ZH - Dopravní znač...'!J37</f>
        <v>0</v>
      </c>
      <c r="AY108" s="100">
        <f>'SO 151.ZH - Dopravní znač...'!J38</f>
        <v>0</v>
      </c>
      <c r="AZ108" s="100">
        <f>'SO 151.ZH - Dopravní znač...'!F35</f>
        <v>0</v>
      </c>
      <c r="BA108" s="100">
        <f>'SO 151.ZH - Dopravní znač...'!F36</f>
        <v>0</v>
      </c>
      <c r="BB108" s="100">
        <f>'SO 151.ZH - Dopravní znač...'!F37</f>
        <v>0</v>
      </c>
      <c r="BC108" s="100">
        <f>'SO 151.ZH - Dopravní znač...'!F38</f>
        <v>0</v>
      </c>
      <c r="BD108" s="102">
        <f>'SO 151.ZH - Dopravní znač...'!F39</f>
        <v>0</v>
      </c>
      <c r="BT108" s="103" t="s">
        <v>84</v>
      </c>
      <c r="BV108" s="103" t="s">
        <v>78</v>
      </c>
      <c r="BW108" s="103" t="s">
        <v>124</v>
      </c>
      <c r="BX108" s="103" t="s">
        <v>5</v>
      </c>
      <c r="CL108" s="103" t="s">
        <v>1</v>
      </c>
      <c r="CM108" s="103" t="s">
        <v>90</v>
      </c>
    </row>
    <row r="109" spans="1:91" s="7" customFormat="1" ht="24.75" customHeight="1">
      <c r="A109" s="93" t="s">
        <v>80</v>
      </c>
      <c r="B109" s="94"/>
      <c r="C109" s="95"/>
      <c r="D109" s="274" t="s">
        <v>125</v>
      </c>
      <c r="E109" s="274"/>
      <c r="F109" s="274"/>
      <c r="G109" s="274"/>
      <c r="H109" s="274"/>
      <c r="I109" s="96"/>
      <c r="J109" s="274" t="s">
        <v>126</v>
      </c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305">
        <f>'SO 151.ZV - Dopravní znač...'!J32</f>
        <v>0</v>
      </c>
      <c r="AH109" s="303"/>
      <c r="AI109" s="303"/>
      <c r="AJ109" s="303"/>
      <c r="AK109" s="303"/>
      <c r="AL109" s="303"/>
      <c r="AM109" s="303"/>
      <c r="AN109" s="305">
        <f t="shared" si="0"/>
        <v>0</v>
      </c>
      <c r="AO109" s="303"/>
      <c r="AP109" s="303"/>
      <c r="AQ109" s="97" t="s">
        <v>83</v>
      </c>
      <c r="AR109" s="98"/>
      <c r="AS109" s="99">
        <v>0</v>
      </c>
      <c r="AT109" s="100">
        <f t="shared" si="1"/>
        <v>0</v>
      </c>
      <c r="AU109" s="101">
        <f>'SO 151.ZV - Dopravní znač...'!P127</f>
        <v>0</v>
      </c>
      <c r="AV109" s="100">
        <f>'SO 151.ZV - Dopravní znač...'!J35</f>
        <v>0</v>
      </c>
      <c r="AW109" s="100">
        <f>'SO 151.ZV - Dopravní znač...'!J36</f>
        <v>0</v>
      </c>
      <c r="AX109" s="100">
        <f>'SO 151.ZV - Dopravní znač...'!J37</f>
        <v>0</v>
      </c>
      <c r="AY109" s="100">
        <f>'SO 151.ZV - Dopravní znač...'!J38</f>
        <v>0</v>
      </c>
      <c r="AZ109" s="100">
        <f>'SO 151.ZV - Dopravní znač...'!F35</f>
        <v>0</v>
      </c>
      <c r="BA109" s="100">
        <f>'SO 151.ZV - Dopravní znač...'!F36</f>
        <v>0</v>
      </c>
      <c r="BB109" s="100">
        <f>'SO 151.ZV - Dopravní znač...'!F37</f>
        <v>0</v>
      </c>
      <c r="BC109" s="100">
        <f>'SO 151.ZV - Dopravní znač...'!F38</f>
        <v>0</v>
      </c>
      <c r="BD109" s="102">
        <f>'SO 151.ZV - Dopravní znač...'!F39</f>
        <v>0</v>
      </c>
      <c r="BT109" s="103" t="s">
        <v>84</v>
      </c>
      <c r="BV109" s="103" t="s">
        <v>78</v>
      </c>
      <c r="BW109" s="103" t="s">
        <v>127</v>
      </c>
      <c r="BX109" s="103" t="s">
        <v>5</v>
      </c>
      <c r="CL109" s="103" t="s">
        <v>1</v>
      </c>
      <c r="CM109" s="103" t="s">
        <v>90</v>
      </c>
    </row>
    <row r="110" spans="1:91" s="7" customFormat="1" ht="16.5" customHeight="1">
      <c r="A110" s="93" t="s">
        <v>80</v>
      </c>
      <c r="B110" s="94"/>
      <c r="C110" s="95"/>
      <c r="D110" s="274" t="s">
        <v>128</v>
      </c>
      <c r="E110" s="274"/>
      <c r="F110" s="274"/>
      <c r="G110" s="274"/>
      <c r="H110" s="274"/>
      <c r="I110" s="96"/>
      <c r="J110" s="274" t="s">
        <v>129</v>
      </c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305">
        <f>'SO 153 - Dopravní opatření'!J32</f>
        <v>0</v>
      </c>
      <c r="AH110" s="303"/>
      <c r="AI110" s="303"/>
      <c r="AJ110" s="303"/>
      <c r="AK110" s="303"/>
      <c r="AL110" s="303"/>
      <c r="AM110" s="303"/>
      <c r="AN110" s="305">
        <f t="shared" si="0"/>
        <v>0</v>
      </c>
      <c r="AO110" s="303"/>
      <c r="AP110" s="303"/>
      <c r="AQ110" s="97" t="s">
        <v>83</v>
      </c>
      <c r="AR110" s="98"/>
      <c r="AS110" s="99">
        <v>0</v>
      </c>
      <c r="AT110" s="100">
        <f t="shared" si="1"/>
        <v>0</v>
      </c>
      <c r="AU110" s="101">
        <f>'SO 153 - Dopravní opatření'!P129</f>
        <v>0</v>
      </c>
      <c r="AV110" s="100">
        <f>'SO 153 - Dopravní opatření'!J35</f>
        <v>0</v>
      </c>
      <c r="AW110" s="100">
        <f>'SO 153 - Dopravní opatření'!J36</f>
        <v>0</v>
      </c>
      <c r="AX110" s="100">
        <f>'SO 153 - Dopravní opatření'!J37</f>
        <v>0</v>
      </c>
      <c r="AY110" s="100">
        <f>'SO 153 - Dopravní opatření'!J38</f>
        <v>0</v>
      </c>
      <c r="AZ110" s="100">
        <f>'SO 153 - Dopravní opatření'!F35</f>
        <v>0</v>
      </c>
      <c r="BA110" s="100">
        <f>'SO 153 - Dopravní opatření'!F36</f>
        <v>0</v>
      </c>
      <c r="BB110" s="100">
        <f>'SO 153 - Dopravní opatření'!F37</f>
        <v>0</v>
      </c>
      <c r="BC110" s="100">
        <f>'SO 153 - Dopravní opatření'!F38</f>
        <v>0</v>
      </c>
      <c r="BD110" s="102">
        <f>'SO 153 - Dopravní opatření'!F39</f>
        <v>0</v>
      </c>
      <c r="BT110" s="103" t="s">
        <v>84</v>
      </c>
      <c r="BV110" s="103" t="s">
        <v>78</v>
      </c>
      <c r="BW110" s="103" t="s">
        <v>130</v>
      </c>
      <c r="BX110" s="103" t="s">
        <v>5</v>
      </c>
      <c r="CL110" s="103" t="s">
        <v>1</v>
      </c>
      <c r="CM110" s="103" t="s">
        <v>90</v>
      </c>
    </row>
    <row r="111" spans="1:91" s="7" customFormat="1" ht="24.75" customHeight="1">
      <c r="A111" s="93" t="s">
        <v>80</v>
      </c>
      <c r="B111" s="94"/>
      <c r="C111" s="95"/>
      <c r="D111" s="274" t="s">
        <v>131</v>
      </c>
      <c r="E111" s="274"/>
      <c r="F111" s="274"/>
      <c r="G111" s="274"/>
      <c r="H111" s="274"/>
      <c r="I111" s="96"/>
      <c r="J111" s="274" t="s">
        <v>132</v>
      </c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305">
        <f>'SO 301.ZH - Odvodňovací z...'!J32</f>
        <v>0</v>
      </c>
      <c r="AH111" s="303"/>
      <c r="AI111" s="303"/>
      <c r="AJ111" s="303"/>
      <c r="AK111" s="303"/>
      <c r="AL111" s="303"/>
      <c r="AM111" s="303"/>
      <c r="AN111" s="305">
        <f t="shared" si="0"/>
        <v>0</v>
      </c>
      <c r="AO111" s="303"/>
      <c r="AP111" s="303"/>
      <c r="AQ111" s="97" t="s">
        <v>83</v>
      </c>
      <c r="AR111" s="98"/>
      <c r="AS111" s="99">
        <v>0</v>
      </c>
      <c r="AT111" s="100">
        <f t="shared" si="1"/>
        <v>0</v>
      </c>
      <c r="AU111" s="101">
        <f>'SO 301.ZH - Odvodňovací z...'!P131</f>
        <v>0</v>
      </c>
      <c r="AV111" s="100">
        <f>'SO 301.ZH - Odvodňovací z...'!J35</f>
        <v>0</v>
      </c>
      <c r="AW111" s="100">
        <f>'SO 301.ZH - Odvodňovací z...'!J36</f>
        <v>0</v>
      </c>
      <c r="AX111" s="100">
        <f>'SO 301.ZH - Odvodňovací z...'!J37</f>
        <v>0</v>
      </c>
      <c r="AY111" s="100">
        <f>'SO 301.ZH - Odvodňovací z...'!J38</f>
        <v>0</v>
      </c>
      <c r="AZ111" s="100">
        <f>'SO 301.ZH - Odvodňovací z...'!F35</f>
        <v>0</v>
      </c>
      <c r="BA111" s="100">
        <f>'SO 301.ZH - Odvodňovací z...'!F36</f>
        <v>0</v>
      </c>
      <c r="BB111" s="100">
        <f>'SO 301.ZH - Odvodňovací z...'!F37</f>
        <v>0</v>
      </c>
      <c r="BC111" s="100">
        <f>'SO 301.ZH - Odvodňovací z...'!F38</f>
        <v>0</v>
      </c>
      <c r="BD111" s="102">
        <f>'SO 301.ZH - Odvodňovací z...'!F39</f>
        <v>0</v>
      </c>
      <c r="BT111" s="103" t="s">
        <v>84</v>
      </c>
      <c r="BV111" s="103" t="s">
        <v>78</v>
      </c>
      <c r="BW111" s="103" t="s">
        <v>133</v>
      </c>
      <c r="BX111" s="103" t="s">
        <v>5</v>
      </c>
      <c r="CL111" s="103" t="s">
        <v>1</v>
      </c>
      <c r="CM111" s="103" t="s">
        <v>90</v>
      </c>
    </row>
    <row r="112" spans="1:91" s="7" customFormat="1" ht="24.75" customHeight="1">
      <c r="A112" s="93" t="s">
        <v>80</v>
      </c>
      <c r="B112" s="94"/>
      <c r="C112" s="95"/>
      <c r="D112" s="274" t="s">
        <v>134</v>
      </c>
      <c r="E112" s="274"/>
      <c r="F112" s="274"/>
      <c r="G112" s="274"/>
      <c r="H112" s="274"/>
      <c r="I112" s="96"/>
      <c r="J112" s="274" t="s">
        <v>135</v>
      </c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305">
        <f>'SO 431.N - Pokládka trube...'!J32</f>
        <v>0</v>
      </c>
      <c r="AH112" s="303"/>
      <c r="AI112" s="303"/>
      <c r="AJ112" s="303"/>
      <c r="AK112" s="303"/>
      <c r="AL112" s="303"/>
      <c r="AM112" s="303"/>
      <c r="AN112" s="305">
        <f t="shared" si="0"/>
        <v>0</v>
      </c>
      <c r="AO112" s="303"/>
      <c r="AP112" s="303"/>
      <c r="AQ112" s="97" t="s">
        <v>83</v>
      </c>
      <c r="AR112" s="98"/>
      <c r="AS112" s="111">
        <v>0</v>
      </c>
      <c r="AT112" s="112">
        <f t="shared" si="1"/>
        <v>0</v>
      </c>
      <c r="AU112" s="113">
        <f>'SO 431.N - Pokládka trube...'!P129</f>
        <v>0</v>
      </c>
      <c r="AV112" s="112">
        <f>'SO 431.N - Pokládka trube...'!J35</f>
        <v>0</v>
      </c>
      <c r="AW112" s="112">
        <f>'SO 431.N - Pokládka trube...'!J36</f>
        <v>0</v>
      </c>
      <c r="AX112" s="112">
        <f>'SO 431.N - Pokládka trube...'!J37</f>
        <v>0</v>
      </c>
      <c r="AY112" s="112">
        <f>'SO 431.N - Pokládka trube...'!J38</f>
        <v>0</v>
      </c>
      <c r="AZ112" s="112">
        <f>'SO 431.N - Pokládka trube...'!F35</f>
        <v>0</v>
      </c>
      <c r="BA112" s="112">
        <f>'SO 431.N - Pokládka trube...'!F36</f>
        <v>0</v>
      </c>
      <c r="BB112" s="112">
        <f>'SO 431.N - Pokládka trube...'!F37</f>
        <v>0</v>
      </c>
      <c r="BC112" s="112">
        <f>'SO 431.N - Pokládka trube...'!F38</f>
        <v>0</v>
      </c>
      <c r="BD112" s="114">
        <f>'SO 431.N - Pokládka trube...'!F39</f>
        <v>0</v>
      </c>
      <c r="BT112" s="103" t="s">
        <v>84</v>
      </c>
      <c r="BV112" s="103" t="s">
        <v>78</v>
      </c>
      <c r="BW112" s="103" t="s">
        <v>136</v>
      </c>
      <c r="BX112" s="103" t="s">
        <v>5</v>
      </c>
      <c r="CL112" s="103" t="s">
        <v>1</v>
      </c>
      <c r="CM112" s="103" t="s">
        <v>90</v>
      </c>
    </row>
    <row r="113" spans="1:57" s="2" customFormat="1" ht="30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9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s="2" customFormat="1" ht="6.9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39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</sheetData>
  <sheetProtection algorithmName="SHA-512" hashValue="CP+DdCQkC4U5urWQLyQ9ZoHEWXsugh4+SM1xM1BOMngq+S/A14TWwuqd3UGJifuswNy/VHQC2Cguc1que9x4GA==" saltValue="uh/BzzU4OhIBAieKiX/NgsRUPa89bzdhuzIvD8ZBtJ0Qm69MYQoObnWaLKsjxtcXIeSsiIcBzl9oer05q1v/Qw==" spinCount="100000" sheet="1" objects="1" scenarios="1" formatColumns="0" formatRows="0"/>
  <mergeCells count="110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5:AO35"/>
    <mergeCell ref="X35:AB35"/>
    <mergeCell ref="AR2:BE2"/>
    <mergeCell ref="AG98:AM98"/>
    <mergeCell ref="AG97:AM97"/>
    <mergeCell ref="AG101:AM101"/>
    <mergeCell ref="AG100:AM100"/>
    <mergeCell ref="AG102:AM102"/>
    <mergeCell ref="AG92:AM92"/>
    <mergeCell ref="AG95:AM95"/>
    <mergeCell ref="AG96:AM96"/>
    <mergeCell ref="AG99:AM99"/>
    <mergeCell ref="AM89:AP89"/>
    <mergeCell ref="AM87:AN87"/>
    <mergeCell ref="AM90:AP90"/>
    <mergeCell ref="AN101:AP101"/>
    <mergeCell ref="AN102:AP102"/>
    <mergeCell ref="AN100:AP100"/>
    <mergeCell ref="AN99:AP99"/>
    <mergeCell ref="AN95:AP95"/>
    <mergeCell ref="AN98:AP98"/>
    <mergeCell ref="AN96:AP96"/>
    <mergeCell ref="AN92:AP92"/>
    <mergeCell ref="AN97:AP97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AG104:AM104"/>
    <mergeCell ref="AG103:AM103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AN103:AP103"/>
    <mergeCell ref="AN104:AP104"/>
    <mergeCell ref="E104:I104"/>
    <mergeCell ref="E99:I99"/>
    <mergeCell ref="I92:AF92"/>
    <mergeCell ref="J96:AF96"/>
    <mergeCell ref="J103:AF103"/>
    <mergeCell ref="J97:AF97"/>
    <mergeCell ref="J95:AF95"/>
    <mergeCell ref="K98:AF98"/>
    <mergeCell ref="K100:AF100"/>
    <mergeCell ref="K101:AF101"/>
    <mergeCell ref="K102:AF102"/>
    <mergeCell ref="K99:AF99"/>
    <mergeCell ref="K104:AF104"/>
    <mergeCell ref="C92:G92"/>
    <mergeCell ref="D95:H95"/>
    <mergeCell ref="D96:H96"/>
    <mergeCell ref="D97:H97"/>
    <mergeCell ref="D103:H103"/>
    <mergeCell ref="E98:I98"/>
    <mergeCell ref="E102:I102"/>
    <mergeCell ref="E101:I101"/>
    <mergeCell ref="E100:I100"/>
  </mergeCells>
  <hyperlinks>
    <hyperlink ref="A95" location="'000 - VRN - Předběžné a v...'!C2" display="/"/>
    <hyperlink ref="A96" location="'SO 001 - Příprava území'!C2" display="/"/>
    <hyperlink ref="A98" location="'SO 101.1.ZH - Silnice II-231'!C2" display="/"/>
    <hyperlink ref="A99" location="'SO 101.2.ZH - Odvodnění (...'!C2" display="/"/>
    <hyperlink ref="A100" location="'SO 101.3.ZH - Propustek P...'!C2" display="/"/>
    <hyperlink ref="A101" location="'SO 101.4.ZH - Propustek P...'!C2" display="/"/>
    <hyperlink ref="A102" location="'SO 101.5.ZH - Výměna akti...'!C2" display="/"/>
    <hyperlink ref="A104" location="'SO 101.1.ZV - Silnice II-231'!C2" display="/"/>
    <hyperlink ref="A105" location="'SO 101.2.ZV - Odvodnění (...'!C2" display="/"/>
    <hyperlink ref="A106" location="'SO 101.3.ZV - Propustek P...'!C2" display="/"/>
    <hyperlink ref="A107" location="'SO 101.4.ZV - Výměna akti...'!C2" display="/"/>
    <hyperlink ref="A108" location="'SO 151.ZH - Dopravní znač...'!C2" display="/"/>
    <hyperlink ref="A109" location="'SO 151.ZV - Dopravní znač...'!C2" display="/"/>
    <hyperlink ref="A110" location="'SO 153 - Dopravní opatření'!C2" display="/"/>
    <hyperlink ref="A111" location="'SO 301.ZH - Odvodňovací z...'!C2" display="/"/>
    <hyperlink ref="A112" location="'SO 431.N - Pokládka tru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116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935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1056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J106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ROUND((SUM(BE106:BE113)+SUM(BE135:BE205)),2)</f>
        <v>0</v>
      </c>
      <c r="G37" s="34"/>
      <c r="H37" s="34"/>
      <c r="I37" s="132">
        <v>0.21</v>
      </c>
      <c r="J37" s="131">
        <f>ROUND(((SUM(BE106:BE113)+SUM(BE135:BE205))*I37),2)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ROUND((SUM(BF106:BF113)+SUM(BF135:BF205)),2)</f>
        <v>0</v>
      </c>
      <c r="G38" s="34"/>
      <c r="H38" s="34"/>
      <c r="I38" s="132">
        <v>0.15</v>
      </c>
      <c r="J38" s="131">
        <f>ROUND(((SUM(BF106:BF113)+SUM(BF135:BF205))*I38),2)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ROUND((SUM(BG106:BG113)+SUM(BG135:BG205)),2)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ROUND((SUM(BH106:BH113)+SUM(BH135:BH205)),2)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ROUND((SUM(BI106:BI113)+SUM(BI135:BI205)),2)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935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101.2.ZV - Odvodnění (trativody, drenáže a žlaby)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J136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J137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669</v>
      </c>
      <c r="E101" s="163"/>
      <c r="F101" s="163"/>
      <c r="G101" s="163"/>
      <c r="H101" s="163"/>
      <c r="I101" s="163"/>
      <c r="J101" s="164">
        <f>J169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269</v>
      </c>
      <c r="E102" s="163"/>
      <c r="F102" s="163"/>
      <c r="G102" s="163"/>
      <c r="H102" s="163"/>
      <c r="I102" s="163"/>
      <c r="J102" s="164">
        <f>J184</f>
        <v>0</v>
      </c>
      <c r="K102" s="104"/>
      <c r="L102" s="165"/>
    </row>
    <row r="103" spans="2:12" s="10" customFormat="1" ht="19.95" customHeight="1">
      <c r="B103" s="161"/>
      <c r="C103" s="104"/>
      <c r="D103" s="162" t="s">
        <v>271</v>
      </c>
      <c r="E103" s="163"/>
      <c r="F103" s="163"/>
      <c r="G103" s="163"/>
      <c r="H103" s="163"/>
      <c r="I103" s="163"/>
      <c r="J103" s="164">
        <f>J203</f>
        <v>0</v>
      </c>
      <c r="K103" s="104"/>
      <c r="L103" s="165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9.25" customHeight="1">
      <c r="A106" s="34"/>
      <c r="B106" s="35"/>
      <c r="C106" s="154" t="s">
        <v>151</v>
      </c>
      <c r="D106" s="36"/>
      <c r="E106" s="36"/>
      <c r="F106" s="36"/>
      <c r="G106" s="36"/>
      <c r="H106" s="36"/>
      <c r="I106" s="36"/>
      <c r="J106" s="166">
        <f>ROUND(J107+J108+J109+J110+J111+J112,2)</f>
        <v>0</v>
      </c>
      <c r="K106" s="36"/>
      <c r="L106" s="51"/>
      <c r="N106" s="167" t="s">
        <v>40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35"/>
      <c r="C107" s="36"/>
      <c r="D107" s="327" t="s">
        <v>152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aca="true" t="shared" si="0" ref="BE107:BE112">IF(N107="základní",J107,0)</f>
        <v>0</v>
      </c>
      <c r="BF107" s="175">
        <f aca="true" t="shared" si="1" ref="BF107:BF112">IF(N107="snížená",J107,0)</f>
        <v>0</v>
      </c>
      <c r="BG107" s="175">
        <f aca="true" t="shared" si="2" ref="BG107:BG112">IF(N107="zákl. přenesená",J107,0)</f>
        <v>0</v>
      </c>
      <c r="BH107" s="175">
        <f aca="true" t="shared" si="3" ref="BH107:BH112">IF(N107="sníž. přenesená",J107,0)</f>
        <v>0</v>
      </c>
      <c r="BI107" s="175">
        <f aca="true" t="shared" si="4" ref="BI107:BI112">IF(N107="nulová",J107,0)</f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154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327" t="s">
        <v>155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156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157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168" t="s">
        <v>158</v>
      </c>
      <c r="E112" s="36"/>
      <c r="F112" s="36"/>
      <c r="G112" s="36"/>
      <c r="H112" s="36"/>
      <c r="I112" s="36"/>
      <c r="J112" s="169">
        <f>ROUND(J32*T112,2)</f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159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31" s="2" customFormat="1" ht="10.2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76" t="s">
        <v>160</v>
      </c>
      <c r="D114" s="152"/>
      <c r="E114" s="152"/>
      <c r="F114" s="152"/>
      <c r="G114" s="152"/>
      <c r="H114" s="152"/>
      <c r="I114" s="152"/>
      <c r="J114" s="177">
        <f>ROUND(J98+J106,2)</f>
        <v>0</v>
      </c>
      <c r="K114" s="152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3" t="s">
        <v>161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24" t="str">
        <f>E7</f>
        <v>II/231 - Rekonstrukce ul. 28. října III. část</v>
      </c>
      <c r="F123" s="325"/>
      <c r="G123" s="325"/>
      <c r="H123" s="325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24" t="s">
        <v>935</v>
      </c>
      <c r="F125" s="326"/>
      <c r="G125" s="326"/>
      <c r="H125" s="32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263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77" t="str">
        <f>E11</f>
        <v>SO 101.2.ZV - Odvodnění (trativody, drenáže a žlaby)</v>
      </c>
      <c r="F127" s="326"/>
      <c r="G127" s="326"/>
      <c r="H127" s="32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Tábor</v>
      </c>
      <c r="G129" s="36"/>
      <c r="H129" s="36"/>
      <c r="I129" s="29" t="s">
        <v>22</v>
      </c>
      <c r="J129" s="66" t="str">
        <f>IF(J14="","",J14)</f>
        <v>30. 6. 2020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9" t="s">
        <v>24</v>
      </c>
      <c r="D131" s="36"/>
      <c r="E131" s="36"/>
      <c r="F131" s="27" t="str">
        <f>E17</f>
        <v>Správa a údržba silnic Plzeňského kraje</v>
      </c>
      <c r="G131" s="36"/>
      <c r="H131" s="36"/>
      <c r="I131" s="29" t="s">
        <v>30</v>
      </c>
      <c r="J131" s="32" t="str">
        <f>E23</f>
        <v>Ing. Miloš Burianec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28</v>
      </c>
      <c r="D132" s="36"/>
      <c r="E132" s="36"/>
      <c r="F132" s="27" t="str">
        <f>IF(E20="","",E20)</f>
        <v>Vyplň údaj</v>
      </c>
      <c r="G132" s="36"/>
      <c r="H132" s="36"/>
      <c r="I132" s="29" t="s">
        <v>33</v>
      </c>
      <c r="J132" s="32" t="str">
        <f>E26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78"/>
      <c r="B134" s="179"/>
      <c r="C134" s="180" t="s">
        <v>162</v>
      </c>
      <c r="D134" s="181" t="s">
        <v>61</v>
      </c>
      <c r="E134" s="181" t="s">
        <v>57</v>
      </c>
      <c r="F134" s="181" t="s">
        <v>58</v>
      </c>
      <c r="G134" s="181" t="s">
        <v>163</v>
      </c>
      <c r="H134" s="181" t="s">
        <v>164</v>
      </c>
      <c r="I134" s="181" t="s">
        <v>165</v>
      </c>
      <c r="J134" s="181" t="s">
        <v>144</v>
      </c>
      <c r="K134" s="182" t="s">
        <v>166</v>
      </c>
      <c r="L134" s="183"/>
      <c r="M134" s="75" t="s">
        <v>1</v>
      </c>
      <c r="N134" s="76" t="s">
        <v>40</v>
      </c>
      <c r="O134" s="76" t="s">
        <v>167</v>
      </c>
      <c r="P134" s="76" t="s">
        <v>168</v>
      </c>
      <c r="Q134" s="76" t="s">
        <v>169</v>
      </c>
      <c r="R134" s="76" t="s">
        <v>170</v>
      </c>
      <c r="S134" s="76" t="s">
        <v>171</v>
      </c>
      <c r="T134" s="77" t="s">
        <v>172</v>
      </c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</row>
    <row r="135" spans="1:63" s="2" customFormat="1" ht="22.8" customHeight="1">
      <c r="A135" s="34"/>
      <c r="B135" s="35"/>
      <c r="C135" s="82" t="s">
        <v>173</v>
      </c>
      <c r="D135" s="36"/>
      <c r="E135" s="36"/>
      <c r="F135" s="36"/>
      <c r="G135" s="36"/>
      <c r="H135" s="36"/>
      <c r="I135" s="36"/>
      <c r="J135" s="184">
        <f>BK135</f>
        <v>0</v>
      </c>
      <c r="K135" s="36"/>
      <c r="L135" s="39"/>
      <c r="M135" s="78"/>
      <c r="N135" s="185"/>
      <c r="O135" s="79"/>
      <c r="P135" s="186">
        <f>P136</f>
        <v>0</v>
      </c>
      <c r="Q135" s="79"/>
      <c r="R135" s="186">
        <f>R136</f>
        <v>183.21357325</v>
      </c>
      <c r="S135" s="79"/>
      <c r="T135" s="187">
        <f>T136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75</v>
      </c>
      <c r="AU135" s="17" t="s">
        <v>90</v>
      </c>
      <c r="BK135" s="188">
        <f>BK136</f>
        <v>0</v>
      </c>
    </row>
    <row r="136" spans="2:63" s="12" customFormat="1" ht="25.95" customHeight="1">
      <c r="B136" s="189"/>
      <c r="C136" s="190"/>
      <c r="D136" s="191" t="s">
        <v>75</v>
      </c>
      <c r="E136" s="192" t="s">
        <v>272</v>
      </c>
      <c r="F136" s="192" t="s">
        <v>273</v>
      </c>
      <c r="G136" s="190"/>
      <c r="H136" s="190"/>
      <c r="I136" s="193"/>
      <c r="J136" s="194">
        <f>BK136</f>
        <v>0</v>
      </c>
      <c r="K136" s="190"/>
      <c r="L136" s="195"/>
      <c r="M136" s="196"/>
      <c r="N136" s="197"/>
      <c r="O136" s="197"/>
      <c r="P136" s="198">
        <f>P137+P169+P184+P203</f>
        <v>0</v>
      </c>
      <c r="Q136" s="197"/>
      <c r="R136" s="198">
        <f>R137+R169+R184+R203</f>
        <v>183.21357325</v>
      </c>
      <c r="S136" s="197"/>
      <c r="T136" s="199">
        <f>T137+T169+T184+T203</f>
        <v>0</v>
      </c>
      <c r="AR136" s="200" t="s">
        <v>84</v>
      </c>
      <c r="AT136" s="201" t="s">
        <v>75</v>
      </c>
      <c r="AU136" s="201" t="s">
        <v>76</v>
      </c>
      <c r="AY136" s="200" t="s">
        <v>176</v>
      </c>
      <c r="BK136" s="202">
        <f>BK137+BK169+BK184+BK203</f>
        <v>0</v>
      </c>
    </row>
    <row r="137" spans="2:63" s="12" customFormat="1" ht="22.8" customHeight="1">
      <c r="B137" s="189"/>
      <c r="C137" s="190"/>
      <c r="D137" s="191" t="s">
        <v>75</v>
      </c>
      <c r="E137" s="203" t="s">
        <v>84</v>
      </c>
      <c r="F137" s="203" t="s">
        <v>233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SUM(P138:P168)</f>
        <v>0</v>
      </c>
      <c r="Q137" s="197"/>
      <c r="R137" s="198">
        <f>SUM(R138:R168)</f>
        <v>8.8</v>
      </c>
      <c r="S137" s="197"/>
      <c r="T137" s="199">
        <f>SUM(T138:T168)</f>
        <v>0</v>
      </c>
      <c r="AR137" s="200" t="s">
        <v>84</v>
      </c>
      <c r="AT137" s="201" t="s">
        <v>75</v>
      </c>
      <c r="AU137" s="201" t="s">
        <v>84</v>
      </c>
      <c r="AY137" s="200" t="s">
        <v>176</v>
      </c>
      <c r="BK137" s="202">
        <f>SUM(BK138:BK168)</f>
        <v>0</v>
      </c>
    </row>
    <row r="138" spans="1:65" s="2" customFormat="1" ht="24.15" customHeight="1">
      <c r="A138" s="34"/>
      <c r="B138" s="35"/>
      <c r="C138" s="205" t="s">
        <v>84</v>
      </c>
      <c r="D138" s="205" t="s">
        <v>179</v>
      </c>
      <c r="E138" s="206" t="s">
        <v>300</v>
      </c>
      <c r="F138" s="207" t="s">
        <v>301</v>
      </c>
      <c r="G138" s="208" t="s">
        <v>291</v>
      </c>
      <c r="H138" s="209">
        <v>216.095</v>
      </c>
      <c r="I138" s="210"/>
      <c r="J138" s="211">
        <f>ROUND(I138*H138,2)</f>
        <v>0</v>
      </c>
      <c r="K138" s="207" t="s">
        <v>183</v>
      </c>
      <c r="L138" s="39"/>
      <c r="M138" s="212" t="s">
        <v>1</v>
      </c>
      <c r="N138" s="213" t="s">
        <v>41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193</v>
      </c>
      <c r="AT138" s="216" t="s">
        <v>179</v>
      </c>
      <c r="AU138" s="216" t="s">
        <v>86</v>
      </c>
      <c r="AY138" s="17" t="s">
        <v>176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84</v>
      </c>
      <c r="BK138" s="217">
        <f>ROUND(I138*H138,2)</f>
        <v>0</v>
      </c>
      <c r="BL138" s="17" t="s">
        <v>193</v>
      </c>
      <c r="BM138" s="216" t="s">
        <v>1057</v>
      </c>
    </row>
    <row r="139" spans="2:51" s="15" customFormat="1" ht="10.2">
      <c r="B139" s="249"/>
      <c r="C139" s="250"/>
      <c r="D139" s="220" t="s">
        <v>226</v>
      </c>
      <c r="E139" s="251" t="s">
        <v>1</v>
      </c>
      <c r="F139" s="252" t="s">
        <v>671</v>
      </c>
      <c r="G139" s="250"/>
      <c r="H139" s="251" t="s">
        <v>1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226</v>
      </c>
      <c r="AU139" s="258" t="s">
        <v>86</v>
      </c>
      <c r="AV139" s="15" t="s">
        <v>84</v>
      </c>
      <c r="AW139" s="15" t="s">
        <v>32</v>
      </c>
      <c r="AX139" s="15" t="s">
        <v>76</v>
      </c>
      <c r="AY139" s="258" t="s">
        <v>176</v>
      </c>
    </row>
    <row r="140" spans="2:51" s="13" customFormat="1" ht="10.2">
      <c r="B140" s="218"/>
      <c r="C140" s="219"/>
      <c r="D140" s="220" t="s">
        <v>226</v>
      </c>
      <c r="E140" s="221" t="s">
        <v>1</v>
      </c>
      <c r="F140" s="222" t="s">
        <v>1058</v>
      </c>
      <c r="G140" s="219"/>
      <c r="H140" s="223">
        <v>60.5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226</v>
      </c>
      <c r="AU140" s="229" t="s">
        <v>86</v>
      </c>
      <c r="AV140" s="13" t="s">
        <v>86</v>
      </c>
      <c r="AW140" s="13" t="s">
        <v>32</v>
      </c>
      <c r="AX140" s="13" t="s">
        <v>76</v>
      </c>
      <c r="AY140" s="229" t="s">
        <v>176</v>
      </c>
    </row>
    <row r="141" spans="2:51" s="13" customFormat="1" ht="10.2">
      <c r="B141" s="218"/>
      <c r="C141" s="219"/>
      <c r="D141" s="220" t="s">
        <v>226</v>
      </c>
      <c r="E141" s="221" t="s">
        <v>1</v>
      </c>
      <c r="F141" s="222" t="s">
        <v>1059</v>
      </c>
      <c r="G141" s="219"/>
      <c r="H141" s="223">
        <v>109.395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226</v>
      </c>
      <c r="AU141" s="229" t="s">
        <v>86</v>
      </c>
      <c r="AV141" s="13" t="s">
        <v>86</v>
      </c>
      <c r="AW141" s="13" t="s">
        <v>32</v>
      </c>
      <c r="AX141" s="13" t="s">
        <v>76</v>
      </c>
      <c r="AY141" s="229" t="s">
        <v>176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1060</v>
      </c>
      <c r="G142" s="219"/>
      <c r="H142" s="223">
        <v>46.2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86</v>
      </c>
      <c r="AV142" s="13" t="s">
        <v>86</v>
      </c>
      <c r="AW142" s="13" t="s">
        <v>32</v>
      </c>
      <c r="AX142" s="13" t="s">
        <v>76</v>
      </c>
      <c r="AY142" s="229" t="s">
        <v>176</v>
      </c>
    </row>
    <row r="143" spans="2:51" s="14" customFormat="1" ht="10.2">
      <c r="B143" s="233"/>
      <c r="C143" s="234"/>
      <c r="D143" s="220" t="s">
        <v>226</v>
      </c>
      <c r="E143" s="235" t="s">
        <v>1</v>
      </c>
      <c r="F143" s="236" t="s">
        <v>249</v>
      </c>
      <c r="G143" s="234"/>
      <c r="H143" s="237">
        <v>216.095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226</v>
      </c>
      <c r="AU143" s="243" t="s">
        <v>86</v>
      </c>
      <c r="AV143" s="14" t="s">
        <v>193</v>
      </c>
      <c r="AW143" s="14" t="s">
        <v>32</v>
      </c>
      <c r="AX143" s="14" t="s">
        <v>84</v>
      </c>
      <c r="AY143" s="243" t="s">
        <v>176</v>
      </c>
    </row>
    <row r="144" spans="1:65" s="2" customFormat="1" ht="24.15" customHeight="1">
      <c r="A144" s="34"/>
      <c r="B144" s="35"/>
      <c r="C144" s="205" t="s">
        <v>86</v>
      </c>
      <c r="D144" s="205" t="s">
        <v>179</v>
      </c>
      <c r="E144" s="206" t="s">
        <v>311</v>
      </c>
      <c r="F144" s="207" t="s">
        <v>312</v>
      </c>
      <c r="G144" s="208" t="s">
        <v>291</v>
      </c>
      <c r="H144" s="209">
        <v>216.095</v>
      </c>
      <c r="I144" s="210"/>
      <c r="J144" s="211">
        <f>ROUND(I144*H144,2)</f>
        <v>0</v>
      </c>
      <c r="K144" s="207" t="s">
        <v>183</v>
      </c>
      <c r="L144" s="39"/>
      <c r="M144" s="212" t="s">
        <v>1</v>
      </c>
      <c r="N144" s="213" t="s">
        <v>41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193</v>
      </c>
      <c r="AT144" s="216" t="s">
        <v>179</v>
      </c>
      <c r="AU144" s="216" t="s">
        <v>86</v>
      </c>
      <c r="AY144" s="17" t="s">
        <v>176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84</v>
      </c>
      <c r="BK144" s="217">
        <f>ROUND(I144*H144,2)</f>
        <v>0</v>
      </c>
      <c r="BL144" s="17" t="s">
        <v>193</v>
      </c>
      <c r="BM144" s="216" t="s">
        <v>1061</v>
      </c>
    </row>
    <row r="145" spans="2:51" s="13" customFormat="1" ht="10.2">
      <c r="B145" s="218"/>
      <c r="C145" s="219"/>
      <c r="D145" s="220" t="s">
        <v>226</v>
      </c>
      <c r="E145" s="221" t="s">
        <v>1</v>
      </c>
      <c r="F145" s="222" t="s">
        <v>1062</v>
      </c>
      <c r="G145" s="219"/>
      <c r="H145" s="223">
        <v>216.095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226</v>
      </c>
      <c r="AU145" s="229" t="s">
        <v>86</v>
      </c>
      <c r="AV145" s="13" t="s">
        <v>86</v>
      </c>
      <c r="AW145" s="13" t="s">
        <v>32</v>
      </c>
      <c r="AX145" s="13" t="s">
        <v>84</v>
      </c>
      <c r="AY145" s="229" t="s">
        <v>176</v>
      </c>
    </row>
    <row r="146" spans="1:65" s="2" customFormat="1" ht="37.8" customHeight="1">
      <c r="A146" s="34"/>
      <c r="B146" s="35"/>
      <c r="C146" s="205" t="s">
        <v>189</v>
      </c>
      <c r="D146" s="205" t="s">
        <v>179</v>
      </c>
      <c r="E146" s="206" t="s">
        <v>315</v>
      </c>
      <c r="F146" s="207" t="s">
        <v>316</v>
      </c>
      <c r="G146" s="208" t="s">
        <v>291</v>
      </c>
      <c r="H146" s="209">
        <v>2160.95</v>
      </c>
      <c r="I146" s="210"/>
      <c r="J146" s="211">
        <f>ROUND(I146*H146,2)</f>
        <v>0</v>
      </c>
      <c r="K146" s="207" t="s">
        <v>183</v>
      </c>
      <c r="L146" s="39"/>
      <c r="M146" s="212" t="s">
        <v>1</v>
      </c>
      <c r="N146" s="213" t="s">
        <v>41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193</v>
      </c>
      <c r="AT146" s="216" t="s">
        <v>179</v>
      </c>
      <c r="AU146" s="216" t="s">
        <v>86</v>
      </c>
      <c r="AY146" s="17" t="s">
        <v>176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84</v>
      </c>
      <c r="BK146" s="217">
        <f>ROUND(I146*H146,2)</f>
        <v>0</v>
      </c>
      <c r="BL146" s="17" t="s">
        <v>193</v>
      </c>
      <c r="BM146" s="216" t="s">
        <v>1063</v>
      </c>
    </row>
    <row r="147" spans="2:51" s="13" customFormat="1" ht="10.2">
      <c r="B147" s="218"/>
      <c r="C147" s="219"/>
      <c r="D147" s="220" t="s">
        <v>226</v>
      </c>
      <c r="E147" s="219"/>
      <c r="F147" s="222" t="s">
        <v>1064</v>
      </c>
      <c r="G147" s="219"/>
      <c r="H147" s="223">
        <v>2160.95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226</v>
      </c>
      <c r="AU147" s="229" t="s">
        <v>86</v>
      </c>
      <c r="AV147" s="13" t="s">
        <v>86</v>
      </c>
      <c r="AW147" s="13" t="s">
        <v>4</v>
      </c>
      <c r="AX147" s="13" t="s">
        <v>84</v>
      </c>
      <c r="AY147" s="229" t="s">
        <v>176</v>
      </c>
    </row>
    <row r="148" spans="1:65" s="2" customFormat="1" ht="24.15" customHeight="1">
      <c r="A148" s="34"/>
      <c r="B148" s="35"/>
      <c r="C148" s="205" t="s">
        <v>193</v>
      </c>
      <c r="D148" s="205" t="s">
        <v>179</v>
      </c>
      <c r="E148" s="206" t="s">
        <v>333</v>
      </c>
      <c r="F148" s="207" t="s">
        <v>334</v>
      </c>
      <c r="G148" s="208" t="s">
        <v>291</v>
      </c>
      <c r="H148" s="209">
        <v>4.4</v>
      </c>
      <c r="I148" s="210"/>
      <c r="J148" s="211">
        <f>ROUND(I148*H148,2)</f>
        <v>0</v>
      </c>
      <c r="K148" s="207" t="s">
        <v>183</v>
      </c>
      <c r="L148" s="39"/>
      <c r="M148" s="212" t="s">
        <v>1</v>
      </c>
      <c r="N148" s="213" t="s">
        <v>41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193</v>
      </c>
      <c r="AT148" s="216" t="s">
        <v>179</v>
      </c>
      <c r="AU148" s="216" t="s">
        <v>86</v>
      </c>
      <c r="AY148" s="17" t="s">
        <v>176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193</v>
      </c>
      <c r="BM148" s="216" t="s">
        <v>1065</v>
      </c>
    </row>
    <row r="149" spans="2:51" s="15" customFormat="1" ht="20.4">
      <c r="B149" s="249"/>
      <c r="C149" s="250"/>
      <c r="D149" s="220" t="s">
        <v>226</v>
      </c>
      <c r="E149" s="251" t="s">
        <v>1</v>
      </c>
      <c r="F149" s="252" t="s">
        <v>680</v>
      </c>
      <c r="G149" s="250"/>
      <c r="H149" s="251" t="s">
        <v>1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226</v>
      </c>
      <c r="AU149" s="258" t="s">
        <v>86</v>
      </c>
      <c r="AV149" s="15" t="s">
        <v>84</v>
      </c>
      <c r="AW149" s="15" t="s">
        <v>32</v>
      </c>
      <c r="AX149" s="15" t="s">
        <v>76</v>
      </c>
      <c r="AY149" s="258" t="s">
        <v>176</v>
      </c>
    </row>
    <row r="150" spans="2:51" s="15" customFormat="1" ht="20.4">
      <c r="B150" s="249"/>
      <c r="C150" s="250"/>
      <c r="D150" s="220" t="s">
        <v>226</v>
      </c>
      <c r="E150" s="251" t="s">
        <v>1</v>
      </c>
      <c r="F150" s="252" t="s">
        <v>681</v>
      </c>
      <c r="G150" s="250"/>
      <c r="H150" s="251" t="s">
        <v>1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226</v>
      </c>
      <c r="AU150" s="258" t="s">
        <v>86</v>
      </c>
      <c r="AV150" s="15" t="s">
        <v>84</v>
      </c>
      <c r="AW150" s="15" t="s">
        <v>32</v>
      </c>
      <c r="AX150" s="15" t="s">
        <v>76</v>
      </c>
      <c r="AY150" s="258" t="s">
        <v>176</v>
      </c>
    </row>
    <row r="151" spans="2:51" s="15" customFormat="1" ht="10.2">
      <c r="B151" s="249"/>
      <c r="C151" s="250"/>
      <c r="D151" s="220" t="s">
        <v>226</v>
      </c>
      <c r="E151" s="251" t="s">
        <v>1</v>
      </c>
      <c r="F151" s="252" t="s">
        <v>1066</v>
      </c>
      <c r="G151" s="250"/>
      <c r="H151" s="251" t="s">
        <v>1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226</v>
      </c>
      <c r="AU151" s="258" t="s">
        <v>86</v>
      </c>
      <c r="AV151" s="15" t="s">
        <v>84</v>
      </c>
      <c r="AW151" s="15" t="s">
        <v>32</v>
      </c>
      <c r="AX151" s="15" t="s">
        <v>76</v>
      </c>
      <c r="AY151" s="258" t="s">
        <v>176</v>
      </c>
    </row>
    <row r="152" spans="2:51" s="15" customFormat="1" ht="10.2">
      <c r="B152" s="249"/>
      <c r="C152" s="250"/>
      <c r="D152" s="220" t="s">
        <v>226</v>
      </c>
      <c r="E152" s="251" t="s">
        <v>1</v>
      </c>
      <c r="F152" s="252" t="s">
        <v>1067</v>
      </c>
      <c r="G152" s="250"/>
      <c r="H152" s="251" t="s">
        <v>1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226</v>
      </c>
      <c r="AU152" s="258" t="s">
        <v>86</v>
      </c>
      <c r="AV152" s="15" t="s">
        <v>84</v>
      </c>
      <c r="AW152" s="15" t="s">
        <v>32</v>
      </c>
      <c r="AX152" s="15" t="s">
        <v>76</v>
      </c>
      <c r="AY152" s="258" t="s">
        <v>176</v>
      </c>
    </row>
    <row r="153" spans="2:51" s="13" customFormat="1" ht="10.2">
      <c r="B153" s="218"/>
      <c r="C153" s="219"/>
      <c r="D153" s="220" t="s">
        <v>226</v>
      </c>
      <c r="E153" s="221" t="s">
        <v>1</v>
      </c>
      <c r="F153" s="222" t="s">
        <v>1068</v>
      </c>
      <c r="G153" s="219"/>
      <c r="H153" s="223">
        <v>4.4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226</v>
      </c>
      <c r="AU153" s="229" t="s">
        <v>86</v>
      </c>
      <c r="AV153" s="13" t="s">
        <v>86</v>
      </c>
      <c r="AW153" s="13" t="s">
        <v>32</v>
      </c>
      <c r="AX153" s="13" t="s">
        <v>84</v>
      </c>
      <c r="AY153" s="229" t="s">
        <v>176</v>
      </c>
    </row>
    <row r="154" spans="1:65" s="2" customFormat="1" ht="14.4" customHeight="1">
      <c r="A154" s="34"/>
      <c r="B154" s="35"/>
      <c r="C154" s="259" t="s">
        <v>175</v>
      </c>
      <c r="D154" s="259" t="s">
        <v>341</v>
      </c>
      <c r="E154" s="260" t="s">
        <v>342</v>
      </c>
      <c r="F154" s="261" t="s">
        <v>343</v>
      </c>
      <c r="G154" s="262" t="s">
        <v>344</v>
      </c>
      <c r="H154" s="263">
        <v>8.8</v>
      </c>
      <c r="I154" s="264"/>
      <c r="J154" s="265">
        <f>ROUND(I154*H154,2)</f>
        <v>0</v>
      </c>
      <c r="K154" s="261" t="s">
        <v>183</v>
      </c>
      <c r="L154" s="266"/>
      <c r="M154" s="267" t="s">
        <v>1</v>
      </c>
      <c r="N154" s="268" t="s">
        <v>41</v>
      </c>
      <c r="O154" s="71"/>
      <c r="P154" s="214">
        <f>O154*H154</f>
        <v>0</v>
      </c>
      <c r="Q154" s="214">
        <v>1</v>
      </c>
      <c r="R154" s="214">
        <f>Q154*H154</f>
        <v>8.8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210</v>
      </c>
      <c r="AT154" s="216" t="s">
        <v>341</v>
      </c>
      <c r="AU154" s="216" t="s">
        <v>86</v>
      </c>
      <c r="AY154" s="17" t="s">
        <v>176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84</v>
      </c>
      <c r="BK154" s="217">
        <f>ROUND(I154*H154,2)</f>
        <v>0</v>
      </c>
      <c r="BL154" s="17" t="s">
        <v>193</v>
      </c>
      <c r="BM154" s="216" t="s">
        <v>1069</v>
      </c>
    </row>
    <row r="155" spans="2:51" s="13" customFormat="1" ht="10.2">
      <c r="B155" s="218"/>
      <c r="C155" s="219"/>
      <c r="D155" s="220" t="s">
        <v>226</v>
      </c>
      <c r="E155" s="219"/>
      <c r="F155" s="222" t="s">
        <v>1070</v>
      </c>
      <c r="G155" s="219"/>
      <c r="H155" s="223">
        <v>8.8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226</v>
      </c>
      <c r="AU155" s="229" t="s">
        <v>86</v>
      </c>
      <c r="AV155" s="13" t="s">
        <v>86</v>
      </c>
      <c r="AW155" s="13" t="s">
        <v>4</v>
      </c>
      <c r="AX155" s="13" t="s">
        <v>84</v>
      </c>
      <c r="AY155" s="229" t="s">
        <v>176</v>
      </c>
    </row>
    <row r="156" spans="1:65" s="2" customFormat="1" ht="24.15" customHeight="1">
      <c r="A156" s="34"/>
      <c r="B156" s="35"/>
      <c r="C156" s="205" t="s">
        <v>200</v>
      </c>
      <c r="D156" s="205" t="s">
        <v>179</v>
      </c>
      <c r="E156" s="206" t="s">
        <v>347</v>
      </c>
      <c r="F156" s="207" t="s">
        <v>348</v>
      </c>
      <c r="G156" s="208" t="s">
        <v>344</v>
      </c>
      <c r="H156" s="209">
        <v>432.19</v>
      </c>
      <c r="I156" s="210"/>
      <c r="J156" s="211">
        <f>ROUND(I156*H156,2)</f>
        <v>0</v>
      </c>
      <c r="K156" s="207" t="s">
        <v>183</v>
      </c>
      <c r="L156" s="39"/>
      <c r="M156" s="212" t="s">
        <v>1</v>
      </c>
      <c r="N156" s="213" t="s">
        <v>41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193</v>
      </c>
      <c r="AT156" s="216" t="s">
        <v>179</v>
      </c>
      <c r="AU156" s="216" t="s">
        <v>86</v>
      </c>
      <c r="AY156" s="17" t="s">
        <v>176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84</v>
      </c>
      <c r="BK156" s="217">
        <f>ROUND(I156*H156,2)</f>
        <v>0</v>
      </c>
      <c r="BL156" s="17" t="s">
        <v>193</v>
      </c>
      <c r="BM156" s="216" t="s">
        <v>1071</v>
      </c>
    </row>
    <row r="157" spans="2:51" s="13" customFormat="1" ht="10.2">
      <c r="B157" s="218"/>
      <c r="C157" s="219"/>
      <c r="D157" s="220" t="s">
        <v>226</v>
      </c>
      <c r="E157" s="221" t="s">
        <v>1</v>
      </c>
      <c r="F157" s="222" t="s">
        <v>1062</v>
      </c>
      <c r="G157" s="219"/>
      <c r="H157" s="223">
        <v>216.095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226</v>
      </c>
      <c r="AU157" s="229" t="s">
        <v>86</v>
      </c>
      <c r="AV157" s="13" t="s">
        <v>86</v>
      </c>
      <c r="AW157" s="13" t="s">
        <v>32</v>
      </c>
      <c r="AX157" s="13" t="s">
        <v>76</v>
      </c>
      <c r="AY157" s="229" t="s">
        <v>176</v>
      </c>
    </row>
    <row r="158" spans="2:51" s="14" customFormat="1" ht="10.2">
      <c r="B158" s="233"/>
      <c r="C158" s="234"/>
      <c r="D158" s="220" t="s">
        <v>226</v>
      </c>
      <c r="E158" s="235" t="s">
        <v>1</v>
      </c>
      <c r="F158" s="236" t="s">
        <v>249</v>
      </c>
      <c r="G158" s="234"/>
      <c r="H158" s="237">
        <v>216.095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226</v>
      </c>
      <c r="AU158" s="243" t="s">
        <v>86</v>
      </c>
      <c r="AV158" s="14" t="s">
        <v>193</v>
      </c>
      <c r="AW158" s="14" t="s">
        <v>32</v>
      </c>
      <c r="AX158" s="14" t="s">
        <v>84</v>
      </c>
      <c r="AY158" s="243" t="s">
        <v>176</v>
      </c>
    </row>
    <row r="159" spans="2:51" s="13" customFormat="1" ht="10.2">
      <c r="B159" s="218"/>
      <c r="C159" s="219"/>
      <c r="D159" s="220" t="s">
        <v>226</v>
      </c>
      <c r="E159" s="219"/>
      <c r="F159" s="222" t="s">
        <v>1072</v>
      </c>
      <c r="G159" s="219"/>
      <c r="H159" s="223">
        <v>432.19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226</v>
      </c>
      <c r="AU159" s="229" t="s">
        <v>86</v>
      </c>
      <c r="AV159" s="13" t="s">
        <v>86</v>
      </c>
      <c r="AW159" s="13" t="s">
        <v>4</v>
      </c>
      <c r="AX159" s="13" t="s">
        <v>84</v>
      </c>
      <c r="AY159" s="229" t="s">
        <v>176</v>
      </c>
    </row>
    <row r="160" spans="1:65" s="2" customFormat="1" ht="14.4" customHeight="1">
      <c r="A160" s="34"/>
      <c r="B160" s="35"/>
      <c r="C160" s="205" t="s">
        <v>205</v>
      </c>
      <c r="D160" s="205" t="s">
        <v>179</v>
      </c>
      <c r="E160" s="206" t="s">
        <v>352</v>
      </c>
      <c r="F160" s="207" t="s">
        <v>353</v>
      </c>
      <c r="G160" s="208" t="s">
        <v>291</v>
      </c>
      <c r="H160" s="209">
        <v>216.095</v>
      </c>
      <c r="I160" s="210"/>
      <c r="J160" s="211">
        <f>ROUND(I160*H160,2)</f>
        <v>0</v>
      </c>
      <c r="K160" s="207" t="s">
        <v>183</v>
      </c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193</v>
      </c>
      <c r="AT160" s="216" t="s">
        <v>179</v>
      </c>
      <c r="AU160" s="216" t="s">
        <v>86</v>
      </c>
      <c r="AY160" s="17" t="s">
        <v>176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193</v>
      </c>
      <c r="BM160" s="216" t="s">
        <v>1073</v>
      </c>
    </row>
    <row r="161" spans="2:51" s="13" customFormat="1" ht="10.2">
      <c r="B161" s="218"/>
      <c r="C161" s="219"/>
      <c r="D161" s="220" t="s">
        <v>226</v>
      </c>
      <c r="E161" s="221" t="s">
        <v>1</v>
      </c>
      <c r="F161" s="222" t="s">
        <v>1062</v>
      </c>
      <c r="G161" s="219"/>
      <c r="H161" s="223">
        <v>216.095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226</v>
      </c>
      <c r="AU161" s="229" t="s">
        <v>86</v>
      </c>
      <c r="AV161" s="13" t="s">
        <v>86</v>
      </c>
      <c r="AW161" s="13" t="s">
        <v>32</v>
      </c>
      <c r="AX161" s="13" t="s">
        <v>76</v>
      </c>
      <c r="AY161" s="229" t="s">
        <v>176</v>
      </c>
    </row>
    <row r="162" spans="2:51" s="14" customFormat="1" ht="10.2">
      <c r="B162" s="233"/>
      <c r="C162" s="234"/>
      <c r="D162" s="220" t="s">
        <v>226</v>
      </c>
      <c r="E162" s="235" t="s">
        <v>1</v>
      </c>
      <c r="F162" s="236" t="s">
        <v>249</v>
      </c>
      <c r="G162" s="234"/>
      <c r="H162" s="237">
        <v>216.095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226</v>
      </c>
      <c r="AU162" s="243" t="s">
        <v>86</v>
      </c>
      <c r="AV162" s="14" t="s">
        <v>193</v>
      </c>
      <c r="AW162" s="14" t="s">
        <v>32</v>
      </c>
      <c r="AX162" s="14" t="s">
        <v>84</v>
      </c>
      <c r="AY162" s="243" t="s">
        <v>176</v>
      </c>
    </row>
    <row r="163" spans="1:65" s="2" customFormat="1" ht="24.15" customHeight="1">
      <c r="A163" s="34"/>
      <c r="B163" s="35"/>
      <c r="C163" s="205" t="s">
        <v>210</v>
      </c>
      <c r="D163" s="205" t="s">
        <v>179</v>
      </c>
      <c r="E163" s="206" t="s">
        <v>690</v>
      </c>
      <c r="F163" s="207" t="s">
        <v>691</v>
      </c>
      <c r="G163" s="208" t="s">
        <v>236</v>
      </c>
      <c r="H163" s="209">
        <v>283.25</v>
      </c>
      <c r="I163" s="210"/>
      <c r="J163" s="211">
        <f>ROUND(I163*H163,2)</f>
        <v>0</v>
      </c>
      <c r="K163" s="207" t="s">
        <v>183</v>
      </c>
      <c r="L163" s="39"/>
      <c r="M163" s="212" t="s">
        <v>1</v>
      </c>
      <c r="N163" s="213" t="s">
        <v>41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193</v>
      </c>
      <c r="AT163" s="216" t="s">
        <v>179</v>
      </c>
      <c r="AU163" s="216" t="s">
        <v>86</v>
      </c>
      <c r="AY163" s="17" t="s">
        <v>176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84</v>
      </c>
      <c r="BK163" s="217">
        <f>ROUND(I163*H163,2)</f>
        <v>0</v>
      </c>
      <c r="BL163" s="17" t="s">
        <v>193</v>
      </c>
      <c r="BM163" s="216" t="s">
        <v>1074</v>
      </c>
    </row>
    <row r="164" spans="2:51" s="15" customFormat="1" ht="10.2">
      <c r="B164" s="249"/>
      <c r="C164" s="250"/>
      <c r="D164" s="220" t="s">
        <v>226</v>
      </c>
      <c r="E164" s="251" t="s">
        <v>1</v>
      </c>
      <c r="F164" s="252" t="s">
        <v>671</v>
      </c>
      <c r="G164" s="250"/>
      <c r="H164" s="251" t="s">
        <v>1</v>
      </c>
      <c r="I164" s="253"/>
      <c r="J164" s="250"/>
      <c r="K164" s="250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226</v>
      </c>
      <c r="AU164" s="258" t="s">
        <v>86</v>
      </c>
      <c r="AV164" s="15" t="s">
        <v>84</v>
      </c>
      <c r="AW164" s="15" t="s">
        <v>32</v>
      </c>
      <c r="AX164" s="15" t="s">
        <v>76</v>
      </c>
      <c r="AY164" s="258" t="s">
        <v>176</v>
      </c>
    </row>
    <row r="165" spans="2:51" s="13" customFormat="1" ht="10.2">
      <c r="B165" s="218"/>
      <c r="C165" s="219"/>
      <c r="D165" s="220" t="s">
        <v>226</v>
      </c>
      <c r="E165" s="221" t="s">
        <v>1</v>
      </c>
      <c r="F165" s="222" t="s">
        <v>1075</v>
      </c>
      <c r="G165" s="219"/>
      <c r="H165" s="223">
        <v>121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226</v>
      </c>
      <c r="AU165" s="229" t="s">
        <v>86</v>
      </c>
      <c r="AV165" s="13" t="s">
        <v>86</v>
      </c>
      <c r="AW165" s="13" t="s">
        <v>32</v>
      </c>
      <c r="AX165" s="13" t="s">
        <v>76</v>
      </c>
      <c r="AY165" s="229" t="s">
        <v>176</v>
      </c>
    </row>
    <row r="166" spans="2:51" s="13" customFormat="1" ht="10.2">
      <c r="B166" s="218"/>
      <c r="C166" s="219"/>
      <c r="D166" s="220" t="s">
        <v>226</v>
      </c>
      <c r="E166" s="221" t="s">
        <v>1</v>
      </c>
      <c r="F166" s="222" t="s">
        <v>1076</v>
      </c>
      <c r="G166" s="219"/>
      <c r="H166" s="223">
        <v>107.25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226</v>
      </c>
      <c r="AU166" s="229" t="s">
        <v>86</v>
      </c>
      <c r="AV166" s="13" t="s">
        <v>86</v>
      </c>
      <c r="AW166" s="13" t="s">
        <v>32</v>
      </c>
      <c r="AX166" s="13" t="s">
        <v>76</v>
      </c>
      <c r="AY166" s="229" t="s">
        <v>176</v>
      </c>
    </row>
    <row r="167" spans="2:51" s="13" customFormat="1" ht="10.2">
      <c r="B167" s="218"/>
      <c r="C167" s="219"/>
      <c r="D167" s="220" t="s">
        <v>226</v>
      </c>
      <c r="E167" s="221" t="s">
        <v>1</v>
      </c>
      <c r="F167" s="222" t="s">
        <v>1077</v>
      </c>
      <c r="G167" s="219"/>
      <c r="H167" s="223">
        <v>55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226</v>
      </c>
      <c r="AU167" s="229" t="s">
        <v>86</v>
      </c>
      <c r="AV167" s="13" t="s">
        <v>86</v>
      </c>
      <c r="AW167" s="13" t="s">
        <v>32</v>
      </c>
      <c r="AX167" s="13" t="s">
        <v>76</v>
      </c>
      <c r="AY167" s="229" t="s">
        <v>176</v>
      </c>
    </row>
    <row r="168" spans="2:51" s="14" customFormat="1" ht="10.2">
      <c r="B168" s="233"/>
      <c r="C168" s="234"/>
      <c r="D168" s="220" t="s">
        <v>226</v>
      </c>
      <c r="E168" s="235" t="s">
        <v>1</v>
      </c>
      <c r="F168" s="236" t="s">
        <v>249</v>
      </c>
      <c r="G168" s="234"/>
      <c r="H168" s="237">
        <v>283.25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226</v>
      </c>
      <c r="AU168" s="243" t="s">
        <v>86</v>
      </c>
      <c r="AV168" s="14" t="s">
        <v>193</v>
      </c>
      <c r="AW168" s="14" t="s">
        <v>32</v>
      </c>
      <c r="AX168" s="14" t="s">
        <v>84</v>
      </c>
      <c r="AY168" s="243" t="s">
        <v>176</v>
      </c>
    </row>
    <row r="169" spans="2:63" s="12" customFormat="1" ht="22.8" customHeight="1">
      <c r="B169" s="189"/>
      <c r="C169" s="190"/>
      <c r="D169" s="191" t="s">
        <v>75</v>
      </c>
      <c r="E169" s="203" t="s">
        <v>86</v>
      </c>
      <c r="F169" s="203" t="s">
        <v>696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SUM(P170:P183)</f>
        <v>0</v>
      </c>
      <c r="Q169" s="197"/>
      <c r="R169" s="198">
        <f>SUM(R170:R183)</f>
        <v>67.7423175</v>
      </c>
      <c r="S169" s="197"/>
      <c r="T169" s="199">
        <f>SUM(T170:T183)</f>
        <v>0</v>
      </c>
      <c r="AR169" s="200" t="s">
        <v>84</v>
      </c>
      <c r="AT169" s="201" t="s">
        <v>75</v>
      </c>
      <c r="AU169" s="201" t="s">
        <v>84</v>
      </c>
      <c r="AY169" s="200" t="s">
        <v>176</v>
      </c>
      <c r="BK169" s="202">
        <f>SUM(BK170:BK183)</f>
        <v>0</v>
      </c>
    </row>
    <row r="170" spans="1:65" s="2" customFormat="1" ht="24.15" customHeight="1">
      <c r="A170" s="34"/>
      <c r="B170" s="35"/>
      <c r="C170" s="205" t="s">
        <v>213</v>
      </c>
      <c r="D170" s="205" t="s">
        <v>179</v>
      </c>
      <c r="E170" s="206" t="s">
        <v>697</v>
      </c>
      <c r="F170" s="207" t="s">
        <v>698</v>
      </c>
      <c r="G170" s="208" t="s">
        <v>236</v>
      </c>
      <c r="H170" s="209">
        <v>214.5</v>
      </c>
      <c r="I170" s="210"/>
      <c r="J170" s="211">
        <f>ROUND(I170*H170,2)</f>
        <v>0</v>
      </c>
      <c r="K170" s="207" t="s">
        <v>183</v>
      </c>
      <c r="L170" s="39"/>
      <c r="M170" s="212" t="s">
        <v>1</v>
      </c>
      <c r="N170" s="213" t="s">
        <v>41</v>
      </c>
      <c r="O170" s="71"/>
      <c r="P170" s="214">
        <f>O170*H170</f>
        <v>0</v>
      </c>
      <c r="Q170" s="214">
        <v>0.00017</v>
      </c>
      <c r="R170" s="214">
        <f>Q170*H170</f>
        <v>0.036465000000000004</v>
      </c>
      <c r="S170" s="214">
        <v>0</v>
      </c>
      <c r="T170" s="21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193</v>
      </c>
      <c r="AT170" s="216" t="s">
        <v>179</v>
      </c>
      <c r="AU170" s="216" t="s">
        <v>86</v>
      </c>
      <c r="AY170" s="17" t="s">
        <v>176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84</v>
      </c>
      <c r="BK170" s="217">
        <f>ROUND(I170*H170,2)</f>
        <v>0</v>
      </c>
      <c r="BL170" s="17" t="s">
        <v>193</v>
      </c>
      <c r="BM170" s="216" t="s">
        <v>1078</v>
      </c>
    </row>
    <row r="171" spans="2:51" s="15" customFormat="1" ht="20.4">
      <c r="B171" s="249"/>
      <c r="C171" s="250"/>
      <c r="D171" s="220" t="s">
        <v>226</v>
      </c>
      <c r="E171" s="251" t="s">
        <v>1</v>
      </c>
      <c r="F171" s="252" t="s">
        <v>700</v>
      </c>
      <c r="G171" s="250"/>
      <c r="H171" s="251" t="s">
        <v>1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226</v>
      </c>
      <c r="AU171" s="258" t="s">
        <v>86</v>
      </c>
      <c r="AV171" s="15" t="s">
        <v>84</v>
      </c>
      <c r="AW171" s="15" t="s">
        <v>32</v>
      </c>
      <c r="AX171" s="15" t="s">
        <v>76</v>
      </c>
      <c r="AY171" s="258" t="s">
        <v>176</v>
      </c>
    </row>
    <row r="172" spans="2:51" s="15" customFormat="1" ht="10.2">
      <c r="B172" s="249"/>
      <c r="C172" s="250"/>
      <c r="D172" s="220" t="s">
        <v>226</v>
      </c>
      <c r="E172" s="251" t="s">
        <v>1</v>
      </c>
      <c r="F172" s="252" t="s">
        <v>701</v>
      </c>
      <c r="G172" s="250"/>
      <c r="H172" s="251" t="s">
        <v>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226</v>
      </c>
      <c r="AU172" s="258" t="s">
        <v>86</v>
      </c>
      <c r="AV172" s="15" t="s">
        <v>84</v>
      </c>
      <c r="AW172" s="15" t="s">
        <v>32</v>
      </c>
      <c r="AX172" s="15" t="s">
        <v>76</v>
      </c>
      <c r="AY172" s="258" t="s">
        <v>176</v>
      </c>
    </row>
    <row r="173" spans="2:51" s="15" customFormat="1" ht="20.4">
      <c r="B173" s="249"/>
      <c r="C173" s="250"/>
      <c r="D173" s="220" t="s">
        <v>226</v>
      </c>
      <c r="E173" s="251" t="s">
        <v>1</v>
      </c>
      <c r="F173" s="252" t="s">
        <v>1079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226</v>
      </c>
      <c r="AU173" s="258" t="s">
        <v>86</v>
      </c>
      <c r="AV173" s="15" t="s">
        <v>84</v>
      </c>
      <c r="AW173" s="15" t="s">
        <v>32</v>
      </c>
      <c r="AX173" s="15" t="s">
        <v>76</v>
      </c>
      <c r="AY173" s="258" t="s">
        <v>176</v>
      </c>
    </row>
    <row r="174" spans="2:51" s="13" customFormat="1" ht="10.2">
      <c r="B174" s="218"/>
      <c r="C174" s="219"/>
      <c r="D174" s="220" t="s">
        <v>226</v>
      </c>
      <c r="E174" s="221" t="s">
        <v>1</v>
      </c>
      <c r="F174" s="222" t="s">
        <v>1080</v>
      </c>
      <c r="G174" s="219"/>
      <c r="H174" s="223">
        <v>214.5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226</v>
      </c>
      <c r="AU174" s="229" t="s">
        <v>86</v>
      </c>
      <c r="AV174" s="13" t="s">
        <v>86</v>
      </c>
      <c r="AW174" s="13" t="s">
        <v>32</v>
      </c>
      <c r="AX174" s="13" t="s">
        <v>76</v>
      </c>
      <c r="AY174" s="229" t="s">
        <v>176</v>
      </c>
    </row>
    <row r="175" spans="2:51" s="14" customFormat="1" ht="10.2">
      <c r="B175" s="233"/>
      <c r="C175" s="234"/>
      <c r="D175" s="220" t="s">
        <v>226</v>
      </c>
      <c r="E175" s="235" t="s">
        <v>1</v>
      </c>
      <c r="F175" s="236" t="s">
        <v>249</v>
      </c>
      <c r="G175" s="234"/>
      <c r="H175" s="237">
        <v>214.5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226</v>
      </c>
      <c r="AU175" s="243" t="s">
        <v>86</v>
      </c>
      <c r="AV175" s="14" t="s">
        <v>193</v>
      </c>
      <c r="AW175" s="14" t="s">
        <v>32</v>
      </c>
      <c r="AX175" s="14" t="s">
        <v>84</v>
      </c>
      <c r="AY175" s="243" t="s">
        <v>176</v>
      </c>
    </row>
    <row r="176" spans="1:65" s="2" customFormat="1" ht="24.15" customHeight="1">
      <c r="A176" s="34"/>
      <c r="B176" s="35"/>
      <c r="C176" s="259" t="s">
        <v>217</v>
      </c>
      <c r="D176" s="259" t="s">
        <v>341</v>
      </c>
      <c r="E176" s="260" t="s">
        <v>710</v>
      </c>
      <c r="F176" s="261" t="s">
        <v>711</v>
      </c>
      <c r="G176" s="262" t="s">
        <v>236</v>
      </c>
      <c r="H176" s="263">
        <v>246.675</v>
      </c>
      <c r="I176" s="264"/>
      <c r="J176" s="265">
        <f>ROUND(I176*H176,2)</f>
        <v>0</v>
      </c>
      <c r="K176" s="261" t="s">
        <v>183</v>
      </c>
      <c r="L176" s="266"/>
      <c r="M176" s="267" t="s">
        <v>1</v>
      </c>
      <c r="N176" s="268" t="s">
        <v>41</v>
      </c>
      <c r="O176" s="71"/>
      <c r="P176" s="214">
        <f>O176*H176</f>
        <v>0</v>
      </c>
      <c r="Q176" s="214">
        <v>0.0003</v>
      </c>
      <c r="R176" s="214">
        <f>Q176*H176</f>
        <v>0.0740025</v>
      </c>
      <c r="S176" s="214">
        <v>0</v>
      </c>
      <c r="T176" s="21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210</v>
      </c>
      <c r="AT176" s="216" t="s">
        <v>341</v>
      </c>
      <c r="AU176" s="216" t="s">
        <v>86</v>
      </c>
      <c r="AY176" s="17" t="s">
        <v>176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84</v>
      </c>
      <c r="BK176" s="217">
        <f>ROUND(I176*H176,2)</f>
        <v>0</v>
      </c>
      <c r="BL176" s="17" t="s">
        <v>193</v>
      </c>
      <c r="BM176" s="216" t="s">
        <v>1081</v>
      </c>
    </row>
    <row r="177" spans="2:51" s="13" customFormat="1" ht="10.2">
      <c r="B177" s="218"/>
      <c r="C177" s="219"/>
      <c r="D177" s="220" t="s">
        <v>226</v>
      </c>
      <c r="E177" s="219"/>
      <c r="F177" s="222" t="s">
        <v>1082</v>
      </c>
      <c r="G177" s="219"/>
      <c r="H177" s="223">
        <v>246.675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226</v>
      </c>
      <c r="AU177" s="229" t="s">
        <v>86</v>
      </c>
      <c r="AV177" s="13" t="s">
        <v>86</v>
      </c>
      <c r="AW177" s="13" t="s">
        <v>4</v>
      </c>
      <c r="AX177" s="13" t="s">
        <v>84</v>
      </c>
      <c r="AY177" s="229" t="s">
        <v>176</v>
      </c>
    </row>
    <row r="178" spans="1:65" s="2" customFormat="1" ht="37.8" customHeight="1">
      <c r="A178" s="34"/>
      <c r="B178" s="35"/>
      <c r="C178" s="205" t="s">
        <v>222</v>
      </c>
      <c r="D178" s="205" t="s">
        <v>179</v>
      </c>
      <c r="E178" s="206" t="s">
        <v>720</v>
      </c>
      <c r="F178" s="207" t="s">
        <v>721</v>
      </c>
      <c r="G178" s="208" t="s">
        <v>385</v>
      </c>
      <c r="H178" s="209">
        <v>214.5</v>
      </c>
      <c r="I178" s="210"/>
      <c r="J178" s="211">
        <f>ROUND(I178*H178,2)</f>
        <v>0</v>
      </c>
      <c r="K178" s="207" t="s">
        <v>183</v>
      </c>
      <c r="L178" s="39"/>
      <c r="M178" s="212" t="s">
        <v>1</v>
      </c>
      <c r="N178" s="213" t="s">
        <v>41</v>
      </c>
      <c r="O178" s="71"/>
      <c r="P178" s="214">
        <f>O178*H178</f>
        <v>0</v>
      </c>
      <c r="Q178" s="214">
        <v>0.3153</v>
      </c>
      <c r="R178" s="214">
        <f>Q178*H178</f>
        <v>67.63185</v>
      </c>
      <c r="S178" s="214">
        <v>0</v>
      </c>
      <c r="T178" s="21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6" t="s">
        <v>193</v>
      </c>
      <c r="AT178" s="216" t="s">
        <v>179</v>
      </c>
      <c r="AU178" s="216" t="s">
        <v>86</v>
      </c>
      <c r="AY178" s="17" t="s">
        <v>176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7" t="s">
        <v>84</v>
      </c>
      <c r="BK178" s="217">
        <f>ROUND(I178*H178,2)</f>
        <v>0</v>
      </c>
      <c r="BL178" s="17" t="s">
        <v>193</v>
      </c>
      <c r="BM178" s="216" t="s">
        <v>1083</v>
      </c>
    </row>
    <row r="179" spans="2:51" s="15" customFormat="1" ht="20.4">
      <c r="B179" s="249"/>
      <c r="C179" s="250"/>
      <c r="D179" s="220" t="s">
        <v>226</v>
      </c>
      <c r="E179" s="251" t="s">
        <v>1</v>
      </c>
      <c r="F179" s="252" t="s">
        <v>700</v>
      </c>
      <c r="G179" s="250"/>
      <c r="H179" s="251" t="s">
        <v>1</v>
      </c>
      <c r="I179" s="253"/>
      <c r="J179" s="250"/>
      <c r="K179" s="250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226</v>
      </c>
      <c r="AU179" s="258" t="s">
        <v>86</v>
      </c>
      <c r="AV179" s="15" t="s">
        <v>84</v>
      </c>
      <c r="AW179" s="15" t="s">
        <v>32</v>
      </c>
      <c r="AX179" s="15" t="s">
        <v>76</v>
      </c>
      <c r="AY179" s="258" t="s">
        <v>176</v>
      </c>
    </row>
    <row r="180" spans="2:51" s="15" customFormat="1" ht="10.2">
      <c r="B180" s="249"/>
      <c r="C180" s="250"/>
      <c r="D180" s="220" t="s">
        <v>226</v>
      </c>
      <c r="E180" s="251" t="s">
        <v>1</v>
      </c>
      <c r="F180" s="252" t="s">
        <v>701</v>
      </c>
      <c r="G180" s="250"/>
      <c r="H180" s="251" t="s">
        <v>1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226</v>
      </c>
      <c r="AU180" s="258" t="s">
        <v>86</v>
      </c>
      <c r="AV180" s="15" t="s">
        <v>84</v>
      </c>
      <c r="AW180" s="15" t="s">
        <v>32</v>
      </c>
      <c r="AX180" s="15" t="s">
        <v>76</v>
      </c>
      <c r="AY180" s="258" t="s">
        <v>176</v>
      </c>
    </row>
    <row r="181" spans="2:51" s="15" customFormat="1" ht="20.4">
      <c r="B181" s="249"/>
      <c r="C181" s="250"/>
      <c r="D181" s="220" t="s">
        <v>226</v>
      </c>
      <c r="E181" s="251" t="s">
        <v>1</v>
      </c>
      <c r="F181" s="252" t="s">
        <v>1084</v>
      </c>
      <c r="G181" s="250"/>
      <c r="H181" s="251" t="s">
        <v>1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226</v>
      </c>
      <c r="AU181" s="258" t="s">
        <v>86</v>
      </c>
      <c r="AV181" s="15" t="s">
        <v>84</v>
      </c>
      <c r="AW181" s="15" t="s">
        <v>32</v>
      </c>
      <c r="AX181" s="15" t="s">
        <v>76</v>
      </c>
      <c r="AY181" s="258" t="s">
        <v>176</v>
      </c>
    </row>
    <row r="182" spans="2:51" s="13" customFormat="1" ht="10.2">
      <c r="B182" s="218"/>
      <c r="C182" s="219"/>
      <c r="D182" s="220" t="s">
        <v>226</v>
      </c>
      <c r="E182" s="221" t="s">
        <v>1</v>
      </c>
      <c r="F182" s="222" t="s">
        <v>1080</v>
      </c>
      <c r="G182" s="219"/>
      <c r="H182" s="223">
        <v>214.5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226</v>
      </c>
      <c r="AU182" s="229" t="s">
        <v>86</v>
      </c>
      <c r="AV182" s="13" t="s">
        <v>86</v>
      </c>
      <c r="AW182" s="13" t="s">
        <v>32</v>
      </c>
      <c r="AX182" s="13" t="s">
        <v>76</v>
      </c>
      <c r="AY182" s="229" t="s">
        <v>176</v>
      </c>
    </row>
    <row r="183" spans="2:51" s="14" customFormat="1" ht="10.2">
      <c r="B183" s="233"/>
      <c r="C183" s="234"/>
      <c r="D183" s="220" t="s">
        <v>226</v>
      </c>
      <c r="E183" s="235" t="s">
        <v>1</v>
      </c>
      <c r="F183" s="236" t="s">
        <v>249</v>
      </c>
      <c r="G183" s="234"/>
      <c r="H183" s="237">
        <v>214.5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226</v>
      </c>
      <c r="AU183" s="243" t="s">
        <v>86</v>
      </c>
      <c r="AV183" s="14" t="s">
        <v>193</v>
      </c>
      <c r="AW183" s="14" t="s">
        <v>32</v>
      </c>
      <c r="AX183" s="14" t="s">
        <v>84</v>
      </c>
      <c r="AY183" s="243" t="s">
        <v>176</v>
      </c>
    </row>
    <row r="184" spans="2:63" s="12" customFormat="1" ht="22.8" customHeight="1">
      <c r="B184" s="189"/>
      <c r="C184" s="190"/>
      <c r="D184" s="191" t="s">
        <v>75</v>
      </c>
      <c r="E184" s="203" t="s">
        <v>213</v>
      </c>
      <c r="F184" s="203" t="s">
        <v>477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SUM(P185:P202)</f>
        <v>0</v>
      </c>
      <c r="Q184" s="197"/>
      <c r="R184" s="198">
        <f>SUM(R185:R202)</f>
        <v>106.67125575</v>
      </c>
      <c r="S184" s="197"/>
      <c r="T184" s="199">
        <f>SUM(T185:T202)</f>
        <v>0</v>
      </c>
      <c r="AR184" s="200" t="s">
        <v>84</v>
      </c>
      <c r="AT184" s="201" t="s">
        <v>75</v>
      </c>
      <c r="AU184" s="201" t="s">
        <v>84</v>
      </c>
      <c r="AY184" s="200" t="s">
        <v>176</v>
      </c>
      <c r="BK184" s="202">
        <f>SUM(BK185:BK202)</f>
        <v>0</v>
      </c>
    </row>
    <row r="185" spans="1:65" s="2" customFormat="1" ht="24.15" customHeight="1">
      <c r="A185" s="34"/>
      <c r="B185" s="35"/>
      <c r="C185" s="205" t="s">
        <v>227</v>
      </c>
      <c r="D185" s="205" t="s">
        <v>179</v>
      </c>
      <c r="E185" s="206" t="s">
        <v>732</v>
      </c>
      <c r="F185" s="207" t="s">
        <v>733</v>
      </c>
      <c r="G185" s="208" t="s">
        <v>385</v>
      </c>
      <c r="H185" s="209">
        <v>139.5</v>
      </c>
      <c r="I185" s="210"/>
      <c r="J185" s="211">
        <f>ROUND(I185*H185,2)</f>
        <v>0</v>
      </c>
      <c r="K185" s="207" t="s">
        <v>183</v>
      </c>
      <c r="L185" s="39"/>
      <c r="M185" s="212" t="s">
        <v>1</v>
      </c>
      <c r="N185" s="213" t="s">
        <v>41</v>
      </c>
      <c r="O185" s="71"/>
      <c r="P185" s="214">
        <f>O185*H185</f>
        <v>0</v>
      </c>
      <c r="Q185" s="214">
        <v>0.13096</v>
      </c>
      <c r="R185" s="214">
        <f>Q185*H185</f>
        <v>18.268919999999998</v>
      </c>
      <c r="S185" s="214">
        <v>0</v>
      </c>
      <c r="T185" s="21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6" t="s">
        <v>193</v>
      </c>
      <c r="AT185" s="216" t="s">
        <v>179</v>
      </c>
      <c r="AU185" s="216" t="s">
        <v>86</v>
      </c>
      <c r="AY185" s="17" t="s">
        <v>176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84</v>
      </c>
      <c r="BK185" s="217">
        <f>ROUND(I185*H185,2)</f>
        <v>0</v>
      </c>
      <c r="BL185" s="17" t="s">
        <v>193</v>
      </c>
      <c r="BM185" s="216" t="s">
        <v>1085</v>
      </c>
    </row>
    <row r="186" spans="2:51" s="15" customFormat="1" ht="20.4">
      <c r="B186" s="249"/>
      <c r="C186" s="250"/>
      <c r="D186" s="220" t="s">
        <v>226</v>
      </c>
      <c r="E186" s="251" t="s">
        <v>1</v>
      </c>
      <c r="F186" s="252" t="s">
        <v>735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226</v>
      </c>
      <c r="AU186" s="258" t="s">
        <v>86</v>
      </c>
      <c r="AV186" s="15" t="s">
        <v>84</v>
      </c>
      <c r="AW186" s="15" t="s">
        <v>32</v>
      </c>
      <c r="AX186" s="15" t="s">
        <v>76</v>
      </c>
      <c r="AY186" s="258" t="s">
        <v>176</v>
      </c>
    </row>
    <row r="187" spans="2:51" s="15" customFormat="1" ht="10.2">
      <c r="B187" s="249"/>
      <c r="C187" s="250"/>
      <c r="D187" s="220" t="s">
        <v>226</v>
      </c>
      <c r="E187" s="251" t="s">
        <v>1</v>
      </c>
      <c r="F187" s="252" t="s">
        <v>701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226</v>
      </c>
      <c r="AU187" s="258" t="s">
        <v>86</v>
      </c>
      <c r="AV187" s="15" t="s">
        <v>84</v>
      </c>
      <c r="AW187" s="15" t="s">
        <v>32</v>
      </c>
      <c r="AX187" s="15" t="s">
        <v>76</v>
      </c>
      <c r="AY187" s="258" t="s">
        <v>176</v>
      </c>
    </row>
    <row r="188" spans="2:51" s="15" customFormat="1" ht="10.2">
      <c r="B188" s="249"/>
      <c r="C188" s="250"/>
      <c r="D188" s="220" t="s">
        <v>226</v>
      </c>
      <c r="E188" s="251" t="s">
        <v>1</v>
      </c>
      <c r="F188" s="252" t="s">
        <v>1086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3" customFormat="1" ht="10.2">
      <c r="B189" s="218"/>
      <c r="C189" s="219"/>
      <c r="D189" s="220" t="s">
        <v>226</v>
      </c>
      <c r="E189" s="221" t="s">
        <v>1</v>
      </c>
      <c r="F189" s="222" t="s">
        <v>1087</v>
      </c>
      <c r="G189" s="219"/>
      <c r="H189" s="223">
        <v>139.5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226</v>
      </c>
      <c r="AU189" s="229" t="s">
        <v>86</v>
      </c>
      <c r="AV189" s="13" t="s">
        <v>86</v>
      </c>
      <c r="AW189" s="13" t="s">
        <v>32</v>
      </c>
      <c r="AX189" s="13" t="s">
        <v>76</v>
      </c>
      <c r="AY189" s="229" t="s">
        <v>176</v>
      </c>
    </row>
    <row r="190" spans="2:51" s="14" customFormat="1" ht="10.2">
      <c r="B190" s="233"/>
      <c r="C190" s="234"/>
      <c r="D190" s="220" t="s">
        <v>226</v>
      </c>
      <c r="E190" s="235" t="s">
        <v>1</v>
      </c>
      <c r="F190" s="236" t="s">
        <v>249</v>
      </c>
      <c r="G190" s="234"/>
      <c r="H190" s="237">
        <v>139.5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226</v>
      </c>
      <c r="AU190" s="243" t="s">
        <v>86</v>
      </c>
      <c r="AV190" s="14" t="s">
        <v>193</v>
      </c>
      <c r="AW190" s="14" t="s">
        <v>32</v>
      </c>
      <c r="AX190" s="14" t="s">
        <v>84</v>
      </c>
      <c r="AY190" s="243" t="s">
        <v>176</v>
      </c>
    </row>
    <row r="191" spans="1:65" s="2" customFormat="1" ht="24.15" customHeight="1">
      <c r="A191" s="34"/>
      <c r="B191" s="35"/>
      <c r="C191" s="205" t="s">
        <v>332</v>
      </c>
      <c r="D191" s="205" t="s">
        <v>179</v>
      </c>
      <c r="E191" s="206" t="s">
        <v>741</v>
      </c>
      <c r="F191" s="207" t="s">
        <v>742</v>
      </c>
      <c r="G191" s="208" t="s">
        <v>236</v>
      </c>
      <c r="H191" s="209">
        <v>111.6</v>
      </c>
      <c r="I191" s="210"/>
      <c r="J191" s="211">
        <f>ROUND(I191*H191,2)</f>
        <v>0</v>
      </c>
      <c r="K191" s="207" t="s">
        <v>183</v>
      </c>
      <c r="L191" s="39"/>
      <c r="M191" s="212" t="s">
        <v>1</v>
      </c>
      <c r="N191" s="213" t="s">
        <v>41</v>
      </c>
      <c r="O191" s="71"/>
      <c r="P191" s="214">
        <f>O191*H191</f>
        <v>0</v>
      </c>
      <c r="Q191" s="214">
        <v>0.28029</v>
      </c>
      <c r="R191" s="214">
        <f>Q191*H191</f>
        <v>31.280363999999995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193</v>
      </c>
      <c r="AT191" s="216" t="s">
        <v>179</v>
      </c>
      <c r="AU191" s="216" t="s">
        <v>86</v>
      </c>
      <c r="AY191" s="17" t="s">
        <v>176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84</v>
      </c>
      <c r="BK191" s="217">
        <f>ROUND(I191*H191,2)</f>
        <v>0</v>
      </c>
      <c r="BL191" s="17" t="s">
        <v>193</v>
      </c>
      <c r="BM191" s="216" t="s">
        <v>1088</v>
      </c>
    </row>
    <row r="192" spans="2:51" s="15" customFormat="1" ht="20.4">
      <c r="B192" s="249"/>
      <c r="C192" s="250"/>
      <c r="D192" s="220" t="s">
        <v>226</v>
      </c>
      <c r="E192" s="251" t="s">
        <v>1</v>
      </c>
      <c r="F192" s="252" t="s">
        <v>1089</v>
      </c>
      <c r="G192" s="250"/>
      <c r="H192" s="251" t="s">
        <v>1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226</v>
      </c>
      <c r="AU192" s="258" t="s">
        <v>86</v>
      </c>
      <c r="AV192" s="15" t="s">
        <v>84</v>
      </c>
      <c r="AW192" s="15" t="s">
        <v>32</v>
      </c>
      <c r="AX192" s="15" t="s">
        <v>76</v>
      </c>
      <c r="AY192" s="258" t="s">
        <v>176</v>
      </c>
    </row>
    <row r="193" spans="2:51" s="15" customFormat="1" ht="10.2">
      <c r="B193" s="249"/>
      <c r="C193" s="250"/>
      <c r="D193" s="220" t="s">
        <v>226</v>
      </c>
      <c r="E193" s="251" t="s">
        <v>1</v>
      </c>
      <c r="F193" s="252" t="s">
        <v>701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1090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3" customFormat="1" ht="10.2">
      <c r="B195" s="218"/>
      <c r="C195" s="219"/>
      <c r="D195" s="220" t="s">
        <v>226</v>
      </c>
      <c r="E195" s="221" t="s">
        <v>1</v>
      </c>
      <c r="F195" s="222" t="s">
        <v>1091</v>
      </c>
      <c r="G195" s="219"/>
      <c r="H195" s="223">
        <v>111.6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226</v>
      </c>
      <c r="AU195" s="229" t="s">
        <v>86</v>
      </c>
      <c r="AV195" s="13" t="s">
        <v>86</v>
      </c>
      <c r="AW195" s="13" t="s">
        <v>32</v>
      </c>
      <c r="AX195" s="13" t="s">
        <v>76</v>
      </c>
      <c r="AY195" s="229" t="s">
        <v>176</v>
      </c>
    </row>
    <row r="196" spans="2:51" s="14" customFormat="1" ht="10.2">
      <c r="B196" s="233"/>
      <c r="C196" s="234"/>
      <c r="D196" s="220" t="s">
        <v>226</v>
      </c>
      <c r="E196" s="235" t="s">
        <v>1</v>
      </c>
      <c r="F196" s="236" t="s">
        <v>249</v>
      </c>
      <c r="G196" s="234"/>
      <c r="H196" s="237">
        <v>111.6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226</v>
      </c>
      <c r="AU196" s="243" t="s">
        <v>86</v>
      </c>
      <c r="AV196" s="14" t="s">
        <v>193</v>
      </c>
      <c r="AW196" s="14" t="s">
        <v>32</v>
      </c>
      <c r="AX196" s="14" t="s">
        <v>84</v>
      </c>
      <c r="AY196" s="243" t="s">
        <v>176</v>
      </c>
    </row>
    <row r="197" spans="1:65" s="2" customFormat="1" ht="14.4" customHeight="1">
      <c r="A197" s="34"/>
      <c r="B197" s="35"/>
      <c r="C197" s="259" t="s">
        <v>340</v>
      </c>
      <c r="D197" s="259" t="s">
        <v>341</v>
      </c>
      <c r="E197" s="260" t="s">
        <v>747</v>
      </c>
      <c r="F197" s="261" t="s">
        <v>748</v>
      </c>
      <c r="G197" s="262" t="s">
        <v>385</v>
      </c>
      <c r="H197" s="263">
        <v>143.685</v>
      </c>
      <c r="I197" s="264"/>
      <c r="J197" s="265">
        <f>ROUND(I197*H197,2)</f>
        <v>0</v>
      </c>
      <c r="K197" s="261" t="s">
        <v>1</v>
      </c>
      <c r="L197" s="266"/>
      <c r="M197" s="267" t="s">
        <v>1</v>
      </c>
      <c r="N197" s="268" t="s">
        <v>41</v>
      </c>
      <c r="O197" s="71"/>
      <c r="P197" s="214">
        <f>O197*H197</f>
        <v>0</v>
      </c>
      <c r="Q197" s="214">
        <v>0.25755</v>
      </c>
      <c r="R197" s="214">
        <f>Q197*H197</f>
        <v>37.006071750000004</v>
      </c>
      <c r="S197" s="214">
        <v>0</v>
      </c>
      <c r="T197" s="21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6" t="s">
        <v>210</v>
      </c>
      <c r="AT197" s="216" t="s">
        <v>341</v>
      </c>
      <c r="AU197" s="216" t="s">
        <v>86</v>
      </c>
      <c r="AY197" s="17" t="s">
        <v>176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84</v>
      </c>
      <c r="BK197" s="217">
        <f>ROUND(I197*H197,2)</f>
        <v>0</v>
      </c>
      <c r="BL197" s="17" t="s">
        <v>193</v>
      </c>
      <c r="BM197" s="216" t="s">
        <v>1092</v>
      </c>
    </row>
    <row r="198" spans="2:51" s="13" customFormat="1" ht="10.2">
      <c r="B198" s="218"/>
      <c r="C198" s="219"/>
      <c r="D198" s="220" t="s">
        <v>226</v>
      </c>
      <c r="E198" s="221" t="s">
        <v>1</v>
      </c>
      <c r="F198" s="222" t="s">
        <v>1087</v>
      </c>
      <c r="G198" s="219"/>
      <c r="H198" s="223">
        <v>139.5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226</v>
      </c>
      <c r="AU198" s="229" t="s">
        <v>86</v>
      </c>
      <c r="AV198" s="13" t="s">
        <v>86</v>
      </c>
      <c r="AW198" s="13" t="s">
        <v>32</v>
      </c>
      <c r="AX198" s="13" t="s">
        <v>84</v>
      </c>
      <c r="AY198" s="229" t="s">
        <v>176</v>
      </c>
    </row>
    <row r="199" spans="2:51" s="13" customFormat="1" ht="10.2">
      <c r="B199" s="218"/>
      <c r="C199" s="219"/>
      <c r="D199" s="220" t="s">
        <v>226</v>
      </c>
      <c r="E199" s="219"/>
      <c r="F199" s="222" t="s">
        <v>1093</v>
      </c>
      <c r="G199" s="219"/>
      <c r="H199" s="223">
        <v>143.685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226</v>
      </c>
      <c r="AU199" s="229" t="s">
        <v>86</v>
      </c>
      <c r="AV199" s="13" t="s">
        <v>86</v>
      </c>
      <c r="AW199" s="13" t="s">
        <v>4</v>
      </c>
      <c r="AX199" s="13" t="s">
        <v>84</v>
      </c>
      <c r="AY199" s="229" t="s">
        <v>176</v>
      </c>
    </row>
    <row r="200" spans="1:65" s="2" customFormat="1" ht="14.4" customHeight="1">
      <c r="A200" s="34"/>
      <c r="B200" s="35"/>
      <c r="C200" s="259" t="s">
        <v>8</v>
      </c>
      <c r="D200" s="259" t="s">
        <v>341</v>
      </c>
      <c r="E200" s="260" t="s">
        <v>751</v>
      </c>
      <c r="F200" s="261" t="s">
        <v>752</v>
      </c>
      <c r="G200" s="262" t="s">
        <v>385</v>
      </c>
      <c r="H200" s="263">
        <v>287.37</v>
      </c>
      <c r="I200" s="264"/>
      <c r="J200" s="265">
        <f>ROUND(I200*H200,2)</f>
        <v>0</v>
      </c>
      <c r="K200" s="261" t="s">
        <v>1</v>
      </c>
      <c r="L200" s="266"/>
      <c r="M200" s="267" t="s">
        <v>1</v>
      </c>
      <c r="N200" s="268" t="s">
        <v>41</v>
      </c>
      <c r="O200" s="71"/>
      <c r="P200" s="214">
        <f>O200*H200</f>
        <v>0</v>
      </c>
      <c r="Q200" s="214">
        <v>0.07</v>
      </c>
      <c r="R200" s="214">
        <f>Q200*H200</f>
        <v>20.115900000000003</v>
      </c>
      <c r="S200" s="214">
        <v>0</v>
      </c>
      <c r="T200" s="21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6" t="s">
        <v>210</v>
      </c>
      <c r="AT200" s="216" t="s">
        <v>341</v>
      </c>
      <c r="AU200" s="216" t="s">
        <v>86</v>
      </c>
      <c r="AY200" s="17" t="s">
        <v>176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7" t="s">
        <v>84</v>
      </c>
      <c r="BK200" s="217">
        <f>ROUND(I200*H200,2)</f>
        <v>0</v>
      </c>
      <c r="BL200" s="17" t="s">
        <v>193</v>
      </c>
      <c r="BM200" s="216" t="s">
        <v>1094</v>
      </c>
    </row>
    <row r="201" spans="2:51" s="13" customFormat="1" ht="10.2">
      <c r="B201" s="218"/>
      <c r="C201" s="219"/>
      <c r="D201" s="220" t="s">
        <v>226</v>
      </c>
      <c r="E201" s="221" t="s">
        <v>1</v>
      </c>
      <c r="F201" s="222" t="s">
        <v>1095</v>
      </c>
      <c r="G201" s="219"/>
      <c r="H201" s="223">
        <v>279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226</v>
      </c>
      <c r="AU201" s="229" t="s">
        <v>86</v>
      </c>
      <c r="AV201" s="13" t="s">
        <v>86</v>
      </c>
      <c r="AW201" s="13" t="s">
        <v>32</v>
      </c>
      <c r="AX201" s="13" t="s">
        <v>84</v>
      </c>
      <c r="AY201" s="229" t="s">
        <v>176</v>
      </c>
    </row>
    <row r="202" spans="2:51" s="13" customFormat="1" ht="10.2">
      <c r="B202" s="218"/>
      <c r="C202" s="219"/>
      <c r="D202" s="220" t="s">
        <v>226</v>
      </c>
      <c r="E202" s="219"/>
      <c r="F202" s="222" t="s">
        <v>1096</v>
      </c>
      <c r="G202" s="219"/>
      <c r="H202" s="223">
        <v>287.37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226</v>
      </c>
      <c r="AU202" s="229" t="s">
        <v>86</v>
      </c>
      <c r="AV202" s="13" t="s">
        <v>86</v>
      </c>
      <c r="AW202" s="13" t="s">
        <v>4</v>
      </c>
      <c r="AX202" s="13" t="s">
        <v>84</v>
      </c>
      <c r="AY202" s="229" t="s">
        <v>176</v>
      </c>
    </row>
    <row r="203" spans="2:63" s="12" customFormat="1" ht="22.8" customHeight="1">
      <c r="B203" s="189"/>
      <c r="C203" s="190"/>
      <c r="D203" s="191" t="s">
        <v>75</v>
      </c>
      <c r="E203" s="203" t="s">
        <v>658</v>
      </c>
      <c r="F203" s="203" t="s">
        <v>659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SUM(P204:P205)</f>
        <v>0</v>
      </c>
      <c r="Q203" s="197"/>
      <c r="R203" s="198">
        <f>SUM(R204:R205)</f>
        <v>0</v>
      </c>
      <c r="S203" s="197"/>
      <c r="T203" s="199">
        <f>SUM(T204:T205)</f>
        <v>0</v>
      </c>
      <c r="AR203" s="200" t="s">
        <v>84</v>
      </c>
      <c r="AT203" s="201" t="s">
        <v>75</v>
      </c>
      <c r="AU203" s="201" t="s">
        <v>84</v>
      </c>
      <c r="AY203" s="200" t="s">
        <v>176</v>
      </c>
      <c r="BK203" s="202">
        <f>SUM(BK204:BK205)</f>
        <v>0</v>
      </c>
    </row>
    <row r="204" spans="1:65" s="2" customFormat="1" ht="24.15" customHeight="1">
      <c r="A204" s="34"/>
      <c r="B204" s="35"/>
      <c r="C204" s="205" t="s">
        <v>351</v>
      </c>
      <c r="D204" s="205" t="s">
        <v>179</v>
      </c>
      <c r="E204" s="206" t="s">
        <v>661</v>
      </c>
      <c r="F204" s="207" t="s">
        <v>662</v>
      </c>
      <c r="G204" s="208" t="s">
        <v>344</v>
      </c>
      <c r="H204" s="209">
        <v>183.214</v>
      </c>
      <c r="I204" s="210"/>
      <c r="J204" s="211">
        <f>ROUND(I204*H204,2)</f>
        <v>0</v>
      </c>
      <c r="K204" s="207" t="s">
        <v>183</v>
      </c>
      <c r="L204" s="39"/>
      <c r="M204" s="212" t="s">
        <v>1</v>
      </c>
      <c r="N204" s="213" t="s">
        <v>41</v>
      </c>
      <c r="O204" s="71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193</v>
      </c>
      <c r="AT204" s="216" t="s">
        <v>179</v>
      </c>
      <c r="AU204" s="216" t="s">
        <v>86</v>
      </c>
      <c r="AY204" s="17" t="s">
        <v>176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84</v>
      </c>
      <c r="BK204" s="217">
        <f>ROUND(I204*H204,2)</f>
        <v>0</v>
      </c>
      <c r="BL204" s="17" t="s">
        <v>193</v>
      </c>
      <c r="BM204" s="216" t="s">
        <v>1097</v>
      </c>
    </row>
    <row r="205" spans="1:65" s="2" customFormat="1" ht="24.15" customHeight="1">
      <c r="A205" s="34"/>
      <c r="B205" s="35"/>
      <c r="C205" s="205" t="s">
        <v>355</v>
      </c>
      <c r="D205" s="205" t="s">
        <v>179</v>
      </c>
      <c r="E205" s="206" t="s">
        <v>665</v>
      </c>
      <c r="F205" s="207" t="s">
        <v>666</v>
      </c>
      <c r="G205" s="208" t="s">
        <v>344</v>
      </c>
      <c r="H205" s="209">
        <v>183.214</v>
      </c>
      <c r="I205" s="210"/>
      <c r="J205" s="211">
        <f>ROUND(I205*H205,2)</f>
        <v>0</v>
      </c>
      <c r="K205" s="207" t="s">
        <v>183</v>
      </c>
      <c r="L205" s="39"/>
      <c r="M205" s="244" t="s">
        <v>1</v>
      </c>
      <c r="N205" s="245" t="s">
        <v>41</v>
      </c>
      <c r="O205" s="246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6" t="s">
        <v>193</v>
      </c>
      <c r="AT205" s="216" t="s">
        <v>179</v>
      </c>
      <c r="AU205" s="216" t="s">
        <v>86</v>
      </c>
      <c r="AY205" s="17" t="s">
        <v>176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7" t="s">
        <v>84</v>
      </c>
      <c r="BK205" s="217">
        <f>ROUND(I205*H205,2)</f>
        <v>0</v>
      </c>
      <c r="BL205" s="17" t="s">
        <v>193</v>
      </c>
      <c r="BM205" s="216" t="s">
        <v>1098</v>
      </c>
    </row>
    <row r="206" spans="1:31" s="2" customFormat="1" ht="6.9" customHeight="1">
      <c r="A206" s="34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39"/>
      <c r="M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</sheetData>
  <sheetProtection algorithmName="SHA-512" hashValue="LJuqIEh/6Q2LQMs68LsX9FeuiHAh18/oOdrGEkNicyLFOIUoguRBND+OTvWPi0tCTFV3mJq7Ev8MrGMz0kLHtw==" saltValue="q55uXyxKRFrRzuowV5PLpzCMv9AxGAL+wb96xp9odE6WDxVxBlS7SGrRqToKD9UPLFN84jqivE+fv9OuKx3k5g==" spinCount="100000" sheet="1" objects="1" scenarios="1" formatColumns="0" formatRows="0" autoFilter="0"/>
  <autoFilter ref="C134:K205"/>
  <mergeCells count="17"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119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935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1099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J106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ROUND((SUM(BE106:BE113)+SUM(BE135:BE220)),2)</f>
        <v>0</v>
      </c>
      <c r="G37" s="34"/>
      <c r="H37" s="34"/>
      <c r="I37" s="132">
        <v>0.21</v>
      </c>
      <c r="J37" s="131">
        <f>ROUND(((SUM(BE106:BE113)+SUM(BE135:BE220))*I37),2)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ROUND((SUM(BF106:BF113)+SUM(BF135:BF220)),2)</f>
        <v>0</v>
      </c>
      <c r="G38" s="34"/>
      <c r="H38" s="34"/>
      <c r="I38" s="132">
        <v>0.15</v>
      </c>
      <c r="J38" s="131">
        <f>ROUND(((SUM(BF106:BF113)+SUM(BF135:BF220))*I38),2)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ROUND((SUM(BG106:BG113)+SUM(BG135:BG220)),2)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ROUND((SUM(BH106:BH113)+SUM(BH135:BH220)),2)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ROUND((SUM(BI106:BI113)+SUM(BI135:BI220)),2)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935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101.3.ZV - Propustek P3 - km 2,700 00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J136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J137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760</v>
      </c>
      <c r="E101" s="163"/>
      <c r="F101" s="163"/>
      <c r="G101" s="163"/>
      <c r="H101" s="163"/>
      <c r="I101" s="163"/>
      <c r="J101" s="164">
        <f>J155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269</v>
      </c>
      <c r="E102" s="163"/>
      <c r="F102" s="163"/>
      <c r="G102" s="163"/>
      <c r="H102" s="163"/>
      <c r="I102" s="163"/>
      <c r="J102" s="164">
        <f>J186</f>
        <v>0</v>
      </c>
      <c r="K102" s="104"/>
      <c r="L102" s="165"/>
    </row>
    <row r="103" spans="2:12" s="10" customFormat="1" ht="19.95" customHeight="1">
      <c r="B103" s="161"/>
      <c r="C103" s="104"/>
      <c r="D103" s="162" t="s">
        <v>271</v>
      </c>
      <c r="E103" s="163"/>
      <c r="F103" s="163"/>
      <c r="G103" s="163"/>
      <c r="H103" s="163"/>
      <c r="I103" s="163"/>
      <c r="J103" s="164">
        <f>J219</f>
        <v>0</v>
      </c>
      <c r="K103" s="104"/>
      <c r="L103" s="165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9.25" customHeight="1">
      <c r="A106" s="34"/>
      <c r="B106" s="35"/>
      <c r="C106" s="154" t="s">
        <v>151</v>
      </c>
      <c r="D106" s="36"/>
      <c r="E106" s="36"/>
      <c r="F106" s="36"/>
      <c r="G106" s="36"/>
      <c r="H106" s="36"/>
      <c r="I106" s="36"/>
      <c r="J106" s="166">
        <f>ROUND(J107+J108+J109+J110+J111+J112,2)</f>
        <v>0</v>
      </c>
      <c r="K106" s="36"/>
      <c r="L106" s="51"/>
      <c r="N106" s="167" t="s">
        <v>40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35"/>
      <c r="C107" s="36"/>
      <c r="D107" s="327" t="s">
        <v>152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aca="true" t="shared" si="0" ref="BE107:BE112">IF(N107="základní",J107,0)</f>
        <v>0</v>
      </c>
      <c r="BF107" s="175">
        <f aca="true" t="shared" si="1" ref="BF107:BF112">IF(N107="snížená",J107,0)</f>
        <v>0</v>
      </c>
      <c r="BG107" s="175">
        <f aca="true" t="shared" si="2" ref="BG107:BG112">IF(N107="zákl. přenesená",J107,0)</f>
        <v>0</v>
      </c>
      <c r="BH107" s="175">
        <f aca="true" t="shared" si="3" ref="BH107:BH112">IF(N107="sníž. přenesená",J107,0)</f>
        <v>0</v>
      </c>
      <c r="BI107" s="175">
        <f aca="true" t="shared" si="4" ref="BI107:BI112">IF(N107="nulová",J107,0)</f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154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327" t="s">
        <v>155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156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157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168" t="s">
        <v>158</v>
      </c>
      <c r="E112" s="36"/>
      <c r="F112" s="36"/>
      <c r="G112" s="36"/>
      <c r="H112" s="36"/>
      <c r="I112" s="36"/>
      <c r="J112" s="169">
        <f>ROUND(J32*T112,2)</f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159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31" s="2" customFormat="1" ht="10.2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76" t="s">
        <v>160</v>
      </c>
      <c r="D114" s="152"/>
      <c r="E114" s="152"/>
      <c r="F114" s="152"/>
      <c r="G114" s="152"/>
      <c r="H114" s="152"/>
      <c r="I114" s="152"/>
      <c r="J114" s="177">
        <f>ROUND(J98+J106,2)</f>
        <v>0</v>
      </c>
      <c r="K114" s="152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3" t="s">
        <v>161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24" t="str">
        <f>E7</f>
        <v>II/231 - Rekonstrukce ul. 28. října III. část</v>
      </c>
      <c r="F123" s="325"/>
      <c r="G123" s="325"/>
      <c r="H123" s="325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24" t="s">
        <v>935</v>
      </c>
      <c r="F125" s="326"/>
      <c r="G125" s="326"/>
      <c r="H125" s="32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263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77" t="str">
        <f>E11</f>
        <v>SO 101.3.ZV - Propustek P3 - km 2,700 00</v>
      </c>
      <c r="F127" s="326"/>
      <c r="G127" s="326"/>
      <c r="H127" s="32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Tábor</v>
      </c>
      <c r="G129" s="36"/>
      <c r="H129" s="36"/>
      <c r="I129" s="29" t="s">
        <v>22</v>
      </c>
      <c r="J129" s="66" t="str">
        <f>IF(J14="","",J14)</f>
        <v>30. 6. 2020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9" t="s">
        <v>24</v>
      </c>
      <c r="D131" s="36"/>
      <c r="E131" s="36"/>
      <c r="F131" s="27" t="str">
        <f>E17</f>
        <v>Správa a údržba silnic Plzeňského kraje</v>
      </c>
      <c r="G131" s="36"/>
      <c r="H131" s="36"/>
      <c r="I131" s="29" t="s">
        <v>30</v>
      </c>
      <c r="J131" s="32" t="str">
        <f>E23</f>
        <v>Ing. Miloš Burianec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28</v>
      </c>
      <c r="D132" s="36"/>
      <c r="E132" s="36"/>
      <c r="F132" s="27" t="str">
        <f>IF(E20="","",E20)</f>
        <v>Vyplň údaj</v>
      </c>
      <c r="G132" s="36"/>
      <c r="H132" s="36"/>
      <c r="I132" s="29" t="s">
        <v>33</v>
      </c>
      <c r="J132" s="32" t="str">
        <f>E26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78"/>
      <c r="B134" s="179"/>
      <c r="C134" s="180" t="s">
        <v>162</v>
      </c>
      <c r="D134" s="181" t="s">
        <v>61</v>
      </c>
      <c r="E134" s="181" t="s">
        <v>57</v>
      </c>
      <c r="F134" s="181" t="s">
        <v>58</v>
      </c>
      <c r="G134" s="181" t="s">
        <v>163</v>
      </c>
      <c r="H134" s="181" t="s">
        <v>164</v>
      </c>
      <c r="I134" s="181" t="s">
        <v>165</v>
      </c>
      <c r="J134" s="181" t="s">
        <v>144</v>
      </c>
      <c r="K134" s="182" t="s">
        <v>166</v>
      </c>
      <c r="L134" s="183"/>
      <c r="M134" s="75" t="s">
        <v>1</v>
      </c>
      <c r="N134" s="76" t="s">
        <v>40</v>
      </c>
      <c r="O134" s="76" t="s">
        <v>167</v>
      </c>
      <c r="P134" s="76" t="s">
        <v>168</v>
      </c>
      <c r="Q134" s="76" t="s">
        <v>169</v>
      </c>
      <c r="R134" s="76" t="s">
        <v>170</v>
      </c>
      <c r="S134" s="76" t="s">
        <v>171</v>
      </c>
      <c r="T134" s="77" t="s">
        <v>172</v>
      </c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</row>
    <row r="135" spans="1:63" s="2" customFormat="1" ht="22.8" customHeight="1">
      <c r="A135" s="34"/>
      <c r="B135" s="35"/>
      <c r="C135" s="82" t="s">
        <v>173</v>
      </c>
      <c r="D135" s="36"/>
      <c r="E135" s="36"/>
      <c r="F135" s="36"/>
      <c r="G135" s="36"/>
      <c r="H135" s="36"/>
      <c r="I135" s="36"/>
      <c r="J135" s="184">
        <f>BK135</f>
        <v>0</v>
      </c>
      <c r="K135" s="36"/>
      <c r="L135" s="39"/>
      <c r="M135" s="78"/>
      <c r="N135" s="185"/>
      <c r="O135" s="79"/>
      <c r="P135" s="186">
        <f>P136</f>
        <v>0</v>
      </c>
      <c r="Q135" s="79"/>
      <c r="R135" s="186">
        <f>R136</f>
        <v>109.18065302</v>
      </c>
      <c r="S135" s="79"/>
      <c r="T135" s="187">
        <f>T136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75</v>
      </c>
      <c r="AU135" s="17" t="s">
        <v>90</v>
      </c>
      <c r="BK135" s="188">
        <f>BK136</f>
        <v>0</v>
      </c>
    </row>
    <row r="136" spans="2:63" s="12" customFormat="1" ht="25.95" customHeight="1">
      <c r="B136" s="189"/>
      <c r="C136" s="190"/>
      <c r="D136" s="191" t="s">
        <v>75</v>
      </c>
      <c r="E136" s="192" t="s">
        <v>272</v>
      </c>
      <c r="F136" s="192" t="s">
        <v>273</v>
      </c>
      <c r="G136" s="190"/>
      <c r="H136" s="190"/>
      <c r="I136" s="193"/>
      <c r="J136" s="194">
        <f>BK136</f>
        <v>0</v>
      </c>
      <c r="K136" s="190"/>
      <c r="L136" s="195"/>
      <c r="M136" s="196"/>
      <c r="N136" s="197"/>
      <c r="O136" s="197"/>
      <c r="P136" s="198">
        <f>P137+P155+P186+P219</f>
        <v>0</v>
      </c>
      <c r="Q136" s="197"/>
      <c r="R136" s="198">
        <f>R137+R155+R186+R219</f>
        <v>109.18065302</v>
      </c>
      <c r="S136" s="197"/>
      <c r="T136" s="199">
        <f>T137+T155+T186+T219</f>
        <v>0</v>
      </c>
      <c r="AR136" s="200" t="s">
        <v>84</v>
      </c>
      <c r="AT136" s="201" t="s">
        <v>75</v>
      </c>
      <c r="AU136" s="201" t="s">
        <v>76</v>
      </c>
      <c r="AY136" s="200" t="s">
        <v>176</v>
      </c>
      <c r="BK136" s="202">
        <f>BK137+BK155+BK186+BK219</f>
        <v>0</v>
      </c>
    </row>
    <row r="137" spans="2:63" s="12" customFormat="1" ht="22.8" customHeight="1">
      <c r="B137" s="189"/>
      <c r="C137" s="190"/>
      <c r="D137" s="191" t="s">
        <v>75</v>
      </c>
      <c r="E137" s="203" t="s">
        <v>84</v>
      </c>
      <c r="F137" s="203" t="s">
        <v>233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SUM(P138:P154)</f>
        <v>0</v>
      </c>
      <c r="Q137" s="197"/>
      <c r="R137" s="198">
        <f>SUM(R138:R154)</f>
        <v>0</v>
      </c>
      <c r="S137" s="197"/>
      <c r="T137" s="199">
        <f>SUM(T138:T154)</f>
        <v>0</v>
      </c>
      <c r="AR137" s="200" t="s">
        <v>84</v>
      </c>
      <c r="AT137" s="201" t="s">
        <v>75</v>
      </c>
      <c r="AU137" s="201" t="s">
        <v>84</v>
      </c>
      <c r="AY137" s="200" t="s">
        <v>176</v>
      </c>
      <c r="BK137" s="202">
        <f>SUM(BK138:BK154)</f>
        <v>0</v>
      </c>
    </row>
    <row r="138" spans="1:65" s="2" customFormat="1" ht="24.15" customHeight="1">
      <c r="A138" s="34"/>
      <c r="B138" s="35"/>
      <c r="C138" s="205" t="s">
        <v>84</v>
      </c>
      <c r="D138" s="205" t="s">
        <v>179</v>
      </c>
      <c r="E138" s="206" t="s">
        <v>763</v>
      </c>
      <c r="F138" s="207" t="s">
        <v>764</v>
      </c>
      <c r="G138" s="208" t="s">
        <v>291</v>
      </c>
      <c r="H138" s="209">
        <v>39.68</v>
      </c>
      <c r="I138" s="210"/>
      <c r="J138" s="211">
        <f>ROUND(I138*H138,2)</f>
        <v>0</v>
      </c>
      <c r="K138" s="207" t="s">
        <v>183</v>
      </c>
      <c r="L138" s="39"/>
      <c r="M138" s="212" t="s">
        <v>1</v>
      </c>
      <c r="N138" s="213" t="s">
        <v>41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193</v>
      </c>
      <c r="AT138" s="216" t="s">
        <v>179</v>
      </c>
      <c r="AU138" s="216" t="s">
        <v>86</v>
      </c>
      <c r="AY138" s="17" t="s">
        <v>176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84</v>
      </c>
      <c r="BK138" s="217">
        <f>ROUND(I138*H138,2)</f>
        <v>0</v>
      </c>
      <c r="BL138" s="17" t="s">
        <v>193</v>
      </c>
      <c r="BM138" s="216" t="s">
        <v>1100</v>
      </c>
    </row>
    <row r="139" spans="2:51" s="13" customFormat="1" ht="10.2">
      <c r="B139" s="218"/>
      <c r="C139" s="219"/>
      <c r="D139" s="220" t="s">
        <v>226</v>
      </c>
      <c r="E139" s="221" t="s">
        <v>1</v>
      </c>
      <c r="F139" s="222" t="s">
        <v>1101</v>
      </c>
      <c r="G139" s="219"/>
      <c r="H139" s="223">
        <v>34.2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226</v>
      </c>
      <c r="AU139" s="229" t="s">
        <v>86</v>
      </c>
      <c r="AV139" s="13" t="s">
        <v>86</v>
      </c>
      <c r="AW139" s="13" t="s">
        <v>32</v>
      </c>
      <c r="AX139" s="13" t="s">
        <v>76</v>
      </c>
      <c r="AY139" s="229" t="s">
        <v>176</v>
      </c>
    </row>
    <row r="140" spans="2:51" s="13" customFormat="1" ht="10.2">
      <c r="B140" s="218"/>
      <c r="C140" s="219"/>
      <c r="D140" s="220" t="s">
        <v>226</v>
      </c>
      <c r="E140" s="221" t="s">
        <v>1</v>
      </c>
      <c r="F140" s="222" t="s">
        <v>1102</v>
      </c>
      <c r="G140" s="219"/>
      <c r="H140" s="223">
        <v>4.68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226</v>
      </c>
      <c r="AU140" s="229" t="s">
        <v>86</v>
      </c>
      <c r="AV140" s="13" t="s">
        <v>86</v>
      </c>
      <c r="AW140" s="13" t="s">
        <v>32</v>
      </c>
      <c r="AX140" s="13" t="s">
        <v>76</v>
      </c>
      <c r="AY140" s="229" t="s">
        <v>176</v>
      </c>
    </row>
    <row r="141" spans="2:51" s="13" customFormat="1" ht="10.2">
      <c r="B141" s="218"/>
      <c r="C141" s="219"/>
      <c r="D141" s="220" t="s">
        <v>226</v>
      </c>
      <c r="E141" s="221" t="s">
        <v>1</v>
      </c>
      <c r="F141" s="222" t="s">
        <v>1103</v>
      </c>
      <c r="G141" s="219"/>
      <c r="H141" s="223">
        <v>0.8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226</v>
      </c>
      <c r="AU141" s="229" t="s">
        <v>86</v>
      </c>
      <c r="AV141" s="13" t="s">
        <v>86</v>
      </c>
      <c r="AW141" s="13" t="s">
        <v>32</v>
      </c>
      <c r="AX141" s="13" t="s">
        <v>76</v>
      </c>
      <c r="AY141" s="229" t="s">
        <v>176</v>
      </c>
    </row>
    <row r="142" spans="2:51" s="14" customFormat="1" ht="10.2">
      <c r="B142" s="233"/>
      <c r="C142" s="234"/>
      <c r="D142" s="220" t="s">
        <v>226</v>
      </c>
      <c r="E142" s="235" t="s">
        <v>1</v>
      </c>
      <c r="F142" s="236" t="s">
        <v>249</v>
      </c>
      <c r="G142" s="234"/>
      <c r="H142" s="237">
        <v>39.68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226</v>
      </c>
      <c r="AU142" s="243" t="s">
        <v>86</v>
      </c>
      <c r="AV142" s="14" t="s">
        <v>193</v>
      </c>
      <c r="AW142" s="14" t="s">
        <v>32</v>
      </c>
      <c r="AX142" s="14" t="s">
        <v>84</v>
      </c>
      <c r="AY142" s="243" t="s">
        <v>176</v>
      </c>
    </row>
    <row r="143" spans="1:65" s="2" customFormat="1" ht="24.15" customHeight="1">
      <c r="A143" s="34"/>
      <c r="B143" s="35"/>
      <c r="C143" s="205" t="s">
        <v>86</v>
      </c>
      <c r="D143" s="205" t="s">
        <v>179</v>
      </c>
      <c r="E143" s="206" t="s">
        <v>769</v>
      </c>
      <c r="F143" s="207" t="s">
        <v>770</v>
      </c>
      <c r="G143" s="208" t="s">
        <v>291</v>
      </c>
      <c r="H143" s="209">
        <v>39.68</v>
      </c>
      <c r="I143" s="210"/>
      <c r="J143" s="211">
        <f>ROUND(I143*H143,2)</f>
        <v>0</v>
      </c>
      <c r="K143" s="207" t="s">
        <v>183</v>
      </c>
      <c r="L143" s="39"/>
      <c r="M143" s="212" t="s">
        <v>1</v>
      </c>
      <c r="N143" s="213" t="s">
        <v>41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193</v>
      </c>
      <c r="AT143" s="216" t="s">
        <v>179</v>
      </c>
      <c r="AU143" s="216" t="s">
        <v>86</v>
      </c>
      <c r="AY143" s="17" t="s">
        <v>176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84</v>
      </c>
      <c r="BK143" s="217">
        <f>ROUND(I143*H143,2)</f>
        <v>0</v>
      </c>
      <c r="BL143" s="17" t="s">
        <v>193</v>
      </c>
      <c r="BM143" s="216" t="s">
        <v>1104</v>
      </c>
    </row>
    <row r="144" spans="2:51" s="13" customFormat="1" ht="10.2">
      <c r="B144" s="218"/>
      <c r="C144" s="219"/>
      <c r="D144" s="220" t="s">
        <v>226</v>
      </c>
      <c r="E144" s="221" t="s">
        <v>1</v>
      </c>
      <c r="F144" s="222" t="s">
        <v>1105</v>
      </c>
      <c r="G144" s="219"/>
      <c r="H144" s="223">
        <v>39.68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226</v>
      </c>
      <c r="AU144" s="229" t="s">
        <v>86</v>
      </c>
      <c r="AV144" s="13" t="s">
        <v>86</v>
      </c>
      <c r="AW144" s="13" t="s">
        <v>32</v>
      </c>
      <c r="AX144" s="13" t="s">
        <v>76</v>
      </c>
      <c r="AY144" s="229" t="s">
        <v>176</v>
      </c>
    </row>
    <row r="145" spans="2:51" s="14" customFormat="1" ht="10.2">
      <c r="B145" s="233"/>
      <c r="C145" s="234"/>
      <c r="D145" s="220" t="s">
        <v>226</v>
      </c>
      <c r="E145" s="235" t="s">
        <v>1</v>
      </c>
      <c r="F145" s="236" t="s">
        <v>249</v>
      </c>
      <c r="G145" s="234"/>
      <c r="H145" s="237">
        <v>39.68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226</v>
      </c>
      <c r="AU145" s="243" t="s">
        <v>86</v>
      </c>
      <c r="AV145" s="14" t="s">
        <v>193</v>
      </c>
      <c r="AW145" s="14" t="s">
        <v>32</v>
      </c>
      <c r="AX145" s="14" t="s">
        <v>84</v>
      </c>
      <c r="AY145" s="243" t="s">
        <v>176</v>
      </c>
    </row>
    <row r="146" spans="1:65" s="2" customFormat="1" ht="37.8" customHeight="1">
      <c r="A146" s="34"/>
      <c r="B146" s="35"/>
      <c r="C146" s="205" t="s">
        <v>189</v>
      </c>
      <c r="D146" s="205" t="s">
        <v>179</v>
      </c>
      <c r="E146" s="206" t="s">
        <v>773</v>
      </c>
      <c r="F146" s="207" t="s">
        <v>774</v>
      </c>
      <c r="G146" s="208" t="s">
        <v>291</v>
      </c>
      <c r="H146" s="209">
        <v>396.8</v>
      </c>
      <c r="I146" s="210"/>
      <c r="J146" s="211">
        <f>ROUND(I146*H146,2)</f>
        <v>0</v>
      </c>
      <c r="K146" s="207" t="s">
        <v>183</v>
      </c>
      <c r="L146" s="39"/>
      <c r="M146" s="212" t="s">
        <v>1</v>
      </c>
      <c r="N146" s="213" t="s">
        <v>41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193</v>
      </c>
      <c r="AT146" s="216" t="s">
        <v>179</v>
      </c>
      <c r="AU146" s="216" t="s">
        <v>86</v>
      </c>
      <c r="AY146" s="17" t="s">
        <v>176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84</v>
      </c>
      <c r="BK146" s="217">
        <f>ROUND(I146*H146,2)</f>
        <v>0</v>
      </c>
      <c r="BL146" s="17" t="s">
        <v>193</v>
      </c>
      <c r="BM146" s="216" t="s">
        <v>1106</v>
      </c>
    </row>
    <row r="147" spans="2:51" s="13" customFormat="1" ht="10.2">
      <c r="B147" s="218"/>
      <c r="C147" s="219"/>
      <c r="D147" s="220" t="s">
        <v>226</v>
      </c>
      <c r="E147" s="221" t="s">
        <v>1</v>
      </c>
      <c r="F147" s="222" t="s">
        <v>1105</v>
      </c>
      <c r="G147" s="219"/>
      <c r="H147" s="223">
        <v>39.68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226</v>
      </c>
      <c r="AU147" s="229" t="s">
        <v>86</v>
      </c>
      <c r="AV147" s="13" t="s">
        <v>86</v>
      </c>
      <c r="AW147" s="13" t="s">
        <v>32</v>
      </c>
      <c r="AX147" s="13" t="s">
        <v>84</v>
      </c>
      <c r="AY147" s="229" t="s">
        <v>176</v>
      </c>
    </row>
    <row r="148" spans="2:51" s="13" customFormat="1" ht="10.2">
      <c r="B148" s="218"/>
      <c r="C148" s="219"/>
      <c r="D148" s="220" t="s">
        <v>226</v>
      </c>
      <c r="E148" s="219"/>
      <c r="F148" s="222" t="s">
        <v>1107</v>
      </c>
      <c r="G148" s="219"/>
      <c r="H148" s="223">
        <v>396.8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226</v>
      </c>
      <c r="AU148" s="229" t="s">
        <v>86</v>
      </c>
      <c r="AV148" s="13" t="s">
        <v>86</v>
      </c>
      <c r="AW148" s="13" t="s">
        <v>4</v>
      </c>
      <c r="AX148" s="13" t="s">
        <v>84</v>
      </c>
      <c r="AY148" s="229" t="s">
        <v>176</v>
      </c>
    </row>
    <row r="149" spans="1:65" s="2" customFormat="1" ht="24.15" customHeight="1">
      <c r="A149" s="34"/>
      <c r="B149" s="35"/>
      <c r="C149" s="205" t="s">
        <v>193</v>
      </c>
      <c r="D149" s="205" t="s">
        <v>179</v>
      </c>
      <c r="E149" s="206" t="s">
        <v>347</v>
      </c>
      <c r="F149" s="207" t="s">
        <v>348</v>
      </c>
      <c r="G149" s="208" t="s">
        <v>344</v>
      </c>
      <c r="H149" s="209">
        <v>79.36</v>
      </c>
      <c r="I149" s="210"/>
      <c r="J149" s="211">
        <f>ROUND(I149*H149,2)</f>
        <v>0</v>
      </c>
      <c r="K149" s="207" t="s">
        <v>183</v>
      </c>
      <c r="L149" s="39"/>
      <c r="M149" s="212" t="s">
        <v>1</v>
      </c>
      <c r="N149" s="213" t="s">
        <v>41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193</v>
      </c>
      <c r="AT149" s="216" t="s">
        <v>179</v>
      </c>
      <c r="AU149" s="216" t="s">
        <v>86</v>
      </c>
      <c r="AY149" s="17" t="s">
        <v>176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84</v>
      </c>
      <c r="BK149" s="217">
        <f>ROUND(I149*H149,2)</f>
        <v>0</v>
      </c>
      <c r="BL149" s="17" t="s">
        <v>193</v>
      </c>
      <c r="BM149" s="216" t="s">
        <v>1108</v>
      </c>
    </row>
    <row r="150" spans="2:51" s="13" customFormat="1" ht="10.2">
      <c r="B150" s="218"/>
      <c r="C150" s="219"/>
      <c r="D150" s="220" t="s">
        <v>226</v>
      </c>
      <c r="E150" s="221" t="s">
        <v>1</v>
      </c>
      <c r="F150" s="222" t="s">
        <v>1105</v>
      </c>
      <c r="G150" s="219"/>
      <c r="H150" s="223">
        <v>39.68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226</v>
      </c>
      <c r="AU150" s="229" t="s">
        <v>86</v>
      </c>
      <c r="AV150" s="13" t="s">
        <v>86</v>
      </c>
      <c r="AW150" s="13" t="s">
        <v>32</v>
      </c>
      <c r="AX150" s="13" t="s">
        <v>84</v>
      </c>
      <c r="AY150" s="229" t="s">
        <v>176</v>
      </c>
    </row>
    <row r="151" spans="2:51" s="13" customFormat="1" ht="10.2">
      <c r="B151" s="218"/>
      <c r="C151" s="219"/>
      <c r="D151" s="220" t="s">
        <v>226</v>
      </c>
      <c r="E151" s="219"/>
      <c r="F151" s="222" t="s">
        <v>1109</v>
      </c>
      <c r="G151" s="219"/>
      <c r="H151" s="223">
        <v>79.36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226</v>
      </c>
      <c r="AU151" s="229" t="s">
        <v>86</v>
      </c>
      <c r="AV151" s="13" t="s">
        <v>86</v>
      </c>
      <c r="AW151" s="13" t="s">
        <v>4</v>
      </c>
      <c r="AX151" s="13" t="s">
        <v>84</v>
      </c>
      <c r="AY151" s="229" t="s">
        <v>176</v>
      </c>
    </row>
    <row r="152" spans="1:65" s="2" customFormat="1" ht="14.4" customHeight="1">
      <c r="A152" s="34"/>
      <c r="B152" s="35"/>
      <c r="C152" s="205" t="s">
        <v>175</v>
      </c>
      <c r="D152" s="205" t="s">
        <v>179</v>
      </c>
      <c r="E152" s="206" t="s">
        <v>352</v>
      </c>
      <c r="F152" s="207" t="s">
        <v>353</v>
      </c>
      <c r="G152" s="208" t="s">
        <v>291</v>
      </c>
      <c r="H152" s="209">
        <v>39.68</v>
      </c>
      <c r="I152" s="210"/>
      <c r="J152" s="211">
        <f>ROUND(I152*H152,2)</f>
        <v>0</v>
      </c>
      <c r="K152" s="207" t="s">
        <v>183</v>
      </c>
      <c r="L152" s="39"/>
      <c r="M152" s="212" t="s">
        <v>1</v>
      </c>
      <c r="N152" s="213" t="s">
        <v>41</v>
      </c>
      <c r="O152" s="71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193</v>
      </c>
      <c r="AT152" s="216" t="s">
        <v>179</v>
      </c>
      <c r="AU152" s="216" t="s">
        <v>86</v>
      </c>
      <c r="AY152" s="17" t="s">
        <v>176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84</v>
      </c>
      <c r="BK152" s="217">
        <f>ROUND(I152*H152,2)</f>
        <v>0</v>
      </c>
      <c r="BL152" s="17" t="s">
        <v>193</v>
      </c>
      <c r="BM152" s="216" t="s">
        <v>1110</v>
      </c>
    </row>
    <row r="153" spans="2:51" s="13" customFormat="1" ht="10.2">
      <c r="B153" s="218"/>
      <c r="C153" s="219"/>
      <c r="D153" s="220" t="s">
        <v>226</v>
      </c>
      <c r="E153" s="221" t="s">
        <v>1</v>
      </c>
      <c r="F153" s="222" t="s">
        <v>1105</v>
      </c>
      <c r="G153" s="219"/>
      <c r="H153" s="223">
        <v>39.68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226</v>
      </c>
      <c r="AU153" s="229" t="s">
        <v>86</v>
      </c>
      <c r="AV153" s="13" t="s">
        <v>86</v>
      </c>
      <c r="AW153" s="13" t="s">
        <v>32</v>
      </c>
      <c r="AX153" s="13" t="s">
        <v>76</v>
      </c>
      <c r="AY153" s="229" t="s">
        <v>176</v>
      </c>
    </row>
    <row r="154" spans="2:51" s="14" customFormat="1" ht="10.2">
      <c r="B154" s="233"/>
      <c r="C154" s="234"/>
      <c r="D154" s="220" t="s">
        <v>226</v>
      </c>
      <c r="E154" s="235" t="s">
        <v>1</v>
      </c>
      <c r="F154" s="236" t="s">
        <v>249</v>
      </c>
      <c r="G154" s="234"/>
      <c r="H154" s="237">
        <v>39.68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226</v>
      </c>
      <c r="AU154" s="243" t="s">
        <v>86</v>
      </c>
      <c r="AV154" s="14" t="s">
        <v>193</v>
      </c>
      <c r="AW154" s="14" t="s">
        <v>32</v>
      </c>
      <c r="AX154" s="14" t="s">
        <v>84</v>
      </c>
      <c r="AY154" s="243" t="s">
        <v>176</v>
      </c>
    </row>
    <row r="155" spans="2:63" s="12" customFormat="1" ht="22.8" customHeight="1">
      <c r="B155" s="189"/>
      <c r="C155" s="190"/>
      <c r="D155" s="191" t="s">
        <v>75</v>
      </c>
      <c r="E155" s="203" t="s">
        <v>193</v>
      </c>
      <c r="F155" s="203" t="s">
        <v>785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SUM(P156:P185)</f>
        <v>0</v>
      </c>
      <c r="Q155" s="197"/>
      <c r="R155" s="198">
        <f>SUM(R156:R185)</f>
        <v>14.7512648</v>
      </c>
      <c r="S155" s="197"/>
      <c r="T155" s="199">
        <f>SUM(T156:T185)</f>
        <v>0</v>
      </c>
      <c r="AR155" s="200" t="s">
        <v>84</v>
      </c>
      <c r="AT155" s="201" t="s">
        <v>75</v>
      </c>
      <c r="AU155" s="201" t="s">
        <v>84</v>
      </c>
      <c r="AY155" s="200" t="s">
        <v>176</v>
      </c>
      <c r="BK155" s="202">
        <f>SUM(BK156:BK185)</f>
        <v>0</v>
      </c>
    </row>
    <row r="156" spans="1:65" s="2" customFormat="1" ht="14.4" customHeight="1">
      <c r="A156" s="34"/>
      <c r="B156" s="35"/>
      <c r="C156" s="205" t="s">
        <v>200</v>
      </c>
      <c r="D156" s="205" t="s">
        <v>179</v>
      </c>
      <c r="E156" s="206" t="s">
        <v>786</v>
      </c>
      <c r="F156" s="207" t="s">
        <v>787</v>
      </c>
      <c r="G156" s="208" t="s">
        <v>291</v>
      </c>
      <c r="H156" s="209">
        <v>1.462</v>
      </c>
      <c r="I156" s="210"/>
      <c r="J156" s="211">
        <f>ROUND(I156*H156,2)</f>
        <v>0</v>
      </c>
      <c r="K156" s="207" t="s">
        <v>183</v>
      </c>
      <c r="L156" s="39"/>
      <c r="M156" s="212" t="s">
        <v>1</v>
      </c>
      <c r="N156" s="213" t="s">
        <v>41</v>
      </c>
      <c r="O156" s="71"/>
      <c r="P156" s="214">
        <f>O156*H156</f>
        <v>0</v>
      </c>
      <c r="Q156" s="214">
        <v>1.7034</v>
      </c>
      <c r="R156" s="214">
        <f>Q156*H156</f>
        <v>2.4903708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193</v>
      </c>
      <c r="AT156" s="216" t="s">
        <v>179</v>
      </c>
      <c r="AU156" s="216" t="s">
        <v>86</v>
      </c>
      <c r="AY156" s="17" t="s">
        <v>176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84</v>
      </c>
      <c r="BK156" s="217">
        <f>ROUND(I156*H156,2)</f>
        <v>0</v>
      </c>
      <c r="BL156" s="17" t="s">
        <v>193</v>
      </c>
      <c r="BM156" s="216" t="s">
        <v>1111</v>
      </c>
    </row>
    <row r="157" spans="2:51" s="15" customFormat="1" ht="10.2">
      <c r="B157" s="249"/>
      <c r="C157" s="250"/>
      <c r="D157" s="220" t="s">
        <v>226</v>
      </c>
      <c r="E157" s="251" t="s">
        <v>1</v>
      </c>
      <c r="F157" s="252" t="s">
        <v>1112</v>
      </c>
      <c r="G157" s="250"/>
      <c r="H157" s="251" t="s">
        <v>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226</v>
      </c>
      <c r="AU157" s="258" t="s">
        <v>86</v>
      </c>
      <c r="AV157" s="15" t="s">
        <v>84</v>
      </c>
      <c r="AW157" s="15" t="s">
        <v>32</v>
      </c>
      <c r="AX157" s="15" t="s">
        <v>76</v>
      </c>
      <c r="AY157" s="258" t="s">
        <v>176</v>
      </c>
    </row>
    <row r="158" spans="2:51" s="15" customFormat="1" ht="10.2">
      <c r="B158" s="249"/>
      <c r="C158" s="250"/>
      <c r="D158" s="220" t="s">
        <v>226</v>
      </c>
      <c r="E158" s="251" t="s">
        <v>1</v>
      </c>
      <c r="F158" s="252" t="s">
        <v>790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86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5" customFormat="1" ht="10.2">
      <c r="B159" s="249"/>
      <c r="C159" s="250"/>
      <c r="D159" s="220" t="s">
        <v>226</v>
      </c>
      <c r="E159" s="251" t="s">
        <v>1</v>
      </c>
      <c r="F159" s="252" t="s">
        <v>791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226</v>
      </c>
      <c r="AU159" s="258" t="s">
        <v>86</v>
      </c>
      <c r="AV159" s="15" t="s">
        <v>84</v>
      </c>
      <c r="AW159" s="15" t="s">
        <v>32</v>
      </c>
      <c r="AX159" s="15" t="s">
        <v>76</v>
      </c>
      <c r="AY159" s="258" t="s">
        <v>176</v>
      </c>
    </row>
    <row r="160" spans="2:51" s="15" customFormat="1" ht="10.2">
      <c r="B160" s="249"/>
      <c r="C160" s="250"/>
      <c r="D160" s="220" t="s">
        <v>226</v>
      </c>
      <c r="E160" s="251" t="s">
        <v>1</v>
      </c>
      <c r="F160" s="252" t="s">
        <v>1113</v>
      </c>
      <c r="G160" s="250"/>
      <c r="H160" s="251" t="s">
        <v>1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226</v>
      </c>
      <c r="AU160" s="258" t="s">
        <v>86</v>
      </c>
      <c r="AV160" s="15" t="s">
        <v>84</v>
      </c>
      <c r="AW160" s="15" t="s">
        <v>32</v>
      </c>
      <c r="AX160" s="15" t="s">
        <v>76</v>
      </c>
      <c r="AY160" s="258" t="s">
        <v>176</v>
      </c>
    </row>
    <row r="161" spans="2:51" s="15" customFormat="1" ht="10.2">
      <c r="B161" s="249"/>
      <c r="C161" s="250"/>
      <c r="D161" s="220" t="s">
        <v>226</v>
      </c>
      <c r="E161" s="251" t="s">
        <v>1</v>
      </c>
      <c r="F161" s="252" t="s">
        <v>793</v>
      </c>
      <c r="G161" s="250"/>
      <c r="H161" s="251" t="s">
        <v>1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226</v>
      </c>
      <c r="AU161" s="258" t="s">
        <v>86</v>
      </c>
      <c r="AV161" s="15" t="s">
        <v>84</v>
      </c>
      <c r="AW161" s="15" t="s">
        <v>32</v>
      </c>
      <c r="AX161" s="15" t="s">
        <v>76</v>
      </c>
      <c r="AY161" s="258" t="s">
        <v>176</v>
      </c>
    </row>
    <row r="162" spans="2:51" s="15" customFormat="1" ht="10.2">
      <c r="B162" s="249"/>
      <c r="C162" s="250"/>
      <c r="D162" s="220" t="s">
        <v>226</v>
      </c>
      <c r="E162" s="251" t="s">
        <v>1</v>
      </c>
      <c r="F162" s="252" t="s">
        <v>794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226</v>
      </c>
      <c r="AU162" s="258" t="s">
        <v>86</v>
      </c>
      <c r="AV162" s="15" t="s">
        <v>84</v>
      </c>
      <c r="AW162" s="15" t="s">
        <v>32</v>
      </c>
      <c r="AX162" s="15" t="s">
        <v>76</v>
      </c>
      <c r="AY162" s="258" t="s">
        <v>176</v>
      </c>
    </row>
    <row r="163" spans="2:51" s="15" customFormat="1" ht="10.2">
      <c r="B163" s="249"/>
      <c r="C163" s="250"/>
      <c r="D163" s="220" t="s">
        <v>226</v>
      </c>
      <c r="E163" s="251" t="s">
        <v>1</v>
      </c>
      <c r="F163" s="252" t="s">
        <v>1114</v>
      </c>
      <c r="G163" s="250"/>
      <c r="H163" s="251" t="s">
        <v>1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226</v>
      </c>
      <c r="AU163" s="258" t="s">
        <v>86</v>
      </c>
      <c r="AV163" s="15" t="s">
        <v>84</v>
      </c>
      <c r="AW163" s="15" t="s">
        <v>32</v>
      </c>
      <c r="AX163" s="15" t="s">
        <v>76</v>
      </c>
      <c r="AY163" s="258" t="s">
        <v>176</v>
      </c>
    </row>
    <row r="164" spans="2:51" s="13" customFormat="1" ht="10.2">
      <c r="B164" s="218"/>
      <c r="C164" s="219"/>
      <c r="D164" s="220" t="s">
        <v>226</v>
      </c>
      <c r="E164" s="221" t="s">
        <v>1</v>
      </c>
      <c r="F164" s="222" t="s">
        <v>1115</v>
      </c>
      <c r="G164" s="219"/>
      <c r="H164" s="223">
        <v>1.462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226</v>
      </c>
      <c r="AU164" s="229" t="s">
        <v>86</v>
      </c>
      <c r="AV164" s="13" t="s">
        <v>86</v>
      </c>
      <c r="AW164" s="13" t="s">
        <v>32</v>
      </c>
      <c r="AX164" s="13" t="s">
        <v>76</v>
      </c>
      <c r="AY164" s="229" t="s">
        <v>176</v>
      </c>
    </row>
    <row r="165" spans="2:51" s="14" customFormat="1" ht="10.2">
      <c r="B165" s="233"/>
      <c r="C165" s="234"/>
      <c r="D165" s="220" t="s">
        <v>226</v>
      </c>
      <c r="E165" s="235" t="s">
        <v>1</v>
      </c>
      <c r="F165" s="236" t="s">
        <v>249</v>
      </c>
      <c r="G165" s="234"/>
      <c r="H165" s="237">
        <v>1.462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226</v>
      </c>
      <c r="AU165" s="243" t="s">
        <v>86</v>
      </c>
      <c r="AV165" s="14" t="s">
        <v>193</v>
      </c>
      <c r="AW165" s="14" t="s">
        <v>32</v>
      </c>
      <c r="AX165" s="14" t="s">
        <v>84</v>
      </c>
      <c r="AY165" s="243" t="s">
        <v>176</v>
      </c>
    </row>
    <row r="166" spans="1:65" s="2" customFormat="1" ht="24.15" customHeight="1">
      <c r="A166" s="34"/>
      <c r="B166" s="35"/>
      <c r="C166" s="205" t="s">
        <v>205</v>
      </c>
      <c r="D166" s="205" t="s">
        <v>179</v>
      </c>
      <c r="E166" s="206" t="s">
        <v>798</v>
      </c>
      <c r="F166" s="207" t="s">
        <v>799</v>
      </c>
      <c r="G166" s="208" t="s">
        <v>240</v>
      </c>
      <c r="H166" s="209">
        <v>2</v>
      </c>
      <c r="I166" s="210"/>
      <c r="J166" s="211">
        <f>ROUND(I166*H166,2)</f>
        <v>0</v>
      </c>
      <c r="K166" s="207" t="s">
        <v>183</v>
      </c>
      <c r="L166" s="39"/>
      <c r="M166" s="212" t="s">
        <v>1</v>
      </c>
      <c r="N166" s="213" t="s">
        <v>41</v>
      </c>
      <c r="O166" s="71"/>
      <c r="P166" s="214">
        <f>O166*H166</f>
        <v>0</v>
      </c>
      <c r="Q166" s="214">
        <v>0.0066</v>
      </c>
      <c r="R166" s="214">
        <f>Q166*H166</f>
        <v>0.0132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193</v>
      </c>
      <c r="AT166" s="216" t="s">
        <v>179</v>
      </c>
      <c r="AU166" s="216" t="s">
        <v>86</v>
      </c>
      <c r="AY166" s="17" t="s">
        <v>176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84</v>
      </c>
      <c r="BK166" s="217">
        <f>ROUND(I166*H166,2)</f>
        <v>0</v>
      </c>
      <c r="BL166" s="17" t="s">
        <v>193</v>
      </c>
      <c r="BM166" s="216" t="s">
        <v>1116</v>
      </c>
    </row>
    <row r="167" spans="1:65" s="2" customFormat="1" ht="24.15" customHeight="1">
      <c r="A167" s="34"/>
      <c r="B167" s="35"/>
      <c r="C167" s="259" t="s">
        <v>210</v>
      </c>
      <c r="D167" s="259" t="s">
        <v>341</v>
      </c>
      <c r="E167" s="260" t="s">
        <v>801</v>
      </c>
      <c r="F167" s="261" t="s">
        <v>802</v>
      </c>
      <c r="G167" s="262" t="s">
        <v>240</v>
      </c>
      <c r="H167" s="263">
        <v>1</v>
      </c>
      <c r="I167" s="264"/>
      <c r="J167" s="265">
        <f>ROUND(I167*H167,2)</f>
        <v>0</v>
      </c>
      <c r="K167" s="261" t="s">
        <v>183</v>
      </c>
      <c r="L167" s="266"/>
      <c r="M167" s="267" t="s">
        <v>1</v>
      </c>
      <c r="N167" s="268" t="s">
        <v>41</v>
      </c>
      <c r="O167" s="71"/>
      <c r="P167" s="214">
        <f>O167*H167</f>
        <v>0</v>
      </c>
      <c r="Q167" s="214">
        <v>0.081</v>
      </c>
      <c r="R167" s="214">
        <f>Q167*H167</f>
        <v>0.081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210</v>
      </c>
      <c r="AT167" s="216" t="s">
        <v>341</v>
      </c>
      <c r="AU167" s="216" t="s">
        <v>86</v>
      </c>
      <c r="AY167" s="17" t="s">
        <v>176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84</v>
      </c>
      <c r="BK167" s="217">
        <f>ROUND(I167*H167,2)</f>
        <v>0</v>
      </c>
      <c r="BL167" s="17" t="s">
        <v>193</v>
      </c>
      <c r="BM167" s="216" t="s">
        <v>1117</v>
      </c>
    </row>
    <row r="168" spans="1:65" s="2" customFormat="1" ht="24.15" customHeight="1">
      <c r="A168" s="34"/>
      <c r="B168" s="35"/>
      <c r="C168" s="259" t="s">
        <v>213</v>
      </c>
      <c r="D168" s="259" t="s">
        <v>341</v>
      </c>
      <c r="E168" s="260" t="s">
        <v>804</v>
      </c>
      <c r="F168" s="261" t="s">
        <v>805</v>
      </c>
      <c r="G168" s="262" t="s">
        <v>240</v>
      </c>
      <c r="H168" s="263">
        <v>1</v>
      </c>
      <c r="I168" s="264"/>
      <c r="J168" s="265">
        <f>ROUND(I168*H168,2)</f>
        <v>0</v>
      </c>
      <c r="K168" s="261" t="s">
        <v>183</v>
      </c>
      <c r="L168" s="266"/>
      <c r="M168" s="267" t="s">
        <v>1</v>
      </c>
      <c r="N168" s="268" t="s">
        <v>41</v>
      </c>
      <c r="O168" s="71"/>
      <c r="P168" s="214">
        <f>O168*H168</f>
        <v>0</v>
      </c>
      <c r="Q168" s="214">
        <v>0.57</v>
      </c>
      <c r="R168" s="214">
        <f>Q168*H168</f>
        <v>0.57</v>
      </c>
      <c r="S168" s="214">
        <v>0</v>
      </c>
      <c r="T168" s="21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210</v>
      </c>
      <c r="AT168" s="216" t="s">
        <v>341</v>
      </c>
      <c r="AU168" s="216" t="s">
        <v>86</v>
      </c>
      <c r="AY168" s="17" t="s">
        <v>176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84</v>
      </c>
      <c r="BK168" s="217">
        <f>ROUND(I168*H168,2)</f>
        <v>0</v>
      </c>
      <c r="BL168" s="17" t="s">
        <v>193</v>
      </c>
      <c r="BM168" s="216" t="s">
        <v>1118</v>
      </c>
    </row>
    <row r="169" spans="1:65" s="2" customFormat="1" ht="24.15" customHeight="1">
      <c r="A169" s="34"/>
      <c r="B169" s="35"/>
      <c r="C169" s="205" t="s">
        <v>217</v>
      </c>
      <c r="D169" s="205" t="s">
        <v>179</v>
      </c>
      <c r="E169" s="206" t="s">
        <v>807</v>
      </c>
      <c r="F169" s="207" t="s">
        <v>808</v>
      </c>
      <c r="G169" s="208" t="s">
        <v>291</v>
      </c>
      <c r="H169" s="209">
        <v>5.191</v>
      </c>
      <c r="I169" s="210"/>
      <c r="J169" s="211">
        <f>ROUND(I169*H169,2)</f>
        <v>0</v>
      </c>
      <c r="K169" s="207" t="s">
        <v>183</v>
      </c>
      <c r="L169" s="39"/>
      <c r="M169" s="212" t="s">
        <v>1</v>
      </c>
      <c r="N169" s="213" t="s">
        <v>41</v>
      </c>
      <c r="O169" s="71"/>
      <c r="P169" s="214">
        <f>O169*H169</f>
        <v>0</v>
      </c>
      <c r="Q169" s="214">
        <v>2.234</v>
      </c>
      <c r="R169" s="214">
        <f>Q169*H169</f>
        <v>11.596694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193</v>
      </c>
      <c r="AT169" s="216" t="s">
        <v>179</v>
      </c>
      <c r="AU169" s="216" t="s">
        <v>86</v>
      </c>
      <c r="AY169" s="17" t="s">
        <v>176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84</v>
      </c>
      <c r="BK169" s="217">
        <f>ROUND(I169*H169,2)</f>
        <v>0</v>
      </c>
      <c r="BL169" s="17" t="s">
        <v>193</v>
      </c>
      <c r="BM169" s="216" t="s">
        <v>1119</v>
      </c>
    </row>
    <row r="170" spans="2:51" s="15" customFormat="1" ht="10.2">
      <c r="B170" s="249"/>
      <c r="C170" s="250"/>
      <c r="D170" s="220" t="s">
        <v>226</v>
      </c>
      <c r="E170" s="251" t="s">
        <v>1</v>
      </c>
      <c r="F170" s="252" t="s">
        <v>1112</v>
      </c>
      <c r="G170" s="250"/>
      <c r="H170" s="251" t="s">
        <v>1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226</v>
      </c>
      <c r="AU170" s="258" t="s">
        <v>86</v>
      </c>
      <c r="AV170" s="15" t="s">
        <v>84</v>
      </c>
      <c r="AW170" s="15" t="s">
        <v>32</v>
      </c>
      <c r="AX170" s="15" t="s">
        <v>76</v>
      </c>
      <c r="AY170" s="258" t="s">
        <v>176</v>
      </c>
    </row>
    <row r="171" spans="2:51" s="15" customFormat="1" ht="10.2">
      <c r="B171" s="249"/>
      <c r="C171" s="250"/>
      <c r="D171" s="220" t="s">
        <v>226</v>
      </c>
      <c r="E171" s="251" t="s">
        <v>1</v>
      </c>
      <c r="F171" s="252" t="s">
        <v>790</v>
      </c>
      <c r="G171" s="250"/>
      <c r="H171" s="251" t="s">
        <v>1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226</v>
      </c>
      <c r="AU171" s="258" t="s">
        <v>86</v>
      </c>
      <c r="AV171" s="15" t="s">
        <v>84</v>
      </c>
      <c r="AW171" s="15" t="s">
        <v>32</v>
      </c>
      <c r="AX171" s="15" t="s">
        <v>76</v>
      </c>
      <c r="AY171" s="258" t="s">
        <v>176</v>
      </c>
    </row>
    <row r="172" spans="2:51" s="15" customFormat="1" ht="10.2">
      <c r="B172" s="249"/>
      <c r="C172" s="250"/>
      <c r="D172" s="220" t="s">
        <v>226</v>
      </c>
      <c r="E172" s="251" t="s">
        <v>1</v>
      </c>
      <c r="F172" s="252" t="s">
        <v>791</v>
      </c>
      <c r="G172" s="250"/>
      <c r="H172" s="251" t="s">
        <v>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226</v>
      </c>
      <c r="AU172" s="258" t="s">
        <v>86</v>
      </c>
      <c r="AV172" s="15" t="s">
        <v>84</v>
      </c>
      <c r="AW172" s="15" t="s">
        <v>32</v>
      </c>
      <c r="AX172" s="15" t="s">
        <v>76</v>
      </c>
      <c r="AY172" s="258" t="s">
        <v>176</v>
      </c>
    </row>
    <row r="173" spans="2:51" s="15" customFormat="1" ht="10.2">
      <c r="B173" s="249"/>
      <c r="C173" s="250"/>
      <c r="D173" s="220" t="s">
        <v>226</v>
      </c>
      <c r="E173" s="251" t="s">
        <v>1</v>
      </c>
      <c r="F173" s="252" t="s">
        <v>1113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226</v>
      </c>
      <c r="AU173" s="258" t="s">
        <v>86</v>
      </c>
      <c r="AV173" s="15" t="s">
        <v>84</v>
      </c>
      <c r="AW173" s="15" t="s">
        <v>32</v>
      </c>
      <c r="AX173" s="15" t="s">
        <v>76</v>
      </c>
      <c r="AY173" s="258" t="s">
        <v>176</v>
      </c>
    </row>
    <row r="174" spans="2:51" s="15" customFormat="1" ht="10.2">
      <c r="B174" s="249"/>
      <c r="C174" s="250"/>
      <c r="D174" s="220" t="s">
        <v>226</v>
      </c>
      <c r="E174" s="251" t="s">
        <v>1</v>
      </c>
      <c r="F174" s="252" t="s">
        <v>400</v>
      </c>
      <c r="G174" s="250"/>
      <c r="H174" s="251" t="s">
        <v>1</v>
      </c>
      <c r="I174" s="253"/>
      <c r="J174" s="250"/>
      <c r="K174" s="250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226</v>
      </c>
      <c r="AU174" s="258" t="s">
        <v>86</v>
      </c>
      <c r="AV174" s="15" t="s">
        <v>84</v>
      </c>
      <c r="AW174" s="15" t="s">
        <v>32</v>
      </c>
      <c r="AX174" s="15" t="s">
        <v>76</v>
      </c>
      <c r="AY174" s="258" t="s">
        <v>176</v>
      </c>
    </row>
    <row r="175" spans="2:51" s="15" customFormat="1" ht="10.2">
      <c r="B175" s="249"/>
      <c r="C175" s="250"/>
      <c r="D175" s="220" t="s">
        <v>226</v>
      </c>
      <c r="E175" s="251" t="s">
        <v>1</v>
      </c>
      <c r="F175" s="252" t="s">
        <v>1112</v>
      </c>
      <c r="G175" s="250"/>
      <c r="H175" s="251" t="s">
        <v>1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226</v>
      </c>
      <c r="AU175" s="258" t="s">
        <v>86</v>
      </c>
      <c r="AV175" s="15" t="s">
        <v>84</v>
      </c>
      <c r="AW175" s="15" t="s">
        <v>32</v>
      </c>
      <c r="AX175" s="15" t="s">
        <v>76</v>
      </c>
      <c r="AY175" s="258" t="s">
        <v>176</v>
      </c>
    </row>
    <row r="176" spans="2:51" s="15" customFormat="1" ht="10.2">
      <c r="B176" s="249"/>
      <c r="C176" s="250"/>
      <c r="D176" s="220" t="s">
        <v>226</v>
      </c>
      <c r="E176" s="251" t="s">
        <v>1</v>
      </c>
      <c r="F176" s="252" t="s">
        <v>790</v>
      </c>
      <c r="G176" s="250"/>
      <c r="H176" s="251" t="s">
        <v>1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226</v>
      </c>
      <c r="AU176" s="258" t="s">
        <v>86</v>
      </c>
      <c r="AV176" s="15" t="s">
        <v>84</v>
      </c>
      <c r="AW176" s="15" t="s">
        <v>32</v>
      </c>
      <c r="AX176" s="15" t="s">
        <v>76</v>
      </c>
      <c r="AY176" s="258" t="s">
        <v>176</v>
      </c>
    </row>
    <row r="177" spans="2:51" s="15" customFormat="1" ht="10.2">
      <c r="B177" s="249"/>
      <c r="C177" s="250"/>
      <c r="D177" s="220" t="s">
        <v>226</v>
      </c>
      <c r="E177" s="251" t="s">
        <v>1</v>
      </c>
      <c r="F177" s="252" t="s">
        <v>810</v>
      </c>
      <c r="G177" s="250"/>
      <c r="H177" s="251" t="s">
        <v>1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226</v>
      </c>
      <c r="AU177" s="258" t="s">
        <v>86</v>
      </c>
      <c r="AV177" s="15" t="s">
        <v>84</v>
      </c>
      <c r="AW177" s="15" t="s">
        <v>32</v>
      </c>
      <c r="AX177" s="15" t="s">
        <v>76</v>
      </c>
      <c r="AY177" s="258" t="s">
        <v>176</v>
      </c>
    </row>
    <row r="178" spans="2:51" s="15" customFormat="1" ht="10.2">
      <c r="B178" s="249"/>
      <c r="C178" s="250"/>
      <c r="D178" s="220" t="s">
        <v>226</v>
      </c>
      <c r="E178" s="251" t="s">
        <v>1</v>
      </c>
      <c r="F178" s="252" t="s">
        <v>1120</v>
      </c>
      <c r="G178" s="250"/>
      <c r="H178" s="251" t="s">
        <v>1</v>
      </c>
      <c r="I178" s="253"/>
      <c r="J178" s="250"/>
      <c r="K178" s="250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226</v>
      </c>
      <c r="AU178" s="258" t="s">
        <v>86</v>
      </c>
      <c r="AV178" s="15" t="s">
        <v>84</v>
      </c>
      <c r="AW178" s="15" t="s">
        <v>32</v>
      </c>
      <c r="AX178" s="15" t="s">
        <v>76</v>
      </c>
      <c r="AY178" s="258" t="s">
        <v>176</v>
      </c>
    </row>
    <row r="179" spans="2:51" s="15" customFormat="1" ht="10.2">
      <c r="B179" s="249"/>
      <c r="C179" s="250"/>
      <c r="D179" s="220" t="s">
        <v>226</v>
      </c>
      <c r="E179" s="251" t="s">
        <v>1</v>
      </c>
      <c r="F179" s="252" t="s">
        <v>400</v>
      </c>
      <c r="G179" s="250"/>
      <c r="H179" s="251" t="s">
        <v>1</v>
      </c>
      <c r="I179" s="253"/>
      <c r="J179" s="250"/>
      <c r="K179" s="250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226</v>
      </c>
      <c r="AU179" s="258" t="s">
        <v>86</v>
      </c>
      <c r="AV179" s="15" t="s">
        <v>84</v>
      </c>
      <c r="AW179" s="15" t="s">
        <v>32</v>
      </c>
      <c r="AX179" s="15" t="s">
        <v>76</v>
      </c>
      <c r="AY179" s="258" t="s">
        <v>176</v>
      </c>
    </row>
    <row r="180" spans="2:51" s="15" customFormat="1" ht="10.2">
      <c r="B180" s="249"/>
      <c r="C180" s="250"/>
      <c r="D180" s="220" t="s">
        <v>226</v>
      </c>
      <c r="E180" s="251" t="s">
        <v>1</v>
      </c>
      <c r="F180" s="252" t="s">
        <v>793</v>
      </c>
      <c r="G180" s="250"/>
      <c r="H180" s="251" t="s">
        <v>1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226</v>
      </c>
      <c r="AU180" s="258" t="s">
        <v>86</v>
      </c>
      <c r="AV180" s="15" t="s">
        <v>84</v>
      </c>
      <c r="AW180" s="15" t="s">
        <v>32</v>
      </c>
      <c r="AX180" s="15" t="s">
        <v>76</v>
      </c>
      <c r="AY180" s="258" t="s">
        <v>176</v>
      </c>
    </row>
    <row r="181" spans="2:51" s="15" customFormat="1" ht="10.2">
      <c r="B181" s="249"/>
      <c r="C181" s="250"/>
      <c r="D181" s="220" t="s">
        <v>226</v>
      </c>
      <c r="E181" s="251" t="s">
        <v>1</v>
      </c>
      <c r="F181" s="252" t="s">
        <v>794</v>
      </c>
      <c r="G181" s="250"/>
      <c r="H181" s="251" t="s">
        <v>1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226</v>
      </c>
      <c r="AU181" s="258" t="s">
        <v>86</v>
      </c>
      <c r="AV181" s="15" t="s">
        <v>84</v>
      </c>
      <c r="AW181" s="15" t="s">
        <v>32</v>
      </c>
      <c r="AX181" s="15" t="s">
        <v>76</v>
      </c>
      <c r="AY181" s="258" t="s">
        <v>176</v>
      </c>
    </row>
    <row r="182" spans="2:51" s="15" customFormat="1" ht="10.2">
      <c r="B182" s="249"/>
      <c r="C182" s="250"/>
      <c r="D182" s="220" t="s">
        <v>226</v>
      </c>
      <c r="E182" s="251" t="s">
        <v>1</v>
      </c>
      <c r="F182" s="252" t="s">
        <v>1114</v>
      </c>
      <c r="G182" s="250"/>
      <c r="H182" s="251" t="s">
        <v>1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226</v>
      </c>
      <c r="AU182" s="258" t="s">
        <v>86</v>
      </c>
      <c r="AV182" s="15" t="s">
        <v>84</v>
      </c>
      <c r="AW182" s="15" t="s">
        <v>32</v>
      </c>
      <c r="AX182" s="15" t="s">
        <v>76</v>
      </c>
      <c r="AY182" s="258" t="s">
        <v>176</v>
      </c>
    </row>
    <row r="183" spans="2:51" s="15" customFormat="1" ht="10.2">
      <c r="B183" s="249"/>
      <c r="C183" s="250"/>
      <c r="D183" s="220" t="s">
        <v>226</v>
      </c>
      <c r="E183" s="251" t="s">
        <v>1</v>
      </c>
      <c r="F183" s="252" t="s">
        <v>400</v>
      </c>
      <c r="G183" s="250"/>
      <c r="H183" s="251" t="s">
        <v>1</v>
      </c>
      <c r="I183" s="253"/>
      <c r="J183" s="250"/>
      <c r="K183" s="250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226</v>
      </c>
      <c r="AU183" s="258" t="s">
        <v>86</v>
      </c>
      <c r="AV183" s="15" t="s">
        <v>84</v>
      </c>
      <c r="AW183" s="15" t="s">
        <v>32</v>
      </c>
      <c r="AX183" s="15" t="s">
        <v>76</v>
      </c>
      <c r="AY183" s="258" t="s">
        <v>176</v>
      </c>
    </row>
    <row r="184" spans="2:51" s="15" customFormat="1" ht="10.2">
      <c r="B184" s="249"/>
      <c r="C184" s="250"/>
      <c r="D184" s="220" t="s">
        <v>226</v>
      </c>
      <c r="E184" s="251" t="s">
        <v>1</v>
      </c>
      <c r="F184" s="252" t="s">
        <v>1121</v>
      </c>
      <c r="G184" s="250"/>
      <c r="H184" s="251" t="s">
        <v>1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226</v>
      </c>
      <c r="AU184" s="258" t="s">
        <v>86</v>
      </c>
      <c r="AV184" s="15" t="s">
        <v>84</v>
      </c>
      <c r="AW184" s="15" t="s">
        <v>32</v>
      </c>
      <c r="AX184" s="15" t="s">
        <v>76</v>
      </c>
      <c r="AY184" s="258" t="s">
        <v>176</v>
      </c>
    </row>
    <row r="185" spans="2:51" s="13" customFormat="1" ht="10.2">
      <c r="B185" s="218"/>
      <c r="C185" s="219"/>
      <c r="D185" s="220" t="s">
        <v>226</v>
      </c>
      <c r="E185" s="221" t="s">
        <v>1</v>
      </c>
      <c r="F185" s="222" t="s">
        <v>1122</v>
      </c>
      <c r="G185" s="219"/>
      <c r="H185" s="223">
        <v>5.191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226</v>
      </c>
      <c r="AU185" s="229" t="s">
        <v>86</v>
      </c>
      <c r="AV185" s="13" t="s">
        <v>86</v>
      </c>
      <c r="AW185" s="13" t="s">
        <v>32</v>
      </c>
      <c r="AX185" s="13" t="s">
        <v>84</v>
      </c>
      <c r="AY185" s="229" t="s">
        <v>176</v>
      </c>
    </row>
    <row r="186" spans="2:63" s="12" customFormat="1" ht="22.8" customHeight="1">
      <c r="B186" s="189"/>
      <c r="C186" s="190"/>
      <c r="D186" s="191" t="s">
        <v>75</v>
      </c>
      <c r="E186" s="203" t="s">
        <v>213</v>
      </c>
      <c r="F186" s="203" t="s">
        <v>477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SUM(P187:P218)</f>
        <v>0</v>
      </c>
      <c r="Q186" s="197"/>
      <c r="R186" s="198">
        <f>SUM(R187:R218)</f>
        <v>94.42938821999999</v>
      </c>
      <c r="S186" s="197"/>
      <c r="T186" s="199">
        <f>SUM(T187:T218)</f>
        <v>0</v>
      </c>
      <c r="AR186" s="200" t="s">
        <v>84</v>
      </c>
      <c r="AT186" s="201" t="s">
        <v>75</v>
      </c>
      <c r="AU186" s="201" t="s">
        <v>84</v>
      </c>
      <c r="AY186" s="200" t="s">
        <v>176</v>
      </c>
      <c r="BK186" s="202">
        <f>SUM(BK187:BK218)</f>
        <v>0</v>
      </c>
    </row>
    <row r="187" spans="1:65" s="2" customFormat="1" ht="24.15" customHeight="1">
      <c r="A187" s="34"/>
      <c r="B187" s="35"/>
      <c r="C187" s="205" t="s">
        <v>222</v>
      </c>
      <c r="D187" s="205" t="s">
        <v>179</v>
      </c>
      <c r="E187" s="206" t="s">
        <v>822</v>
      </c>
      <c r="F187" s="207" t="s">
        <v>823</v>
      </c>
      <c r="G187" s="208" t="s">
        <v>240</v>
      </c>
      <c r="H187" s="209">
        <v>2</v>
      </c>
      <c r="I187" s="210"/>
      <c r="J187" s="211">
        <f>ROUND(I187*H187,2)</f>
        <v>0</v>
      </c>
      <c r="K187" s="207" t="s">
        <v>183</v>
      </c>
      <c r="L187" s="39"/>
      <c r="M187" s="212" t="s">
        <v>1</v>
      </c>
      <c r="N187" s="213" t="s">
        <v>41</v>
      </c>
      <c r="O187" s="71"/>
      <c r="P187" s="214">
        <f>O187*H187</f>
        <v>0</v>
      </c>
      <c r="Q187" s="214">
        <v>16.75142</v>
      </c>
      <c r="R187" s="214">
        <f>Q187*H187</f>
        <v>33.50284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193</v>
      </c>
      <c r="AT187" s="216" t="s">
        <v>179</v>
      </c>
      <c r="AU187" s="216" t="s">
        <v>86</v>
      </c>
      <c r="AY187" s="17" t="s">
        <v>176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84</v>
      </c>
      <c r="BK187" s="217">
        <f>ROUND(I187*H187,2)</f>
        <v>0</v>
      </c>
      <c r="BL187" s="17" t="s">
        <v>193</v>
      </c>
      <c r="BM187" s="216" t="s">
        <v>1123</v>
      </c>
    </row>
    <row r="188" spans="2:51" s="15" customFormat="1" ht="10.2">
      <c r="B188" s="249"/>
      <c r="C188" s="250"/>
      <c r="D188" s="220" t="s">
        <v>226</v>
      </c>
      <c r="E188" s="251" t="s">
        <v>1</v>
      </c>
      <c r="F188" s="252" t="s">
        <v>1112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5" customFormat="1" ht="10.2">
      <c r="B189" s="249"/>
      <c r="C189" s="250"/>
      <c r="D189" s="220" t="s">
        <v>226</v>
      </c>
      <c r="E189" s="251" t="s">
        <v>1</v>
      </c>
      <c r="F189" s="252" t="s">
        <v>790</v>
      </c>
      <c r="G189" s="250"/>
      <c r="H189" s="251" t="s">
        <v>1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226</v>
      </c>
      <c r="AU189" s="258" t="s">
        <v>86</v>
      </c>
      <c r="AV189" s="15" t="s">
        <v>84</v>
      </c>
      <c r="AW189" s="15" t="s">
        <v>32</v>
      </c>
      <c r="AX189" s="15" t="s">
        <v>76</v>
      </c>
      <c r="AY189" s="258" t="s">
        <v>176</v>
      </c>
    </row>
    <row r="190" spans="2:51" s="15" customFormat="1" ht="10.2">
      <c r="B190" s="249"/>
      <c r="C190" s="250"/>
      <c r="D190" s="220" t="s">
        <v>226</v>
      </c>
      <c r="E190" s="251" t="s">
        <v>1</v>
      </c>
      <c r="F190" s="252" t="s">
        <v>1124</v>
      </c>
      <c r="G190" s="250"/>
      <c r="H190" s="251" t="s">
        <v>1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226</v>
      </c>
      <c r="AU190" s="258" t="s">
        <v>86</v>
      </c>
      <c r="AV190" s="15" t="s">
        <v>84</v>
      </c>
      <c r="AW190" s="15" t="s">
        <v>32</v>
      </c>
      <c r="AX190" s="15" t="s">
        <v>76</v>
      </c>
      <c r="AY190" s="258" t="s">
        <v>176</v>
      </c>
    </row>
    <row r="191" spans="2:51" s="13" customFormat="1" ht="10.2">
      <c r="B191" s="218"/>
      <c r="C191" s="219"/>
      <c r="D191" s="220" t="s">
        <v>226</v>
      </c>
      <c r="E191" s="221" t="s">
        <v>1</v>
      </c>
      <c r="F191" s="222" t="s">
        <v>86</v>
      </c>
      <c r="G191" s="219"/>
      <c r="H191" s="223">
        <v>2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226</v>
      </c>
      <c r="AU191" s="229" t="s">
        <v>86</v>
      </c>
      <c r="AV191" s="13" t="s">
        <v>86</v>
      </c>
      <c r="AW191" s="13" t="s">
        <v>32</v>
      </c>
      <c r="AX191" s="13" t="s">
        <v>84</v>
      </c>
      <c r="AY191" s="229" t="s">
        <v>176</v>
      </c>
    </row>
    <row r="192" spans="1:65" s="2" customFormat="1" ht="24.15" customHeight="1">
      <c r="A192" s="34"/>
      <c r="B192" s="35"/>
      <c r="C192" s="205" t="s">
        <v>227</v>
      </c>
      <c r="D192" s="205" t="s">
        <v>179</v>
      </c>
      <c r="E192" s="206" t="s">
        <v>826</v>
      </c>
      <c r="F192" s="207" t="s">
        <v>827</v>
      </c>
      <c r="G192" s="208" t="s">
        <v>240</v>
      </c>
      <c r="H192" s="209">
        <v>2</v>
      </c>
      <c r="I192" s="210"/>
      <c r="J192" s="211">
        <f>ROUND(I192*H192,2)</f>
        <v>0</v>
      </c>
      <c r="K192" s="207" t="s">
        <v>183</v>
      </c>
      <c r="L192" s="39"/>
      <c r="M192" s="212" t="s">
        <v>1</v>
      </c>
      <c r="N192" s="213" t="s">
        <v>41</v>
      </c>
      <c r="O192" s="71"/>
      <c r="P192" s="214">
        <f>O192*H192</f>
        <v>0</v>
      </c>
      <c r="Q192" s="214">
        <v>16.03599</v>
      </c>
      <c r="R192" s="214">
        <f>Q192*H192</f>
        <v>32.07198</v>
      </c>
      <c r="S192" s="214">
        <v>0</v>
      </c>
      <c r="T192" s="21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6" t="s">
        <v>193</v>
      </c>
      <c r="AT192" s="216" t="s">
        <v>179</v>
      </c>
      <c r="AU192" s="216" t="s">
        <v>86</v>
      </c>
      <c r="AY192" s="17" t="s">
        <v>176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84</v>
      </c>
      <c r="BK192" s="217">
        <f>ROUND(I192*H192,2)</f>
        <v>0</v>
      </c>
      <c r="BL192" s="17" t="s">
        <v>193</v>
      </c>
      <c r="BM192" s="216" t="s">
        <v>1125</v>
      </c>
    </row>
    <row r="193" spans="2:51" s="15" customFormat="1" ht="10.2">
      <c r="B193" s="249"/>
      <c r="C193" s="250"/>
      <c r="D193" s="220" t="s">
        <v>226</v>
      </c>
      <c r="E193" s="251" t="s">
        <v>1</v>
      </c>
      <c r="F193" s="252" t="s">
        <v>1112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790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5" customFormat="1" ht="10.2">
      <c r="B195" s="249"/>
      <c r="C195" s="250"/>
      <c r="D195" s="220" t="s">
        <v>226</v>
      </c>
      <c r="E195" s="251" t="s">
        <v>1</v>
      </c>
      <c r="F195" s="252" t="s">
        <v>829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5" customFormat="1" ht="10.2">
      <c r="B196" s="249"/>
      <c r="C196" s="250"/>
      <c r="D196" s="220" t="s">
        <v>226</v>
      </c>
      <c r="E196" s="251" t="s">
        <v>1</v>
      </c>
      <c r="F196" s="252" t="s">
        <v>1126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226</v>
      </c>
      <c r="AU196" s="258" t="s">
        <v>86</v>
      </c>
      <c r="AV196" s="15" t="s">
        <v>84</v>
      </c>
      <c r="AW196" s="15" t="s">
        <v>32</v>
      </c>
      <c r="AX196" s="15" t="s">
        <v>76</v>
      </c>
      <c r="AY196" s="258" t="s">
        <v>176</v>
      </c>
    </row>
    <row r="197" spans="2:51" s="13" customFormat="1" ht="10.2">
      <c r="B197" s="218"/>
      <c r="C197" s="219"/>
      <c r="D197" s="220" t="s">
        <v>226</v>
      </c>
      <c r="E197" s="221" t="s">
        <v>1</v>
      </c>
      <c r="F197" s="222" t="s">
        <v>86</v>
      </c>
      <c r="G197" s="219"/>
      <c r="H197" s="223">
        <v>2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226</v>
      </c>
      <c r="AU197" s="229" t="s">
        <v>86</v>
      </c>
      <c r="AV197" s="13" t="s">
        <v>86</v>
      </c>
      <c r="AW197" s="13" t="s">
        <v>32</v>
      </c>
      <c r="AX197" s="13" t="s">
        <v>84</v>
      </c>
      <c r="AY197" s="229" t="s">
        <v>176</v>
      </c>
    </row>
    <row r="198" spans="1:65" s="2" customFormat="1" ht="24.15" customHeight="1">
      <c r="A198" s="34"/>
      <c r="B198" s="35"/>
      <c r="C198" s="205" t="s">
        <v>332</v>
      </c>
      <c r="D198" s="205" t="s">
        <v>179</v>
      </c>
      <c r="E198" s="206" t="s">
        <v>1127</v>
      </c>
      <c r="F198" s="207" t="s">
        <v>1128</v>
      </c>
      <c r="G198" s="208" t="s">
        <v>385</v>
      </c>
      <c r="H198" s="209">
        <v>9.98</v>
      </c>
      <c r="I198" s="210"/>
      <c r="J198" s="211">
        <f>ROUND(I198*H198,2)</f>
        <v>0</v>
      </c>
      <c r="K198" s="207" t="s">
        <v>183</v>
      </c>
      <c r="L198" s="39"/>
      <c r="M198" s="212" t="s">
        <v>1</v>
      </c>
      <c r="N198" s="213" t="s">
        <v>41</v>
      </c>
      <c r="O198" s="71"/>
      <c r="P198" s="214">
        <f>O198*H198</f>
        <v>0</v>
      </c>
      <c r="Q198" s="214">
        <v>0.88535</v>
      </c>
      <c r="R198" s="214">
        <f>Q198*H198</f>
        <v>8.835793</v>
      </c>
      <c r="S198" s="214">
        <v>0</v>
      </c>
      <c r="T198" s="21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6" t="s">
        <v>193</v>
      </c>
      <c r="AT198" s="216" t="s">
        <v>179</v>
      </c>
      <c r="AU198" s="216" t="s">
        <v>86</v>
      </c>
      <c r="AY198" s="17" t="s">
        <v>176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84</v>
      </c>
      <c r="BK198" s="217">
        <f>ROUND(I198*H198,2)</f>
        <v>0</v>
      </c>
      <c r="BL198" s="17" t="s">
        <v>193</v>
      </c>
      <c r="BM198" s="216" t="s">
        <v>1129</v>
      </c>
    </row>
    <row r="199" spans="2:51" s="15" customFormat="1" ht="10.2">
      <c r="B199" s="249"/>
      <c r="C199" s="250"/>
      <c r="D199" s="220" t="s">
        <v>226</v>
      </c>
      <c r="E199" s="251" t="s">
        <v>1</v>
      </c>
      <c r="F199" s="252" t="s">
        <v>1112</v>
      </c>
      <c r="G199" s="250"/>
      <c r="H199" s="251" t="s">
        <v>1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226</v>
      </c>
      <c r="AU199" s="258" t="s">
        <v>86</v>
      </c>
      <c r="AV199" s="15" t="s">
        <v>84</v>
      </c>
      <c r="AW199" s="15" t="s">
        <v>32</v>
      </c>
      <c r="AX199" s="15" t="s">
        <v>76</v>
      </c>
      <c r="AY199" s="258" t="s">
        <v>176</v>
      </c>
    </row>
    <row r="200" spans="2:51" s="15" customFormat="1" ht="10.2">
      <c r="B200" s="249"/>
      <c r="C200" s="250"/>
      <c r="D200" s="220" t="s">
        <v>226</v>
      </c>
      <c r="E200" s="251" t="s">
        <v>1</v>
      </c>
      <c r="F200" s="252" t="s">
        <v>790</v>
      </c>
      <c r="G200" s="250"/>
      <c r="H200" s="251" t="s">
        <v>1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226</v>
      </c>
      <c r="AU200" s="258" t="s">
        <v>86</v>
      </c>
      <c r="AV200" s="15" t="s">
        <v>84</v>
      </c>
      <c r="AW200" s="15" t="s">
        <v>32</v>
      </c>
      <c r="AX200" s="15" t="s">
        <v>76</v>
      </c>
      <c r="AY200" s="258" t="s">
        <v>176</v>
      </c>
    </row>
    <row r="201" spans="2:51" s="15" customFormat="1" ht="10.2">
      <c r="B201" s="249"/>
      <c r="C201" s="250"/>
      <c r="D201" s="220" t="s">
        <v>226</v>
      </c>
      <c r="E201" s="251" t="s">
        <v>1</v>
      </c>
      <c r="F201" s="252" t="s">
        <v>834</v>
      </c>
      <c r="G201" s="250"/>
      <c r="H201" s="251" t="s">
        <v>1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226</v>
      </c>
      <c r="AU201" s="258" t="s">
        <v>86</v>
      </c>
      <c r="AV201" s="15" t="s">
        <v>84</v>
      </c>
      <c r="AW201" s="15" t="s">
        <v>32</v>
      </c>
      <c r="AX201" s="15" t="s">
        <v>76</v>
      </c>
      <c r="AY201" s="258" t="s">
        <v>176</v>
      </c>
    </row>
    <row r="202" spans="2:51" s="15" customFormat="1" ht="10.2">
      <c r="B202" s="249"/>
      <c r="C202" s="250"/>
      <c r="D202" s="220" t="s">
        <v>226</v>
      </c>
      <c r="E202" s="251" t="s">
        <v>1</v>
      </c>
      <c r="F202" s="252" t="s">
        <v>1130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226</v>
      </c>
      <c r="AU202" s="258" t="s">
        <v>86</v>
      </c>
      <c r="AV202" s="15" t="s">
        <v>84</v>
      </c>
      <c r="AW202" s="15" t="s">
        <v>32</v>
      </c>
      <c r="AX202" s="15" t="s">
        <v>76</v>
      </c>
      <c r="AY202" s="258" t="s">
        <v>176</v>
      </c>
    </row>
    <row r="203" spans="2:51" s="13" customFormat="1" ht="10.2">
      <c r="B203" s="218"/>
      <c r="C203" s="219"/>
      <c r="D203" s="220" t="s">
        <v>226</v>
      </c>
      <c r="E203" s="221" t="s">
        <v>1</v>
      </c>
      <c r="F203" s="222" t="s">
        <v>1131</v>
      </c>
      <c r="G203" s="219"/>
      <c r="H203" s="223">
        <v>9.98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226</v>
      </c>
      <c r="AU203" s="229" t="s">
        <v>86</v>
      </c>
      <c r="AV203" s="13" t="s">
        <v>86</v>
      </c>
      <c r="AW203" s="13" t="s">
        <v>32</v>
      </c>
      <c r="AX203" s="13" t="s">
        <v>76</v>
      </c>
      <c r="AY203" s="229" t="s">
        <v>176</v>
      </c>
    </row>
    <row r="204" spans="2:51" s="14" customFormat="1" ht="10.2">
      <c r="B204" s="233"/>
      <c r="C204" s="234"/>
      <c r="D204" s="220" t="s">
        <v>226</v>
      </c>
      <c r="E204" s="235" t="s">
        <v>1</v>
      </c>
      <c r="F204" s="236" t="s">
        <v>249</v>
      </c>
      <c r="G204" s="234"/>
      <c r="H204" s="237">
        <v>9.98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226</v>
      </c>
      <c r="AU204" s="243" t="s">
        <v>86</v>
      </c>
      <c r="AV204" s="14" t="s">
        <v>193</v>
      </c>
      <c r="AW204" s="14" t="s">
        <v>32</v>
      </c>
      <c r="AX204" s="14" t="s">
        <v>84</v>
      </c>
      <c r="AY204" s="243" t="s">
        <v>176</v>
      </c>
    </row>
    <row r="205" spans="1:65" s="2" customFormat="1" ht="14.4" customHeight="1">
      <c r="A205" s="34"/>
      <c r="B205" s="35"/>
      <c r="C205" s="259" t="s">
        <v>340</v>
      </c>
      <c r="D205" s="259" t="s">
        <v>341</v>
      </c>
      <c r="E205" s="260" t="s">
        <v>1132</v>
      </c>
      <c r="F205" s="261" t="s">
        <v>1133</v>
      </c>
      <c r="G205" s="262" t="s">
        <v>385</v>
      </c>
      <c r="H205" s="263">
        <v>10.279</v>
      </c>
      <c r="I205" s="264"/>
      <c r="J205" s="265">
        <f>ROUND(I205*H205,2)</f>
        <v>0</v>
      </c>
      <c r="K205" s="261" t="s">
        <v>183</v>
      </c>
      <c r="L205" s="266"/>
      <c r="M205" s="267" t="s">
        <v>1</v>
      </c>
      <c r="N205" s="268" t="s">
        <v>41</v>
      </c>
      <c r="O205" s="71"/>
      <c r="P205" s="214">
        <f>O205*H205</f>
        <v>0</v>
      </c>
      <c r="Q205" s="214">
        <v>0.6</v>
      </c>
      <c r="R205" s="214">
        <f>Q205*H205</f>
        <v>6.1674</v>
      </c>
      <c r="S205" s="214">
        <v>0</v>
      </c>
      <c r="T205" s="21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6" t="s">
        <v>210</v>
      </c>
      <c r="AT205" s="216" t="s">
        <v>341</v>
      </c>
      <c r="AU205" s="216" t="s">
        <v>86</v>
      </c>
      <c r="AY205" s="17" t="s">
        <v>176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7" t="s">
        <v>84</v>
      </c>
      <c r="BK205" s="217">
        <f>ROUND(I205*H205,2)</f>
        <v>0</v>
      </c>
      <c r="BL205" s="17" t="s">
        <v>193</v>
      </c>
      <c r="BM205" s="216" t="s">
        <v>1134</v>
      </c>
    </row>
    <row r="206" spans="2:51" s="13" customFormat="1" ht="10.2">
      <c r="B206" s="218"/>
      <c r="C206" s="219"/>
      <c r="D206" s="220" t="s">
        <v>226</v>
      </c>
      <c r="E206" s="219"/>
      <c r="F206" s="222" t="s">
        <v>1135</v>
      </c>
      <c r="G206" s="219"/>
      <c r="H206" s="223">
        <v>10.279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226</v>
      </c>
      <c r="AU206" s="229" t="s">
        <v>86</v>
      </c>
      <c r="AV206" s="13" t="s">
        <v>86</v>
      </c>
      <c r="AW206" s="13" t="s">
        <v>4</v>
      </c>
      <c r="AX206" s="13" t="s">
        <v>84</v>
      </c>
      <c r="AY206" s="229" t="s">
        <v>176</v>
      </c>
    </row>
    <row r="207" spans="1:65" s="2" customFormat="1" ht="24.15" customHeight="1">
      <c r="A207" s="34"/>
      <c r="B207" s="35"/>
      <c r="C207" s="205" t="s">
        <v>8</v>
      </c>
      <c r="D207" s="205" t="s">
        <v>179</v>
      </c>
      <c r="E207" s="206" t="s">
        <v>841</v>
      </c>
      <c r="F207" s="207" t="s">
        <v>842</v>
      </c>
      <c r="G207" s="208" t="s">
        <v>291</v>
      </c>
      <c r="H207" s="209">
        <v>4.966</v>
      </c>
      <c r="I207" s="210"/>
      <c r="J207" s="211">
        <f>ROUND(I207*H207,2)</f>
        <v>0</v>
      </c>
      <c r="K207" s="207" t="s">
        <v>183</v>
      </c>
      <c r="L207" s="39"/>
      <c r="M207" s="212" t="s">
        <v>1</v>
      </c>
      <c r="N207" s="213" t="s">
        <v>41</v>
      </c>
      <c r="O207" s="71"/>
      <c r="P207" s="214">
        <f>O207*H207</f>
        <v>0</v>
      </c>
      <c r="Q207" s="214">
        <v>2.46367</v>
      </c>
      <c r="R207" s="214">
        <f>Q207*H207</f>
        <v>12.234585220000001</v>
      </c>
      <c r="S207" s="214">
        <v>0</v>
      </c>
      <c r="T207" s="21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193</v>
      </c>
      <c r="AT207" s="216" t="s">
        <v>179</v>
      </c>
      <c r="AU207" s="216" t="s">
        <v>86</v>
      </c>
      <c r="AY207" s="17" t="s">
        <v>176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84</v>
      </c>
      <c r="BK207" s="217">
        <f>ROUND(I207*H207,2)</f>
        <v>0</v>
      </c>
      <c r="BL207" s="17" t="s">
        <v>193</v>
      </c>
      <c r="BM207" s="216" t="s">
        <v>1136</v>
      </c>
    </row>
    <row r="208" spans="2:51" s="15" customFormat="1" ht="10.2">
      <c r="B208" s="249"/>
      <c r="C208" s="250"/>
      <c r="D208" s="220" t="s">
        <v>226</v>
      </c>
      <c r="E208" s="251" t="s">
        <v>1</v>
      </c>
      <c r="F208" s="252" t="s">
        <v>1112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226</v>
      </c>
      <c r="AU208" s="258" t="s">
        <v>86</v>
      </c>
      <c r="AV208" s="15" t="s">
        <v>84</v>
      </c>
      <c r="AW208" s="15" t="s">
        <v>32</v>
      </c>
      <c r="AX208" s="15" t="s">
        <v>76</v>
      </c>
      <c r="AY208" s="258" t="s">
        <v>176</v>
      </c>
    </row>
    <row r="209" spans="2:51" s="15" customFormat="1" ht="10.2">
      <c r="B209" s="249"/>
      <c r="C209" s="250"/>
      <c r="D209" s="220" t="s">
        <v>226</v>
      </c>
      <c r="E209" s="251" t="s">
        <v>1</v>
      </c>
      <c r="F209" s="252" t="s">
        <v>790</v>
      </c>
      <c r="G209" s="250"/>
      <c r="H209" s="251" t="s">
        <v>1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226</v>
      </c>
      <c r="AU209" s="258" t="s">
        <v>86</v>
      </c>
      <c r="AV209" s="15" t="s">
        <v>84</v>
      </c>
      <c r="AW209" s="15" t="s">
        <v>32</v>
      </c>
      <c r="AX209" s="15" t="s">
        <v>76</v>
      </c>
      <c r="AY209" s="258" t="s">
        <v>176</v>
      </c>
    </row>
    <row r="210" spans="2:51" s="15" customFormat="1" ht="20.4">
      <c r="B210" s="249"/>
      <c r="C210" s="250"/>
      <c r="D210" s="220" t="s">
        <v>226</v>
      </c>
      <c r="E210" s="251" t="s">
        <v>1</v>
      </c>
      <c r="F210" s="252" t="s">
        <v>844</v>
      </c>
      <c r="G210" s="250"/>
      <c r="H210" s="251" t="s">
        <v>1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226</v>
      </c>
      <c r="AU210" s="258" t="s">
        <v>86</v>
      </c>
      <c r="AV210" s="15" t="s">
        <v>84</v>
      </c>
      <c r="AW210" s="15" t="s">
        <v>32</v>
      </c>
      <c r="AX210" s="15" t="s">
        <v>76</v>
      </c>
      <c r="AY210" s="258" t="s">
        <v>176</v>
      </c>
    </row>
    <row r="211" spans="2:51" s="15" customFormat="1" ht="10.2">
      <c r="B211" s="249"/>
      <c r="C211" s="250"/>
      <c r="D211" s="220" t="s">
        <v>226</v>
      </c>
      <c r="E211" s="251" t="s">
        <v>1</v>
      </c>
      <c r="F211" s="252" t="s">
        <v>1137</v>
      </c>
      <c r="G211" s="250"/>
      <c r="H211" s="251" t="s">
        <v>1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226</v>
      </c>
      <c r="AU211" s="258" t="s">
        <v>86</v>
      </c>
      <c r="AV211" s="15" t="s">
        <v>84</v>
      </c>
      <c r="AW211" s="15" t="s">
        <v>32</v>
      </c>
      <c r="AX211" s="15" t="s">
        <v>76</v>
      </c>
      <c r="AY211" s="258" t="s">
        <v>176</v>
      </c>
    </row>
    <row r="212" spans="2:51" s="13" customFormat="1" ht="10.2">
      <c r="B212" s="218"/>
      <c r="C212" s="219"/>
      <c r="D212" s="220" t="s">
        <v>226</v>
      </c>
      <c r="E212" s="221" t="s">
        <v>1</v>
      </c>
      <c r="F212" s="222" t="s">
        <v>1138</v>
      </c>
      <c r="G212" s="219"/>
      <c r="H212" s="223">
        <v>4.966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226</v>
      </c>
      <c r="AU212" s="229" t="s">
        <v>86</v>
      </c>
      <c r="AV212" s="13" t="s">
        <v>86</v>
      </c>
      <c r="AW212" s="13" t="s">
        <v>32</v>
      </c>
      <c r="AX212" s="13" t="s">
        <v>76</v>
      </c>
      <c r="AY212" s="229" t="s">
        <v>176</v>
      </c>
    </row>
    <row r="213" spans="2:51" s="14" customFormat="1" ht="10.2">
      <c r="B213" s="233"/>
      <c r="C213" s="234"/>
      <c r="D213" s="220" t="s">
        <v>226</v>
      </c>
      <c r="E213" s="235" t="s">
        <v>1</v>
      </c>
      <c r="F213" s="236" t="s">
        <v>249</v>
      </c>
      <c r="G213" s="234"/>
      <c r="H213" s="237">
        <v>4.966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226</v>
      </c>
      <c r="AU213" s="243" t="s">
        <v>86</v>
      </c>
      <c r="AV213" s="14" t="s">
        <v>193</v>
      </c>
      <c r="AW213" s="14" t="s">
        <v>32</v>
      </c>
      <c r="AX213" s="14" t="s">
        <v>84</v>
      </c>
      <c r="AY213" s="243" t="s">
        <v>176</v>
      </c>
    </row>
    <row r="214" spans="1:65" s="2" customFormat="1" ht="24.15" customHeight="1">
      <c r="A214" s="34"/>
      <c r="B214" s="35"/>
      <c r="C214" s="205" t="s">
        <v>351</v>
      </c>
      <c r="D214" s="205" t="s">
        <v>179</v>
      </c>
      <c r="E214" s="206" t="s">
        <v>847</v>
      </c>
      <c r="F214" s="207" t="s">
        <v>848</v>
      </c>
      <c r="G214" s="208" t="s">
        <v>240</v>
      </c>
      <c r="H214" s="209">
        <v>1</v>
      </c>
      <c r="I214" s="210"/>
      <c r="J214" s="211">
        <f>ROUND(I214*H214,2)</f>
        <v>0</v>
      </c>
      <c r="K214" s="207" t="s">
        <v>183</v>
      </c>
      <c r="L214" s="39"/>
      <c r="M214" s="212" t="s">
        <v>1</v>
      </c>
      <c r="N214" s="213" t="s">
        <v>41</v>
      </c>
      <c r="O214" s="71"/>
      <c r="P214" s="214">
        <f>O214*H214</f>
        <v>0</v>
      </c>
      <c r="Q214" s="214">
        <v>1.61679</v>
      </c>
      <c r="R214" s="214">
        <f>Q214*H214</f>
        <v>1.61679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193</v>
      </c>
      <c r="AT214" s="216" t="s">
        <v>179</v>
      </c>
      <c r="AU214" s="216" t="s">
        <v>86</v>
      </c>
      <c r="AY214" s="17" t="s">
        <v>176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84</v>
      </c>
      <c r="BK214" s="217">
        <f>ROUND(I214*H214,2)</f>
        <v>0</v>
      </c>
      <c r="BL214" s="17" t="s">
        <v>193</v>
      </c>
      <c r="BM214" s="216" t="s">
        <v>1139</v>
      </c>
    </row>
    <row r="215" spans="2:51" s="15" customFormat="1" ht="10.2">
      <c r="B215" s="249"/>
      <c r="C215" s="250"/>
      <c r="D215" s="220" t="s">
        <v>226</v>
      </c>
      <c r="E215" s="251" t="s">
        <v>1</v>
      </c>
      <c r="F215" s="252" t="s">
        <v>850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226</v>
      </c>
      <c r="AU215" s="258" t="s">
        <v>86</v>
      </c>
      <c r="AV215" s="15" t="s">
        <v>84</v>
      </c>
      <c r="AW215" s="15" t="s">
        <v>32</v>
      </c>
      <c r="AX215" s="15" t="s">
        <v>76</v>
      </c>
      <c r="AY215" s="258" t="s">
        <v>176</v>
      </c>
    </row>
    <row r="216" spans="2:51" s="15" customFormat="1" ht="10.2">
      <c r="B216" s="249"/>
      <c r="C216" s="250"/>
      <c r="D216" s="220" t="s">
        <v>226</v>
      </c>
      <c r="E216" s="251" t="s">
        <v>1</v>
      </c>
      <c r="F216" s="252" t="s">
        <v>825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3" customFormat="1" ht="10.2">
      <c r="B217" s="218"/>
      <c r="C217" s="219"/>
      <c r="D217" s="220" t="s">
        <v>226</v>
      </c>
      <c r="E217" s="221" t="s">
        <v>1</v>
      </c>
      <c r="F217" s="222" t="s">
        <v>84</v>
      </c>
      <c r="G217" s="219"/>
      <c r="H217" s="223">
        <v>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226</v>
      </c>
      <c r="AU217" s="229" t="s">
        <v>86</v>
      </c>
      <c r="AV217" s="13" t="s">
        <v>86</v>
      </c>
      <c r="AW217" s="13" t="s">
        <v>32</v>
      </c>
      <c r="AX217" s="13" t="s">
        <v>76</v>
      </c>
      <c r="AY217" s="229" t="s">
        <v>176</v>
      </c>
    </row>
    <row r="218" spans="2:51" s="14" customFormat="1" ht="10.2">
      <c r="B218" s="233"/>
      <c r="C218" s="234"/>
      <c r="D218" s="220" t="s">
        <v>226</v>
      </c>
      <c r="E218" s="235" t="s">
        <v>1</v>
      </c>
      <c r="F218" s="236" t="s">
        <v>249</v>
      </c>
      <c r="G218" s="234"/>
      <c r="H218" s="237">
        <v>1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226</v>
      </c>
      <c r="AU218" s="243" t="s">
        <v>86</v>
      </c>
      <c r="AV218" s="14" t="s">
        <v>193</v>
      </c>
      <c r="AW218" s="14" t="s">
        <v>32</v>
      </c>
      <c r="AX218" s="14" t="s">
        <v>84</v>
      </c>
      <c r="AY218" s="243" t="s">
        <v>176</v>
      </c>
    </row>
    <row r="219" spans="2:63" s="12" customFormat="1" ht="22.8" customHeight="1">
      <c r="B219" s="189"/>
      <c r="C219" s="190"/>
      <c r="D219" s="191" t="s">
        <v>75</v>
      </c>
      <c r="E219" s="203" t="s">
        <v>658</v>
      </c>
      <c r="F219" s="203" t="s">
        <v>659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P220</f>
        <v>0</v>
      </c>
      <c r="Q219" s="197"/>
      <c r="R219" s="198">
        <f>R220</f>
        <v>0</v>
      </c>
      <c r="S219" s="197"/>
      <c r="T219" s="199">
        <f>T220</f>
        <v>0</v>
      </c>
      <c r="AR219" s="200" t="s">
        <v>84</v>
      </c>
      <c r="AT219" s="201" t="s">
        <v>75</v>
      </c>
      <c r="AU219" s="201" t="s">
        <v>84</v>
      </c>
      <c r="AY219" s="200" t="s">
        <v>176</v>
      </c>
      <c r="BK219" s="202">
        <f>BK220</f>
        <v>0</v>
      </c>
    </row>
    <row r="220" spans="1:65" s="2" customFormat="1" ht="24.15" customHeight="1">
      <c r="A220" s="34"/>
      <c r="B220" s="35"/>
      <c r="C220" s="205" t="s">
        <v>355</v>
      </c>
      <c r="D220" s="205" t="s">
        <v>179</v>
      </c>
      <c r="E220" s="206" t="s">
        <v>869</v>
      </c>
      <c r="F220" s="207" t="s">
        <v>870</v>
      </c>
      <c r="G220" s="208" t="s">
        <v>344</v>
      </c>
      <c r="H220" s="209">
        <v>109.181</v>
      </c>
      <c r="I220" s="210"/>
      <c r="J220" s="211">
        <f>ROUND(I220*H220,2)</f>
        <v>0</v>
      </c>
      <c r="K220" s="207" t="s">
        <v>183</v>
      </c>
      <c r="L220" s="39"/>
      <c r="M220" s="244" t="s">
        <v>1</v>
      </c>
      <c r="N220" s="245" t="s">
        <v>41</v>
      </c>
      <c r="O220" s="246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6" t="s">
        <v>193</v>
      </c>
      <c r="AT220" s="216" t="s">
        <v>179</v>
      </c>
      <c r="AU220" s="216" t="s">
        <v>86</v>
      </c>
      <c r="AY220" s="17" t="s">
        <v>176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84</v>
      </c>
      <c r="BK220" s="217">
        <f>ROUND(I220*H220,2)</f>
        <v>0</v>
      </c>
      <c r="BL220" s="17" t="s">
        <v>193</v>
      </c>
      <c r="BM220" s="216" t="s">
        <v>1140</v>
      </c>
    </row>
    <row r="221" spans="1:31" s="2" customFormat="1" ht="6.9" customHeight="1">
      <c r="A221" s="34"/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39"/>
      <c r="M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</sheetData>
  <sheetProtection algorithmName="SHA-512" hashValue="CHcioATZRtf5cP+7yOacv9059F7A184/M1l95i7E1rlBB0KTvouQ6Se9hujwG36ZHTAAGq7SwGrwCOD8mNs4oA==" saltValue="RIgVPEBXbwVbdsF0ibEQ1xcyR6EClYiPXEYnDvMDDk0VPFT/SICIgXCal9GAaPRWQfOz8m9zveKh5hMibimIuw==" spinCount="100000" sheet="1" objects="1" scenarios="1" formatColumns="0" formatRows="0" autoFilter="0"/>
  <autoFilter ref="C134:K220"/>
  <mergeCells count="17"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121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935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1141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J103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ROUND((SUM(BE103:BE110)+SUM(BE132:BE165)),2)</f>
        <v>0</v>
      </c>
      <c r="G37" s="34"/>
      <c r="H37" s="34"/>
      <c r="I37" s="132">
        <v>0.21</v>
      </c>
      <c r="J37" s="131">
        <f>ROUND(((SUM(BE103:BE110)+SUM(BE132:BE165))*I37),2)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ROUND((SUM(BF103:BF110)+SUM(BF132:BF165)),2)</f>
        <v>0</v>
      </c>
      <c r="G38" s="34"/>
      <c r="H38" s="34"/>
      <c r="I38" s="132">
        <v>0.15</v>
      </c>
      <c r="J38" s="131">
        <f>ROUND(((SUM(BF103:BF110)+SUM(BF132:BF165))*I38),2)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ROUND((SUM(BG103:BG110)+SUM(BG132:BG165)),2)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ROUND((SUM(BH103:BH110)+SUM(BH132:BH165)),2)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ROUND((SUM(BI103:BI110)+SUM(BI132:BI165)),2)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935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101.4.ZV - Výměna aktivní zóny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J133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J134</f>
        <v>0</v>
      </c>
      <c r="K100" s="104"/>
      <c r="L100" s="165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9.25" customHeight="1">
      <c r="A103" s="34"/>
      <c r="B103" s="35"/>
      <c r="C103" s="154" t="s">
        <v>151</v>
      </c>
      <c r="D103" s="36"/>
      <c r="E103" s="36"/>
      <c r="F103" s="36"/>
      <c r="G103" s="36"/>
      <c r="H103" s="36"/>
      <c r="I103" s="36"/>
      <c r="J103" s="166">
        <f>ROUND(J104+J105+J106+J107+J108+J109,2)</f>
        <v>0</v>
      </c>
      <c r="K103" s="36"/>
      <c r="L103" s="51"/>
      <c r="N103" s="167" t="s">
        <v>40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18" customHeight="1">
      <c r="A104" s="34"/>
      <c r="B104" s="35"/>
      <c r="C104" s="36"/>
      <c r="D104" s="327" t="s">
        <v>152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aca="true" t="shared" si="0" ref="BE104:BE109">IF(N104="základní",J104,0)</f>
        <v>0</v>
      </c>
      <c r="BF104" s="175">
        <f aca="true" t="shared" si="1" ref="BF104:BF109">IF(N104="snížená",J104,0)</f>
        <v>0</v>
      </c>
      <c r="BG104" s="175">
        <f aca="true" t="shared" si="2" ref="BG104:BG109">IF(N104="zákl. přenesená",J104,0)</f>
        <v>0</v>
      </c>
      <c r="BH104" s="175">
        <f aca="true" t="shared" si="3" ref="BH104:BH109">IF(N104="sníž. přenesená",J104,0)</f>
        <v>0</v>
      </c>
      <c r="BI104" s="175">
        <f aca="true" t="shared" si="4" ref="BI104:BI109">IF(N104="nulová",J104,0)</f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154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327" t="s">
        <v>155</v>
      </c>
      <c r="E106" s="328"/>
      <c r="F106" s="328"/>
      <c r="G106" s="36"/>
      <c r="H106" s="36"/>
      <c r="I106" s="36"/>
      <c r="J106" s="169"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153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65" s="2" customFormat="1" ht="18" customHeight="1">
      <c r="A107" s="34"/>
      <c r="B107" s="35"/>
      <c r="C107" s="36"/>
      <c r="D107" s="327" t="s">
        <v>156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157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168" t="s">
        <v>158</v>
      </c>
      <c r="E109" s="36"/>
      <c r="F109" s="36"/>
      <c r="G109" s="36"/>
      <c r="H109" s="36"/>
      <c r="I109" s="36"/>
      <c r="J109" s="169">
        <f>ROUND(J32*T109,2)</f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159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31" s="2" customFormat="1" ht="10.2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9.25" customHeight="1">
      <c r="A111" s="34"/>
      <c r="B111" s="35"/>
      <c r="C111" s="176" t="s">
        <v>160</v>
      </c>
      <c r="D111" s="152"/>
      <c r="E111" s="152"/>
      <c r="F111" s="152"/>
      <c r="G111" s="152"/>
      <c r="H111" s="152"/>
      <c r="I111" s="152"/>
      <c r="J111" s="177">
        <f>ROUND(J98+J103,2)</f>
        <v>0</v>
      </c>
      <c r="K111" s="152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161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24" t="str">
        <f>E7</f>
        <v>II/231 - Rekonstrukce ul. 28. října III. část</v>
      </c>
      <c r="F120" s="325"/>
      <c r="G120" s="325"/>
      <c r="H120" s="325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12" s="1" customFormat="1" ht="12" customHeight="1">
      <c r="B121" s="21"/>
      <c r="C121" s="29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24" t="s">
        <v>935</v>
      </c>
      <c r="F122" s="326"/>
      <c r="G122" s="326"/>
      <c r="H122" s="32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263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77" t="str">
        <f>E11</f>
        <v>SO 101.4.ZV - Výměna aktivní zóny</v>
      </c>
      <c r="F124" s="326"/>
      <c r="G124" s="326"/>
      <c r="H124" s="32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F14</f>
        <v>Tábor</v>
      </c>
      <c r="G126" s="36"/>
      <c r="H126" s="36"/>
      <c r="I126" s="29" t="s">
        <v>22</v>
      </c>
      <c r="J126" s="66" t="str">
        <f>IF(J14="","",J14)</f>
        <v>30. 6. 2020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24</v>
      </c>
      <c r="D128" s="36"/>
      <c r="E128" s="36"/>
      <c r="F128" s="27" t="str">
        <f>E17</f>
        <v>Správa a údržba silnic Plzeňského kraje</v>
      </c>
      <c r="G128" s="36"/>
      <c r="H128" s="36"/>
      <c r="I128" s="29" t="s">
        <v>30</v>
      </c>
      <c r="J128" s="32" t="str">
        <f>E23</f>
        <v>Ing. Miloš Burianec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28</v>
      </c>
      <c r="D129" s="36"/>
      <c r="E129" s="36"/>
      <c r="F129" s="27" t="str">
        <f>IF(E20="","",E20)</f>
        <v>Vyplň údaj</v>
      </c>
      <c r="G129" s="36"/>
      <c r="H129" s="36"/>
      <c r="I129" s="29" t="s">
        <v>33</v>
      </c>
      <c r="J129" s="32" t="str">
        <f>E26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78"/>
      <c r="B131" s="179"/>
      <c r="C131" s="180" t="s">
        <v>162</v>
      </c>
      <c r="D131" s="181" t="s">
        <v>61</v>
      </c>
      <c r="E131" s="181" t="s">
        <v>57</v>
      </c>
      <c r="F131" s="181" t="s">
        <v>58</v>
      </c>
      <c r="G131" s="181" t="s">
        <v>163</v>
      </c>
      <c r="H131" s="181" t="s">
        <v>164</v>
      </c>
      <c r="I131" s="181" t="s">
        <v>165</v>
      </c>
      <c r="J131" s="181" t="s">
        <v>144</v>
      </c>
      <c r="K131" s="182" t="s">
        <v>166</v>
      </c>
      <c r="L131" s="183"/>
      <c r="M131" s="75" t="s">
        <v>1</v>
      </c>
      <c r="N131" s="76" t="s">
        <v>40</v>
      </c>
      <c r="O131" s="76" t="s">
        <v>167</v>
      </c>
      <c r="P131" s="76" t="s">
        <v>168</v>
      </c>
      <c r="Q131" s="76" t="s">
        <v>169</v>
      </c>
      <c r="R131" s="76" t="s">
        <v>170</v>
      </c>
      <c r="S131" s="76" t="s">
        <v>171</v>
      </c>
      <c r="T131" s="77" t="s">
        <v>172</v>
      </c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</row>
    <row r="132" spans="1:63" s="2" customFormat="1" ht="22.8" customHeight="1">
      <c r="A132" s="34"/>
      <c r="B132" s="35"/>
      <c r="C132" s="82" t="s">
        <v>173</v>
      </c>
      <c r="D132" s="36"/>
      <c r="E132" s="36"/>
      <c r="F132" s="36"/>
      <c r="G132" s="36"/>
      <c r="H132" s="36"/>
      <c r="I132" s="36"/>
      <c r="J132" s="184">
        <f>BK132</f>
        <v>0</v>
      </c>
      <c r="K132" s="36"/>
      <c r="L132" s="39"/>
      <c r="M132" s="78"/>
      <c r="N132" s="185"/>
      <c r="O132" s="79"/>
      <c r="P132" s="186">
        <f>P133</f>
        <v>0</v>
      </c>
      <c r="Q132" s="79"/>
      <c r="R132" s="186">
        <f>R133</f>
        <v>785.085</v>
      </c>
      <c r="S132" s="79"/>
      <c r="T132" s="187">
        <f>T133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75</v>
      </c>
      <c r="AU132" s="17" t="s">
        <v>90</v>
      </c>
      <c r="BK132" s="188">
        <f>BK133</f>
        <v>0</v>
      </c>
    </row>
    <row r="133" spans="2:63" s="12" customFormat="1" ht="25.95" customHeight="1">
      <c r="B133" s="189"/>
      <c r="C133" s="190"/>
      <c r="D133" s="191" t="s">
        <v>75</v>
      </c>
      <c r="E133" s="192" t="s">
        <v>272</v>
      </c>
      <c r="F133" s="192" t="s">
        <v>273</v>
      </c>
      <c r="G133" s="190"/>
      <c r="H133" s="190"/>
      <c r="I133" s="193"/>
      <c r="J133" s="194">
        <f>BK133</f>
        <v>0</v>
      </c>
      <c r="K133" s="190"/>
      <c r="L133" s="195"/>
      <c r="M133" s="196"/>
      <c r="N133" s="197"/>
      <c r="O133" s="197"/>
      <c r="P133" s="198">
        <f>P134</f>
        <v>0</v>
      </c>
      <c r="Q133" s="197"/>
      <c r="R133" s="198">
        <f>R134</f>
        <v>785.085</v>
      </c>
      <c r="S133" s="197"/>
      <c r="T133" s="199">
        <f>T134</f>
        <v>0</v>
      </c>
      <c r="AR133" s="200" t="s">
        <v>84</v>
      </c>
      <c r="AT133" s="201" t="s">
        <v>75</v>
      </c>
      <c r="AU133" s="201" t="s">
        <v>76</v>
      </c>
      <c r="AY133" s="200" t="s">
        <v>176</v>
      </c>
      <c r="BK133" s="202">
        <f>BK134</f>
        <v>0</v>
      </c>
    </row>
    <row r="134" spans="2:63" s="12" customFormat="1" ht="22.8" customHeight="1">
      <c r="B134" s="189"/>
      <c r="C134" s="190"/>
      <c r="D134" s="191" t="s">
        <v>75</v>
      </c>
      <c r="E134" s="203" t="s">
        <v>84</v>
      </c>
      <c r="F134" s="203" t="s">
        <v>233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SUM(P135:P165)</f>
        <v>0</v>
      </c>
      <c r="Q134" s="197"/>
      <c r="R134" s="198">
        <f>SUM(R135:R165)</f>
        <v>785.085</v>
      </c>
      <c r="S134" s="197"/>
      <c r="T134" s="199">
        <f>SUM(T135:T165)</f>
        <v>0</v>
      </c>
      <c r="AR134" s="200" t="s">
        <v>84</v>
      </c>
      <c r="AT134" s="201" t="s">
        <v>75</v>
      </c>
      <c r="AU134" s="201" t="s">
        <v>84</v>
      </c>
      <c r="AY134" s="200" t="s">
        <v>176</v>
      </c>
      <c r="BK134" s="202">
        <f>SUM(BK135:BK165)</f>
        <v>0</v>
      </c>
    </row>
    <row r="135" spans="1:65" s="2" customFormat="1" ht="24.15" customHeight="1">
      <c r="A135" s="34"/>
      <c r="B135" s="35"/>
      <c r="C135" s="205" t="s">
        <v>84</v>
      </c>
      <c r="D135" s="205" t="s">
        <v>179</v>
      </c>
      <c r="E135" s="206" t="s">
        <v>1142</v>
      </c>
      <c r="F135" s="207" t="s">
        <v>1143</v>
      </c>
      <c r="G135" s="208" t="s">
        <v>291</v>
      </c>
      <c r="H135" s="209">
        <v>522.5</v>
      </c>
      <c r="I135" s="210"/>
      <c r="J135" s="211">
        <f>ROUND(I135*H135,2)</f>
        <v>0</v>
      </c>
      <c r="K135" s="207" t="s">
        <v>183</v>
      </c>
      <c r="L135" s="39"/>
      <c r="M135" s="212" t="s">
        <v>1</v>
      </c>
      <c r="N135" s="213" t="s">
        <v>41</v>
      </c>
      <c r="O135" s="71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193</v>
      </c>
      <c r="AT135" s="216" t="s">
        <v>179</v>
      </c>
      <c r="AU135" s="216" t="s">
        <v>86</v>
      </c>
      <c r="AY135" s="17" t="s">
        <v>176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84</v>
      </c>
      <c r="BK135" s="217">
        <f>ROUND(I135*H135,2)</f>
        <v>0</v>
      </c>
      <c r="BL135" s="17" t="s">
        <v>193</v>
      </c>
      <c r="BM135" s="216" t="s">
        <v>1144</v>
      </c>
    </row>
    <row r="136" spans="2:51" s="15" customFormat="1" ht="10.2">
      <c r="B136" s="249"/>
      <c r="C136" s="250"/>
      <c r="D136" s="220" t="s">
        <v>226</v>
      </c>
      <c r="E136" s="251" t="s">
        <v>1</v>
      </c>
      <c r="F136" s="252" t="s">
        <v>910</v>
      </c>
      <c r="G136" s="250"/>
      <c r="H136" s="251" t="s">
        <v>1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226</v>
      </c>
      <c r="AU136" s="258" t="s">
        <v>86</v>
      </c>
      <c r="AV136" s="15" t="s">
        <v>84</v>
      </c>
      <c r="AW136" s="15" t="s">
        <v>32</v>
      </c>
      <c r="AX136" s="15" t="s">
        <v>76</v>
      </c>
      <c r="AY136" s="258" t="s">
        <v>176</v>
      </c>
    </row>
    <row r="137" spans="2:51" s="15" customFormat="1" ht="20.4">
      <c r="B137" s="249"/>
      <c r="C137" s="250"/>
      <c r="D137" s="220" t="s">
        <v>226</v>
      </c>
      <c r="E137" s="251" t="s">
        <v>1</v>
      </c>
      <c r="F137" s="252" t="s">
        <v>1145</v>
      </c>
      <c r="G137" s="250"/>
      <c r="H137" s="251" t="s">
        <v>1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226</v>
      </c>
      <c r="AU137" s="258" t="s">
        <v>86</v>
      </c>
      <c r="AV137" s="15" t="s">
        <v>84</v>
      </c>
      <c r="AW137" s="15" t="s">
        <v>32</v>
      </c>
      <c r="AX137" s="15" t="s">
        <v>76</v>
      </c>
      <c r="AY137" s="258" t="s">
        <v>176</v>
      </c>
    </row>
    <row r="138" spans="2:51" s="15" customFormat="1" ht="10.2">
      <c r="B138" s="249"/>
      <c r="C138" s="250"/>
      <c r="D138" s="220" t="s">
        <v>226</v>
      </c>
      <c r="E138" s="251" t="s">
        <v>1</v>
      </c>
      <c r="F138" s="252" t="s">
        <v>912</v>
      </c>
      <c r="G138" s="250"/>
      <c r="H138" s="251" t="s">
        <v>1</v>
      </c>
      <c r="I138" s="253"/>
      <c r="J138" s="250"/>
      <c r="K138" s="250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226</v>
      </c>
      <c r="AU138" s="258" t="s">
        <v>86</v>
      </c>
      <c r="AV138" s="15" t="s">
        <v>84</v>
      </c>
      <c r="AW138" s="15" t="s">
        <v>32</v>
      </c>
      <c r="AX138" s="15" t="s">
        <v>76</v>
      </c>
      <c r="AY138" s="258" t="s">
        <v>176</v>
      </c>
    </row>
    <row r="139" spans="2:51" s="15" customFormat="1" ht="10.2">
      <c r="B139" s="249"/>
      <c r="C139" s="250"/>
      <c r="D139" s="220" t="s">
        <v>226</v>
      </c>
      <c r="E139" s="251" t="s">
        <v>1</v>
      </c>
      <c r="F139" s="252" t="s">
        <v>1146</v>
      </c>
      <c r="G139" s="250"/>
      <c r="H139" s="251" t="s">
        <v>1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226</v>
      </c>
      <c r="AU139" s="258" t="s">
        <v>86</v>
      </c>
      <c r="AV139" s="15" t="s">
        <v>84</v>
      </c>
      <c r="AW139" s="15" t="s">
        <v>32</v>
      </c>
      <c r="AX139" s="15" t="s">
        <v>76</v>
      </c>
      <c r="AY139" s="258" t="s">
        <v>176</v>
      </c>
    </row>
    <row r="140" spans="2:51" s="13" customFormat="1" ht="10.2">
      <c r="B140" s="218"/>
      <c r="C140" s="219"/>
      <c r="D140" s="220" t="s">
        <v>226</v>
      </c>
      <c r="E140" s="221" t="s">
        <v>1</v>
      </c>
      <c r="F140" s="222" t="s">
        <v>1147</v>
      </c>
      <c r="G140" s="219"/>
      <c r="H140" s="223">
        <v>522.5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226</v>
      </c>
      <c r="AU140" s="229" t="s">
        <v>86</v>
      </c>
      <c r="AV140" s="13" t="s">
        <v>86</v>
      </c>
      <c r="AW140" s="13" t="s">
        <v>32</v>
      </c>
      <c r="AX140" s="13" t="s">
        <v>84</v>
      </c>
      <c r="AY140" s="229" t="s">
        <v>176</v>
      </c>
    </row>
    <row r="141" spans="1:65" s="2" customFormat="1" ht="24.15" customHeight="1">
      <c r="A141" s="34"/>
      <c r="B141" s="35"/>
      <c r="C141" s="205" t="s">
        <v>86</v>
      </c>
      <c r="D141" s="205" t="s">
        <v>179</v>
      </c>
      <c r="E141" s="206" t="s">
        <v>311</v>
      </c>
      <c r="F141" s="207" t="s">
        <v>312</v>
      </c>
      <c r="G141" s="208" t="s">
        <v>291</v>
      </c>
      <c r="H141" s="209">
        <v>522.5</v>
      </c>
      <c r="I141" s="210"/>
      <c r="J141" s="211">
        <f>ROUND(I141*H141,2)</f>
        <v>0</v>
      </c>
      <c r="K141" s="207" t="s">
        <v>183</v>
      </c>
      <c r="L141" s="39"/>
      <c r="M141" s="212" t="s">
        <v>1</v>
      </c>
      <c r="N141" s="213" t="s">
        <v>41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193</v>
      </c>
      <c r="AT141" s="216" t="s">
        <v>179</v>
      </c>
      <c r="AU141" s="216" t="s">
        <v>86</v>
      </c>
      <c r="AY141" s="17" t="s">
        <v>176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193</v>
      </c>
      <c r="BM141" s="216" t="s">
        <v>1148</v>
      </c>
    </row>
    <row r="142" spans="1:65" s="2" customFormat="1" ht="37.8" customHeight="1">
      <c r="A142" s="34"/>
      <c r="B142" s="35"/>
      <c r="C142" s="205" t="s">
        <v>189</v>
      </c>
      <c r="D142" s="205" t="s">
        <v>179</v>
      </c>
      <c r="E142" s="206" t="s">
        <v>315</v>
      </c>
      <c r="F142" s="207" t="s">
        <v>316</v>
      </c>
      <c r="G142" s="208" t="s">
        <v>291</v>
      </c>
      <c r="H142" s="209">
        <v>5225</v>
      </c>
      <c r="I142" s="210"/>
      <c r="J142" s="211">
        <f>ROUND(I142*H142,2)</f>
        <v>0</v>
      </c>
      <c r="K142" s="207" t="s">
        <v>183</v>
      </c>
      <c r="L142" s="39"/>
      <c r="M142" s="212" t="s">
        <v>1</v>
      </c>
      <c r="N142" s="213" t="s">
        <v>41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193</v>
      </c>
      <c r="AT142" s="216" t="s">
        <v>179</v>
      </c>
      <c r="AU142" s="216" t="s">
        <v>86</v>
      </c>
      <c r="AY142" s="17" t="s">
        <v>176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84</v>
      </c>
      <c r="BK142" s="217">
        <f>ROUND(I142*H142,2)</f>
        <v>0</v>
      </c>
      <c r="BL142" s="17" t="s">
        <v>193</v>
      </c>
      <c r="BM142" s="216" t="s">
        <v>1149</v>
      </c>
    </row>
    <row r="143" spans="2:51" s="13" customFormat="1" ht="10.2">
      <c r="B143" s="218"/>
      <c r="C143" s="219"/>
      <c r="D143" s="220" t="s">
        <v>226</v>
      </c>
      <c r="E143" s="219"/>
      <c r="F143" s="222" t="s">
        <v>1150</v>
      </c>
      <c r="G143" s="219"/>
      <c r="H143" s="223">
        <v>5225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226</v>
      </c>
      <c r="AU143" s="229" t="s">
        <v>86</v>
      </c>
      <c r="AV143" s="13" t="s">
        <v>86</v>
      </c>
      <c r="AW143" s="13" t="s">
        <v>4</v>
      </c>
      <c r="AX143" s="13" t="s">
        <v>84</v>
      </c>
      <c r="AY143" s="229" t="s">
        <v>176</v>
      </c>
    </row>
    <row r="144" spans="1:65" s="2" customFormat="1" ht="24.15" customHeight="1">
      <c r="A144" s="34"/>
      <c r="B144" s="35"/>
      <c r="C144" s="205" t="s">
        <v>193</v>
      </c>
      <c r="D144" s="205" t="s">
        <v>179</v>
      </c>
      <c r="E144" s="206" t="s">
        <v>319</v>
      </c>
      <c r="F144" s="207" t="s">
        <v>320</v>
      </c>
      <c r="G144" s="208" t="s">
        <v>291</v>
      </c>
      <c r="H144" s="209">
        <v>522.5</v>
      </c>
      <c r="I144" s="210"/>
      <c r="J144" s="211">
        <f>ROUND(I144*H144,2)</f>
        <v>0</v>
      </c>
      <c r="K144" s="207" t="s">
        <v>183</v>
      </c>
      <c r="L144" s="39"/>
      <c r="M144" s="212" t="s">
        <v>1</v>
      </c>
      <c r="N144" s="213" t="s">
        <v>41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193</v>
      </c>
      <c r="AT144" s="216" t="s">
        <v>179</v>
      </c>
      <c r="AU144" s="216" t="s">
        <v>86</v>
      </c>
      <c r="AY144" s="17" t="s">
        <v>176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84</v>
      </c>
      <c r="BK144" s="217">
        <f>ROUND(I144*H144,2)</f>
        <v>0</v>
      </c>
      <c r="BL144" s="17" t="s">
        <v>193</v>
      </c>
      <c r="BM144" s="216" t="s">
        <v>1151</v>
      </c>
    </row>
    <row r="145" spans="2:51" s="13" customFormat="1" ht="10.2">
      <c r="B145" s="218"/>
      <c r="C145" s="219"/>
      <c r="D145" s="220" t="s">
        <v>226</v>
      </c>
      <c r="E145" s="221" t="s">
        <v>1</v>
      </c>
      <c r="F145" s="222" t="s">
        <v>1147</v>
      </c>
      <c r="G145" s="219"/>
      <c r="H145" s="223">
        <v>522.5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226</v>
      </c>
      <c r="AU145" s="229" t="s">
        <v>86</v>
      </c>
      <c r="AV145" s="13" t="s">
        <v>86</v>
      </c>
      <c r="AW145" s="13" t="s">
        <v>32</v>
      </c>
      <c r="AX145" s="13" t="s">
        <v>76</v>
      </c>
      <c r="AY145" s="229" t="s">
        <v>176</v>
      </c>
    </row>
    <row r="146" spans="2:51" s="14" customFormat="1" ht="10.2">
      <c r="B146" s="233"/>
      <c r="C146" s="234"/>
      <c r="D146" s="220" t="s">
        <v>226</v>
      </c>
      <c r="E146" s="235" t="s">
        <v>1</v>
      </c>
      <c r="F146" s="236" t="s">
        <v>249</v>
      </c>
      <c r="G146" s="234"/>
      <c r="H146" s="237">
        <v>522.5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226</v>
      </c>
      <c r="AU146" s="243" t="s">
        <v>86</v>
      </c>
      <c r="AV146" s="14" t="s">
        <v>193</v>
      </c>
      <c r="AW146" s="14" t="s">
        <v>32</v>
      </c>
      <c r="AX146" s="14" t="s">
        <v>84</v>
      </c>
      <c r="AY146" s="243" t="s">
        <v>176</v>
      </c>
    </row>
    <row r="147" spans="1:65" s="2" customFormat="1" ht="24.15" customHeight="1">
      <c r="A147" s="34"/>
      <c r="B147" s="35"/>
      <c r="C147" s="205" t="s">
        <v>175</v>
      </c>
      <c r="D147" s="205" t="s">
        <v>179</v>
      </c>
      <c r="E147" s="206" t="s">
        <v>333</v>
      </c>
      <c r="F147" s="207" t="s">
        <v>334</v>
      </c>
      <c r="G147" s="208" t="s">
        <v>291</v>
      </c>
      <c r="H147" s="209">
        <v>522.5</v>
      </c>
      <c r="I147" s="210"/>
      <c r="J147" s="211">
        <f>ROUND(I147*H147,2)</f>
        <v>0</v>
      </c>
      <c r="K147" s="207" t="s">
        <v>183</v>
      </c>
      <c r="L147" s="39"/>
      <c r="M147" s="212" t="s">
        <v>1</v>
      </c>
      <c r="N147" s="213" t="s">
        <v>41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193</v>
      </c>
      <c r="AT147" s="216" t="s">
        <v>179</v>
      </c>
      <c r="AU147" s="216" t="s">
        <v>86</v>
      </c>
      <c r="AY147" s="17" t="s">
        <v>176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84</v>
      </c>
      <c r="BK147" s="217">
        <f>ROUND(I147*H147,2)</f>
        <v>0</v>
      </c>
      <c r="BL147" s="17" t="s">
        <v>193</v>
      </c>
      <c r="BM147" s="216" t="s">
        <v>1152</v>
      </c>
    </row>
    <row r="148" spans="2:51" s="15" customFormat="1" ht="10.2">
      <c r="B148" s="249"/>
      <c r="C148" s="250"/>
      <c r="D148" s="220" t="s">
        <v>226</v>
      </c>
      <c r="E148" s="251" t="s">
        <v>1</v>
      </c>
      <c r="F148" s="252" t="s">
        <v>910</v>
      </c>
      <c r="G148" s="250"/>
      <c r="H148" s="251" t="s">
        <v>1</v>
      </c>
      <c r="I148" s="253"/>
      <c r="J148" s="250"/>
      <c r="K148" s="250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226</v>
      </c>
      <c r="AU148" s="258" t="s">
        <v>86</v>
      </c>
      <c r="AV148" s="15" t="s">
        <v>84</v>
      </c>
      <c r="AW148" s="15" t="s">
        <v>32</v>
      </c>
      <c r="AX148" s="15" t="s">
        <v>76</v>
      </c>
      <c r="AY148" s="258" t="s">
        <v>176</v>
      </c>
    </row>
    <row r="149" spans="2:51" s="15" customFormat="1" ht="20.4">
      <c r="B149" s="249"/>
      <c r="C149" s="250"/>
      <c r="D149" s="220" t="s">
        <v>226</v>
      </c>
      <c r="E149" s="251" t="s">
        <v>1</v>
      </c>
      <c r="F149" s="252" t="s">
        <v>1145</v>
      </c>
      <c r="G149" s="250"/>
      <c r="H149" s="251" t="s">
        <v>1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226</v>
      </c>
      <c r="AU149" s="258" t="s">
        <v>86</v>
      </c>
      <c r="AV149" s="15" t="s">
        <v>84</v>
      </c>
      <c r="AW149" s="15" t="s">
        <v>32</v>
      </c>
      <c r="AX149" s="15" t="s">
        <v>76</v>
      </c>
      <c r="AY149" s="258" t="s">
        <v>176</v>
      </c>
    </row>
    <row r="150" spans="2:51" s="15" customFormat="1" ht="10.2">
      <c r="B150" s="249"/>
      <c r="C150" s="250"/>
      <c r="D150" s="220" t="s">
        <v>226</v>
      </c>
      <c r="E150" s="251" t="s">
        <v>1</v>
      </c>
      <c r="F150" s="252" t="s">
        <v>912</v>
      </c>
      <c r="G150" s="250"/>
      <c r="H150" s="251" t="s">
        <v>1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226</v>
      </c>
      <c r="AU150" s="258" t="s">
        <v>86</v>
      </c>
      <c r="AV150" s="15" t="s">
        <v>84</v>
      </c>
      <c r="AW150" s="15" t="s">
        <v>32</v>
      </c>
      <c r="AX150" s="15" t="s">
        <v>76</v>
      </c>
      <c r="AY150" s="258" t="s">
        <v>176</v>
      </c>
    </row>
    <row r="151" spans="2:51" s="15" customFormat="1" ht="10.2">
      <c r="B151" s="249"/>
      <c r="C151" s="250"/>
      <c r="D151" s="220" t="s">
        <v>226</v>
      </c>
      <c r="E151" s="251" t="s">
        <v>1</v>
      </c>
      <c r="F151" s="252" t="s">
        <v>1146</v>
      </c>
      <c r="G151" s="250"/>
      <c r="H151" s="251" t="s">
        <v>1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226</v>
      </c>
      <c r="AU151" s="258" t="s">
        <v>86</v>
      </c>
      <c r="AV151" s="15" t="s">
        <v>84</v>
      </c>
      <c r="AW151" s="15" t="s">
        <v>32</v>
      </c>
      <c r="AX151" s="15" t="s">
        <v>76</v>
      </c>
      <c r="AY151" s="258" t="s">
        <v>176</v>
      </c>
    </row>
    <row r="152" spans="2:51" s="13" customFormat="1" ht="10.2">
      <c r="B152" s="218"/>
      <c r="C152" s="219"/>
      <c r="D152" s="220" t="s">
        <v>226</v>
      </c>
      <c r="E152" s="221" t="s">
        <v>1</v>
      </c>
      <c r="F152" s="222" t="s">
        <v>1147</v>
      </c>
      <c r="G152" s="219"/>
      <c r="H152" s="223">
        <v>522.5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226</v>
      </c>
      <c r="AU152" s="229" t="s">
        <v>86</v>
      </c>
      <c r="AV152" s="13" t="s">
        <v>86</v>
      </c>
      <c r="AW152" s="13" t="s">
        <v>32</v>
      </c>
      <c r="AX152" s="13" t="s">
        <v>84</v>
      </c>
      <c r="AY152" s="229" t="s">
        <v>176</v>
      </c>
    </row>
    <row r="153" spans="1:65" s="2" customFormat="1" ht="14.4" customHeight="1">
      <c r="A153" s="34"/>
      <c r="B153" s="35"/>
      <c r="C153" s="259" t="s">
        <v>200</v>
      </c>
      <c r="D153" s="259" t="s">
        <v>341</v>
      </c>
      <c r="E153" s="260" t="s">
        <v>342</v>
      </c>
      <c r="F153" s="261" t="s">
        <v>343</v>
      </c>
      <c r="G153" s="262" t="s">
        <v>344</v>
      </c>
      <c r="H153" s="263">
        <v>785.085</v>
      </c>
      <c r="I153" s="264"/>
      <c r="J153" s="265">
        <f>ROUND(I153*H153,2)</f>
        <v>0</v>
      </c>
      <c r="K153" s="261" t="s">
        <v>183</v>
      </c>
      <c r="L153" s="266"/>
      <c r="M153" s="267" t="s">
        <v>1</v>
      </c>
      <c r="N153" s="268" t="s">
        <v>41</v>
      </c>
      <c r="O153" s="71"/>
      <c r="P153" s="214">
        <f>O153*H153</f>
        <v>0</v>
      </c>
      <c r="Q153" s="214">
        <v>1</v>
      </c>
      <c r="R153" s="214">
        <f>Q153*H153</f>
        <v>785.085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210</v>
      </c>
      <c r="AT153" s="216" t="s">
        <v>341</v>
      </c>
      <c r="AU153" s="216" t="s">
        <v>86</v>
      </c>
      <c r="AY153" s="17" t="s">
        <v>176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84</v>
      </c>
      <c r="BK153" s="217">
        <f>ROUND(I153*H153,2)</f>
        <v>0</v>
      </c>
      <c r="BL153" s="17" t="s">
        <v>193</v>
      </c>
      <c r="BM153" s="216" t="s">
        <v>1153</v>
      </c>
    </row>
    <row r="154" spans="2:51" s="13" customFormat="1" ht="10.2">
      <c r="B154" s="218"/>
      <c r="C154" s="219"/>
      <c r="D154" s="220" t="s">
        <v>226</v>
      </c>
      <c r="E154" s="219"/>
      <c r="F154" s="222" t="s">
        <v>1154</v>
      </c>
      <c r="G154" s="219"/>
      <c r="H154" s="223">
        <v>785.085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226</v>
      </c>
      <c r="AU154" s="229" t="s">
        <v>86</v>
      </c>
      <c r="AV154" s="13" t="s">
        <v>86</v>
      </c>
      <c r="AW154" s="13" t="s">
        <v>4</v>
      </c>
      <c r="AX154" s="13" t="s">
        <v>84</v>
      </c>
      <c r="AY154" s="229" t="s">
        <v>176</v>
      </c>
    </row>
    <row r="155" spans="1:65" s="2" customFormat="1" ht="24.15" customHeight="1">
      <c r="A155" s="34"/>
      <c r="B155" s="35"/>
      <c r="C155" s="205" t="s">
        <v>205</v>
      </c>
      <c r="D155" s="205" t="s">
        <v>179</v>
      </c>
      <c r="E155" s="206" t="s">
        <v>347</v>
      </c>
      <c r="F155" s="207" t="s">
        <v>348</v>
      </c>
      <c r="G155" s="208" t="s">
        <v>344</v>
      </c>
      <c r="H155" s="209">
        <v>1045</v>
      </c>
      <c r="I155" s="210"/>
      <c r="J155" s="211">
        <f>ROUND(I155*H155,2)</f>
        <v>0</v>
      </c>
      <c r="K155" s="207" t="s">
        <v>183</v>
      </c>
      <c r="L155" s="39"/>
      <c r="M155" s="212" t="s">
        <v>1</v>
      </c>
      <c r="N155" s="213" t="s">
        <v>41</v>
      </c>
      <c r="O155" s="71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193</v>
      </c>
      <c r="AT155" s="216" t="s">
        <v>179</v>
      </c>
      <c r="AU155" s="216" t="s">
        <v>86</v>
      </c>
      <c r="AY155" s="17" t="s">
        <v>176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84</v>
      </c>
      <c r="BK155" s="217">
        <f>ROUND(I155*H155,2)</f>
        <v>0</v>
      </c>
      <c r="BL155" s="17" t="s">
        <v>193</v>
      </c>
      <c r="BM155" s="216" t="s">
        <v>1155</v>
      </c>
    </row>
    <row r="156" spans="2:51" s="13" customFormat="1" ht="10.2">
      <c r="B156" s="218"/>
      <c r="C156" s="219"/>
      <c r="D156" s="220" t="s">
        <v>226</v>
      </c>
      <c r="E156" s="221" t="s">
        <v>1</v>
      </c>
      <c r="F156" s="222" t="s">
        <v>1147</v>
      </c>
      <c r="G156" s="219"/>
      <c r="H156" s="223">
        <v>522.5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226</v>
      </c>
      <c r="AU156" s="229" t="s">
        <v>86</v>
      </c>
      <c r="AV156" s="13" t="s">
        <v>86</v>
      </c>
      <c r="AW156" s="13" t="s">
        <v>32</v>
      </c>
      <c r="AX156" s="13" t="s">
        <v>84</v>
      </c>
      <c r="AY156" s="229" t="s">
        <v>176</v>
      </c>
    </row>
    <row r="157" spans="2:51" s="13" customFormat="1" ht="10.2">
      <c r="B157" s="218"/>
      <c r="C157" s="219"/>
      <c r="D157" s="220" t="s">
        <v>226</v>
      </c>
      <c r="E157" s="219"/>
      <c r="F157" s="222" t="s">
        <v>1156</v>
      </c>
      <c r="G157" s="219"/>
      <c r="H157" s="223">
        <v>1045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226</v>
      </c>
      <c r="AU157" s="229" t="s">
        <v>86</v>
      </c>
      <c r="AV157" s="13" t="s">
        <v>86</v>
      </c>
      <c r="AW157" s="13" t="s">
        <v>4</v>
      </c>
      <c r="AX157" s="13" t="s">
        <v>84</v>
      </c>
      <c r="AY157" s="229" t="s">
        <v>176</v>
      </c>
    </row>
    <row r="158" spans="1:65" s="2" customFormat="1" ht="14.4" customHeight="1">
      <c r="A158" s="34"/>
      <c r="B158" s="35"/>
      <c r="C158" s="205" t="s">
        <v>210</v>
      </c>
      <c r="D158" s="205" t="s">
        <v>179</v>
      </c>
      <c r="E158" s="206" t="s">
        <v>352</v>
      </c>
      <c r="F158" s="207" t="s">
        <v>353</v>
      </c>
      <c r="G158" s="208" t="s">
        <v>291</v>
      </c>
      <c r="H158" s="209">
        <v>522.5</v>
      </c>
      <c r="I158" s="210"/>
      <c r="J158" s="211">
        <f>ROUND(I158*H158,2)</f>
        <v>0</v>
      </c>
      <c r="K158" s="207" t="s">
        <v>183</v>
      </c>
      <c r="L158" s="39"/>
      <c r="M158" s="212" t="s">
        <v>1</v>
      </c>
      <c r="N158" s="213" t="s">
        <v>41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193</v>
      </c>
      <c r="AT158" s="216" t="s">
        <v>179</v>
      </c>
      <c r="AU158" s="216" t="s">
        <v>86</v>
      </c>
      <c r="AY158" s="17" t="s">
        <v>176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84</v>
      </c>
      <c r="BK158" s="217">
        <f>ROUND(I158*H158,2)</f>
        <v>0</v>
      </c>
      <c r="BL158" s="17" t="s">
        <v>193</v>
      </c>
      <c r="BM158" s="216" t="s">
        <v>1157</v>
      </c>
    </row>
    <row r="159" spans="2:51" s="13" customFormat="1" ht="10.2">
      <c r="B159" s="218"/>
      <c r="C159" s="219"/>
      <c r="D159" s="220" t="s">
        <v>226</v>
      </c>
      <c r="E159" s="221" t="s">
        <v>1</v>
      </c>
      <c r="F159" s="222" t="s">
        <v>1147</v>
      </c>
      <c r="G159" s="219"/>
      <c r="H159" s="223">
        <v>522.5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226</v>
      </c>
      <c r="AU159" s="229" t="s">
        <v>86</v>
      </c>
      <c r="AV159" s="13" t="s">
        <v>86</v>
      </c>
      <c r="AW159" s="13" t="s">
        <v>32</v>
      </c>
      <c r="AX159" s="13" t="s">
        <v>84</v>
      </c>
      <c r="AY159" s="229" t="s">
        <v>176</v>
      </c>
    </row>
    <row r="160" spans="1:65" s="2" customFormat="1" ht="24.15" customHeight="1">
      <c r="A160" s="34"/>
      <c r="B160" s="35"/>
      <c r="C160" s="205" t="s">
        <v>213</v>
      </c>
      <c r="D160" s="205" t="s">
        <v>179</v>
      </c>
      <c r="E160" s="206" t="s">
        <v>930</v>
      </c>
      <c r="F160" s="207" t="s">
        <v>931</v>
      </c>
      <c r="G160" s="208" t="s">
        <v>236</v>
      </c>
      <c r="H160" s="209">
        <v>1045</v>
      </c>
      <c r="I160" s="210"/>
      <c r="J160" s="211">
        <f>ROUND(I160*H160,2)</f>
        <v>0</v>
      </c>
      <c r="K160" s="207" t="s">
        <v>183</v>
      </c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193</v>
      </c>
      <c r="AT160" s="216" t="s">
        <v>179</v>
      </c>
      <c r="AU160" s="216" t="s">
        <v>86</v>
      </c>
      <c r="AY160" s="17" t="s">
        <v>176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193</v>
      </c>
      <c r="BM160" s="216" t="s">
        <v>1158</v>
      </c>
    </row>
    <row r="161" spans="2:51" s="15" customFormat="1" ht="10.2">
      <c r="B161" s="249"/>
      <c r="C161" s="250"/>
      <c r="D161" s="220" t="s">
        <v>226</v>
      </c>
      <c r="E161" s="251" t="s">
        <v>1</v>
      </c>
      <c r="F161" s="252" t="s">
        <v>910</v>
      </c>
      <c r="G161" s="250"/>
      <c r="H161" s="251" t="s">
        <v>1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226</v>
      </c>
      <c r="AU161" s="258" t="s">
        <v>86</v>
      </c>
      <c r="AV161" s="15" t="s">
        <v>84</v>
      </c>
      <c r="AW161" s="15" t="s">
        <v>32</v>
      </c>
      <c r="AX161" s="15" t="s">
        <v>76</v>
      </c>
      <c r="AY161" s="258" t="s">
        <v>176</v>
      </c>
    </row>
    <row r="162" spans="2:51" s="15" customFormat="1" ht="20.4">
      <c r="B162" s="249"/>
      <c r="C162" s="250"/>
      <c r="D162" s="220" t="s">
        <v>226</v>
      </c>
      <c r="E162" s="251" t="s">
        <v>1</v>
      </c>
      <c r="F162" s="252" t="s">
        <v>1145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226</v>
      </c>
      <c r="AU162" s="258" t="s">
        <v>86</v>
      </c>
      <c r="AV162" s="15" t="s">
        <v>84</v>
      </c>
      <c r="AW162" s="15" t="s">
        <v>32</v>
      </c>
      <c r="AX162" s="15" t="s">
        <v>76</v>
      </c>
      <c r="AY162" s="258" t="s">
        <v>176</v>
      </c>
    </row>
    <row r="163" spans="2:51" s="15" customFormat="1" ht="10.2">
      <c r="B163" s="249"/>
      <c r="C163" s="250"/>
      <c r="D163" s="220" t="s">
        <v>226</v>
      </c>
      <c r="E163" s="251" t="s">
        <v>1</v>
      </c>
      <c r="F163" s="252" t="s">
        <v>912</v>
      </c>
      <c r="G163" s="250"/>
      <c r="H163" s="251" t="s">
        <v>1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226</v>
      </c>
      <c r="AU163" s="258" t="s">
        <v>86</v>
      </c>
      <c r="AV163" s="15" t="s">
        <v>84</v>
      </c>
      <c r="AW163" s="15" t="s">
        <v>32</v>
      </c>
      <c r="AX163" s="15" t="s">
        <v>76</v>
      </c>
      <c r="AY163" s="258" t="s">
        <v>176</v>
      </c>
    </row>
    <row r="164" spans="2:51" s="15" customFormat="1" ht="10.2">
      <c r="B164" s="249"/>
      <c r="C164" s="250"/>
      <c r="D164" s="220" t="s">
        <v>226</v>
      </c>
      <c r="E164" s="251" t="s">
        <v>1</v>
      </c>
      <c r="F164" s="252" t="s">
        <v>1146</v>
      </c>
      <c r="G164" s="250"/>
      <c r="H164" s="251" t="s">
        <v>1</v>
      </c>
      <c r="I164" s="253"/>
      <c r="J164" s="250"/>
      <c r="K164" s="250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226</v>
      </c>
      <c r="AU164" s="258" t="s">
        <v>86</v>
      </c>
      <c r="AV164" s="15" t="s">
        <v>84</v>
      </c>
      <c r="AW164" s="15" t="s">
        <v>32</v>
      </c>
      <c r="AX164" s="15" t="s">
        <v>76</v>
      </c>
      <c r="AY164" s="258" t="s">
        <v>176</v>
      </c>
    </row>
    <row r="165" spans="2:51" s="13" customFormat="1" ht="10.2">
      <c r="B165" s="218"/>
      <c r="C165" s="219"/>
      <c r="D165" s="220" t="s">
        <v>226</v>
      </c>
      <c r="E165" s="221" t="s">
        <v>1</v>
      </c>
      <c r="F165" s="222" t="s">
        <v>1159</v>
      </c>
      <c r="G165" s="219"/>
      <c r="H165" s="223">
        <v>1045</v>
      </c>
      <c r="I165" s="224"/>
      <c r="J165" s="219"/>
      <c r="K165" s="219"/>
      <c r="L165" s="225"/>
      <c r="M165" s="230"/>
      <c r="N165" s="231"/>
      <c r="O165" s="231"/>
      <c r="P165" s="231"/>
      <c r="Q165" s="231"/>
      <c r="R165" s="231"/>
      <c r="S165" s="231"/>
      <c r="T165" s="232"/>
      <c r="AT165" s="229" t="s">
        <v>226</v>
      </c>
      <c r="AU165" s="229" t="s">
        <v>86</v>
      </c>
      <c r="AV165" s="13" t="s">
        <v>86</v>
      </c>
      <c r="AW165" s="13" t="s">
        <v>32</v>
      </c>
      <c r="AX165" s="13" t="s">
        <v>84</v>
      </c>
      <c r="AY165" s="229" t="s">
        <v>176</v>
      </c>
    </row>
    <row r="166" spans="1:31" s="2" customFormat="1" ht="6.9" customHeight="1">
      <c r="A166" s="34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39"/>
      <c r="M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</sheetData>
  <sheetProtection algorithmName="SHA-512" hashValue="frBEXNrFirNPPL4QWtTnu9r9uhAd7N6NGQT6RxiA0dYbhxRQyfytK3RFQmxoshjPSmu+ycLQLoVC7eX5D0DI8Q==" saltValue="u2uqwnBl1fYVRHqVjHMrfYMRl9p2KCgeKFp7ajYxu3XTrbP7NA/dkzW8D+yXykTfqfE4IWztv/cuXZ+NESLE2w==" spinCount="100000" sheet="1" objects="1" scenarios="1" formatColumns="0" formatRows="0" autoFilter="0"/>
  <autoFilter ref="C131:K165"/>
  <mergeCells count="17"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124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1160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J100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ROUND((SUM(BE100:BE107)+SUM(BE127:BE141)),2)</f>
        <v>0</v>
      </c>
      <c r="G35" s="34"/>
      <c r="H35" s="34"/>
      <c r="I35" s="132">
        <v>0.21</v>
      </c>
      <c r="J35" s="131">
        <f>ROUND(((SUM(BE100:BE107)+SUM(BE127:BE141))*I35),2)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ROUND((SUM(BF100:BF107)+SUM(BF127:BF141)),2)</f>
        <v>0</v>
      </c>
      <c r="G36" s="34"/>
      <c r="H36" s="34"/>
      <c r="I36" s="132">
        <v>0.15</v>
      </c>
      <c r="J36" s="131">
        <f>ROUND(((SUM(BF100:BF107)+SUM(BF127:BF141))*I36),2)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ROUND((SUM(BG100:BG107)+SUM(BG127:BG141)),2)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ROUND((SUM(BH100:BH107)+SUM(BH127:BH141)),2)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ROUND((SUM(BI100:BI107)+SUM(BI127:BI141)),2)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SO 151.ZH - Dopravní značení II/231 (od km 1,710 do km 2,660)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1161</v>
      </c>
      <c r="E97" s="158"/>
      <c r="F97" s="158"/>
      <c r="G97" s="158"/>
      <c r="H97" s="158"/>
      <c r="I97" s="158"/>
      <c r="J97" s="159">
        <f>J128</f>
        <v>0</v>
      </c>
      <c r="K97" s="156"/>
      <c r="L97" s="160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9.25" customHeight="1">
      <c r="A100" s="34"/>
      <c r="B100" s="35"/>
      <c r="C100" s="154" t="s">
        <v>151</v>
      </c>
      <c r="D100" s="36"/>
      <c r="E100" s="36"/>
      <c r="F100" s="36"/>
      <c r="G100" s="36"/>
      <c r="H100" s="36"/>
      <c r="I100" s="36"/>
      <c r="J100" s="166">
        <f>ROUND(J101+J102+J103+J104+J105+J106,2)</f>
        <v>0</v>
      </c>
      <c r="K100" s="36"/>
      <c r="L100" s="51"/>
      <c r="N100" s="167" t="s">
        <v>40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65" s="2" customFormat="1" ht="18" customHeight="1">
      <c r="A101" s="34"/>
      <c r="B101" s="35"/>
      <c r="C101" s="36"/>
      <c r="D101" s="327" t="s">
        <v>152</v>
      </c>
      <c r="E101" s="328"/>
      <c r="F101" s="328"/>
      <c r="G101" s="36"/>
      <c r="H101" s="36"/>
      <c r="I101" s="36"/>
      <c r="J101" s="169">
        <v>0</v>
      </c>
      <c r="K101" s="36"/>
      <c r="L101" s="170"/>
      <c r="M101" s="171"/>
      <c r="N101" s="172" t="s">
        <v>42</v>
      </c>
      <c r="O101" s="171"/>
      <c r="P101" s="171"/>
      <c r="Q101" s="171"/>
      <c r="R101" s="171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4" t="s">
        <v>153</v>
      </c>
      <c r="AZ101" s="171"/>
      <c r="BA101" s="171"/>
      <c r="BB101" s="171"/>
      <c r="BC101" s="171"/>
      <c r="BD101" s="171"/>
      <c r="BE101" s="175">
        <f aca="true" t="shared" si="0" ref="BE101:BE106">IF(N101="základní",J101,0)</f>
        <v>0</v>
      </c>
      <c r="BF101" s="175">
        <f aca="true" t="shared" si="1" ref="BF101:BF106">IF(N101="snížená",J101,0)</f>
        <v>0</v>
      </c>
      <c r="BG101" s="175">
        <f aca="true" t="shared" si="2" ref="BG101:BG106">IF(N101="zákl. přenesená",J101,0)</f>
        <v>0</v>
      </c>
      <c r="BH101" s="175">
        <f aca="true" t="shared" si="3" ref="BH101:BH106">IF(N101="sníž. přenesená",J101,0)</f>
        <v>0</v>
      </c>
      <c r="BI101" s="175">
        <f aca="true" t="shared" si="4" ref="BI101:BI106">IF(N101="nulová",J101,0)</f>
        <v>0</v>
      </c>
      <c r="BJ101" s="174" t="s">
        <v>86</v>
      </c>
      <c r="BK101" s="171"/>
      <c r="BL101" s="171"/>
      <c r="BM101" s="171"/>
    </row>
    <row r="102" spans="1:65" s="2" customFormat="1" ht="18" customHeight="1">
      <c r="A102" s="34"/>
      <c r="B102" s="35"/>
      <c r="C102" s="36"/>
      <c r="D102" s="327" t="s">
        <v>154</v>
      </c>
      <c r="E102" s="328"/>
      <c r="F102" s="328"/>
      <c r="G102" s="36"/>
      <c r="H102" s="36"/>
      <c r="I102" s="36"/>
      <c r="J102" s="169">
        <v>0</v>
      </c>
      <c r="K102" s="36"/>
      <c r="L102" s="170"/>
      <c r="M102" s="171"/>
      <c r="N102" s="172" t="s">
        <v>42</v>
      </c>
      <c r="O102" s="171"/>
      <c r="P102" s="171"/>
      <c r="Q102" s="171"/>
      <c r="R102" s="171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4" t="s">
        <v>153</v>
      </c>
      <c r="AZ102" s="171"/>
      <c r="BA102" s="171"/>
      <c r="BB102" s="171"/>
      <c r="BC102" s="171"/>
      <c r="BD102" s="171"/>
      <c r="BE102" s="175">
        <f t="shared" si="0"/>
        <v>0</v>
      </c>
      <c r="BF102" s="175">
        <f t="shared" si="1"/>
        <v>0</v>
      </c>
      <c r="BG102" s="175">
        <f t="shared" si="2"/>
        <v>0</v>
      </c>
      <c r="BH102" s="175">
        <f t="shared" si="3"/>
        <v>0</v>
      </c>
      <c r="BI102" s="175">
        <f t="shared" si="4"/>
        <v>0</v>
      </c>
      <c r="BJ102" s="174" t="s">
        <v>86</v>
      </c>
      <c r="BK102" s="171"/>
      <c r="BL102" s="171"/>
      <c r="BM102" s="171"/>
    </row>
    <row r="103" spans="1:65" s="2" customFormat="1" ht="18" customHeight="1">
      <c r="A103" s="34"/>
      <c r="B103" s="35"/>
      <c r="C103" s="36"/>
      <c r="D103" s="327" t="s">
        <v>155</v>
      </c>
      <c r="E103" s="328"/>
      <c r="F103" s="328"/>
      <c r="G103" s="36"/>
      <c r="H103" s="36"/>
      <c r="I103" s="36"/>
      <c r="J103" s="169">
        <v>0</v>
      </c>
      <c r="K103" s="36"/>
      <c r="L103" s="170"/>
      <c r="M103" s="171"/>
      <c r="N103" s="172" t="s">
        <v>42</v>
      </c>
      <c r="O103" s="171"/>
      <c r="P103" s="171"/>
      <c r="Q103" s="171"/>
      <c r="R103" s="171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4" t="s">
        <v>153</v>
      </c>
      <c r="AZ103" s="171"/>
      <c r="BA103" s="171"/>
      <c r="BB103" s="171"/>
      <c r="BC103" s="171"/>
      <c r="BD103" s="171"/>
      <c r="BE103" s="175">
        <f t="shared" si="0"/>
        <v>0</v>
      </c>
      <c r="BF103" s="175">
        <f t="shared" si="1"/>
        <v>0</v>
      </c>
      <c r="BG103" s="175">
        <f t="shared" si="2"/>
        <v>0</v>
      </c>
      <c r="BH103" s="175">
        <f t="shared" si="3"/>
        <v>0</v>
      </c>
      <c r="BI103" s="175">
        <f t="shared" si="4"/>
        <v>0</v>
      </c>
      <c r="BJ103" s="174" t="s">
        <v>86</v>
      </c>
      <c r="BK103" s="171"/>
      <c r="BL103" s="171"/>
      <c r="BM103" s="171"/>
    </row>
    <row r="104" spans="1:65" s="2" customFormat="1" ht="18" customHeight="1">
      <c r="A104" s="34"/>
      <c r="B104" s="35"/>
      <c r="C104" s="36"/>
      <c r="D104" s="327" t="s">
        <v>156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t="shared" si="0"/>
        <v>0</v>
      </c>
      <c r="BF104" s="175">
        <f t="shared" si="1"/>
        <v>0</v>
      </c>
      <c r="BG104" s="175">
        <f t="shared" si="2"/>
        <v>0</v>
      </c>
      <c r="BH104" s="175">
        <f t="shared" si="3"/>
        <v>0</v>
      </c>
      <c r="BI104" s="175">
        <f t="shared" si="4"/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157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168" t="s">
        <v>158</v>
      </c>
      <c r="E106" s="36"/>
      <c r="F106" s="36"/>
      <c r="G106" s="36"/>
      <c r="H106" s="36"/>
      <c r="I106" s="36"/>
      <c r="J106" s="169">
        <f>ROUND(J30*T106,2)</f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159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31" s="2" customFormat="1" ht="10.2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76" t="s">
        <v>160</v>
      </c>
      <c r="D108" s="152"/>
      <c r="E108" s="152"/>
      <c r="F108" s="152"/>
      <c r="G108" s="152"/>
      <c r="H108" s="152"/>
      <c r="I108" s="152"/>
      <c r="J108" s="177">
        <f>ROUND(J96+J100,2)</f>
        <v>0</v>
      </c>
      <c r="K108" s="152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161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24" t="str">
        <f>E7</f>
        <v>II/231 - Rekonstrukce ul. 28. října III. část</v>
      </c>
      <c r="F117" s="325"/>
      <c r="G117" s="325"/>
      <c r="H117" s="32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138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7" t="str">
        <f>E9</f>
        <v>SO 151.ZH - Dopravní značení II/231 (od km 1,710 do km 2,660)</v>
      </c>
      <c r="F119" s="326"/>
      <c r="G119" s="326"/>
      <c r="H119" s="32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Tábor</v>
      </c>
      <c r="G121" s="36"/>
      <c r="H121" s="36"/>
      <c r="I121" s="29" t="s">
        <v>22</v>
      </c>
      <c r="J121" s="66" t="str">
        <f>IF(J12="","",J12)</f>
        <v>30. 6. 2020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24</v>
      </c>
      <c r="D123" s="36"/>
      <c r="E123" s="36"/>
      <c r="F123" s="27" t="str">
        <f>E15</f>
        <v>Správa a údržba silnic Plzeňského kraje</v>
      </c>
      <c r="G123" s="36"/>
      <c r="H123" s="36"/>
      <c r="I123" s="29" t="s">
        <v>30</v>
      </c>
      <c r="J123" s="32" t="str">
        <f>E21</f>
        <v>Ing. Miloš Burianec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78"/>
      <c r="B126" s="179"/>
      <c r="C126" s="180" t="s">
        <v>162</v>
      </c>
      <c r="D126" s="181" t="s">
        <v>61</v>
      </c>
      <c r="E126" s="181" t="s">
        <v>57</v>
      </c>
      <c r="F126" s="181" t="s">
        <v>58</v>
      </c>
      <c r="G126" s="181" t="s">
        <v>163</v>
      </c>
      <c r="H126" s="181" t="s">
        <v>164</v>
      </c>
      <c r="I126" s="181" t="s">
        <v>165</v>
      </c>
      <c r="J126" s="181" t="s">
        <v>144</v>
      </c>
      <c r="K126" s="182" t="s">
        <v>166</v>
      </c>
      <c r="L126" s="183"/>
      <c r="M126" s="75" t="s">
        <v>1</v>
      </c>
      <c r="N126" s="76" t="s">
        <v>40</v>
      </c>
      <c r="O126" s="76" t="s">
        <v>167</v>
      </c>
      <c r="P126" s="76" t="s">
        <v>168</v>
      </c>
      <c r="Q126" s="76" t="s">
        <v>169</v>
      </c>
      <c r="R126" s="76" t="s">
        <v>170</v>
      </c>
      <c r="S126" s="76" t="s">
        <v>171</v>
      </c>
      <c r="T126" s="77" t="s">
        <v>172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</row>
    <row r="127" spans="1:63" s="2" customFormat="1" ht="22.8" customHeight="1">
      <c r="A127" s="34"/>
      <c r="B127" s="35"/>
      <c r="C127" s="82" t="s">
        <v>173</v>
      </c>
      <c r="D127" s="36"/>
      <c r="E127" s="36"/>
      <c r="F127" s="36"/>
      <c r="G127" s="36"/>
      <c r="H127" s="36"/>
      <c r="I127" s="36"/>
      <c r="J127" s="184">
        <f>BK127</f>
        <v>0</v>
      </c>
      <c r="K127" s="36"/>
      <c r="L127" s="39"/>
      <c r="M127" s="78"/>
      <c r="N127" s="185"/>
      <c r="O127" s="79"/>
      <c r="P127" s="186">
        <f>P128</f>
        <v>0</v>
      </c>
      <c r="Q127" s="79"/>
      <c r="R127" s="186">
        <f>R128</f>
        <v>1.4211040000000001</v>
      </c>
      <c r="S127" s="79"/>
      <c r="T127" s="187">
        <f>T128</f>
        <v>0.012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90</v>
      </c>
      <c r="BK127" s="188">
        <f>BK128</f>
        <v>0</v>
      </c>
    </row>
    <row r="128" spans="2:63" s="12" customFormat="1" ht="25.95" customHeight="1">
      <c r="B128" s="189"/>
      <c r="C128" s="190"/>
      <c r="D128" s="191" t="s">
        <v>75</v>
      </c>
      <c r="E128" s="192" t="s">
        <v>213</v>
      </c>
      <c r="F128" s="192" t="s">
        <v>477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SUM(P129:P141)</f>
        <v>0</v>
      </c>
      <c r="Q128" s="197"/>
      <c r="R128" s="198">
        <f>SUM(R129:R141)</f>
        <v>1.4211040000000001</v>
      </c>
      <c r="S128" s="197"/>
      <c r="T128" s="199">
        <f>SUM(T129:T141)</f>
        <v>0.012</v>
      </c>
      <c r="AR128" s="200" t="s">
        <v>84</v>
      </c>
      <c r="AT128" s="201" t="s">
        <v>75</v>
      </c>
      <c r="AU128" s="201" t="s">
        <v>76</v>
      </c>
      <c r="AY128" s="200" t="s">
        <v>176</v>
      </c>
      <c r="BK128" s="202">
        <f>SUM(BK129:BK141)</f>
        <v>0</v>
      </c>
    </row>
    <row r="129" spans="1:65" s="2" customFormat="1" ht="24.15" customHeight="1">
      <c r="A129" s="34"/>
      <c r="B129" s="35"/>
      <c r="C129" s="205" t="s">
        <v>84</v>
      </c>
      <c r="D129" s="205" t="s">
        <v>179</v>
      </c>
      <c r="E129" s="206" t="s">
        <v>1162</v>
      </c>
      <c r="F129" s="207" t="s">
        <v>1163</v>
      </c>
      <c r="G129" s="208" t="s">
        <v>240</v>
      </c>
      <c r="H129" s="209">
        <v>46</v>
      </c>
      <c r="I129" s="210"/>
      <c r="J129" s="211">
        <f aca="true" t="shared" si="5" ref="J129:J139">ROUND(I129*H129,2)</f>
        <v>0</v>
      </c>
      <c r="K129" s="207" t="s">
        <v>183</v>
      </c>
      <c r="L129" s="39"/>
      <c r="M129" s="212" t="s">
        <v>1</v>
      </c>
      <c r="N129" s="213" t="s">
        <v>41</v>
      </c>
      <c r="O129" s="71"/>
      <c r="P129" s="214">
        <f aca="true" t="shared" si="6" ref="P129:P139">O129*H129</f>
        <v>0</v>
      </c>
      <c r="Q129" s="214">
        <v>0</v>
      </c>
      <c r="R129" s="214">
        <f aca="true" t="shared" si="7" ref="R129:R139">Q129*H129</f>
        <v>0</v>
      </c>
      <c r="S129" s="214">
        <v>0</v>
      </c>
      <c r="T129" s="215">
        <f aca="true" t="shared" si="8" ref="T129:T139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193</v>
      </c>
      <c r="AT129" s="216" t="s">
        <v>179</v>
      </c>
      <c r="AU129" s="216" t="s">
        <v>84</v>
      </c>
      <c r="AY129" s="17" t="s">
        <v>176</v>
      </c>
      <c r="BE129" s="217">
        <f aca="true" t="shared" si="9" ref="BE129:BE139">IF(N129="základní",J129,0)</f>
        <v>0</v>
      </c>
      <c r="BF129" s="217">
        <f aca="true" t="shared" si="10" ref="BF129:BF139">IF(N129="snížená",J129,0)</f>
        <v>0</v>
      </c>
      <c r="BG129" s="217">
        <f aca="true" t="shared" si="11" ref="BG129:BG139">IF(N129="zákl. přenesená",J129,0)</f>
        <v>0</v>
      </c>
      <c r="BH129" s="217">
        <f aca="true" t="shared" si="12" ref="BH129:BH139">IF(N129="sníž. přenesená",J129,0)</f>
        <v>0</v>
      </c>
      <c r="BI129" s="217">
        <f aca="true" t="shared" si="13" ref="BI129:BI139">IF(N129="nulová",J129,0)</f>
        <v>0</v>
      </c>
      <c r="BJ129" s="17" t="s">
        <v>84</v>
      </c>
      <c r="BK129" s="217">
        <f aca="true" t="shared" si="14" ref="BK129:BK139">ROUND(I129*H129,2)</f>
        <v>0</v>
      </c>
      <c r="BL129" s="17" t="s">
        <v>193</v>
      </c>
      <c r="BM129" s="216" t="s">
        <v>1164</v>
      </c>
    </row>
    <row r="130" spans="1:65" s="2" customFormat="1" ht="14.4" customHeight="1">
      <c r="A130" s="34"/>
      <c r="B130" s="35"/>
      <c r="C130" s="259" t="s">
        <v>86</v>
      </c>
      <c r="D130" s="259" t="s">
        <v>341</v>
      </c>
      <c r="E130" s="260" t="s">
        <v>1165</v>
      </c>
      <c r="F130" s="261" t="s">
        <v>1166</v>
      </c>
      <c r="G130" s="262" t="s">
        <v>240</v>
      </c>
      <c r="H130" s="263">
        <v>46</v>
      </c>
      <c r="I130" s="264"/>
      <c r="J130" s="265">
        <f t="shared" si="5"/>
        <v>0</v>
      </c>
      <c r="K130" s="261" t="s">
        <v>183</v>
      </c>
      <c r="L130" s="266"/>
      <c r="M130" s="267" t="s">
        <v>1</v>
      </c>
      <c r="N130" s="268" t="s">
        <v>41</v>
      </c>
      <c r="O130" s="71"/>
      <c r="P130" s="214">
        <f t="shared" si="6"/>
        <v>0</v>
      </c>
      <c r="Q130" s="214">
        <v>0.0021</v>
      </c>
      <c r="R130" s="214">
        <f t="shared" si="7"/>
        <v>0.09659999999999999</v>
      </c>
      <c r="S130" s="214">
        <v>0</v>
      </c>
      <c r="T130" s="215">
        <f t="shared" si="8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210</v>
      </c>
      <c r="AT130" s="216" t="s">
        <v>341</v>
      </c>
      <c r="AU130" s="216" t="s">
        <v>84</v>
      </c>
      <c r="AY130" s="17" t="s">
        <v>176</v>
      </c>
      <c r="BE130" s="217">
        <f t="shared" si="9"/>
        <v>0</v>
      </c>
      <c r="BF130" s="217">
        <f t="shared" si="10"/>
        <v>0</v>
      </c>
      <c r="BG130" s="217">
        <f t="shared" si="11"/>
        <v>0</v>
      </c>
      <c r="BH130" s="217">
        <f t="shared" si="12"/>
        <v>0</v>
      </c>
      <c r="BI130" s="217">
        <f t="shared" si="13"/>
        <v>0</v>
      </c>
      <c r="BJ130" s="17" t="s">
        <v>84</v>
      </c>
      <c r="BK130" s="217">
        <f t="shared" si="14"/>
        <v>0</v>
      </c>
      <c r="BL130" s="17" t="s">
        <v>193</v>
      </c>
      <c r="BM130" s="216" t="s">
        <v>1167</v>
      </c>
    </row>
    <row r="131" spans="1:65" s="2" customFormat="1" ht="24.15" customHeight="1">
      <c r="A131" s="34"/>
      <c r="B131" s="35"/>
      <c r="C131" s="205" t="s">
        <v>189</v>
      </c>
      <c r="D131" s="205" t="s">
        <v>179</v>
      </c>
      <c r="E131" s="206" t="s">
        <v>1168</v>
      </c>
      <c r="F131" s="207" t="s">
        <v>1169</v>
      </c>
      <c r="G131" s="208" t="s">
        <v>240</v>
      </c>
      <c r="H131" s="209">
        <v>3</v>
      </c>
      <c r="I131" s="210"/>
      <c r="J131" s="211">
        <f t="shared" si="5"/>
        <v>0</v>
      </c>
      <c r="K131" s="207" t="s">
        <v>183</v>
      </c>
      <c r="L131" s="39"/>
      <c r="M131" s="212" t="s">
        <v>1</v>
      </c>
      <c r="N131" s="213" t="s">
        <v>41</v>
      </c>
      <c r="O131" s="71"/>
      <c r="P131" s="214">
        <f t="shared" si="6"/>
        <v>0</v>
      </c>
      <c r="Q131" s="214">
        <v>0.0007</v>
      </c>
      <c r="R131" s="214">
        <f t="shared" si="7"/>
        <v>0.0021</v>
      </c>
      <c r="S131" s="214">
        <v>0</v>
      </c>
      <c r="T131" s="215">
        <f t="shared" si="8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193</v>
      </c>
      <c r="AT131" s="216" t="s">
        <v>179</v>
      </c>
      <c r="AU131" s="216" t="s">
        <v>84</v>
      </c>
      <c r="AY131" s="17" t="s">
        <v>176</v>
      </c>
      <c r="BE131" s="217">
        <f t="shared" si="9"/>
        <v>0</v>
      </c>
      <c r="BF131" s="217">
        <f t="shared" si="10"/>
        <v>0</v>
      </c>
      <c r="BG131" s="217">
        <f t="shared" si="11"/>
        <v>0</v>
      </c>
      <c r="BH131" s="217">
        <f t="shared" si="12"/>
        <v>0</v>
      </c>
      <c r="BI131" s="217">
        <f t="shared" si="13"/>
        <v>0</v>
      </c>
      <c r="BJ131" s="17" t="s">
        <v>84</v>
      </c>
      <c r="BK131" s="217">
        <f t="shared" si="14"/>
        <v>0</v>
      </c>
      <c r="BL131" s="17" t="s">
        <v>193</v>
      </c>
      <c r="BM131" s="216" t="s">
        <v>1170</v>
      </c>
    </row>
    <row r="132" spans="1:65" s="2" customFormat="1" ht="24.15" customHeight="1">
      <c r="A132" s="34"/>
      <c r="B132" s="35"/>
      <c r="C132" s="259" t="s">
        <v>193</v>
      </c>
      <c r="D132" s="259" t="s">
        <v>341</v>
      </c>
      <c r="E132" s="260" t="s">
        <v>1171</v>
      </c>
      <c r="F132" s="261" t="s">
        <v>1172</v>
      </c>
      <c r="G132" s="262" t="s">
        <v>240</v>
      </c>
      <c r="H132" s="263">
        <v>3</v>
      </c>
      <c r="I132" s="264"/>
      <c r="J132" s="265">
        <f t="shared" si="5"/>
        <v>0</v>
      </c>
      <c r="K132" s="261" t="s">
        <v>183</v>
      </c>
      <c r="L132" s="266"/>
      <c r="M132" s="267" t="s">
        <v>1</v>
      </c>
      <c r="N132" s="268" t="s">
        <v>41</v>
      </c>
      <c r="O132" s="71"/>
      <c r="P132" s="214">
        <f t="shared" si="6"/>
        <v>0</v>
      </c>
      <c r="Q132" s="214">
        <v>0.005</v>
      </c>
      <c r="R132" s="214">
        <f t="shared" si="7"/>
        <v>0.015</v>
      </c>
      <c r="S132" s="214">
        <v>0</v>
      </c>
      <c r="T132" s="215">
        <f t="shared" si="8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210</v>
      </c>
      <c r="AT132" s="216" t="s">
        <v>341</v>
      </c>
      <c r="AU132" s="216" t="s">
        <v>84</v>
      </c>
      <c r="AY132" s="17" t="s">
        <v>176</v>
      </c>
      <c r="BE132" s="217">
        <f t="shared" si="9"/>
        <v>0</v>
      </c>
      <c r="BF132" s="217">
        <f t="shared" si="10"/>
        <v>0</v>
      </c>
      <c r="BG132" s="217">
        <f t="shared" si="11"/>
        <v>0</v>
      </c>
      <c r="BH132" s="217">
        <f t="shared" si="12"/>
        <v>0</v>
      </c>
      <c r="BI132" s="217">
        <f t="shared" si="13"/>
        <v>0</v>
      </c>
      <c r="BJ132" s="17" t="s">
        <v>84</v>
      </c>
      <c r="BK132" s="217">
        <f t="shared" si="14"/>
        <v>0</v>
      </c>
      <c r="BL132" s="17" t="s">
        <v>193</v>
      </c>
      <c r="BM132" s="216" t="s">
        <v>1173</v>
      </c>
    </row>
    <row r="133" spans="1:65" s="2" customFormat="1" ht="24.15" customHeight="1">
      <c r="A133" s="34"/>
      <c r="B133" s="35"/>
      <c r="C133" s="205" t="s">
        <v>175</v>
      </c>
      <c r="D133" s="205" t="s">
        <v>179</v>
      </c>
      <c r="E133" s="206" t="s">
        <v>1174</v>
      </c>
      <c r="F133" s="207" t="s">
        <v>1175</v>
      </c>
      <c r="G133" s="208" t="s">
        <v>240</v>
      </c>
      <c r="H133" s="209">
        <v>2</v>
      </c>
      <c r="I133" s="210"/>
      <c r="J133" s="211">
        <f t="shared" si="5"/>
        <v>0</v>
      </c>
      <c r="K133" s="207" t="s">
        <v>183</v>
      </c>
      <c r="L133" s="39"/>
      <c r="M133" s="212" t="s">
        <v>1</v>
      </c>
      <c r="N133" s="213" t="s">
        <v>41</v>
      </c>
      <c r="O133" s="71"/>
      <c r="P133" s="214">
        <f t="shared" si="6"/>
        <v>0</v>
      </c>
      <c r="Q133" s="214">
        <v>0.10941</v>
      </c>
      <c r="R133" s="214">
        <f t="shared" si="7"/>
        <v>0.21882</v>
      </c>
      <c r="S133" s="214">
        <v>0</v>
      </c>
      <c r="T133" s="215">
        <f t="shared" si="8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193</v>
      </c>
      <c r="AT133" s="216" t="s">
        <v>179</v>
      </c>
      <c r="AU133" s="216" t="s">
        <v>84</v>
      </c>
      <c r="AY133" s="17" t="s">
        <v>176</v>
      </c>
      <c r="BE133" s="217">
        <f t="shared" si="9"/>
        <v>0</v>
      </c>
      <c r="BF133" s="217">
        <f t="shared" si="10"/>
        <v>0</v>
      </c>
      <c r="BG133" s="217">
        <f t="shared" si="11"/>
        <v>0</v>
      </c>
      <c r="BH133" s="217">
        <f t="shared" si="12"/>
        <v>0</v>
      </c>
      <c r="BI133" s="217">
        <f t="shared" si="13"/>
        <v>0</v>
      </c>
      <c r="BJ133" s="17" t="s">
        <v>84</v>
      </c>
      <c r="BK133" s="217">
        <f t="shared" si="14"/>
        <v>0</v>
      </c>
      <c r="BL133" s="17" t="s">
        <v>193</v>
      </c>
      <c r="BM133" s="216" t="s">
        <v>1176</v>
      </c>
    </row>
    <row r="134" spans="1:65" s="2" customFormat="1" ht="14.4" customHeight="1">
      <c r="A134" s="34"/>
      <c r="B134" s="35"/>
      <c r="C134" s="259" t="s">
        <v>200</v>
      </c>
      <c r="D134" s="259" t="s">
        <v>341</v>
      </c>
      <c r="E134" s="260" t="s">
        <v>1177</v>
      </c>
      <c r="F134" s="261" t="s">
        <v>1178</v>
      </c>
      <c r="G134" s="262" t="s">
        <v>240</v>
      </c>
      <c r="H134" s="263">
        <v>2</v>
      </c>
      <c r="I134" s="264"/>
      <c r="J134" s="265">
        <f t="shared" si="5"/>
        <v>0</v>
      </c>
      <c r="K134" s="261" t="s">
        <v>183</v>
      </c>
      <c r="L134" s="266"/>
      <c r="M134" s="267" t="s">
        <v>1</v>
      </c>
      <c r="N134" s="268" t="s">
        <v>41</v>
      </c>
      <c r="O134" s="71"/>
      <c r="P134" s="214">
        <f t="shared" si="6"/>
        <v>0</v>
      </c>
      <c r="Q134" s="214">
        <v>0.0065</v>
      </c>
      <c r="R134" s="214">
        <f t="shared" si="7"/>
        <v>0.013</v>
      </c>
      <c r="S134" s="214">
        <v>0</v>
      </c>
      <c r="T134" s="215">
        <f t="shared" si="8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210</v>
      </c>
      <c r="AT134" s="216" t="s">
        <v>341</v>
      </c>
      <c r="AU134" s="216" t="s">
        <v>84</v>
      </c>
      <c r="AY134" s="17" t="s">
        <v>176</v>
      </c>
      <c r="BE134" s="217">
        <f t="shared" si="9"/>
        <v>0</v>
      </c>
      <c r="BF134" s="217">
        <f t="shared" si="10"/>
        <v>0</v>
      </c>
      <c r="BG134" s="217">
        <f t="shared" si="11"/>
        <v>0</v>
      </c>
      <c r="BH134" s="217">
        <f t="shared" si="12"/>
        <v>0</v>
      </c>
      <c r="BI134" s="217">
        <f t="shared" si="13"/>
        <v>0</v>
      </c>
      <c r="BJ134" s="17" t="s">
        <v>84</v>
      </c>
      <c r="BK134" s="217">
        <f t="shared" si="14"/>
        <v>0</v>
      </c>
      <c r="BL134" s="17" t="s">
        <v>193</v>
      </c>
      <c r="BM134" s="216" t="s">
        <v>1179</v>
      </c>
    </row>
    <row r="135" spans="1:65" s="2" customFormat="1" ht="24.15" customHeight="1">
      <c r="A135" s="34"/>
      <c r="B135" s="35"/>
      <c r="C135" s="205" t="s">
        <v>205</v>
      </c>
      <c r="D135" s="205" t="s">
        <v>179</v>
      </c>
      <c r="E135" s="206" t="s">
        <v>1180</v>
      </c>
      <c r="F135" s="207" t="s">
        <v>1181</v>
      </c>
      <c r="G135" s="208" t="s">
        <v>385</v>
      </c>
      <c r="H135" s="209">
        <v>950</v>
      </c>
      <c r="I135" s="210"/>
      <c r="J135" s="211">
        <f t="shared" si="5"/>
        <v>0</v>
      </c>
      <c r="K135" s="207" t="s">
        <v>183</v>
      </c>
      <c r="L135" s="39"/>
      <c r="M135" s="212" t="s">
        <v>1</v>
      </c>
      <c r="N135" s="213" t="s">
        <v>41</v>
      </c>
      <c r="O135" s="71"/>
      <c r="P135" s="214">
        <f t="shared" si="6"/>
        <v>0</v>
      </c>
      <c r="Q135" s="214">
        <v>0.0002</v>
      </c>
      <c r="R135" s="214">
        <f t="shared" si="7"/>
        <v>0.19</v>
      </c>
      <c r="S135" s="214">
        <v>0</v>
      </c>
      <c r="T135" s="215">
        <f t="shared" si="8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193</v>
      </c>
      <c r="AT135" s="216" t="s">
        <v>179</v>
      </c>
      <c r="AU135" s="216" t="s">
        <v>84</v>
      </c>
      <c r="AY135" s="17" t="s">
        <v>176</v>
      </c>
      <c r="BE135" s="217">
        <f t="shared" si="9"/>
        <v>0</v>
      </c>
      <c r="BF135" s="217">
        <f t="shared" si="10"/>
        <v>0</v>
      </c>
      <c r="BG135" s="217">
        <f t="shared" si="11"/>
        <v>0</v>
      </c>
      <c r="BH135" s="217">
        <f t="shared" si="12"/>
        <v>0</v>
      </c>
      <c r="BI135" s="217">
        <f t="shared" si="13"/>
        <v>0</v>
      </c>
      <c r="BJ135" s="17" t="s">
        <v>84</v>
      </c>
      <c r="BK135" s="217">
        <f t="shared" si="14"/>
        <v>0</v>
      </c>
      <c r="BL135" s="17" t="s">
        <v>193</v>
      </c>
      <c r="BM135" s="216" t="s">
        <v>1182</v>
      </c>
    </row>
    <row r="136" spans="1:65" s="2" customFormat="1" ht="24.15" customHeight="1">
      <c r="A136" s="34"/>
      <c r="B136" s="35"/>
      <c r="C136" s="205" t="s">
        <v>210</v>
      </c>
      <c r="D136" s="205" t="s">
        <v>179</v>
      </c>
      <c r="E136" s="206" t="s">
        <v>1183</v>
      </c>
      <c r="F136" s="207" t="s">
        <v>1184</v>
      </c>
      <c r="G136" s="208" t="s">
        <v>385</v>
      </c>
      <c r="H136" s="209">
        <v>1873.4</v>
      </c>
      <c r="I136" s="210"/>
      <c r="J136" s="211">
        <f t="shared" si="5"/>
        <v>0</v>
      </c>
      <c r="K136" s="207" t="s">
        <v>183</v>
      </c>
      <c r="L136" s="39"/>
      <c r="M136" s="212" t="s">
        <v>1</v>
      </c>
      <c r="N136" s="213" t="s">
        <v>41</v>
      </c>
      <c r="O136" s="71"/>
      <c r="P136" s="214">
        <f t="shared" si="6"/>
        <v>0</v>
      </c>
      <c r="Q136" s="214">
        <v>0.0004</v>
      </c>
      <c r="R136" s="214">
        <f t="shared" si="7"/>
        <v>0.74936</v>
      </c>
      <c r="S136" s="214">
        <v>0</v>
      </c>
      <c r="T136" s="215">
        <f t="shared" si="8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193</v>
      </c>
      <c r="AT136" s="216" t="s">
        <v>179</v>
      </c>
      <c r="AU136" s="216" t="s">
        <v>84</v>
      </c>
      <c r="AY136" s="17" t="s">
        <v>176</v>
      </c>
      <c r="BE136" s="217">
        <f t="shared" si="9"/>
        <v>0</v>
      </c>
      <c r="BF136" s="217">
        <f t="shared" si="10"/>
        <v>0</v>
      </c>
      <c r="BG136" s="217">
        <f t="shared" si="11"/>
        <v>0</v>
      </c>
      <c r="BH136" s="217">
        <f t="shared" si="12"/>
        <v>0</v>
      </c>
      <c r="BI136" s="217">
        <f t="shared" si="13"/>
        <v>0</v>
      </c>
      <c r="BJ136" s="17" t="s">
        <v>84</v>
      </c>
      <c r="BK136" s="217">
        <f t="shared" si="14"/>
        <v>0</v>
      </c>
      <c r="BL136" s="17" t="s">
        <v>193</v>
      </c>
      <c r="BM136" s="216" t="s">
        <v>1185</v>
      </c>
    </row>
    <row r="137" spans="1:65" s="2" customFormat="1" ht="24.15" customHeight="1">
      <c r="A137" s="34"/>
      <c r="B137" s="35"/>
      <c r="C137" s="205" t="s">
        <v>213</v>
      </c>
      <c r="D137" s="205" t="s">
        <v>179</v>
      </c>
      <c r="E137" s="206" t="s">
        <v>1186</v>
      </c>
      <c r="F137" s="207" t="s">
        <v>1187</v>
      </c>
      <c r="G137" s="208" t="s">
        <v>385</v>
      </c>
      <c r="H137" s="209">
        <v>25.3</v>
      </c>
      <c r="I137" s="210"/>
      <c r="J137" s="211">
        <f t="shared" si="5"/>
        <v>0</v>
      </c>
      <c r="K137" s="207" t="s">
        <v>183</v>
      </c>
      <c r="L137" s="39"/>
      <c r="M137" s="212" t="s">
        <v>1</v>
      </c>
      <c r="N137" s="213" t="s">
        <v>41</v>
      </c>
      <c r="O137" s="71"/>
      <c r="P137" s="214">
        <f t="shared" si="6"/>
        <v>0</v>
      </c>
      <c r="Q137" s="214">
        <v>0.00013</v>
      </c>
      <c r="R137" s="214">
        <f t="shared" si="7"/>
        <v>0.003289</v>
      </c>
      <c r="S137" s="214">
        <v>0</v>
      </c>
      <c r="T137" s="215">
        <f t="shared" si="8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193</v>
      </c>
      <c r="AT137" s="216" t="s">
        <v>179</v>
      </c>
      <c r="AU137" s="216" t="s">
        <v>84</v>
      </c>
      <c r="AY137" s="17" t="s">
        <v>176</v>
      </c>
      <c r="BE137" s="217">
        <f t="shared" si="9"/>
        <v>0</v>
      </c>
      <c r="BF137" s="217">
        <f t="shared" si="10"/>
        <v>0</v>
      </c>
      <c r="BG137" s="217">
        <f t="shared" si="11"/>
        <v>0</v>
      </c>
      <c r="BH137" s="217">
        <f t="shared" si="12"/>
        <v>0</v>
      </c>
      <c r="BI137" s="217">
        <f t="shared" si="13"/>
        <v>0</v>
      </c>
      <c r="BJ137" s="17" t="s">
        <v>84</v>
      </c>
      <c r="BK137" s="217">
        <f t="shared" si="14"/>
        <v>0</v>
      </c>
      <c r="BL137" s="17" t="s">
        <v>193</v>
      </c>
      <c r="BM137" s="216" t="s">
        <v>1188</v>
      </c>
    </row>
    <row r="138" spans="1:65" s="2" customFormat="1" ht="24.15" customHeight="1">
      <c r="A138" s="34"/>
      <c r="B138" s="35"/>
      <c r="C138" s="205" t="s">
        <v>217</v>
      </c>
      <c r="D138" s="205" t="s">
        <v>179</v>
      </c>
      <c r="E138" s="206" t="s">
        <v>1189</v>
      </c>
      <c r="F138" s="207" t="s">
        <v>1190</v>
      </c>
      <c r="G138" s="208" t="s">
        <v>385</v>
      </c>
      <c r="H138" s="209">
        <v>950</v>
      </c>
      <c r="I138" s="210"/>
      <c r="J138" s="211">
        <f t="shared" si="5"/>
        <v>0</v>
      </c>
      <c r="K138" s="207" t="s">
        <v>183</v>
      </c>
      <c r="L138" s="39"/>
      <c r="M138" s="212" t="s">
        <v>1</v>
      </c>
      <c r="N138" s="213" t="s">
        <v>41</v>
      </c>
      <c r="O138" s="71"/>
      <c r="P138" s="214">
        <f t="shared" si="6"/>
        <v>0</v>
      </c>
      <c r="Q138" s="214">
        <v>4E-05</v>
      </c>
      <c r="R138" s="214">
        <f t="shared" si="7"/>
        <v>0.038000000000000006</v>
      </c>
      <c r="S138" s="214">
        <v>0</v>
      </c>
      <c r="T138" s="215">
        <f t="shared" si="8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193</v>
      </c>
      <c r="AT138" s="216" t="s">
        <v>179</v>
      </c>
      <c r="AU138" s="216" t="s">
        <v>84</v>
      </c>
      <c r="AY138" s="17" t="s">
        <v>176</v>
      </c>
      <c r="BE138" s="217">
        <f t="shared" si="9"/>
        <v>0</v>
      </c>
      <c r="BF138" s="217">
        <f t="shared" si="10"/>
        <v>0</v>
      </c>
      <c r="BG138" s="217">
        <f t="shared" si="11"/>
        <v>0</v>
      </c>
      <c r="BH138" s="217">
        <f t="shared" si="12"/>
        <v>0</v>
      </c>
      <c r="BI138" s="217">
        <f t="shared" si="13"/>
        <v>0</v>
      </c>
      <c r="BJ138" s="17" t="s">
        <v>84</v>
      </c>
      <c r="BK138" s="217">
        <f t="shared" si="14"/>
        <v>0</v>
      </c>
      <c r="BL138" s="17" t="s">
        <v>193</v>
      </c>
      <c r="BM138" s="216" t="s">
        <v>1191</v>
      </c>
    </row>
    <row r="139" spans="1:65" s="2" customFormat="1" ht="24.15" customHeight="1">
      <c r="A139" s="34"/>
      <c r="B139" s="35"/>
      <c r="C139" s="205" t="s">
        <v>222</v>
      </c>
      <c r="D139" s="205" t="s">
        <v>179</v>
      </c>
      <c r="E139" s="206" t="s">
        <v>1192</v>
      </c>
      <c r="F139" s="207" t="s">
        <v>1193</v>
      </c>
      <c r="G139" s="208" t="s">
        <v>385</v>
      </c>
      <c r="H139" s="209">
        <v>1898.7</v>
      </c>
      <c r="I139" s="210"/>
      <c r="J139" s="211">
        <f t="shared" si="5"/>
        <v>0</v>
      </c>
      <c r="K139" s="207" t="s">
        <v>183</v>
      </c>
      <c r="L139" s="39"/>
      <c r="M139" s="212" t="s">
        <v>1</v>
      </c>
      <c r="N139" s="213" t="s">
        <v>41</v>
      </c>
      <c r="O139" s="71"/>
      <c r="P139" s="214">
        <f t="shared" si="6"/>
        <v>0</v>
      </c>
      <c r="Q139" s="214">
        <v>5E-05</v>
      </c>
      <c r="R139" s="214">
        <f t="shared" si="7"/>
        <v>0.094935</v>
      </c>
      <c r="S139" s="214">
        <v>0</v>
      </c>
      <c r="T139" s="215">
        <f t="shared" si="8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193</v>
      </c>
      <c r="AT139" s="216" t="s">
        <v>179</v>
      </c>
      <c r="AU139" s="216" t="s">
        <v>84</v>
      </c>
      <c r="AY139" s="17" t="s">
        <v>176</v>
      </c>
      <c r="BE139" s="217">
        <f t="shared" si="9"/>
        <v>0</v>
      </c>
      <c r="BF139" s="217">
        <f t="shared" si="10"/>
        <v>0</v>
      </c>
      <c r="BG139" s="217">
        <f t="shared" si="11"/>
        <v>0</v>
      </c>
      <c r="BH139" s="217">
        <f t="shared" si="12"/>
        <v>0</v>
      </c>
      <c r="BI139" s="217">
        <f t="shared" si="13"/>
        <v>0</v>
      </c>
      <c r="BJ139" s="17" t="s">
        <v>84</v>
      </c>
      <c r="BK139" s="217">
        <f t="shared" si="14"/>
        <v>0</v>
      </c>
      <c r="BL139" s="17" t="s">
        <v>193</v>
      </c>
      <c r="BM139" s="216" t="s">
        <v>1194</v>
      </c>
    </row>
    <row r="140" spans="2:51" s="13" customFormat="1" ht="10.2">
      <c r="B140" s="218"/>
      <c r="C140" s="219"/>
      <c r="D140" s="220" t="s">
        <v>226</v>
      </c>
      <c r="E140" s="221" t="s">
        <v>1</v>
      </c>
      <c r="F140" s="222" t="s">
        <v>1195</v>
      </c>
      <c r="G140" s="219"/>
      <c r="H140" s="223">
        <v>1898.7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226</v>
      </c>
      <c r="AU140" s="229" t="s">
        <v>84</v>
      </c>
      <c r="AV140" s="13" t="s">
        <v>86</v>
      </c>
      <c r="AW140" s="13" t="s">
        <v>32</v>
      </c>
      <c r="AX140" s="13" t="s">
        <v>84</v>
      </c>
      <c r="AY140" s="229" t="s">
        <v>176</v>
      </c>
    </row>
    <row r="141" spans="1:65" s="2" customFormat="1" ht="24.15" customHeight="1">
      <c r="A141" s="34"/>
      <c r="B141" s="35"/>
      <c r="C141" s="205" t="s">
        <v>227</v>
      </c>
      <c r="D141" s="205" t="s">
        <v>179</v>
      </c>
      <c r="E141" s="206" t="s">
        <v>1196</v>
      </c>
      <c r="F141" s="207" t="s">
        <v>1197</v>
      </c>
      <c r="G141" s="208" t="s">
        <v>240</v>
      </c>
      <c r="H141" s="209">
        <v>3</v>
      </c>
      <c r="I141" s="210"/>
      <c r="J141" s="211">
        <f>ROUND(I141*H141,2)</f>
        <v>0</v>
      </c>
      <c r="K141" s="207" t="s">
        <v>183</v>
      </c>
      <c r="L141" s="39"/>
      <c r="M141" s="244" t="s">
        <v>1</v>
      </c>
      <c r="N141" s="245" t="s">
        <v>41</v>
      </c>
      <c r="O141" s="246"/>
      <c r="P141" s="247">
        <f>O141*H141</f>
        <v>0</v>
      </c>
      <c r="Q141" s="247">
        <v>0</v>
      </c>
      <c r="R141" s="247">
        <f>Q141*H141</f>
        <v>0</v>
      </c>
      <c r="S141" s="247">
        <v>0.004</v>
      </c>
      <c r="T141" s="248">
        <f>S141*H141</f>
        <v>0.012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193</v>
      </c>
      <c r="AT141" s="216" t="s">
        <v>179</v>
      </c>
      <c r="AU141" s="216" t="s">
        <v>84</v>
      </c>
      <c r="AY141" s="17" t="s">
        <v>176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193</v>
      </c>
      <c r="BM141" s="216" t="s">
        <v>1198</v>
      </c>
    </row>
    <row r="142" spans="1:31" s="2" customFormat="1" ht="6.9" customHeight="1">
      <c r="A142" s="34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39"/>
      <c r="M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</sheetData>
  <sheetProtection algorithmName="SHA-512" hashValue="UHYX7V/3kp89Bj0xFuJM/R5BQekO4Y0qw6nUw1tLTZRfXRgR7U+br2YTG3LFH3qgRJmNlPZ+eAsR/k03KFCamQ==" saltValue="nGANJfvGPf1UdAh/MquJWA1h1PSd1HLOUuoCQ4TIJ9KK7w60ZtSKZ4cxV9NJ1xh4kl2DLIk32SHO4WHE+yRHhQ==" spinCount="100000" sheet="1" objects="1" scenarios="1" formatColumns="0" formatRows="0" autoFilter="0"/>
  <autoFilter ref="C126:K141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127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1199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J100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ROUND((SUM(BE100:BE107)+SUM(BE127:BE143)),2)</f>
        <v>0</v>
      </c>
      <c r="G35" s="34"/>
      <c r="H35" s="34"/>
      <c r="I35" s="132">
        <v>0.21</v>
      </c>
      <c r="J35" s="131">
        <f>ROUND(((SUM(BE100:BE107)+SUM(BE127:BE143))*I35),2)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ROUND((SUM(BF100:BF107)+SUM(BF127:BF143)),2)</f>
        <v>0</v>
      </c>
      <c r="G36" s="34"/>
      <c r="H36" s="34"/>
      <c r="I36" s="132">
        <v>0.15</v>
      </c>
      <c r="J36" s="131">
        <f>ROUND(((SUM(BF100:BF107)+SUM(BF127:BF143))*I36),2)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ROUND((SUM(BG100:BG107)+SUM(BG127:BG143)),2)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ROUND((SUM(BH100:BH107)+SUM(BH127:BH143)),2)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ROUND((SUM(BI100:BI107)+SUM(BI127:BI143)),2)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SO 151.ZV - Dopravní značení II/231 (od km 2,660 do km 2,770)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1161</v>
      </c>
      <c r="E97" s="158"/>
      <c r="F97" s="158"/>
      <c r="G97" s="158"/>
      <c r="H97" s="158"/>
      <c r="I97" s="158"/>
      <c r="J97" s="159">
        <f>J128</f>
        <v>0</v>
      </c>
      <c r="K97" s="156"/>
      <c r="L97" s="160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9.25" customHeight="1">
      <c r="A100" s="34"/>
      <c r="B100" s="35"/>
      <c r="C100" s="154" t="s">
        <v>151</v>
      </c>
      <c r="D100" s="36"/>
      <c r="E100" s="36"/>
      <c r="F100" s="36"/>
      <c r="G100" s="36"/>
      <c r="H100" s="36"/>
      <c r="I100" s="36"/>
      <c r="J100" s="166">
        <f>ROUND(J101+J102+J103+J104+J105+J106,2)</f>
        <v>0</v>
      </c>
      <c r="K100" s="36"/>
      <c r="L100" s="51"/>
      <c r="N100" s="167" t="s">
        <v>40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65" s="2" customFormat="1" ht="18" customHeight="1">
      <c r="A101" s="34"/>
      <c r="B101" s="35"/>
      <c r="C101" s="36"/>
      <c r="D101" s="327" t="s">
        <v>152</v>
      </c>
      <c r="E101" s="328"/>
      <c r="F101" s="328"/>
      <c r="G101" s="36"/>
      <c r="H101" s="36"/>
      <c r="I101" s="36"/>
      <c r="J101" s="169">
        <v>0</v>
      </c>
      <c r="K101" s="36"/>
      <c r="L101" s="170"/>
      <c r="M101" s="171"/>
      <c r="N101" s="172" t="s">
        <v>42</v>
      </c>
      <c r="O101" s="171"/>
      <c r="P101" s="171"/>
      <c r="Q101" s="171"/>
      <c r="R101" s="171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4" t="s">
        <v>153</v>
      </c>
      <c r="AZ101" s="171"/>
      <c r="BA101" s="171"/>
      <c r="BB101" s="171"/>
      <c r="BC101" s="171"/>
      <c r="BD101" s="171"/>
      <c r="BE101" s="175">
        <f aca="true" t="shared" si="0" ref="BE101:BE106">IF(N101="základní",J101,0)</f>
        <v>0</v>
      </c>
      <c r="BF101" s="175">
        <f aca="true" t="shared" si="1" ref="BF101:BF106">IF(N101="snížená",J101,0)</f>
        <v>0</v>
      </c>
      <c r="BG101" s="175">
        <f aca="true" t="shared" si="2" ref="BG101:BG106">IF(N101="zákl. přenesená",J101,0)</f>
        <v>0</v>
      </c>
      <c r="BH101" s="175">
        <f aca="true" t="shared" si="3" ref="BH101:BH106">IF(N101="sníž. přenesená",J101,0)</f>
        <v>0</v>
      </c>
      <c r="BI101" s="175">
        <f aca="true" t="shared" si="4" ref="BI101:BI106">IF(N101="nulová",J101,0)</f>
        <v>0</v>
      </c>
      <c r="BJ101" s="174" t="s">
        <v>86</v>
      </c>
      <c r="BK101" s="171"/>
      <c r="BL101" s="171"/>
      <c r="BM101" s="171"/>
    </row>
    <row r="102" spans="1:65" s="2" customFormat="1" ht="18" customHeight="1">
      <c r="A102" s="34"/>
      <c r="B102" s="35"/>
      <c r="C102" s="36"/>
      <c r="D102" s="327" t="s">
        <v>154</v>
      </c>
      <c r="E102" s="328"/>
      <c r="F102" s="328"/>
      <c r="G102" s="36"/>
      <c r="H102" s="36"/>
      <c r="I102" s="36"/>
      <c r="J102" s="169">
        <v>0</v>
      </c>
      <c r="K102" s="36"/>
      <c r="L102" s="170"/>
      <c r="M102" s="171"/>
      <c r="N102" s="172" t="s">
        <v>42</v>
      </c>
      <c r="O102" s="171"/>
      <c r="P102" s="171"/>
      <c r="Q102" s="171"/>
      <c r="R102" s="171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4" t="s">
        <v>153</v>
      </c>
      <c r="AZ102" s="171"/>
      <c r="BA102" s="171"/>
      <c r="BB102" s="171"/>
      <c r="BC102" s="171"/>
      <c r="BD102" s="171"/>
      <c r="BE102" s="175">
        <f t="shared" si="0"/>
        <v>0</v>
      </c>
      <c r="BF102" s="175">
        <f t="shared" si="1"/>
        <v>0</v>
      </c>
      <c r="BG102" s="175">
        <f t="shared" si="2"/>
        <v>0</v>
      </c>
      <c r="BH102" s="175">
        <f t="shared" si="3"/>
        <v>0</v>
      </c>
      <c r="BI102" s="175">
        <f t="shared" si="4"/>
        <v>0</v>
      </c>
      <c r="BJ102" s="174" t="s">
        <v>86</v>
      </c>
      <c r="BK102" s="171"/>
      <c r="BL102" s="171"/>
      <c r="BM102" s="171"/>
    </row>
    <row r="103" spans="1:65" s="2" customFormat="1" ht="18" customHeight="1">
      <c r="A103" s="34"/>
      <c r="B103" s="35"/>
      <c r="C103" s="36"/>
      <c r="D103" s="327" t="s">
        <v>155</v>
      </c>
      <c r="E103" s="328"/>
      <c r="F103" s="328"/>
      <c r="G103" s="36"/>
      <c r="H103" s="36"/>
      <c r="I103" s="36"/>
      <c r="J103" s="169">
        <v>0</v>
      </c>
      <c r="K103" s="36"/>
      <c r="L103" s="170"/>
      <c r="M103" s="171"/>
      <c r="N103" s="172" t="s">
        <v>42</v>
      </c>
      <c r="O103" s="171"/>
      <c r="P103" s="171"/>
      <c r="Q103" s="171"/>
      <c r="R103" s="171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4" t="s">
        <v>153</v>
      </c>
      <c r="AZ103" s="171"/>
      <c r="BA103" s="171"/>
      <c r="BB103" s="171"/>
      <c r="BC103" s="171"/>
      <c r="BD103" s="171"/>
      <c r="BE103" s="175">
        <f t="shared" si="0"/>
        <v>0</v>
      </c>
      <c r="BF103" s="175">
        <f t="shared" si="1"/>
        <v>0</v>
      </c>
      <c r="BG103" s="175">
        <f t="shared" si="2"/>
        <v>0</v>
      </c>
      <c r="BH103" s="175">
        <f t="shared" si="3"/>
        <v>0</v>
      </c>
      <c r="BI103" s="175">
        <f t="shared" si="4"/>
        <v>0</v>
      </c>
      <c r="BJ103" s="174" t="s">
        <v>86</v>
      </c>
      <c r="BK103" s="171"/>
      <c r="BL103" s="171"/>
      <c r="BM103" s="171"/>
    </row>
    <row r="104" spans="1:65" s="2" customFormat="1" ht="18" customHeight="1">
      <c r="A104" s="34"/>
      <c r="B104" s="35"/>
      <c r="C104" s="36"/>
      <c r="D104" s="327" t="s">
        <v>156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t="shared" si="0"/>
        <v>0</v>
      </c>
      <c r="BF104" s="175">
        <f t="shared" si="1"/>
        <v>0</v>
      </c>
      <c r="BG104" s="175">
        <f t="shared" si="2"/>
        <v>0</v>
      </c>
      <c r="BH104" s="175">
        <f t="shared" si="3"/>
        <v>0</v>
      </c>
      <c r="BI104" s="175">
        <f t="shared" si="4"/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157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168" t="s">
        <v>158</v>
      </c>
      <c r="E106" s="36"/>
      <c r="F106" s="36"/>
      <c r="G106" s="36"/>
      <c r="H106" s="36"/>
      <c r="I106" s="36"/>
      <c r="J106" s="169">
        <f>ROUND(J30*T106,2)</f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159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31" s="2" customFormat="1" ht="10.2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76" t="s">
        <v>160</v>
      </c>
      <c r="D108" s="152"/>
      <c r="E108" s="152"/>
      <c r="F108" s="152"/>
      <c r="G108" s="152"/>
      <c r="H108" s="152"/>
      <c r="I108" s="152"/>
      <c r="J108" s="177">
        <f>ROUND(J96+J100,2)</f>
        <v>0</v>
      </c>
      <c r="K108" s="152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161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24" t="str">
        <f>E7</f>
        <v>II/231 - Rekonstrukce ul. 28. října III. část</v>
      </c>
      <c r="F117" s="325"/>
      <c r="G117" s="325"/>
      <c r="H117" s="32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138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7" t="str">
        <f>E9</f>
        <v>SO 151.ZV - Dopravní značení II/231 (od km 2,660 do km 2,770)</v>
      </c>
      <c r="F119" s="326"/>
      <c r="G119" s="326"/>
      <c r="H119" s="32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Tábor</v>
      </c>
      <c r="G121" s="36"/>
      <c r="H121" s="36"/>
      <c r="I121" s="29" t="s">
        <v>22</v>
      </c>
      <c r="J121" s="66" t="str">
        <f>IF(J12="","",J12)</f>
        <v>30. 6. 2020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24</v>
      </c>
      <c r="D123" s="36"/>
      <c r="E123" s="36"/>
      <c r="F123" s="27" t="str">
        <f>E15</f>
        <v>Správa a údržba silnic Plzeňského kraje</v>
      </c>
      <c r="G123" s="36"/>
      <c r="H123" s="36"/>
      <c r="I123" s="29" t="s">
        <v>30</v>
      </c>
      <c r="J123" s="32" t="str">
        <f>E21</f>
        <v>Ing. Miloš Burianec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78"/>
      <c r="B126" s="179"/>
      <c r="C126" s="180" t="s">
        <v>162</v>
      </c>
      <c r="D126" s="181" t="s">
        <v>61</v>
      </c>
      <c r="E126" s="181" t="s">
        <v>57</v>
      </c>
      <c r="F126" s="181" t="s">
        <v>58</v>
      </c>
      <c r="G126" s="181" t="s">
        <v>163</v>
      </c>
      <c r="H126" s="181" t="s">
        <v>164</v>
      </c>
      <c r="I126" s="181" t="s">
        <v>165</v>
      </c>
      <c r="J126" s="181" t="s">
        <v>144</v>
      </c>
      <c r="K126" s="182" t="s">
        <v>166</v>
      </c>
      <c r="L126" s="183"/>
      <c r="M126" s="75" t="s">
        <v>1</v>
      </c>
      <c r="N126" s="76" t="s">
        <v>40</v>
      </c>
      <c r="O126" s="76" t="s">
        <v>167</v>
      </c>
      <c r="P126" s="76" t="s">
        <v>168</v>
      </c>
      <c r="Q126" s="76" t="s">
        <v>169</v>
      </c>
      <c r="R126" s="76" t="s">
        <v>170</v>
      </c>
      <c r="S126" s="76" t="s">
        <v>171</v>
      </c>
      <c r="T126" s="77" t="s">
        <v>172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</row>
    <row r="127" spans="1:63" s="2" customFormat="1" ht="22.8" customHeight="1">
      <c r="A127" s="34"/>
      <c r="B127" s="35"/>
      <c r="C127" s="82" t="s">
        <v>173</v>
      </c>
      <c r="D127" s="36"/>
      <c r="E127" s="36"/>
      <c r="F127" s="36"/>
      <c r="G127" s="36"/>
      <c r="H127" s="36"/>
      <c r="I127" s="36"/>
      <c r="J127" s="184">
        <f>BK127</f>
        <v>0</v>
      </c>
      <c r="K127" s="36"/>
      <c r="L127" s="39"/>
      <c r="M127" s="78"/>
      <c r="N127" s="185"/>
      <c r="O127" s="79"/>
      <c r="P127" s="186">
        <f>P128</f>
        <v>0</v>
      </c>
      <c r="Q127" s="79"/>
      <c r="R127" s="186">
        <f>R128</f>
        <v>0.40402000000000005</v>
      </c>
      <c r="S127" s="79"/>
      <c r="T127" s="187">
        <f>T128</f>
        <v>0.008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90</v>
      </c>
      <c r="BK127" s="188">
        <f>BK128</f>
        <v>0</v>
      </c>
    </row>
    <row r="128" spans="2:63" s="12" customFormat="1" ht="25.95" customHeight="1">
      <c r="B128" s="189"/>
      <c r="C128" s="190"/>
      <c r="D128" s="191" t="s">
        <v>75</v>
      </c>
      <c r="E128" s="192" t="s">
        <v>213</v>
      </c>
      <c r="F128" s="192" t="s">
        <v>477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SUM(P129:P143)</f>
        <v>0</v>
      </c>
      <c r="Q128" s="197"/>
      <c r="R128" s="198">
        <f>SUM(R129:R143)</f>
        <v>0.40402000000000005</v>
      </c>
      <c r="S128" s="197"/>
      <c r="T128" s="199">
        <f>SUM(T129:T143)</f>
        <v>0.008</v>
      </c>
      <c r="AR128" s="200" t="s">
        <v>84</v>
      </c>
      <c r="AT128" s="201" t="s">
        <v>75</v>
      </c>
      <c r="AU128" s="201" t="s">
        <v>76</v>
      </c>
      <c r="AY128" s="200" t="s">
        <v>176</v>
      </c>
      <c r="BK128" s="202">
        <f>SUM(BK129:BK143)</f>
        <v>0</v>
      </c>
    </row>
    <row r="129" spans="1:65" s="2" customFormat="1" ht="24.15" customHeight="1">
      <c r="A129" s="34"/>
      <c r="B129" s="35"/>
      <c r="C129" s="205" t="s">
        <v>205</v>
      </c>
      <c r="D129" s="205" t="s">
        <v>179</v>
      </c>
      <c r="E129" s="206" t="s">
        <v>1162</v>
      </c>
      <c r="F129" s="207" t="s">
        <v>1163</v>
      </c>
      <c r="G129" s="208" t="s">
        <v>240</v>
      </c>
      <c r="H129" s="209">
        <v>5</v>
      </c>
      <c r="I129" s="210"/>
      <c r="J129" s="211">
        <f aca="true" t="shared" si="5" ref="J129:J136">ROUND(I129*H129,2)</f>
        <v>0</v>
      </c>
      <c r="K129" s="207" t="s">
        <v>183</v>
      </c>
      <c r="L129" s="39"/>
      <c r="M129" s="212" t="s">
        <v>1</v>
      </c>
      <c r="N129" s="213" t="s">
        <v>41</v>
      </c>
      <c r="O129" s="71"/>
      <c r="P129" s="214">
        <f aca="true" t="shared" si="6" ref="P129:P136">O129*H129</f>
        <v>0</v>
      </c>
      <c r="Q129" s="214">
        <v>0</v>
      </c>
      <c r="R129" s="214">
        <f aca="true" t="shared" si="7" ref="R129:R136">Q129*H129</f>
        <v>0</v>
      </c>
      <c r="S129" s="214">
        <v>0</v>
      </c>
      <c r="T129" s="215">
        <f aca="true" t="shared" si="8" ref="T129:T136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193</v>
      </c>
      <c r="AT129" s="216" t="s">
        <v>179</v>
      </c>
      <c r="AU129" s="216" t="s">
        <v>84</v>
      </c>
      <c r="AY129" s="17" t="s">
        <v>176</v>
      </c>
      <c r="BE129" s="217">
        <f aca="true" t="shared" si="9" ref="BE129:BE136">IF(N129="základní",J129,0)</f>
        <v>0</v>
      </c>
      <c r="BF129" s="217">
        <f aca="true" t="shared" si="10" ref="BF129:BF136">IF(N129="snížená",J129,0)</f>
        <v>0</v>
      </c>
      <c r="BG129" s="217">
        <f aca="true" t="shared" si="11" ref="BG129:BG136">IF(N129="zákl. přenesená",J129,0)</f>
        <v>0</v>
      </c>
      <c r="BH129" s="217">
        <f aca="true" t="shared" si="12" ref="BH129:BH136">IF(N129="sníž. přenesená",J129,0)</f>
        <v>0</v>
      </c>
      <c r="BI129" s="217">
        <f aca="true" t="shared" si="13" ref="BI129:BI136">IF(N129="nulová",J129,0)</f>
        <v>0</v>
      </c>
      <c r="BJ129" s="17" t="s">
        <v>84</v>
      </c>
      <c r="BK129" s="217">
        <f aca="true" t="shared" si="14" ref="BK129:BK136">ROUND(I129*H129,2)</f>
        <v>0</v>
      </c>
      <c r="BL129" s="17" t="s">
        <v>193</v>
      </c>
      <c r="BM129" s="216" t="s">
        <v>1200</v>
      </c>
    </row>
    <row r="130" spans="1:65" s="2" customFormat="1" ht="14.4" customHeight="1">
      <c r="A130" s="34"/>
      <c r="B130" s="35"/>
      <c r="C130" s="259" t="s">
        <v>210</v>
      </c>
      <c r="D130" s="259" t="s">
        <v>341</v>
      </c>
      <c r="E130" s="260" t="s">
        <v>1165</v>
      </c>
      <c r="F130" s="261" t="s">
        <v>1166</v>
      </c>
      <c r="G130" s="262" t="s">
        <v>240</v>
      </c>
      <c r="H130" s="263">
        <v>5</v>
      </c>
      <c r="I130" s="264"/>
      <c r="J130" s="265">
        <f t="shared" si="5"/>
        <v>0</v>
      </c>
      <c r="K130" s="261" t="s">
        <v>183</v>
      </c>
      <c r="L130" s="266"/>
      <c r="M130" s="267" t="s">
        <v>1</v>
      </c>
      <c r="N130" s="268" t="s">
        <v>41</v>
      </c>
      <c r="O130" s="71"/>
      <c r="P130" s="214">
        <f t="shared" si="6"/>
        <v>0</v>
      </c>
      <c r="Q130" s="214">
        <v>0.0021</v>
      </c>
      <c r="R130" s="214">
        <f t="shared" si="7"/>
        <v>0.010499999999999999</v>
      </c>
      <c r="S130" s="214">
        <v>0</v>
      </c>
      <c r="T130" s="215">
        <f t="shared" si="8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210</v>
      </c>
      <c r="AT130" s="216" t="s">
        <v>341</v>
      </c>
      <c r="AU130" s="216" t="s">
        <v>84</v>
      </c>
      <c r="AY130" s="17" t="s">
        <v>176</v>
      </c>
      <c r="BE130" s="217">
        <f t="shared" si="9"/>
        <v>0</v>
      </c>
      <c r="BF130" s="217">
        <f t="shared" si="10"/>
        <v>0</v>
      </c>
      <c r="BG130" s="217">
        <f t="shared" si="11"/>
        <v>0</v>
      </c>
      <c r="BH130" s="217">
        <f t="shared" si="12"/>
        <v>0</v>
      </c>
      <c r="BI130" s="217">
        <f t="shared" si="13"/>
        <v>0</v>
      </c>
      <c r="BJ130" s="17" t="s">
        <v>84</v>
      </c>
      <c r="BK130" s="217">
        <f t="shared" si="14"/>
        <v>0</v>
      </c>
      <c r="BL130" s="17" t="s">
        <v>193</v>
      </c>
      <c r="BM130" s="216" t="s">
        <v>1201</v>
      </c>
    </row>
    <row r="131" spans="1:65" s="2" customFormat="1" ht="24.15" customHeight="1">
      <c r="A131" s="34"/>
      <c r="B131" s="35"/>
      <c r="C131" s="205" t="s">
        <v>213</v>
      </c>
      <c r="D131" s="205" t="s">
        <v>179</v>
      </c>
      <c r="E131" s="206" t="s">
        <v>1168</v>
      </c>
      <c r="F131" s="207" t="s">
        <v>1169</v>
      </c>
      <c r="G131" s="208" t="s">
        <v>240</v>
      </c>
      <c r="H131" s="209">
        <v>4</v>
      </c>
      <c r="I131" s="210"/>
      <c r="J131" s="211">
        <f t="shared" si="5"/>
        <v>0</v>
      </c>
      <c r="K131" s="207" t="s">
        <v>183</v>
      </c>
      <c r="L131" s="39"/>
      <c r="M131" s="212" t="s">
        <v>1</v>
      </c>
      <c r="N131" s="213" t="s">
        <v>41</v>
      </c>
      <c r="O131" s="71"/>
      <c r="P131" s="214">
        <f t="shared" si="6"/>
        <v>0</v>
      </c>
      <c r="Q131" s="214">
        <v>0.0007</v>
      </c>
      <c r="R131" s="214">
        <f t="shared" si="7"/>
        <v>0.0028</v>
      </c>
      <c r="S131" s="214">
        <v>0</v>
      </c>
      <c r="T131" s="215">
        <f t="shared" si="8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193</v>
      </c>
      <c r="AT131" s="216" t="s">
        <v>179</v>
      </c>
      <c r="AU131" s="216" t="s">
        <v>84</v>
      </c>
      <c r="AY131" s="17" t="s">
        <v>176</v>
      </c>
      <c r="BE131" s="217">
        <f t="shared" si="9"/>
        <v>0</v>
      </c>
      <c r="BF131" s="217">
        <f t="shared" si="10"/>
        <v>0</v>
      </c>
      <c r="BG131" s="217">
        <f t="shared" si="11"/>
        <v>0</v>
      </c>
      <c r="BH131" s="217">
        <f t="shared" si="12"/>
        <v>0</v>
      </c>
      <c r="BI131" s="217">
        <f t="shared" si="13"/>
        <v>0</v>
      </c>
      <c r="BJ131" s="17" t="s">
        <v>84</v>
      </c>
      <c r="BK131" s="217">
        <f t="shared" si="14"/>
        <v>0</v>
      </c>
      <c r="BL131" s="17" t="s">
        <v>193</v>
      </c>
      <c r="BM131" s="216" t="s">
        <v>1202</v>
      </c>
    </row>
    <row r="132" spans="1:65" s="2" customFormat="1" ht="24.15" customHeight="1">
      <c r="A132" s="34"/>
      <c r="B132" s="35"/>
      <c r="C132" s="259" t="s">
        <v>217</v>
      </c>
      <c r="D132" s="259" t="s">
        <v>341</v>
      </c>
      <c r="E132" s="260" t="s">
        <v>1171</v>
      </c>
      <c r="F132" s="261" t="s">
        <v>1172</v>
      </c>
      <c r="G132" s="262" t="s">
        <v>240</v>
      </c>
      <c r="H132" s="263">
        <v>4</v>
      </c>
      <c r="I132" s="264"/>
      <c r="J132" s="265">
        <f t="shared" si="5"/>
        <v>0</v>
      </c>
      <c r="K132" s="261" t="s">
        <v>183</v>
      </c>
      <c r="L132" s="266"/>
      <c r="M132" s="267" t="s">
        <v>1</v>
      </c>
      <c r="N132" s="268" t="s">
        <v>41</v>
      </c>
      <c r="O132" s="71"/>
      <c r="P132" s="214">
        <f t="shared" si="6"/>
        <v>0</v>
      </c>
      <c r="Q132" s="214">
        <v>0.005</v>
      </c>
      <c r="R132" s="214">
        <f t="shared" si="7"/>
        <v>0.02</v>
      </c>
      <c r="S132" s="214">
        <v>0</v>
      </c>
      <c r="T132" s="215">
        <f t="shared" si="8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210</v>
      </c>
      <c r="AT132" s="216" t="s">
        <v>341</v>
      </c>
      <c r="AU132" s="216" t="s">
        <v>84</v>
      </c>
      <c r="AY132" s="17" t="s">
        <v>176</v>
      </c>
      <c r="BE132" s="217">
        <f t="shared" si="9"/>
        <v>0</v>
      </c>
      <c r="BF132" s="217">
        <f t="shared" si="10"/>
        <v>0</v>
      </c>
      <c r="BG132" s="217">
        <f t="shared" si="11"/>
        <v>0</v>
      </c>
      <c r="BH132" s="217">
        <f t="shared" si="12"/>
        <v>0</v>
      </c>
      <c r="BI132" s="217">
        <f t="shared" si="13"/>
        <v>0</v>
      </c>
      <c r="BJ132" s="17" t="s">
        <v>84</v>
      </c>
      <c r="BK132" s="217">
        <f t="shared" si="14"/>
        <v>0</v>
      </c>
      <c r="BL132" s="17" t="s">
        <v>193</v>
      </c>
      <c r="BM132" s="216" t="s">
        <v>1203</v>
      </c>
    </row>
    <row r="133" spans="1:65" s="2" customFormat="1" ht="24.15" customHeight="1">
      <c r="A133" s="34"/>
      <c r="B133" s="35"/>
      <c r="C133" s="205" t="s">
        <v>222</v>
      </c>
      <c r="D133" s="205" t="s">
        <v>179</v>
      </c>
      <c r="E133" s="206" t="s">
        <v>1174</v>
      </c>
      <c r="F133" s="207" t="s">
        <v>1175</v>
      </c>
      <c r="G133" s="208" t="s">
        <v>240</v>
      </c>
      <c r="H133" s="209">
        <v>2</v>
      </c>
      <c r="I133" s="210"/>
      <c r="J133" s="211">
        <f t="shared" si="5"/>
        <v>0</v>
      </c>
      <c r="K133" s="207" t="s">
        <v>183</v>
      </c>
      <c r="L133" s="39"/>
      <c r="M133" s="212" t="s">
        <v>1</v>
      </c>
      <c r="N133" s="213" t="s">
        <v>41</v>
      </c>
      <c r="O133" s="71"/>
      <c r="P133" s="214">
        <f t="shared" si="6"/>
        <v>0</v>
      </c>
      <c r="Q133" s="214">
        <v>0.10941</v>
      </c>
      <c r="R133" s="214">
        <f t="shared" si="7"/>
        <v>0.21882</v>
      </c>
      <c r="S133" s="214">
        <v>0</v>
      </c>
      <c r="T133" s="215">
        <f t="shared" si="8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193</v>
      </c>
      <c r="AT133" s="216" t="s">
        <v>179</v>
      </c>
      <c r="AU133" s="216" t="s">
        <v>84</v>
      </c>
      <c r="AY133" s="17" t="s">
        <v>176</v>
      </c>
      <c r="BE133" s="217">
        <f t="shared" si="9"/>
        <v>0</v>
      </c>
      <c r="BF133" s="217">
        <f t="shared" si="10"/>
        <v>0</v>
      </c>
      <c r="BG133" s="217">
        <f t="shared" si="11"/>
        <v>0</v>
      </c>
      <c r="BH133" s="217">
        <f t="shared" si="12"/>
        <v>0</v>
      </c>
      <c r="BI133" s="217">
        <f t="shared" si="13"/>
        <v>0</v>
      </c>
      <c r="BJ133" s="17" t="s">
        <v>84</v>
      </c>
      <c r="BK133" s="217">
        <f t="shared" si="14"/>
        <v>0</v>
      </c>
      <c r="BL133" s="17" t="s">
        <v>193</v>
      </c>
      <c r="BM133" s="216" t="s">
        <v>1204</v>
      </c>
    </row>
    <row r="134" spans="1:65" s="2" customFormat="1" ht="14.4" customHeight="1">
      <c r="A134" s="34"/>
      <c r="B134" s="35"/>
      <c r="C134" s="259" t="s">
        <v>227</v>
      </c>
      <c r="D134" s="259" t="s">
        <v>341</v>
      </c>
      <c r="E134" s="260" t="s">
        <v>1177</v>
      </c>
      <c r="F134" s="261" t="s">
        <v>1178</v>
      </c>
      <c r="G134" s="262" t="s">
        <v>240</v>
      </c>
      <c r="H134" s="263">
        <v>2</v>
      </c>
      <c r="I134" s="264"/>
      <c r="J134" s="265">
        <f t="shared" si="5"/>
        <v>0</v>
      </c>
      <c r="K134" s="261" t="s">
        <v>183</v>
      </c>
      <c r="L134" s="266"/>
      <c r="M134" s="267" t="s">
        <v>1</v>
      </c>
      <c r="N134" s="268" t="s">
        <v>41</v>
      </c>
      <c r="O134" s="71"/>
      <c r="P134" s="214">
        <f t="shared" si="6"/>
        <v>0</v>
      </c>
      <c r="Q134" s="214">
        <v>0.0065</v>
      </c>
      <c r="R134" s="214">
        <f t="shared" si="7"/>
        <v>0.013</v>
      </c>
      <c r="S134" s="214">
        <v>0</v>
      </c>
      <c r="T134" s="215">
        <f t="shared" si="8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210</v>
      </c>
      <c r="AT134" s="216" t="s">
        <v>341</v>
      </c>
      <c r="AU134" s="216" t="s">
        <v>84</v>
      </c>
      <c r="AY134" s="17" t="s">
        <v>176</v>
      </c>
      <c r="BE134" s="217">
        <f t="shared" si="9"/>
        <v>0</v>
      </c>
      <c r="BF134" s="217">
        <f t="shared" si="10"/>
        <v>0</v>
      </c>
      <c r="BG134" s="217">
        <f t="shared" si="11"/>
        <v>0</v>
      </c>
      <c r="BH134" s="217">
        <f t="shared" si="12"/>
        <v>0</v>
      </c>
      <c r="BI134" s="217">
        <f t="shared" si="13"/>
        <v>0</v>
      </c>
      <c r="BJ134" s="17" t="s">
        <v>84</v>
      </c>
      <c r="BK134" s="217">
        <f t="shared" si="14"/>
        <v>0</v>
      </c>
      <c r="BL134" s="17" t="s">
        <v>193</v>
      </c>
      <c r="BM134" s="216" t="s">
        <v>1205</v>
      </c>
    </row>
    <row r="135" spans="1:65" s="2" customFormat="1" ht="24.15" customHeight="1">
      <c r="A135" s="34"/>
      <c r="B135" s="35"/>
      <c r="C135" s="205" t="s">
        <v>359</v>
      </c>
      <c r="D135" s="205" t="s">
        <v>179</v>
      </c>
      <c r="E135" s="206" t="s">
        <v>1180</v>
      </c>
      <c r="F135" s="207" t="s">
        <v>1181</v>
      </c>
      <c r="G135" s="208" t="s">
        <v>385</v>
      </c>
      <c r="H135" s="209">
        <v>110</v>
      </c>
      <c r="I135" s="210"/>
      <c r="J135" s="211">
        <f t="shared" si="5"/>
        <v>0</v>
      </c>
      <c r="K135" s="207" t="s">
        <v>183</v>
      </c>
      <c r="L135" s="39"/>
      <c r="M135" s="212" t="s">
        <v>1</v>
      </c>
      <c r="N135" s="213" t="s">
        <v>41</v>
      </c>
      <c r="O135" s="71"/>
      <c r="P135" s="214">
        <f t="shared" si="6"/>
        <v>0</v>
      </c>
      <c r="Q135" s="214">
        <v>0.0002</v>
      </c>
      <c r="R135" s="214">
        <f t="shared" si="7"/>
        <v>0.022000000000000002</v>
      </c>
      <c r="S135" s="214">
        <v>0</v>
      </c>
      <c r="T135" s="215">
        <f t="shared" si="8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193</v>
      </c>
      <c r="AT135" s="216" t="s">
        <v>179</v>
      </c>
      <c r="AU135" s="216" t="s">
        <v>84</v>
      </c>
      <c r="AY135" s="17" t="s">
        <v>176</v>
      </c>
      <c r="BE135" s="217">
        <f t="shared" si="9"/>
        <v>0</v>
      </c>
      <c r="BF135" s="217">
        <f t="shared" si="10"/>
        <v>0</v>
      </c>
      <c r="BG135" s="217">
        <f t="shared" si="11"/>
        <v>0</v>
      </c>
      <c r="BH135" s="217">
        <f t="shared" si="12"/>
        <v>0</v>
      </c>
      <c r="BI135" s="217">
        <f t="shared" si="13"/>
        <v>0</v>
      </c>
      <c r="BJ135" s="17" t="s">
        <v>84</v>
      </c>
      <c r="BK135" s="217">
        <f t="shared" si="14"/>
        <v>0</v>
      </c>
      <c r="BL135" s="17" t="s">
        <v>193</v>
      </c>
      <c r="BM135" s="216" t="s">
        <v>1206</v>
      </c>
    </row>
    <row r="136" spans="1:65" s="2" customFormat="1" ht="24.15" customHeight="1">
      <c r="A136" s="34"/>
      <c r="B136" s="35"/>
      <c r="C136" s="205" t="s">
        <v>332</v>
      </c>
      <c r="D136" s="205" t="s">
        <v>179</v>
      </c>
      <c r="E136" s="206" t="s">
        <v>1183</v>
      </c>
      <c r="F136" s="207" t="s">
        <v>1184</v>
      </c>
      <c r="G136" s="208" t="s">
        <v>385</v>
      </c>
      <c r="H136" s="209">
        <v>250</v>
      </c>
      <c r="I136" s="210"/>
      <c r="J136" s="211">
        <f t="shared" si="5"/>
        <v>0</v>
      </c>
      <c r="K136" s="207" t="s">
        <v>183</v>
      </c>
      <c r="L136" s="39"/>
      <c r="M136" s="212" t="s">
        <v>1</v>
      </c>
      <c r="N136" s="213" t="s">
        <v>41</v>
      </c>
      <c r="O136" s="71"/>
      <c r="P136" s="214">
        <f t="shared" si="6"/>
        <v>0</v>
      </c>
      <c r="Q136" s="214">
        <v>0.0004</v>
      </c>
      <c r="R136" s="214">
        <f t="shared" si="7"/>
        <v>0.1</v>
      </c>
      <c r="S136" s="214">
        <v>0</v>
      </c>
      <c r="T136" s="215">
        <f t="shared" si="8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193</v>
      </c>
      <c r="AT136" s="216" t="s">
        <v>179</v>
      </c>
      <c r="AU136" s="216" t="s">
        <v>84</v>
      </c>
      <c r="AY136" s="17" t="s">
        <v>176</v>
      </c>
      <c r="BE136" s="217">
        <f t="shared" si="9"/>
        <v>0</v>
      </c>
      <c r="BF136" s="217">
        <f t="shared" si="10"/>
        <v>0</v>
      </c>
      <c r="BG136" s="217">
        <f t="shared" si="11"/>
        <v>0</v>
      </c>
      <c r="BH136" s="217">
        <f t="shared" si="12"/>
        <v>0</v>
      </c>
      <c r="BI136" s="217">
        <f t="shared" si="13"/>
        <v>0</v>
      </c>
      <c r="BJ136" s="17" t="s">
        <v>84</v>
      </c>
      <c r="BK136" s="217">
        <f t="shared" si="14"/>
        <v>0</v>
      </c>
      <c r="BL136" s="17" t="s">
        <v>193</v>
      </c>
      <c r="BM136" s="216" t="s">
        <v>1207</v>
      </c>
    </row>
    <row r="137" spans="2:51" s="13" customFormat="1" ht="10.2">
      <c r="B137" s="218"/>
      <c r="C137" s="219"/>
      <c r="D137" s="220" t="s">
        <v>226</v>
      </c>
      <c r="E137" s="221" t="s">
        <v>1</v>
      </c>
      <c r="F137" s="222" t="s">
        <v>1208</v>
      </c>
      <c r="G137" s="219"/>
      <c r="H137" s="223">
        <v>250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226</v>
      </c>
      <c r="AU137" s="229" t="s">
        <v>84</v>
      </c>
      <c r="AV137" s="13" t="s">
        <v>86</v>
      </c>
      <c r="AW137" s="13" t="s">
        <v>32</v>
      </c>
      <c r="AX137" s="13" t="s">
        <v>76</v>
      </c>
      <c r="AY137" s="229" t="s">
        <v>176</v>
      </c>
    </row>
    <row r="138" spans="2:51" s="14" customFormat="1" ht="10.2">
      <c r="B138" s="233"/>
      <c r="C138" s="234"/>
      <c r="D138" s="220" t="s">
        <v>226</v>
      </c>
      <c r="E138" s="235" t="s">
        <v>1</v>
      </c>
      <c r="F138" s="236" t="s">
        <v>249</v>
      </c>
      <c r="G138" s="234"/>
      <c r="H138" s="237">
        <v>250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226</v>
      </c>
      <c r="AU138" s="243" t="s">
        <v>84</v>
      </c>
      <c r="AV138" s="14" t="s">
        <v>193</v>
      </c>
      <c r="AW138" s="14" t="s">
        <v>32</v>
      </c>
      <c r="AX138" s="14" t="s">
        <v>84</v>
      </c>
      <c r="AY138" s="243" t="s">
        <v>176</v>
      </c>
    </row>
    <row r="139" spans="1:65" s="2" customFormat="1" ht="24.15" customHeight="1">
      <c r="A139" s="34"/>
      <c r="B139" s="35"/>
      <c r="C139" s="205" t="s">
        <v>8</v>
      </c>
      <c r="D139" s="205" t="s">
        <v>179</v>
      </c>
      <c r="E139" s="206" t="s">
        <v>1189</v>
      </c>
      <c r="F139" s="207" t="s">
        <v>1190</v>
      </c>
      <c r="G139" s="208" t="s">
        <v>385</v>
      </c>
      <c r="H139" s="209">
        <v>110</v>
      </c>
      <c r="I139" s="210"/>
      <c r="J139" s="211">
        <f>ROUND(I139*H139,2)</f>
        <v>0</v>
      </c>
      <c r="K139" s="207" t="s">
        <v>183</v>
      </c>
      <c r="L139" s="39"/>
      <c r="M139" s="212" t="s">
        <v>1</v>
      </c>
      <c r="N139" s="213" t="s">
        <v>41</v>
      </c>
      <c r="O139" s="71"/>
      <c r="P139" s="214">
        <f>O139*H139</f>
        <v>0</v>
      </c>
      <c r="Q139" s="214">
        <v>4E-05</v>
      </c>
      <c r="R139" s="214">
        <f>Q139*H139</f>
        <v>0.0044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193</v>
      </c>
      <c r="AT139" s="216" t="s">
        <v>179</v>
      </c>
      <c r="AU139" s="216" t="s">
        <v>84</v>
      </c>
      <c r="AY139" s="17" t="s">
        <v>176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84</v>
      </c>
      <c r="BK139" s="217">
        <f>ROUND(I139*H139,2)</f>
        <v>0</v>
      </c>
      <c r="BL139" s="17" t="s">
        <v>193</v>
      </c>
      <c r="BM139" s="216" t="s">
        <v>1209</v>
      </c>
    </row>
    <row r="140" spans="2:51" s="13" customFormat="1" ht="10.2">
      <c r="B140" s="218"/>
      <c r="C140" s="219"/>
      <c r="D140" s="220" t="s">
        <v>226</v>
      </c>
      <c r="E140" s="221" t="s">
        <v>1</v>
      </c>
      <c r="F140" s="222" t="s">
        <v>1210</v>
      </c>
      <c r="G140" s="219"/>
      <c r="H140" s="223">
        <v>110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226</v>
      </c>
      <c r="AU140" s="229" t="s">
        <v>84</v>
      </c>
      <c r="AV140" s="13" t="s">
        <v>86</v>
      </c>
      <c r="AW140" s="13" t="s">
        <v>32</v>
      </c>
      <c r="AX140" s="13" t="s">
        <v>84</v>
      </c>
      <c r="AY140" s="229" t="s">
        <v>176</v>
      </c>
    </row>
    <row r="141" spans="1:65" s="2" customFormat="1" ht="24.15" customHeight="1">
      <c r="A141" s="34"/>
      <c r="B141" s="35"/>
      <c r="C141" s="205" t="s">
        <v>351</v>
      </c>
      <c r="D141" s="205" t="s">
        <v>179</v>
      </c>
      <c r="E141" s="206" t="s">
        <v>1192</v>
      </c>
      <c r="F141" s="207" t="s">
        <v>1193</v>
      </c>
      <c r="G141" s="208" t="s">
        <v>385</v>
      </c>
      <c r="H141" s="209">
        <v>250</v>
      </c>
      <c r="I141" s="210"/>
      <c r="J141" s="211">
        <f>ROUND(I141*H141,2)</f>
        <v>0</v>
      </c>
      <c r="K141" s="207" t="s">
        <v>183</v>
      </c>
      <c r="L141" s="39"/>
      <c r="M141" s="212" t="s">
        <v>1</v>
      </c>
      <c r="N141" s="213" t="s">
        <v>41</v>
      </c>
      <c r="O141" s="71"/>
      <c r="P141" s="214">
        <f>O141*H141</f>
        <v>0</v>
      </c>
      <c r="Q141" s="214">
        <v>5E-05</v>
      </c>
      <c r="R141" s="214">
        <f>Q141*H141</f>
        <v>0.0125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193</v>
      </c>
      <c r="AT141" s="216" t="s">
        <v>179</v>
      </c>
      <c r="AU141" s="216" t="s">
        <v>84</v>
      </c>
      <c r="AY141" s="17" t="s">
        <v>176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193</v>
      </c>
      <c r="BM141" s="216" t="s">
        <v>1211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1208</v>
      </c>
      <c r="G142" s="219"/>
      <c r="H142" s="223">
        <v>250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84</v>
      </c>
      <c r="AV142" s="13" t="s">
        <v>86</v>
      </c>
      <c r="AW142" s="13" t="s">
        <v>32</v>
      </c>
      <c r="AX142" s="13" t="s">
        <v>84</v>
      </c>
      <c r="AY142" s="229" t="s">
        <v>176</v>
      </c>
    </row>
    <row r="143" spans="1:65" s="2" customFormat="1" ht="24.15" customHeight="1">
      <c r="A143" s="34"/>
      <c r="B143" s="35"/>
      <c r="C143" s="205" t="s">
        <v>355</v>
      </c>
      <c r="D143" s="205" t="s">
        <v>179</v>
      </c>
      <c r="E143" s="206" t="s">
        <v>1196</v>
      </c>
      <c r="F143" s="207" t="s">
        <v>1197</v>
      </c>
      <c r="G143" s="208" t="s">
        <v>240</v>
      </c>
      <c r="H143" s="209">
        <v>2</v>
      </c>
      <c r="I143" s="210"/>
      <c r="J143" s="211">
        <f>ROUND(I143*H143,2)</f>
        <v>0</v>
      </c>
      <c r="K143" s="207" t="s">
        <v>183</v>
      </c>
      <c r="L143" s="39"/>
      <c r="M143" s="244" t="s">
        <v>1</v>
      </c>
      <c r="N143" s="245" t="s">
        <v>41</v>
      </c>
      <c r="O143" s="246"/>
      <c r="P143" s="247">
        <f>O143*H143</f>
        <v>0</v>
      </c>
      <c r="Q143" s="247">
        <v>0</v>
      </c>
      <c r="R143" s="247">
        <f>Q143*H143</f>
        <v>0</v>
      </c>
      <c r="S143" s="247">
        <v>0.004</v>
      </c>
      <c r="T143" s="248">
        <f>S143*H143</f>
        <v>0.008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193</v>
      </c>
      <c r="AT143" s="216" t="s">
        <v>179</v>
      </c>
      <c r="AU143" s="216" t="s">
        <v>84</v>
      </c>
      <c r="AY143" s="17" t="s">
        <v>176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84</v>
      </c>
      <c r="BK143" s="217">
        <f>ROUND(I143*H143,2)</f>
        <v>0</v>
      </c>
      <c r="BL143" s="17" t="s">
        <v>193</v>
      </c>
      <c r="BM143" s="216" t="s">
        <v>1212</v>
      </c>
    </row>
    <row r="144" spans="1:31" s="2" customFormat="1" ht="6.9" customHeight="1">
      <c r="A144" s="34"/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39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sheetProtection algorithmName="SHA-512" hashValue="PDAMtUBma16EJr1lA2RDsr6Ho6XrR3lQSKDnpfpRUiqKT/aIgXpCJULwsKzZ23Zm6rY2Gp5GaG9M8blaqj3v7A==" saltValue="2Vf1ob2jUO6lcqLG3at8z29nZRGKTIaiwvMFx+LMC0eEF/Lp/gbCDosih78oEw1pPpkrpHH7xYoWsefgfAVUAQ==" spinCount="100000" sheet="1" objects="1" scenarios="1" formatColumns="0" formatRows="0" autoFilter="0"/>
  <autoFilter ref="C126:K143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130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1213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J102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ROUND((SUM(BE102:BE109)+SUM(BE129:BE266)),2)</f>
        <v>0</v>
      </c>
      <c r="G35" s="34"/>
      <c r="H35" s="34"/>
      <c r="I35" s="132">
        <v>0.21</v>
      </c>
      <c r="J35" s="131">
        <f>ROUND(((SUM(BE102:BE109)+SUM(BE129:BE266))*I35),2)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ROUND((SUM(BF102:BF109)+SUM(BF129:BF266)),2)</f>
        <v>0</v>
      </c>
      <c r="G36" s="34"/>
      <c r="H36" s="34"/>
      <c r="I36" s="132">
        <v>0.15</v>
      </c>
      <c r="J36" s="131">
        <f>ROUND(((SUM(BF102:BF109)+SUM(BF129:BF266))*I36),2)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ROUND((SUM(BG102:BG109)+SUM(BG129:BG266)),2)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ROUND((SUM(BH102:BH109)+SUM(BH129:BH266)),2)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ROUND((SUM(BI102:BI109)+SUM(BI129:BI266)),2)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SO 153 - Dopravní opatření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265</v>
      </c>
      <c r="E97" s="158"/>
      <c r="F97" s="158"/>
      <c r="G97" s="158"/>
      <c r="H97" s="158"/>
      <c r="I97" s="158"/>
      <c r="J97" s="159">
        <f>J130</f>
        <v>0</v>
      </c>
      <c r="K97" s="156"/>
      <c r="L97" s="160"/>
    </row>
    <row r="98" spans="2:12" s="10" customFormat="1" ht="19.95" customHeight="1">
      <c r="B98" s="161"/>
      <c r="C98" s="104"/>
      <c r="D98" s="162" t="s">
        <v>268</v>
      </c>
      <c r="E98" s="163"/>
      <c r="F98" s="163"/>
      <c r="G98" s="163"/>
      <c r="H98" s="163"/>
      <c r="I98" s="163"/>
      <c r="J98" s="164">
        <f>J131</f>
        <v>0</v>
      </c>
      <c r="K98" s="104"/>
      <c r="L98" s="165"/>
    </row>
    <row r="99" spans="2:12" s="10" customFormat="1" ht="19.95" customHeight="1">
      <c r="B99" s="161"/>
      <c r="C99" s="104"/>
      <c r="D99" s="162" t="s">
        <v>269</v>
      </c>
      <c r="E99" s="163"/>
      <c r="F99" s="163"/>
      <c r="G99" s="163"/>
      <c r="H99" s="163"/>
      <c r="I99" s="163"/>
      <c r="J99" s="164">
        <f>J139</f>
        <v>0</v>
      </c>
      <c r="K99" s="104"/>
      <c r="L99" s="165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29.25" customHeight="1">
      <c r="A102" s="34"/>
      <c r="B102" s="35"/>
      <c r="C102" s="154" t="s">
        <v>151</v>
      </c>
      <c r="D102" s="36"/>
      <c r="E102" s="36"/>
      <c r="F102" s="36"/>
      <c r="G102" s="36"/>
      <c r="H102" s="36"/>
      <c r="I102" s="36"/>
      <c r="J102" s="166">
        <f>ROUND(J103+J104+J105+J106+J107+J108,2)</f>
        <v>0</v>
      </c>
      <c r="K102" s="36"/>
      <c r="L102" s="51"/>
      <c r="N102" s="167" t="s">
        <v>40</v>
      </c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65" s="2" customFormat="1" ht="18" customHeight="1">
      <c r="A103" s="34"/>
      <c r="B103" s="35"/>
      <c r="C103" s="36"/>
      <c r="D103" s="327" t="s">
        <v>152</v>
      </c>
      <c r="E103" s="328"/>
      <c r="F103" s="328"/>
      <c r="G103" s="36"/>
      <c r="H103" s="36"/>
      <c r="I103" s="36"/>
      <c r="J103" s="169">
        <v>0</v>
      </c>
      <c r="K103" s="36"/>
      <c r="L103" s="170"/>
      <c r="M103" s="171"/>
      <c r="N103" s="172" t="s">
        <v>42</v>
      </c>
      <c r="O103" s="171"/>
      <c r="P103" s="171"/>
      <c r="Q103" s="171"/>
      <c r="R103" s="171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4" t="s">
        <v>153</v>
      </c>
      <c r="AZ103" s="171"/>
      <c r="BA103" s="171"/>
      <c r="BB103" s="171"/>
      <c r="BC103" s="171"/>
      <c r="BD103" s="171"/>
      <c r="BE103" s="175">
        <f aca="true" t="shared" si="0" ref="BE103:BE108">IF(N103="základní",J103,0)</f>
        <v>0</v>
      </c>
      <c r="BF103" s="175">
        <f aca="true" t="shared" si="1" ref="BF103:BF108">IF(N103="snížená",J103,0)</f>
        <v>0</v>
      </c>
      <c r="BG103" s="175">
        <f aca="true" t="shared" si="2" ref="BG103:BG108">IF(N103="zákl. přenesená",J103,0)</f>
        <v>0</v>
      </c>
      <c r="BH103" s="175">
        <f aca="true" t="shared" si="3" ref="BH103:BH108">IF(N103="sníž. přenesená",J103,0)</f>
        <v>0</v>
      </c>
      <c r="BI103" s="175">
        <f aca="true" t="shared" si="4" ref="BI103:BI108">IF(N103="nulová",J103,0)</f>
        <v>0</v>
      </c>
      <c r="BJ103" s="174" t="s">
        <v>86</v>
      </c>
      <c r="BK103" s="171"/>
      <c r="BL103" s="171"/>
      <c r="BM103" s="171"/>
    </row>
    <row r="104" spans="1:65" s="2" customFormat="1" ht="18" customHeight="1">
      <c r="A104" s="34"/>
      <c r="B104" s="35"/>
      <c r="C104" s="36"/>
      <c r="D104" s="327" t="s">
        <v>154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t="shared" si="0"/>
        <v>0</v>
      </c>
      <c r="BF104" s="175">
        <f t="shared" si="1"/>
        <v>0</v>
      </c>
      <c r="BG104" s="175">
        <f t="shared" si="2"/>
        <v>0</v>
      </c>
      <c r="BH104" s="175">
        <f t="shared" si="3"/>
        <v>0</v>
      </c>
      <c r="BI104" s="175">
        <f t="shared" si="4"/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155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327" t="s">
        <v>156</v>
      </c>
      <c r="E106" s="328"/>
      <c r="F106" s="328"/>
      <c r="G106" s="36"/>
      <c r="H106" s="36"/>
      <c r="I106" s="36"/>
      <c r="J106" s="169"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153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65" s="2" customFormat="1" ht="18" customHeight="1">
      <c r="A107" s="34"/>
      <c r="B107" s="35"/>
      <c r="C107" s="36"/>
      <c r="D107" s="327" t="s">
        <v>157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168" t="s">
        <v>158</v>
      </c>
      <c r="E108" s="36"/>
      <c r="F108" s="36"/>
      <c r="G108" s="36"/>
      <c r="H108" s="36"/>
      <c r="I108" s="36"/>
      <c r="J108" s="169">
        <f>ROUND(J30*T108,2)</f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159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31" s="2" customFormat="1" ht="10.2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9.25" customHeight="1">
      <c r="A110" s="34"/>
      <c r="B110" s="35"/>
      <c r="C110" s="176" t="s">
        <v>160</v>
      </c>
      <c r="D110" s="152"/>
      <c r="E110" s="152"/>
      <c r="F110" s="152"/>
      <c r="G110" s="152"/>
      <c r="H110" s="152"/>
      <c r="I110" s="152"/>
      <c r="J110" s="177">
        <f>ROUND(J96+J102,2)</f>
        <v>0</v>
      </c>
      <c r="K110" s="152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" customHeight="1">
      <c r="A116" s="34"/>
      <c r="B116" s="35"/>
      <c r="C116" s="23" t="s">
        <v>161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24" t="str">
        <f>E7</f>
        <v>II/231 - Rekonstrukce ul. 28. října III. část</v>
      </c>
      <c r="F119" s="325"/>
      <c r="G119" s="325"/>
      <c r="H119" s="32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138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77" t="str">
        <f>E9</f>
        <v>SO 153 - Dopravní opatření</v>
      </c>
      <c r="F121" s="326"/>
      <c r="G121" s="326"/>
      <c r="H121" s="32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>Tábor</v>
      </c>
      <c r="G123" s="36"/>
      <c r="H123" s="36"/>
      <c r="I123" s="29" t="s">
        <v>22</v>
      </c>
      <c r="J123" s="66" t="str">
        <f>IF(J12="","",J12)</f>
        <v>30. 6. 2020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24</v>
      </c>
      <c r="D125" s="36"/>
      <c r="E125" s="36"/>
      <c r="F125" s="27" t="str">
        <f>E15</f>
        <v>Správa a údržba silnic Plzeňského kraje</v>
      </c>
      <c r="G125" s="36"/>
      <c r="H125" s="36"/>
      <c r="I125" s="29" t="s">
        <v>30</v>
      </c>
      <c r="J125" s="32" t="str">
        <f>E21</f>
        <v>Ing. Miloš Burianec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9" t="s">
        <v>28</v>
      </c>
      <c r="D126" s="36"/>
      <c r="E126" s="36"/>
      <c r="F126" s="27" t="str">
        <f>IF(E18="","",E18)</f>
        <v>Vyplň údaj</v>
      </c>
      <c r="G126" s="36"/>
      <c r="H126" s="36"/>
      <c r="I126" s="29" t="s">
        <v>33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78"/>
      <c r="B128" s="179"/>
      <c r="C128" s="180" t="s">
        <v>162</v>
      </c>
      <c r="D128" s="181" t="s">
        <v>61</v>
      </c>
      <c r="E128" s="181" t="s">
        <v>57</v>
      </c>
      <c r="F128" s="181" t="s">
        <v>58</v>
      </c>
      <c r="G128" s="181" t="s">
        <v>163</v>
      </c>
      <c r="H128" s="181" t="s">
        <v>164</v>
      </c>
      <c r="I128" s="181" t="s">
        <v>165</v>
      </c>
      <c r="J128" s="181" t="s">
        <v>144</v>
      </c>
      <c r="K128" s="182" t="s">
        <v>166</v>
      </c>
      <c r="L128" s="183"/>
      <c r="M128" s="75" t="s">
        <v>1</v>
      </c>
      <c r="N128" s="76" t="s">
        <v>40</v>
      </c>
      <c r="O128" s="76" t="s">
        <v>167</v>
      </c>
      <c r="P128" s="76" t="s">
        <v>168</v>
      </c>
      <c r="Q128" s="76" t="s">
        <v>169</v>
      </c>
      <c r="R128" s="76" t="s">
        <v>170</v>
      </c>
      <c r="S128" s="76" t="s">
        <v>171</v>
      </c>
      <c r="T128" s="77" t="s">
        <v>172</v>
      </c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</row>
    <row r="129" spans="1:63" s="2" customFormat="1" ht="22.8" customHeight="1">
      <c r="A129" s="34"/>
      <c r="B129" s="35"/>
      <c r="C129" s="82" t="s">
        <v>173</v>
      </c>
      <c r="D129" s="36"/>
      <c r="E129" s="36"/>
      <c r="F129" s="36"/>
      <c r="G129" s="36"/>
      <c r="H129" s="36"/>
      <c r="I129" s="36"/>
      <c r="J129" s="184">
        <f>BK129</f>
        <v>0</v>
      </c>
      <c r="K129" s="36"/>
      <c r="L129" s="39"/>
      <c r="M129" s="78"/>
      <c r="N129" s="185"/>
      <c r="O129" s="79"/>
      <c r="P129" s="186">
        <f>P130</f>
        <v>0</v>
      </c>
      <c r="Q129" s="79"/>
      <c r="R129" s="186">
        <f>R130</f>
        <v>0.3216</v>
      </c>
      <c r="S129" s="79"/>
      <c r="T129" s="187">
        <f>T130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90</v>
      </c>
      <c r="BK129" s="188">
        <f>BK130</f>
        <v>0</v>
      </c>
    </row>
    <row r="130" spans="2:63" s="12" customFormat="1" ht="25.95" customHeight="1">
      <c r="B130" s="189"/>
      <c r="C130" s="190"/>
      <c r="D130" s="191" t="s">
        <v>75</v>
      </c>
      <c r="E130" s="192" t="s">
        <v>272</v>
      </c>
      <c r="F130" s="192" t="s">
        <v>273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P131+P139</f>
        <v>0</v>
      </c>
      <c r="Q130" s="197"/>
      <c r="R130" s="198">
        <f>R131+R139</f>
        <v>0.3216</v>
      </c>
      <c r="S130" s="197"/>
      <c r="T130" s="199">
        <f>T131+T139</f>
        <v>0</v>
      </c>
      <c r="AR130" s="200" t="s">
        <v>84</v>
      </c>
      <c r="AT130" s="201" t="s">
        <v>75</v>
      </c>
      <c r="AU130" s="201" t="s">
        <v>76</v>
      </c>
      <c r="AY130" s="200" t="s">
        <v>176</v>
      </c>
      <c r="BK130" s="202">
        <f>BK131+BK139</f>
        <v>0</v>
      </c>
    </row>
    <row r="131" spans="2:63" s="12" customFormat="1" ht="22.8" customHeight="1">
      <c r="B131" s="189"/>
      <c r="C131" s="190"/>
      <c r="D131" s="191" t="s">
        <v>75</v>
      </c>
      <c r="E131" s="203" t="s">
        <v>175</v>
      </c>
      <c r="F131" s="203" t="s">
        <v>405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SUM(P132:P138)</f>
        <v>0</v>
      </c>
      <c r="Q131" s="197"/>
      <c r="R131" s="198">
        <f>SUM(R132:R138)</f>
        <v>0</v>
      </c>
      <c r="S131" s="197"/>
      <c r="T131" s="199">
        <f>SUM(T132:T138)</f>
        <v>0</v>
      </c>
      <c r="AR131" s="200" t="s">
        <v>84</v>
      </c>
      <c r="AT131" s="201" t="s">
        <v>75</v>
      </c>
      <c r="AU131" s="201" t="s">
        <v>84</v>
      </c>
      <c r="AY131" s="200" t="s">
        <v>176</v>
      </c>
      <c r="BK131" s="202">
        <f>SUM(BK132:BK138)</f>
        <v>0</v>
      </c>
    </row>
    <row r="132" spans="1:65" s="2" customFormat="1" ht="14.4" customHeight="1">
      <c r="A132" s="34"/>
      <c r="B132" s="35"/>
      <c r="C132" s="205" t="s">
        <v>84</v>
      </c>
      <c r="D132" s="205" t="s">
        <v>179</v>
      </c>
      <c r="E132" s="206" t="s">
        <v>1214</v>
      </c>
      <c r="F132" s="207" t="s">
        <v>1215</v>
      </c>
      <c r="G132" s="208" t="s">
        <v>236</v>
      </c>
      <c r="H132" s="209">
        <v>2180</v>
      </c>
      <c r="I132" s="210"/>
      <c r="J132" s="211">
        <f>ROUND(I132*H132,2)</f>
        <v>0</v>
      </c>
      <c r="K132" s="207" t="s">
        <v>183</v>
      </c>
      <c r="L132" s="39"/>
      <c r="M132" s="212" t="s">
        <v>1</v>
      </c>
      <c r="N132" s="213" t="s">
        <v>41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193</v>
      </c>
      <c r="AT132" s="216" t="s">
        <v>179</v>
      </c>
      <c r="AU132" s="216" t="s">
        <v>86</v>
      </c>
      <c r="AY132" s="17" t="s">
        <v>176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84</v>
      </c>
      <c r="BK132" s="217">
        <f>ROUND(I132*H132,2)</f>
        <v>0</v>
      </c>
      <c r="BL132" s="17" t="s">
        <v>193</v>
      </c>
      <c r="BM132" s="216" t="s">
        <v>1216</v>
      </c>
    </row>
    <row r="133" spans="2:51" s="15" customFormat="1" ht="10.2">
      <c r="B133" s="249"/>
      <c r="C133" s="250"/>
      <c r="D133" s="220" t="s">
        <v>226</v>
      </c>
      <c r="E133" s="251" t="s">
        <v>1</v>
      </c>
      <c r="F133" s="252" t="s">
        <v>1217</v>
      </c>
      <c r="G133" s="250"/>
      <c r="H133" s="251" t="s">
        <v>1</v>
      </c>
      <c r="I133" s="253"/>
      <c r="J133" s="250"/>
      <c r="K133" s="250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226</v>
      </c>
      <c r="AU133" s="258" t="s">
        <v>86</v>
      </c>
      <c r="AV133" s="15" t="s">
        <v>84</v>
      </c>
      <c r="AW133" s="15" t="s">
        <v>32</v>
      </c>
      <c r="AX133" s="15" t="s">
        <v>76</v>
      </c>
      <c r="AY133" s="258" t="s">
        <v>176</v>
      </c>
    </row>
    <row r="134" spans="2:51" s="15" customFormat="1" ht="10.2">
      <c r="B134" s="249"/>
      <c r="C134" s="250"/>
      <c r="D134" s="220" t="s">
        <v>226</v>
      </c>
      <c r="E134" s="251" t="s">
        <v>1</v>
      </c>
      <c r="F134" s="252" t="s">
        <v>1218</v>
      </c>
      <c r="G134" s="250"/>
      <c r="H134" s="251" t="s">
        <v>1</v>
      </c>
      <c r="I134" s="253"/>
      <c r="J134" s="250"/>
      <c r="K134" s="250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226</v>
      </c>
      <c r="AU134" s="258" t="s">
        <v>86</v>
      </c>
      <c r="AV134" s="15" t="s">
        <v>84</v>
      </c>
      <c r="AW134" s="15" t="s">
        <v>32</v>
      </c>
      <c r="AX134" s="15" t="s">
        <v>76</v>
      </c>
      <c r="AY134" s="258" t="s">
        <v>176</v>
      </c>
    </row>
    <row r="135" spans="2:51" s="15" customFormat="1" ht="10.2">
      <c r="B135" s="249"/>
      <c r="C135" s="250"/>
      <c r="D135" s="220" t="s">
        <v>226</v>
      </c>
      <c r="E135" s="251" t="s">
        <v>1</v>
      </c>
      <c r="F135" s="252" t="s">
        <v>1219</v>
      </c>
      <c r="G135" s="250"/>
      <c r="H135" s="251" t="s">
        <v>1</v>
      </c>
      <c r="I135" s="253"/>
      <c r="J135" s="250"/>
      <c r="K135" s="250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226</v>
      </c>
      <c r="AU135" s="258" t="s">
        <v>86</v>
      </c>
      <c r="AV135" s="15" t="s">
        <v>84</v>
      </c>
      <c r="AW135" s="15" t="s">
        <v>32</v>
      </c>
      <c r="AX135" s="15" t="s">
        <v>76</v>
      </c>
      <c r="AY135" s="258" t="s">
        <v>176</v>
      </c>
    </row>
    <row r="136" spans="2:51" s="15" customFormat="1" ht="10.2">
      <c r="B136" s="249"/>
      <c r="C136" s="250"/>
      <c r="D136" s="220" t="s">
        <v>226</v>
      </c>
      <c r="E136" s="251" t="s">
        <v>1</v>
      </c>
      <c r="F136" s="252" t="s">
        <v>1220</v>
      </c>
      <c r="G136" s="250"/>
      <c r="H136" s="251" t="s">
        <v>1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226</v>
      </c>
      <c r="AU136" s="258" t="s">
        <v>86</v>
      </c>
      <c r="AV136" s="15" t="s">
        <v>84</v>
      </c>
      <c r="AW136" s="15" t="s">
        <v>32</v>
      </c>
      <c r="AX136" s="15" t="s">
        <v>76</v>
      </c>
      <c r="AY136" s="258" t="s">
        <v>176</v>
      </c>
    </row>
    <row r="137" spans="2:51" s="13" customFormat="1" ht="10.2">
      <c r="B137" s="218"/>
      <c r="C137" s="219"/>
      <c r="D137" s="220" t="s">
        <v>226</v>
      </c>
      <c r="E137" s="221" t="s">
        <v>1</v>
      </c>
      <c r="F137" s="222" t="s">
        <v>1221</v>
      </c>
      <c r="G137" s="219"/>
      <c r="H137" s="223">
        <v>2180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226</v>
      </c>
      <c r="AU137" s="229" t="s">
        <v>86</v>
      </c>
      <c r="AV137" s="13" t="s">
        <v>86</v>
      </c>
      <c r="AW137" s="13" t="s">
        <v>32</v>
      </c>
      <c r="AX137" s="13" t="s">
        <v>76</v>
      </c>
      <c r="AY137" s="229" t="s">
        <v>176</v>
      </c>
    </row>
    <row r="138" spans="2:51" s="14" customFormat="1" ht="10.2">
      <c r="B138" s="233"/>
      <c r="C138" s="234"/>
      <c r="D138" s="220" t="s">
        <v>226</v>
      </c>
      <c r="E138" s="235" t="s">
        <v>1</v>
      </c>
      <c r="F138" s="236" t="s">
        <v>249</v>
      </c>
      <c r="G138" s="234"/>
      <c r="H138" s="237">
        <v>2180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226</v>
      </c>
      <c r="AU138" s="243" t="s">
        <v>86</v>
      </c>
      <c r="AV138" s="14" t="s">
        <v>193</v>
      </c>
      <c r="AW138" s="14" t="s">
        <v>32</v>
      </c>
      <c r="AX138" s="14" t="s">
        <v>84</v>
      </c>
      <c r="AY138" s="243" t="s">
        <v>176</v>
      </c>
    </row>
    <row r="139" spans="2:63" s="12" customFormat="1" ht="22.8" customHeight="1">
      <c r="B139" s="189"/>
      <c r="C139" s="190"/>
      <c r="D139" s="191" t="s">
        <v>75</v>
      </c>
      <c r="E139" s="203" t="s">
        <v>213</v>
      </c>
      <c r="F139" s="203" t="s">
        <v>477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SUM(P140:P266)</f>
        <v>0</v>
      </c>
      <c r="Q139" s="197"/>
      <c r="R139" s="198">
        <f>SUM(R140:R266)</f>
        <v>0.3216</v>
      </c>
      <c r="S139" s="197"/>
      <c r="T139" s="199">
        <f>SUM(T140:T266)</f>
        <v>0</v>
      </c>
      <c r="AR139" s="200" t="s">
        <v>84</v>
      </c>
      <c r="AT139" s="201" t="s">
        <v>75</v>
      </c>
      <c r="AU139" s="201" t="s">
        <v>84</v>
      </c>
      <c r="AY139" s="200" t="s">
        <v>176</v>
      </c>
      <c r="BK139" s="202">
        <f>SUM(BK140:BK266)</f>
        <v>0</v>
      </c>
    </row>
    <row r="140" spans="1:65" s="2" customFormat="1" ht="24.15" customHeight="1">
      <c r="A140" s="34"/>
      <c r="B140" s="35"/>
      <c r="C140" s="205" t="s">
        <v>86</v>
      </c>
      <c r="D140" s="205" t="s">
        <v>179</v>
      </c>
      <c r="E140" s="206" t="s">
        <v>1222</v>
      </c>
      <c r="F140" s="207" t="s">
        <v>1223</v>
      </c>
      <c r="G140" s="208" t="s">
        <v>240</v>
      </c>
      <c r="H140" s="209">
        <v>17760</v>
      </c>
      <c r="I140" s="210"/>
      <c r="J140" s="211">
        <f>ROUND(I140*H140,2)</f>
        <v>0</v>
      </c>
      <c r="K140" s="207" t="s">
        <v>183</v>
      </c>
      <c r="L140" s="39"/>
      <c r="M140" s="212" t="s">
        <v>1</v>
      </c>
      <c r="N140" s="213" t="s">
        <v>41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193</v>
      </c>
      <c r="AT140" s="216" t="s">
        <v>179</v>
      </c>
      <c r="AU140" s="216" t="s">
        <v>86</v>
      </c>
      <c r="AY140" s="17" t="s">
        <v>176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84</v>
      </c>
      <c r="BK140" s="217">
        <f>ROUND(I140*H140,2)</f>
        <v>0</v>
      </c>
      <c r="BL140" s="17" t="s">
        <v>193</v>
      </c>
      <c r="BM140" s="216" t="s">
        <v>1224</v>
      </c>
    </row>
    <row r="141" spans="2:51" s="15" customFormat="1" ht="10.2">
      <c r="B141" s="249"/>
      <c r="C141" s="250"/>
      <c r="D141" s="220" t="s">
        <v>226</v>
      </c>
      <c r="E141" s="251" t="s">
        <v>1</v>
      </c>
      <c r="F141" s="252" t="s">
        <v>1225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226</v>
      </c>
      <c r="AU141" s="258" t="s">
        <v>86</v>
      </c>
      <c r="AV141" s="15" t="s">
        <v>84</v>
      </c>
      <c r="AW141" s="15" t="s">
        <v>32</v>
      </c>
      <c r="AX141" s="15" t="s">
        <v>76</v>
      </c>
      <c r="AY141" s="258" t="s">
        <v>176</v>
      </c>
    </row>
    <row r="142" spans="2:51" s="15" customFormat="1" ht="10.2">
      <c r="B142" s="249"/>
      <c r="C142" s="250"/>
      <c r="D142" s="220" t="s">
        <v>226</v>
      </c>
      <c r="E142" s="251" t="s">
        <v>1</v>
      </c>
      <c r="F142" s="252" t="s">
        <v>1226</v>
      </c>
      <c r="G142" s="250"/>
      <c r="H142" s="251" t="s">
        <v>1</v>
      </c>
      <c r="I142" s="253"/>
      <c r="J142" s="250"/>
      <c r="K142" s="250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226</v>
      </c>
      <c r="AU142" s="258" t="s">
        <v>86</v>
      </c>
      <c r="AV142" s="15" t="s">
        <v>84</v>
      </c>
      <c r="AW142" s="15" t="s">
        <v>32</v>
      </c>
      <c r="AX142" s="15" t="s">
        <v>76</v>
      </c>
      <c r="AY142" s="258" t="s">
        <v>176</v>
      </c>
    </row>
    <row r="143" spans="2:51" s="15" customFormat="1" ht="10.2">
      <c r="B143" s="249"/>
      <c r="C143" s="250"/>
      <c r="D143" s="220" t="s">
        <v>226</v>
      </c>
      <c r="E143" s="251" t="s">
        <v>1</v>
      </c>
      <c r="F143" s="252" t="s">
        <v>1227</v>
      </c>
      <c r="G143" s="250"/>
      <c r="H143" s="251" t="s">
        <v>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226</v>
      </c>
      <c r="AU143" s="258" t="s">
        <v>86</v>
      </c>
      <c r="AV143" s="15" t="s">
        <v>84</v>
      </c>
      <c r="AW143" s="15" t="s">
        <v>32</v>
      </c>
      <c r="AX143" s="15" t="s">
        <v>76</v>
      </c>
      <c r="AY143" s="258" t="s">
        <v>176</v>
      </c>
    </row>
    <row r="144" spans="2:51" s="15" customFormat="1" ht="10.2">
      <c r="B144" s="249"/>
      <c r="C144" s="250"/>
      <c r="D144" s="220" t="s">
        <v>226</v>
      </c>
      <c r="E144" s="251" t="s">
        <v>1</v>
      </c>
      <c r="F144" s="252" t="s">
        <v>1228</v>
      </c>
      <c r="G144" s="250"/>
      <c r="H144" s="251" t="s">
        <v>1</v>
      </c>
      <c r="I144" s="253"/>
      <c r="J144" s="250"/>
      <c r="K144" s="250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226</v>
      </c>
      <c r="AU144" s="258" t="s">
        <v>86</v>
      </c>
      <c r="AV144" s="15" t="s">
        <v>84</v>
      </c>
      <c r="AW144" s="15" t="s">
        <v>32</v>
      </c>
      <c r="AX144" s="15" t="s">
        <v>76</v>
      </c>
      <c r="AY144" s="258" t="s">
        <v>176</v>
      </c>
    </row>
    <row r="145" spans="2:51" s="15" customFormat="1" ht="10.2">
      <c r="B145" s="249"/>
      <c r="C145" s="250"/>
      <c r="D145" s="220" t="s">
        <v>226</v>
      </c>
      <c r="E145" s="251" t="s">
        <v>1</v>
      </c>
      <c r="F145" s="252" t="s">
        <v>1229</v>
      </c>
      <c r="G145" s="250"/>
      <c r="H145" s="251" t="s">
        <v>1</v>
      </c>
      <c r="I145" s="253"/>
      <c r="J145" s="250"/>
      <c r="K145" s="250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226</v>
      </c>
      <c r="AU145" s="258" t="s">
        <v>86</v>
      </c>
      <c r="AV145" s="15" t="s">
        <v>84</v>
      </c>
      <c r="AW145" s="15" t="s">
        <v>32</v>
      </c>
      <c r="AX145" s="15" t="s">
        <v>76</v>
      </c>
      <c r="AY145" s="258" t="s">
        <v>176</v>
      </c>
    </row>
    <row r="146" spans="2:51" s="15" customFormat="1" ht="10.2">
      <c r="B146" s="249"/>
      <c r="C146" s="250"/>
      <c r="D146" s="220" t="s">
        <v>226</v>
      </c>
      <c r="E146" s="251" t="s">
        <v>1</v>
      </c>
      <c r="F146" s="252" t="s">
        <v>1230</v>
      </c>
      <c r="G146" s="250"/>
      <c r="H146" s="251" t="s">
        <v>1</v>
      </c>
      <c r="I146" s="253"/>
      <c r="J146" s="250"/>
      <c r="K146" s="250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226</v>
      </c>
      <c r="AU146" s="258" t="s">
        <v>86</v>
      </c>
      <c r="AV146" s="15" t="s">
        <v>84</v>
      </c>
      <c r="AW146" s="15" t="s">
        <v>32</v>
      </c>
      <c r="AX146" s="15" t="s">
        <v>76</v>
      </c>
      <c r="AY146" s="258" t="s">
        <v>176</v>
      </c>
    </row>
    <row r="147" spans="2:51" s="15" customFormat="1" ht="10.2">
      <c r="B147" s="249"/>
      <c r="C147" s="250"/>
      <c r="D147" s="220" t="s">
        <v>226</v>
      </c>
      <c r="E147" s="251" t="s">
        <v>1</v>
      </c>
      <c r="F147" s="252" t="s">
        <v>1231</v>
      </c>
      <c r="G147" s="250"/>
      <c r="H147" s="251" t="s">
        <v>1</v>
      </c>
      <c r="I147" s="253"/>
      <c r="J147" s="250"/>
      <c r="K147" s="250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226</v>
      </c>
      <c r="AU147" s="258" t="s">
        <v>86</v>
      </c>
      <c r="AV147" s="15" t="s">
        <v>84</v>
      </c>
      <c r="AW147" s="15" t="s">
        <v>32</v>
      </c>
      <c r="AX147" s="15" t="s">
        <v>76</v>
      </c>
      <c r="AY147" s="258" t="s">
        <v>176</v>
      </c>
    </row>
    <row r="148" spans="2:51" s="15" customFormat="1" ht="10.2">
      <c r="B148" s="249"/>
      <c r="C148" s="250"/>
      <c r="D148" s="220" t="s">
        <v>226</v>
      </c>
      <c r="E148" s="251" t="s">
        <v>1</v>
      </c>
      <c r="F148" s="252" t="s">
        <v>400</v>
      </c>
      <c r="G148" s="250"/>
      <c r="H148" s="251" t="s">
        <v>1</v>
      </c>
      <c r="I148" s="253"/>
      <c r="J148" s="250"/>
      <c r="K148" s="250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226</v>
      </c>
      <c r="AU148" s="258" t="s">
        <v>86</v>
      </c>
      <c r="AV148" s="15" t="s">
        <v>84</v>
      </c>
      <c r="AW148" s="15" t="s">
        <v>32</v>
      </c>
      <c r="AX148" s="15" t="s">
        <v>76</v>
      </c>
      <c r="AY148" s="258" t="s">
        <v>176</v>
      </c>
    </row>
    <row r="149" spans="2:51" s="15" customFormat="1" ht="10.2">
      <c r="B149" s="249"/>
      <c r="C149" s="250"/>
      <c r="D149" s="220" t="s">
        <v>226</v>
      </c>
      <c r="E149" s="251" t="s">
        <v>1</v>
      </c>
      <c r="F149" s="252" t="s">
        <v>1232</v>
      </c>
      <c r="G149" s="250"/>
      <c r="H149" s="251" t="s">
        <v>1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226</v>
      </c>
      <c r="AU149" s="258" t="s">
        <v>86</v>
      </c>
      <c r="AV149" s="15" t="s">
        <v>84</v>
      </c>
      <c r="AW149" s="15" t="s">
        <v>32</v>
      </c>
      <c r="AX149" s="15" t="s">
        <v>76</v>
      </c>
      <c r="AY149" s="258" t="s">
        <v>176</v>
      </c>
    </row>
    <row r="150" spans="2:51" s="13" customFormat="1" ht="10.2">
      <c r="B150" s="218"/>
      <c r="C150" s="219"/>
      <c r="D150" s="220" t="s">
        <v>226</v>
      </c>
      <c r="E150" s="221" t="s">
        <v>1</v>
      </c>
      <c r="F150" s="222" t="s">
        <v>1233</v>
      </c>
      <c r="G150" s="219"/>
      <c r="H150" s="223">
        <v>1920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226</v>
      </c>
      <c r="AU150" s="229" t="s">
        <v>86</v>
      </c>
      <c r="AV150" s="13" t="s">
        <v>86</v>
      </c>
      <c r="AW150" s="13" t="s">
        <v>32</v>
      </c>
      <c r="AX150" s="13" t="s">
        <v>76</v>
      </c>
      <c r="AY150" s="229" t="s">
        <v>176</v>
      </c>
    </row>
    <row r="151" spans="2:51" s="15" customFormat="1" ht="10.2">
      <c r="B151" s="249"/>
      <c r="C151" s="250"/>
      <c r="D151" s="220" t="s">
        <v>226</v>
      </c>
      <c r="E151" s="251" t="s">
        <v>1</v>
      </c>
      <c r="F151" s="252" t="s">
        <v>1234</v>
      </c>
      <c r="G151" s="250"/>
      <c r="H151" s="251" t="s">
        <v>1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226</v>
      </c>
      <c r="AU151" s="258" t="s">
        <v>86</v>
      </c>
      <c r="AV151" s="15" t="s">
        <v>84</v>
      </c>
      <c r="AW151" s="15" t="s">
        <v>32</v>
      </c>
      <c r="AX151" s="15" t="s">
        <v>76</v>
      </c>
      <c r="AY151" s="258" t="s">
        <v>176</v>
      </c>
    </row>
    <row r="152" spans="2:51" s="15" customFormat="1" ht="10.2">
      <c r="B152" s="249"/>
      <c r="C152" s="250"/>
      <c r="D152" s="220" t="s">
        <v>226</v>
      </c>
      <c r="E152" s="251" t="s">
        <v>1</v>
      </c>
      <c r="F152" s="252" t="s">
        <v>1226</v>
      </c>
      <c r="G152" s="250"/>
      <c r="H152" s="251" t="s">
        <v>1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226</v>
      </c>
      <c r="AU152" s="258" t="s">
        <v>86</v>
      </c>
      <c r="AV152" s="15" t="s">
        <v>84</v>
      </c>
      <c r="AW152" s="15" t="s">
        <v>32</v>
      </c>
      <c r="AX152" s="15" t="s">
        <v>76</v>
      </c>
      <c r="AY152" s="258" t="s">
        <v>176</v>
      </c>
    </row>
    <row r="153" spans="2:51" s="15" customFormat="1" ht="10.2">
      <c r="B153" s="249"/>
      <c r="C153" s="250"/>
      <c r="D153" s="220" t="s">
        <v>226</v>
      </c>
      <c r="E153" s="251" t="s">
        <v>1</v>
      </c>
      <c r="F153" s="252" t="s">
        <v>1235</v>
      </c>
      <c r="G153" s="250"/>
      <c r="H153" s="251" t="s">
        <v>1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226</v>
      </c>
      <c r="AU153" s="258" t="s">
        <v>86</v>
      </c>
      <c r="AV153" s="15" t="s">
        <v>84</v>
      </c>
      <c r="AW153" s="15" t="s">
        <v>32</v>
      </c>
      <c r="AX153" s="15" t="s">
        <v>76</v>
      </c>
      <c r="AY153" s="258" t="s">
        <v>176</v>
      </c>
    </row>
    <row r="154" spans="2:51" s="15" customFormat="1" ht="10.2">
      <c r="B154" s="249"/>
      <c r="C154" s="250"/>
      <c r="D154" s="220" t="s">
        <v>226</v>
      </c>
      <c r="E154" s="251" t="s">
        <v>1</v>
      </c>
      <c r="F154" s="252" t="s">
        <v>1236</v>
      </c>
      <c r="G154" s="250"/>
      <c r="H154" s="251" t="s">
        <v>1</v>
      </c>
      <c r="I154" s="253"/>
      <c r="J154" s="250"/>
      <c r="K154" s="250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226</v>
      </c>
      <c r="AU154" s="258" t="s">
        <v>86</v>
      </c>
      <c r="AV154" s="15" t="s">
        <v>84</v>
      </c>
      <c r="AW154" s="15" t="s">
        <v>32</v>
      </c>
      <c r="AX154" s="15" t="s">
        <v>76</v>
      </c>
      <c r="AY154" s="258" t="s">
        <v>176</v>
      </c>
    </row>
    <row r="155" spans="2:51" s="15" customFormat="1" ht="10.2">
      <c r="B155" s="249"/>
      <c r="C155" s="250"/>
      <c r="D155" s="220" t="s">
        <v>226</v>
      </c>
      <c r="E155" s="251" t="s">
        <v>1</v>
      </c>
      <c r="F155" s="252" t="s">
        <v>1237</v>
      </c>
      <c r="G155" s="250"/>
      <c r="H155" s="251" t="s">
        <v>1</v>
      </c>
      <c r="I155" s="253"/>
      <c r="J155" s="250"/>
      <c r="K155" s="250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226</v>
      </c>
      <c r="AU155" s="258" t="s">
        <v>86</v>
      </c>
      <c r="AV155" s="15" t="s">
        <v>84</v>
      </c>
      <c r="AW155" s="15" t="s">
        <v>32</v>
      </c>
      <c r="AX155" s="15" t="s">
        <v>76</v>
      </c>
      <c r="AY155" s="258" t="s">
        <v>176</v>
      </c>
    </row>
    <row r="156" spans="2:51" s="15" customFormat="1" ht="10.2">
      <c r="B156" s="249"/>
      <c r="C156" s="250"/>
      <c r="D156" s="220" t="s">
        <v>226</v>
      </c>
      <c r="E156" s="251" t="s">
        <v>1</v>
      </c>
      <c r="F156" s="252" t="s">
        <v>1238</v>
      </c>
      <c r="G156" s="250"/>
      <c r="H156" s="251" t="s">
        <v>1</v>
      </c>
      <c r="I156" s="253"/>
      <c r="J156" s="250"/>
      <c r="K156" s="250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226</v>
      </c>
      <c r="AU156" s="258" t="s">
        <v>86</v>
      </c>
      <c r="AV156" s="15" t="s">
        <v>84</v>
      </c>
      <c r="AW156" s="15" t="s">
        <v>32</v>
      </c>
      <c r="AX156" s="15" t="s">
        <v>76</v>
      </c>
      <c r="AY156" s="258" t="s">
        <v>176</v>
      </c>
    </row>
    <row r="157" spans="2:51" s="15" customFormat="1" ht="10.2">
      <c r="B157" s="249"/>
      <c r="C157" s="250"/>
      <c r="D157" s="220" t="s">
        <v>226</v>
      </c>
      <c r="E157" s="251" t="s">
        <v>1</v>
      </c>
      <c r="F157" s="252" t="s">
        <v>1239</v>
      </c>
      <c r="G157" s="250"/>
      <c r="H157" s="251" t="s">
        <v>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226</v>
      </c>
      <c r="AU157" s="258" t="s">
        <v>86</v>
      </c>
      <c r="AV157" s="15" t="s">
        <v>84</v>
      </c>
      <c r="AW157" s="15" t="s">
        <v>32</v>
      </c>
      <c r="AX157" s="15" t="s">
        <v>76</v>
      </c>
      <c r="AY157" s="258" t="s">
        <v>176</v>
      </c>
    </row>
    <row r="158" spans="2:51" s="15" customFormat="1" ht="10.2">
      <c r="B158" s="249"/>
      <c r="C158" s="250"/>
      <c r="D158" s="220" t="s">
        <v>226</v>
      </c>
      <c r="E158" s="251" t="s">
        <v>1</v>
      </c>
      <c r="F158" s="252" t="s">
        <v>1240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86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5" customFormat="1" ht="10.2">
      <c r="B159" s="249"/>
      <c r="C159" s="250"/>
      <c r="D159" s="220" t="s">
        <v>226</v>
      </c>
      <c r="E159" s="251" t="s">
        <v>1</v>
      </c>
      <c r="F159" s="252" t="s">
        <v>1241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226</v>
      </c>
      <c r="AU159" s="258" t="s">
        <v>86</v>
      </c>
      <c r="AV159" s="15" t="s">
        <v>84</v>
      </c>
      <c r="AW159" s="15" t="s">
        <v>32</v>
      </c>
      <c r="AX159" s="15" t="s">
        <v>76</v>
      </c>
      <c r="AY159" s="258" t="s">
        <v>176</v>
      </c>
    </row>
    <row r="160" spans="2:51" s="15" customFormat="1" ht="10.2">
      <c r="B160" s="249"/>
      <c r="C160" s="250"/>
      <c r="D160" s="220" t="s">
        <v>226</v>
      </c>
      <c r="E160" s="251" t="s">
        <v>1</v>
      </c>
      <c r="F160" s="252" t="s">
        <v>1242</v>
      </c>
      <c r="G160" s="250"/>
      <c r="H160" s="251" t="s">
        <v>1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226</v>
      </c>
      <c r="AU160" s="258" t="s">
        <v>86</v>
      </c>
      <c r="AV160" s="15" t="s">
        <v>84</v>
      </c>
      <c r="AW160" s="15" t="s">
        <v>32</v>
      </c>
      <c r="AX160" s="15" t="s">
        <v>76</v>
      </c>
      <c r="AY160" s="258" t="s">
        <v>176</v>
      </c>
    </row>
    <row r="161" spans="2:51" s="15" customFormat="1" ht="10.2">
      <c r="B161" s="249"/>
      <c r="C161" s="250"/>
      <c r="D161" s="220" t="s">
        <v>226</v>
      </c>
      <c r="E161" s="251" t="s">
        <v>1</v>
      </c>
      <c r="F161" s="252" t="s">
        <v>1243</v>
      </c>
      <c r="G161" s="250"/>
      <c r="H161" s="251" t="s">
        <v>1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226</v>
      </c>
      <c r="AU161" s="258" t="s">
        <v>86</v>
      </c>
      <c r="AV161" s="15" t="s">
        <v>84</v>
      </c>
      <c r="AW161" s="15" t="s">
        <v>32</v>
      </c>
      <c r="AX161" s="15" t="s">
        <v>76</v>
      </c>
      <c r="AY161" s="258" t="s">
        <v>176</v>
      </c>
    </row>
    <row r="162" spans="2:51" s="15" customFormat="1" ht="10.2">
      <c r="B162" s="249"/>
      <c r="C162" s="250"/>
      <c r="D162" s="220" t="s">
        <v>226</v>
      </c>
      <c r="E162" s="251" t="s">
        <v>1</v>
      </c>
      <c r="F162" s="252" t="s">
        <v>1244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226</v>
      </c>
      <c r="AU162" s="258" t="s">
        <v>86</v>
      </c>
      <c r="AV162" s="15" t="s">
        <v>84</v>
      </c>
      <c r="AW162" s="15" t="s">
        <v>32</v>
      </c>
      <c r="AX162" s="15" t="s">
        <v>76</v>
      </c>
      <c r="AY162" s="258" t="s">
        <v>176</v>
      </c>
    </row>
    <row r="163" spans="2:51" s="15" customFormat="1" ht="10.2">
      <c r="B163" s="249"/>
      <c r="C163" s="250"/>
      <c r="D163" s="220" t="s">
        <v>226</v>
      </c>
      <c r="E163" s="251" t="s">
        <v>1</v>
      </c>
      <c r="F163" s="252" t="s">
        <v>400</v>
      </c>
      <c r="G163" s="250"/>
      <c r="H163" s="251" t="s">
        <v>1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226</v>
      </c>
      <c r="AU163" s="258" t="s">
        <v>86</v>
      </c>
      <c r="AV163" s="15" t="s">
        <v>84</v>
      </c>
      <c r="AW163" s="15" t="s">
        <v>32</v>
      </c>
      <c r="AX163" s="15" t="s">
        <v>76</v>
      </c>
      <c r="AY163" s="258" t="s">
        <v>176</v>
      </c>
    </row>
    <row r="164" spans="2:51" s="15" customFormat="1" ht="10.2">
      <c r="B164" s="249"/>
      <c r="C164" s="250"/>
      <c r="D164" s="220" t="s">
        <v>226</v>
      </c>
      <c r="E164" s="251" t="s">
        <v>1</v>
      </c>
      <c r="F164" s="252" t="s">
        <v>1245</v>
      </c>
      <c r="G164" s="250"/>
      <c r="H164" s="251" t="s">
        <v>1</v>
      </c>
      <c r="I164" s="253"/>
      <c r="J164" s="250"/>
      <c r="K164" s="250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226</v>
      </c>
      <c r="AU164" s="258" t="s">
        <v>86</v>
      </c>
      <c r="AV164" s="15" t="s">
        <v>84</v>
      </c>
      <c r="AW164" s="15" t="s">
        <v>32</v>
      </c>
      <c r="AX164" s="15" t="s">
        <v>76</v>
      </c>
      <c r="AY164" s="258" t="s">
        <v>176</v>
      </c>
    </row>
    <row r="165" spans="2:51" s="15" customFormat="1" ht="10.2">
      <c r="B165" s="249"/>
      <c r="C165" s="250"/>
      <c r="D165" s="220" t="s">
        <v>226</v>
      </c>
      <c r="E165" s="251" t="s">
        <v>1</v>
      </c>
      <c r="F165" s="252" t="s">
        <v>400</v>
      </c>
      <c r="G165" s="250"/>
      <c r="H165" s="251" t="s">
        <v>1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226</v>
      </c>
      <c r="AU165" s="258" t="s">
        <v>86</v>
      </c>
      <c r="AV165" s="15" t="s">
        <v>84</v>
      </c>
      <c r="AW165" s="15" t="s">
        <v>32</v>
      </c>
      <c r="AX165" s="15" t="s">
        <v>76</v>
      </c>
      <c r="AY165" s="258" t="s">
        <v>176</v>
      </c>
    </row>
    <row r="166" spans="2:51" s="15" customFormat="1" ht="10.2">
      <c r="B166" s="249"/>
      <c r="C166" s="250"/>
      <c r="D166" s="220" t="s">
        <v>226</v>
      </c>
      <c r="E166" s="251" t="s">
        <v>1</v>
      </c>
      <c r="F166" s="252" t="s">
        <v>1246</v>
      </c>
      <c r="G166" s="250"/>
      <c r="H166" s="251" t="s">
        <v>1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226</v>
      </c>
      <c r="AU166" s="258" t="s">
        <v>86</v>
      </c>
      <c r="AV166" s="15" t="s">
        <v>84</v>
      </c>
      <c r="AW166" s="15" t="s">
        <v>32</v>
      </c>
      <c r="AX166" s="15" t="s">
        <v>76</v>
      </c>
      <c r="AY166" s="258" t="s">
        <v>176</v>
      </c>
    </row>
    <row r="167" spans="2:51" s="15" customFormat="1" ht="10.2">
      <c r="B167" s="249"/>
      <c r="C167" s="250"/>
      <c r="D167" s="220" t="s">
        <v>226</v>
      </c>
      <c r="E167" s="251" t="s">
        <v>1</v>
      </c>
      <c r="F167" s="252" t="s">
        <v>1247</v>
      </c>
      <c r="G167" s="250"/>
      <c r="H167" s="251" t="s">
        <v>1</v>
      </c>
      <c r="I167" s="253"/>
      <c r="J167" s="250"/>
      <c r="K167" s="250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226</v>
      </c>
      <c r="AU167" s="258" t="s">
        <v>86</v>
      </c>
      <c r="AV167" s="15" t="s">
        <v>84</v>
      </c>
      <c r="AW167" s="15" t="s">
        <v>32</v>
      </c>
      <c r="AX167" s="15" t="s">
        <v>76</v>
      </c>
      <c r="AY167" s="258" t="s">
        <v>176</v>
      </c>
    </row>
    <row r="168" spans="2:51" s="15" customFormat="1" ht="10.2">
      <c r="B168" s="249"/>
      <c r="C168" s="250"/>
      <c r="D168" s="220" t="s">
        <v>226</v>
      </c>
      <c r="E168" s="251" t="s">
        <v>1</v>
      </c>
      <c r="F168" s="252" t="s">
        <v>1248</v>
      </c>
      <c r="G168" s="250"/>
      <c r="H168" s="251" t="s">
        <v>1</v>
      </c>
      <c r="I168" s="253"/>
      <c r="J168" s="250"/>
      <c r="K168" s="250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226</v>
      </c>
      <c r="AU168" s="258" t="s">
        <v>86</v>
      </c>
      <c r="AV168" s="15" t="s">
        <v>84</v>
      </c>
      <c r="AW168" s="15" t="s">
        <v>32</v>
      </c>
      <c r="AX168" s="15" t="s">
        <v>76</v>
      </c>
      <c r="AY168" s="258" t="s">
        <v>176</v>
      </c>
    </row>
    <row r="169" spans="2:51" s="15" customFormat="1" ht="10.2">
      <c r="B169" s="249"/>
      <c r="C169" s="250"/>
      <c r="D169" s="220" t="s">
        <v>226</v>
      </c>
      <c r="E169" s="251" t="s">
        <v>1</v>
      </c>
      <c r="F169" s="252" t="s">
        <v>1249</v>
      </c>
      <c r="G169" s="250"/>
      <c r="H169" s="251" t="s">
        <v>1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226</v>
      </c>
      <c r="AU169" s="258" t="s">
        <v>86</v>
      </c>
      <c r="AV169" s="15" t="s">
        <v>84</v>
      </c>
      <c r="AW169" s="15" t="s">
        <v>32</v>
      </c>
      <c r="AX169" s="15" t="s">
        <v>76</v>
      </c>
      <c r="AY169" s="258" t="s">
        <v>176</v>
      </c>
    </row>
    <row r="170" spans="2:51" s="15" customFormat="1" ht="10.2">
      <c r="B170" s="249"/>
      <c r="C170" s="250"/>
      <c r="D170" s="220" t="s">
        <v>226</v>
      </c>
      <c r="E170" s="251" t="s">
        <v>1</v>
      </c>
      <c r="F170" s="252" t="s">
        <v>1250</v>
      </c>
      <c r="G170" s="250"/>
      <c r="H170" s="251" t="s">
        <v>1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226</v>
      </c>
      <c r="AU170" s="258" t="s">
        <v>86</v>
      </c>
      <c r="AV170" s="15" t="s">
        <v>84</v>
      </c>
      <c r="AW170" s="15" t="s">
        <v>32</v>
      </c>
      <c r="AX170" s="15" t="s">
        <v>76</v>
      </c>
      <c r="AY170" s="258" t="s">
        <v>176</v>
      </c>
    </row>
    <row r="171" spans="2:51" s="15" customFormat="1" ht="10.2">
      <c r="B171" s="249"/>
      <c r="C171" s="250"/>
      <c r="D171" s="220" t="s">
        <v>226</v>
      </c>
      <c r="E171" s="251" t="s">
        <v>1</v>
      </c>
      <c r="F171" s="252" t="s">
        <v>1251</v>
      </c>
      <c r="G171" s="250"/>
      <c r="H171" s="251" t="s">
        <v>1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226</v>
      </c>
      <c r="AU171" s="258" t="s">
        <v>86</v>
      </c>
      <c r="AV171" s="15" t="s">
        <v>84</v>
      </c>
      <c r="AW171" s="15" t="s">
        <v>32</v>
      </c>
      <c r="AX171" s="15" t="s">
        <v>76</v>
      </c>
      <c r="AY171" s="258" t="s">
        <v>176</v>
      </c>
    </row>
    <row r="172" spans="2:51" s="15" customFormat="1" ht="10.2">
      <c r="B172" s="249"/>
      <c r="C172" s="250"/>
      <c r="D172" s="220" t="s">
        <v>226</v>
      </c>
      <c r="E172" s="251" t="s">
        <v>1</v>
      </c>
      <c r="F172" s="252" t="s">
        <v>1252</v>
      </c>
      <c r="G172" s="250"/>
      <c r="H172" s="251" t="s">
        <v>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226</v>
      </c>
      <c r="AU172" s="258" t="s">
        <v>86</v>
      </c>
      <c r="AV172" s="15" t="s">
        <v>84</v>
      </c>
      <c r="AW172" s="15" t="s">
        <v>32</v>
      </c>
      <c r="AX172" s="15" t="s">
        <v>76</v>
      </c>
      <c r="AY172" s="258" t="s">
        <v>176</v>
      </c>
    </row>
    <row r="173" spans="2:51" s="15" customFormat="1" ht="10.2">
      <c r="B173" s="249"/>
      <c r="C173" s="250"/>
      <c r="D173" s="220" t="s">
        <v>226</v>
      </c>
      <c r="E173" s="251" t="s">
        <v>1</v>
      </c>
      <c r="F173" s="252" t="s">
        <v>1253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226</v>
      </c>
      <c r="AU173" s="258" t="s">
        <v>86</v>
      </c>
      <c r="AV173" s="15" t="s">
        <v>84</v>
      </c>
      <c r="AW173" s="15" t="s">
        <v>32</v>
      </c>
      <c r="AX173" s="15" t="s">
        <v>76</v>
      </c>
      <c r="AY173" s="258" t="s">
        <v>176</v>
      </c>
    </row>
    <row r="174" spans="2:51" s="15" customFormat="1" ht="10.2">
      <c r="B174" s="249"/>
      <c r="C174" s="250"/>
      <c r="D174" s="220" t="s">
        <v>226</v>
      </c>
      <c r="E174" s="251" t="s">
        <v>1</v>
      </c>
      <c r="F174" s="252" t="s">
        <v>1254</v>
      </c>
      <c r="G174" s="250"/>
      <c r="H174" s="251" t="s">
        <v>1</v>
      </c>
      <c r="I174" s="253"/>
      <c r="J174" s="250"/>
      <c r="K174" s="250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226</v>
      </c>
      <c r="AU174" s="258" t="s">
        <v>86</v>
      </c>
      <c r="AV174" s="15" t="s">
        <v>84</v>
      </c>
      <c r="AW174" s="15" t="s">
        <v>32</v>
      </c>
      <c r="AX174" s="15" t="s">
        <v>76</v>
      </c>
      <c r="AY174" s="258" t="s">
        <v>176</v>
      </c>
    </row>
    <row r="175" spans="2:51" s="15" customFormat="1" ht="10.2">
      <c r="B175" s="249"/>
      <c r="C175" s="250"/>
      <c r="D175" s="220" t="s">
        <v>226</v>
      </c>
      <c r="E175" s="251" t="s">
        <v>1</v>
      </c>
      <c r="F175" s="252" t="s">
        <v>400</v>
      </c>
      <c r="G175" s="250"/>
      <c r="H175" s="251" t="s">
        <v>1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226</v>
      </c>
      <c r="AU175" s="258" t="s">
        <v>86</v>
      </c>
      <c r="AV175" s="15" t="s">
        <v>84</v>
      </c>
      <c r="AW175" s="15" t="s">
        <v>32</v>
      </c>
      <c r="AX175" s="15" t="s">
        <v>76</v>
      </c>
      <c r="AY175" s="258" t="s">
        <v>176</v>
      </c>
    </row>
    <row r="176" spans="2:51" s="15" customFormat="1" ht="10.2">
      <c r="B176" s="249"/>
      <c r="C176" s="250"/>
      <c r="D176" s="220" t="s">
        <v>226</v>
      </c>
      <c r="E176" s="251" t="s">
        <v>1</v>
      </c>
      <c r="F176" s="252" t="s">
        <v>1235</v>
      </c>
      <c r="G176" s="250"/>
      <c r="H176" s="251" t="s">
        <v>1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226</v>
      </c>
      <c r="AU176" s="258" t="s">
        <v>86</v>
      </c>
      <c r="AV176" s="15" t="s">
        <v>84</v>
      </c>
      <c r="AW176" s="15" t="s">
        <v>32</v>
      </c>
      <c r="AX176" s="15" t="s">
        <v>76</v>
      </c>
      <c r="AY176" s="258" t="s">
        <v>176</v>
      </c>
    </row>
    <row r="177" spans="2:51" s="15" customFormat="1" ht="10.2">
      <c r="B177" s="249"/>
      <c r="C177" s="250"/>
      <c r="D177" s="220" t="s">
        <v>226</v>
      </c>
      <c r="E177" s="251" t="s">
        <v>1</v>
      </c>
      <c r="F177" s="252" t="s">
        <v>1255</v>
      </c>
      <c r="G177" s="250"/>
      <c r="H177" s="251" t="s">
        <v>1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226</v>
      </c>
      <c r="AU177" s="258" t="s">
        <v>86</v>
      </c>
      <c r="AV177" s="15" t="s">
        <v>84</v>
      </c>
      <c r="AW177" s="15" t="s">
        <v>32</v>
      </c>
      <c r="AX177" s="15" t="s">
        <v>76</v>
      </c>
      <c r="AY177" s="258" t="s">
        <v>176</v>
      </c>
    </row>
    <row r="178" spans="2:51" s="15" customFormat="1" ht="10.2">
      <c r="B178" s="249"/>
      <c r="C178" s="250"/>
      <c r="D178" s="220" t="s">
        <v>226</v>
      </c>
      <c r="E178" s="251" t="s">
        <v>1</v>
      </c>
      <c r="F178" s="252" t="s">
        <v>1256</v>
      </c>
      <c r="G178" s="250"/>
      <c r="H178" s="251" t="s">
        <v>1</v>
      </c>
      <c r="I178" s="253"/>
      <c r="J178" s="250"/>
      <c r="K178" s="250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226</v>
      </c>
      <c r="AU178" s="258" t="s">
        <v>86</v>
      </c>
      <c r="AV178" s="15" t="s">
        <v>84</v>
      </c>
      <c r="AW178" s="15" t="s">
        <v>32</v>
      </c>
      <c r="AX178" s="15" t="s">
        <v>76</v>
      </c>
      <c r="AY178" s="258" t="s">
        <v>176</v>
      </c>
    </row>
    <row r="179" spans="2:51" s="15" customFormat="1" ht="10.2">
      <c r="B179" s="249"/>
      <c r="C179" s="250"/>
      <c r="D179" s="220" t="s">
        <v>226</v>
      </c>
      <c r="E179" s="251" t="s">
        <v>1</v>
      </c>
      <c r="F179" s="252" t="s">
        <v>1257</v>
      </c>
      <c r="G179" s="250"/>
      <c r="H179" s="251" t="s">
        <v>1</v>
      </c>
      <c r="I179" s="253"/>
      <c r="J179" s="250"/>
      <c r="K179" s="250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226</v>
      </c>
      <c r="AU179" s="258" t="s">
        <v>86</v>
      </c>
      <c r="AV179" s="15" t="s">
        <v>84</v>
      </c>
      <c r="AW179" s="15" t="s">
        <v>32</v>
      </c>
      <c r="AX179" s="15" t="s">
        <v>76</v>
      </c>
      <c r="AY179" s="258" t="s">
        <v>176</v>
      </c>
    </row>
    <row r="180" spans="2:51" s="15" customFormat="1" ht="10.2">
      <c r="B180" s="249"/>
      <c r="C180" s="250"/>
      <c r="D180" s="220" t="s">
        <v>226</v>
      </c>
      <c r="E180" s="251" t="s">
        <v>1</v>
      </c>
      <c r="F180" s="252" t="s">
        <v>1258</v>
      </c>
      <c r="G180" s="250"/>
      <c r="H180" s="251" t="s">
        <v>1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226</v>
      </c>
      <c r="AU180" s="258" t="s">
        <v>86</v>
      </c>
      <c r="AV180" s="15" t="s">
        <v>84</v>
      </c>
      <c r="AW180" s="15" t="s">
        <v>32</v>
      </c>
      <c r="AX180" s="15" t="s">
        <v>76</v>
      </c>
      <c r="AY180" s="258" t="s">
        <v>176</v>
      </c>
    </row>
    <row r="181" spans="2:51" s="15" customFormat="1" ht="10.2">
      <c r="B181" s="249"/>
      <c r="C181" s="250"/>
      <c r="D181" s="220" t="s">
        <v>226</v>
      </c>
      <c r="E181" s="251" t="s">
        <v>1</v>
      </c>
      <c r="F181" s="252" t="s">
        <v>1259</v>
      </c>
      <c r="G181" s="250"/>
      <c r="H181" s="251" t="s">
        <v>1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226</v>
      </c>
      <c r="AU181" s="258" t="s">
        <v>86</v>
      </c>
      <c r="AV181" s="15" t="s">
        <v>84</v>
      </c>
      <c r="AW181" s="15" t="s">
        <v>32</v>
      </c>
      <c r="AX181" s="15" t="s">
        <v>76</v>
      </c>
      <c r="AY181" s="258" t="s">
        <v>176</v>
      </c>
    </row>
    <row r="182" spans="2:51" s="15" customFormat="1" ht="10.2">
      <c r="B182" s="249"/>
      <c r="C182" s="250"/>
      <c r="D182" s="220" t="s">
        <v>226</v>
      </c>
      <c r="E182" s="251" t="s">
        <v>1</v>
      </c>
      <c r="F182" s="252" t="s">
        <v>1260</v>
      </c>
      <c r="G182" s="250"/>
      <c r="H182" s="251" t="s">
        <v>1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226</v>
      </c>
      <c r="AU182" s="258" t="s">
        <v>86</v>
      </c>
      <c r="AV182" s="15" t="s">
        <v>84</v>
      </c>
      <c r="AW182" s="15" t="s">
        <v>32</v>
      </c>
      <c r="AX182" s="15" t="s">
        <v>76</v>
      </c>
      <c r="AY182" s="258" t="s">
        <v>176</v>
      </c>
    </row>
    <row r="183" spans="2:51" s="15" customFormat="1" ht="10.2">
      <c r="B183" s="249"/>
      <c r="C183" s="250"/>
      <c r="D183" s="220" t="s">
        <v>226</v>
      </c>
      <c r="E183" s="251" t="s">
        <v>1</v>
      </c>
      <c r="F183" s="252" t="s">
        <v>1261</v>
      </c>
      <c r="G183" s="250"/>
      <c r="H183" s="251" t="s">
        <v>1</v>
      </c>
      <c r="I183" s="253"/>
      <c r="J183" s="250"/>
      <c r="K183" s="250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226</v>
      </c>
      <c r="AU183" s="258" t="s">
        <v>86</v>
      </c>
      <c r="AV183" s="15" t="s">
        <v>84</v>
      </c>
      <c r="AW183" s="15" t="s">
        <v>32</v>
      </c>
      <c r="AX183" s="15" t="s">
        <v>76</v>
      </c>
      <c r="AY183" s="258" t="s">
        <v>176</v>
      </c>
    </row>
    <row r="184" spans="2:51" s="15" customFormat="1" ht="10.2">
      <c r="B184" s="249"/>
      <c r="C184" s="250"/>
      <c r="D184" s="220" t="s">
        <v>226</v>
      </c>
      <c r="E184" s="251" t="s">
        <v>1</v>
      </c>
      <c r="F184" s="252" t="s">
        <v>1262</v>
      </c>
      <c r="G184" s="250"/>
      <c r="H184" s="251" t="s">
        <v>1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226</v>
      </c>
      <c r="AU184" s="258" t="s">
        <v>86</v>
      </c>
      <c r="AV184" s="15" t="s">
        <v>84</v>
      </c>
      <c r="AW184" s="15" t="s">
        <v>32</v>
      </c>
      <c r="AX184" s="15" t="s">
        <v>76</v>
      </c>
      <c r="AY184" s="258" t="s">
        <v>176</v>
      </c>
    </row>
    <row r="185" spans="2:51" s="15" customFormat="1" ht="10.2">
      <c r="B185" s="249"/>
      <c r="C185" s="250"/>
      <c r="D185" s="220" t="s">
        <v>226</v>
      </c>
      <c r="E185" s="251" t="s">
        <v>1</v>
      </c>
      <c r="F185" s="252" t="s">
        <v>1263</v>
      </c>
      <c r="G185" s="250"/>
      <c r="H185" s="251" t="s">
        <v>1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226</v>
      </c>
      <c r="AU185" s="258" t="s">
        <v>86</v>
      </c>
      <c r="AV185" s="15" t="s">
        <v>84</v>
      </c>
      <c r="AW185" s="15" t="s">
        <v>32</v>
      </c>
      <c r="AX185" s="15" t="s">
        <v>76</v>
      </c>
      <c r="AY185" s="258" t="s">
        <v>176</v>
      </c>
    </row>
    <row r="186" spans="2:51" s="15" customFormat="1" ht="10.2">
      <c r="B186" s="249"/>
      <c r="C186" s="250"/>
      <c r="D186" s="220" t="s">
        <v>226</v>
      </c>
      <c r="E186" s="251" t="s">
        <v>1</v>
      </c>
      <c r="F186" s="252" t="s">
        <v>400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226</v>
      </c>
      <c r="AU186" s="258" t="s">
        <v>86</v>
      </c>
      <c r="AV186" s="15" t="s">
        <v>84</v>
      </c>
      <c r="AW186" s="15" t="s">
        <v>32</v>
      </c>
      <c r="AX186" s="15" t="s">
        <v>76</v>
      </c>
      <c r="AY186" s="258" t="s">
        <v>176</v>
      </c>
    </row>
    <row r="187" spans="2:51" s="15" customFormat="1" ht="10.2">
      <c r="B187" s="249"/>
      <c r="C187" s="250"/>
      <c r="D187" s="220" t="s">
        <v>226</v>
      </c>
      <c r="E187" s="251" t="s">
        <v>1</v>
      </c>
      <c r="F187" s="252" t="s">
        <v>1264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226</v>
      </c>
      <c r="AU187" s="258" t="s">
        <v>86</v>
      </c>
      <c r="AV187" s="15" t="s">
        <v>84</v>
      </c>
      <c r="AW187" s="15" t="s">
        <v>32</v>
      </c>
      <c r="AX187" s="15" t="s">
        <v>76</v>
      </c>
      <c r="AY187" s="258" t="s">
        <v>176</v>
      </c>
    </row>
    <row r="188" spans="2:51" s="15" customFormat="1" ht="10.2">
      <c r="B188" s="249"/>
      <c r="C188" s="250"/>
      <c r="D188" s="220" t="s">
        <v>226</v>
      </c>
      <c r="E188" s="251" t="s">
        <v>1</v>
      </c>
      <c r="F188" s="252" t="s">
        <v>400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5" customFormat="1" ht="30.6">
      <c r="B189" s="249"/>
      <c r="C189" s="250"/>
      <c r="D189" s="220" t="s">
        <v>226</v>
      </c>
      <c r="E189" s="251" t="s">
        <v>1</v>
      </c>
      <c r="F189" s="252" t="s">
        <v>1265</v>
      </c>
      <c r="G189" s="250"/>
      <c r="H189" s="251" t="s">
        <v>1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226</v>
      </c>
      <c r="AU189" s="258" t="s">
        <v>86</v>
      </c>
      <c r="AV189" s="15" t="s">
        <v>84</v>
      </c>
      <c r="AW189" s="15" t="s">
        <v>32</v>
      </c>
      <c r="AX189" s="15" t="s">
        <v>76</v>
      </c>
      <c r="AY189" s="258" t="s">
        <v>176</v>
      </c>
    </row>
    <row r="190" spans="2:51" s="13" customFormat="1" ht="10.2">
      <c r="B190" s="218"/>
      <c r="C190" s="219"/>
      <c r="D190" s="220" t="s">
        <v>226</v>
      </c>
      <c r="E190" s="221" t="s">
        <v>1</v>
      </c>
      <c r="F190" s="222" t="s">
        <v>1266</v>
      </c>
      <c r="G190" s="219"/>
      <c r="H190" s="223">
        <v>15840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226</v>
      </c>
      <c r="AU190" s="229" t="s">
        <v>86</v>
      </c>
      <c r="AV190" s="13" t="s">
        <v>86</v>
      </c>
      <c r="AW190" s="13" t="s">
        <v>32</v>
      </c>
      <c r="AX190" s="13" t="s">
        <v>76</v>
      </c>
      <c r="AY190" s="229" t="s">
        <v>176</v>
      </c>
    </row>
    <row r="191" spans="2:51" s="14" customFormat="1" ht="10.2">
      <c r="B191" s="233"/>
      <c r="C191" s="234"/>
      <c r="D191" s="220" t="s">
        <v>226</v>
      </c>
      <c r="E191" s="235" t="s">
        <v>1</v>
      </c>
      <c r="F191" s="236" t="s">
        <v>249</v>
      </c>
      <c r="G191" s="234"/>
      <c r="H191" s="237">
        <v>17760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226</v>
      </c>
      <c r="AU191" s="243" t="s">
        <v>86</v>
      </c>
      <c r="AV191" s="14" t="s">
        <v>193</v>
      </c>
      <c r="AW191" s="14" t="s">
        <v>32</v>
      </c>
      <c r="AX191" s="14" t="s">
        <v>84</v>
      </c>
      <c r="AY191" s="243" t="s">
        <v>176</v>
      </c>
    </row>
    <row r="192" spans="1:65" s="2" customFormat="1" ht="24.15" customHeight="1">
      <c r="A192" s="34"/>
      <c r="B192" s="35"/>
      <c r="C192" s="205" t="s">
        <v>189</v>
      </c>
      <c r="D192" s="205" t="s">
        <v>179</v>
      </c>
      <c r="E192" s="206" t="s">
        <v>1267</v>
      </c>
      <c r="F192" s="207" t="s">
        <v>1268</v>
      </c>
      <c r="G192" s="208" t="s">
        <v>240</v>
      </c>
      <c r="H192" s="209">
        <v>156</v>
      </c>
      <c r="I192" s="210"/>
      <c r="J192" s="211">
        <f>ROUND(I192*H192,2)</f>
        <v>0</v>
      </c>
      <c r="K192" s="207" t="s">
        <v>183</v>
      </c>
      <c r="L192" s="39"/>
      <c r="M192" s="212" t="s">
        <v>1</v>
      </c>
      <c r="N192" s="213" t="s">
        <v>41</v>
      </c>
      <c r="O192" s="71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6" t="s">
        <v>193</v>
      </c>
      <c r="AT192" s="216" t="s">
        <v>179</v>
      </c>
      <c r="AU192" s="216" t="s">
        <v>86</v>
      </c>
      <c r="AY192" s="17" t="s">
        <v>176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84</v>
      </c>
      <c r="BK192" s="217">
        <f>ROUND(I192*H192,2)</f>
        <v>0</v>
      </c>
      <c r="BL192" s="17" t="s">
        <v>193</v>
      </c>
      <c r="BM192" s="216" t="s">
        <v>1269</v>
      </c>
    </row>
    <row r="193" spans="2:51" s="15" customFormat="1" ht="10.2">
      <c r="B193" s="249"/>
      <c r="C193" s="250"/>
      <c r="D193" s="220" t="s">
        <v>226</v>
      </c>
      <c r="E193" s="251" t="s">
        <v>1</v>
      </c>
      <c r="F193" s="252" t="s">
        <v>1270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1247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5" customFormat="1" ht="10.2">
      <c r="B195" s="249"/>
      <c r="C195" s="250"/>
      <c r="D195" s="220" t="s">
        <v>226</v>
      </c>
      <c r="E195" s="251" t="s">
        <v>1</v>
      </c>
      <c r="F195" s="252" t="s">
        <v>1271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5" customFormat="1" ht="10.2">
      <c r="B196" s="249"/>
      <c r="C196" s="250"/>
      <c r="D196" s="220" t="s">
        <v>226</v>
      </c>
      <c r="E196" s="251" t="s">
        <v>1</v>
      </c>
      <c r="F196" s="252" t="s">
        <v>1272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226</v>
      </c>
      <c r="AU196" s="258" t="s">
        <v>86</v>
      </c>
      <c r="AV196" s="15" t="s">
        <v>84</v>
      </c>
      <c r="AW196" s="15" t="s">
        <v>32</v>
      </c>
      <c r="AX196" s="15" t="s">
        <v>76</v>
      </c>
      <c r="AY196" s="258" t="s">
        <v>176</v>
      </c>
    </row>
    <row r="197" spans="2:51" s="15" customFormat="1" ht="10.2">
      <c r="B197" s="249"/>
      <c r="C197" s="250"/>
      <c r="D197" s="220" t="s">
        <v>226</v>
      </c>
      <c r="E197" s="251" t="s">
        <v>1</v>
      </c>
      <c r="F197" s="252" t="s">
        <v>1273</v>
      </c>
      <c r="G197" s="250"/>
      <c r="H197" s="251" t="s">
        <v>1</v>
      </c>
      <c r="I197" s="253"/>
      <c r="J197" s="250"/>
      <c r="K197" s="250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226</v>
      </c>
      <c r="AU197" s="258" t="s">
        <v>86</v>
      </c>
      <c r="AV197" s="15" t="s">
        <v>84</v>
      </c>
      <c r="AW197" s="15" t="s">
        <v>32</v>
      </c>
      <c r="AX197" s="15" t="s">
        <v>76</v>
      </c>
      <c r="AY197" s="258" t="s">
        <v>176</v>
      </c>
    </row>
    <row r="198" spans="2:51" s="15" customFormat="1" ht="10.2">
      <c r="B198" s="249"/>
      <c r="C198" s="250"/>
      <c r="D198" s="220" t="s">
        <v>226</v>
      </c>
      <c r="E198" s="251" t="s">
        <v>1</v>
      </c>
      <c r="F198" s="252" t="s">
        <v>1274</v>
      </c>
      <c r="G198" s="250"/>
      <c r="H198" s="251" t="s">
        <v>1</v>
      </c>
      <c r="I198" s="253"/>
      <c r="J198" s="250"/>
      <c r="K198" s="250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226</v>
      </c>
      <c r="AU198" s="258" t="s">
        <v>86</v>
      </c>
      <c r="AV198" s="15" t="s">
        <v>84</v>
      </c>
      <c r="AW198" s="15" t="s">
        <v>32</v>
      </c>
      <c r="AX198" s="15" t="s">
        <v>76</v>
      </c>
      <c r="AY198" s="258" t="s">
        <v>176</v>
      </c>
    </row>
    <row r="199" spans="2:51" s="15" customFormat="1" ht="10.2">
      <c r="B199" s="249"/>
      <c r="C199" s="250"/>
      <c r="D199" s="220" t="s">
        <v>226</v>
      </c>
      <c r="E199" s="251" t="s">
        <v>1</v>
      </c>
      <c r="F199" s="252" t="s">
        <v>1275</v>
      </c>
      <c r="G199" s="250"/>
      <c r="H199" s="251" t="s">
        <v>1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226</v>
      </c>
      <c r="AU199" s="258" t="s">
        <v>86</v>
      </c>
      <c r="AV199" s="15" t="s">
        <v>84</v>
      </c>
      <c r="AW199" s="15" t="s">
        <v>32</v>
      </c>
      <c r="AX199" s="15" t="s">
        <v>76</v>
      </c>
      <c r="AY199" s="258" t="s">
        <v>176</v>
      </c>
    </row>
    <row r="200" spans="2:51" s="15" customFormat="1" ht="10.2">
      <c r="B200" s="249"/>
      <c r="C200" s="250"/>
      <c r="D200" s="220" t="s">
        <v>226</v>
      </c>
      <c r="E200" s="251" t="s">
        <v>1</v>
      </c>
      <c r="F200" s="252" t="s">
        <v>1276</v>
      </c>
      <c r="G200" s="250"/>
      <c r="H200" s="251" t="s">
        <v>1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226</v>
      </c>
      <c r="AU200" s="258" t="s">
        <v>86</v>
      </c>
      <c r="AV200" s="15" t="s">
        <v>84</v>
      </c>
      <c r="AW200" s="15" t="s">
        <v>32</v>
      </c>
      <c r="AX200" s="15" t="s">
        <v>76</v>
      </c>
      <c r="AY200" s="258" t="s">
        <v>176</v>
      </c>
    </row>
    <row r="201" spans="2:51" s="15" customFormat="1" ht="10.2">
      <c r="B201" s="249"/>
      <c r="C201" s="250"/>
      <c r="D201" s="220" t="s">
        <v>226</v>
      </c>
      <c r="E201" s="251" t="s">
        <v>1</v>
      </c>
      <c r="F201" s="252" t="s">
        <v>1277</v>
      </c>
      <c r="G201" s="250"/>
      <c r="H201" s="251" t="s">
        <v>1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226</v>
      </c>
      <c r="AU201" s="258" t="s">
        <v>86</v>
      </c>
      <c r="AV201" s="15" t="s">
        <v>84</v>
      </c>
      <c r="AW201" s="15" t="s">
        <v>32</v>
      </c>
      <c r="AX201" s="15" t="s">
        <v>76</v>
      </c>
      <c r="AY201" s="258" t="s">
        <v>176</v>
      </c>
    </row>
    <row r="202" spans="2:51" s="15" customFormat="1" ht="10.2">
      <c r="B202" s="249"/>
      <c r="C202" s="250"/>
      <c r="D202" s="220" t="s">
        <v>226</v>
      </c>
      <c r="E202" s="251" t="s">
        <v>1</v>
      </c>
      <c r="F202" s="252" t="s">
        <v>400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226</v>
      </c>
      <c r="AU202" s="258" t="s">
        <v>86</v>
      </c>
      <c r="AV202" s="15" t="s">
        <v>84</v>
      </c>
      <c r="AW202" s="15" t="s">
        <v>32</v>
      </c>
      <c r="AX202" s="15" t="s">
        <v>76</v>
      </c>
      <c r="AY202" s="258" t="s">
        <v>176</v>
      </c>
    </row>
    <row r="203" spans="2:51" s="15" customFormat="1" ht="10.2">
      <c r="B203" s="249"/>
      <c r="C203" s="250"/>
      <c r="D203" s="220" t="s">
        <v>226</v>
      </c>
      <c r="E203" s="251" t="s">
        <v>1</v>
      </c>
      <c r="F203" s="252" t="s">
        <v>1235</v>
      </c>
      <c r="G203" s="250"/>
      <c r="H203" s="251" t="s">
        <v>1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226</v>
      </c>
      <c r="AU203" s="258" t="s">
        <v>86</v>
      </c>
      <c r="AV203" s="15" t="s">
        <v>84</v>
      </c>
      <c r="AW203" s="15" t="s">
        <v>32</v>
      </c>
      <c r="AX203" s="15" t="s">
        <v>76</v>
      </c>
      <c r="AY203" s="258" t="s">
        <v>176</v>
      </c>
    </row>
    <row r="204" spans="2:51" s="15" customFormat="1" ht="10.2">
      <c r="B204" s="249"/>
      <c r="C204" s="250"/>
      <c r="D204" s="220" t="s">
        <v>226</v>
      </c>
      <c r="E204" s="251" t="s">
        <v>1</v>
      </c>
      <c r="F204" s="252" t="s">
        <v>1236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226</v>
      </c>
      <c r="AU204" s="258" t="s">
        <v>86</v>
      </c>
      <c r="AV204" s="15" t="s">
        <v>84</v>
      </c>
      <c r="AW204" s="15" t="s">
        <v>32</v>
      </c>
      <c r="AX204" s="15" t="s">
        <v>76</v>
      </c>
      <c r="AY204" s="258" t="s">
        <v>176</v>
      </c>
    </row>
    <row r="205" spans="2:51" s="15" customFormat="1" ht="10.2">
      <c r="B205" s="249"/>
      <c r="C205" s="250"/>
      <c r="D205" s="220" t="s">
        <v>226</v>
      </c>
      <c r="E205" s="251" t="s">
        <v>1</v>
      </c>
      <c r="F205" s="252" t="s">
        <v>1237</v>
      </c>
      <c r="G205" s="250"/>
      <c r="H205" s="251" t="s">
        <v>1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226</v>
      </c>
      <c r="AU205" s="258" t="s">
        <v>86</v>
      </c>
      <c r="AV205" s="15" t="s">
        <v>84</v>
      </c>
      <c r="AW205" s="15" t="s">
        <v>32</v>
      </c>
      <c r="AX205" s="15" t="s">
        <v>76</v>
      </c>
      <c r="AY205" s="258" t="s">
        <v>176</v>
      </c>
    </row>
    <row r="206" spans="2:51" s="15" customFormat="1" ht="10.2">
      <c r="B206" s="249"/>
      <c r="C206" s="250"/>
      <c r="D206" s="220" t="s">
        <v>226</v>
      </c>
      <c r="E206" s="251" t="s">
        <v>1</v>
      </c>
      <c r="F206" s="252" t="s">
        <v>1238</v>
      </c>
      <c r="G206" s="250"/>
      <c r="H206" s="251" t="s">
        <v>1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226</v>
      </c>
      <c r="AU206" s="258" t="s">
        <v>86</v>
      </c>
      <c r="AV206" s="15" t="s">
        <v>84</v>
      </c>
      <c r="AW206" s="15" t="s">
        <v>32</v>
      </c>
      <c r="AX206" s="15" t="s">
        <v>76</v>
      </c>
      <c r="AY206" s="258" t="s">
        <v>176</v>
      </c>
    </row>
    <row r="207" spans="2:51" s="15" customFormat="1" ht="10.2">
      <c r="B207" s="249"/>
      <c r="C207" s="250"/>
      <c r="D207" s="220" t="s">
        <v>226</v>
      </c>
      <c r="E207" s="251" t="s">
        <v>1</v>
      </c>
      <c r="F207" s="252" t="s">
        <v>1239</v>
      </c>
      <c r="G207" s="250"/>
      <c r="H207" s="251" t="s">
        <v>1</v>
      </c>
      <c r="I207" s="253"/>
      <c r="J207" s="250"/>
      <c r="K207" s="250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226</v>
      </c>
      <c r="AU207" s="258" t="s">
        <v>86</v>
      </c>
      <c r="AV207" s="15" t="s">
        <v>84</v>
      </c>
      <c r="AW207" s="15" t="s">
        <v>32</v>
      </c>
      <c r="AX207" s="15" t="s">
        <v>76</v>
      </c>
      <c r="AY207" s="258" t="s">
        <v>176</v>
      </c>
    </row>
    <row r="208" spans="2:51" s="15" customFormat="1" ht="10.2">
      <c r="B208" s="249"/>
      <c r="C208" s="250"/>
      <c r="D208" s="220" t="s">
        <v>226</v>
      </c>
      <c r="E208" s="251" t="s">
        <v>1</v>
      </c>
      <c r="F208" s="252" t="s">
        <v>1240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226</v>
      </c>
      <c r="AU208" s="258" t="s">
        <v>86</v>
      </c>
      <c r="AV208" s="15" t="s">
        <v>84</v>
      </c>
      <c r="AW208" s="15" t="s">
        <v>32</v>
      </c>
      <c r="AX208" s="15" t="s">
        <v>76</v>
      </c>
      <c r="AY208" s="258" t="s">
        <v>176</v>
      </c>
    </row>
    <row r="209" spans="2:51" s="15" customFormat="1" ht="10.2">
      <c r="B209" s="249"/>
      <c r="C209" s="250"/>
      <c r="D209" s="220" t="s">
        <v>226</v>
      </c>
      <c r="E209" s="251" t="s">
        <v>1</v>
      </c>
      <c r="F209" s="252" t="s">
        <v>1241</v>
      </c>
      <c r="G209" s="250"/>
      <c r="H209" s="251" t="s">
        <v>1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226</v>
      </c>
      <c r="AU209" s="258" t="s">
        <v>86</v>
      </c>
      <c r="AV209" s="15" t="s">
        <v>84</v>
      </c>
      <c r="AW209" s="15" t="s">
        <v>32</v>
      </c>
      <c r="AX209" s="15" t="s">
        <v>76</v>
      </c>
      <c r="AY209" s="258" t="s">
        <v>176</v>
      </c>
    </row>
    <row r="210" spans="2:51" s="15" customFormat="1" ht="10.2">
      <c r="B210" s="249"/>
      <c r="C210" s="250"/>
      <c r="D210" s="220" t="s">
        <v>226</v>
      </c>
      <c r="E210" s="251" t="s">
        <v>1</v>
      </c>
      <c r="F210" s="252" t="s">
        <v>1242</v>
      </c>
      <c r="G210" s="250"/>
      <c r="H210" s="251" t="s">
        <v>1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226</v>
      </c>
      <c r="AU210" s="258" t="s">
        <v>86</v>
      </c>
      <c r="AV210" s="15" t="s">
        <v>84</v>
      </c>
      <c r="AW210" s="15" t="s">
        <v>32</v>
      </c>
      <c r="AX210" s="15" t="s">
        <v>76</v>
      </c>
      <c r="AY210" s="258" t="s">
        <v>176</v>
      </c>
    </row>
    <row r="211" spans="2:51" s="15" customFormat="1" ht="10.2">
      <c r="B211" s="249"/>
      <c r="C211" s="250"/>
      <c r="D211" s="220" t="s">
        <v>226</v>
      </c>
      <c r="E211" s="251" t="s">
        <v>1</v>
      </c>
      <c r="F211" s="252" t="s">
        <v>1243</v>
      </c>
      <c r="G211" s="250"/>
      <c r="H211" s="251" t="s">
        <v>1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226</v>
      </c>
      <c r="AU211" s="258" t="s">
        <v>86</v>
      </c>
      <c r="AV211" s="15" t="s">
        <v>84</v>
      </c>
      <c r="AW211" s="15" t="s">
        <v>32</v>
      </c>
      <c r="AX211" s="15" t="s">
        <v>76</v>
      </c>
      <c r="AY211" s="258" t="s">
        <v>176</v>
      </c>
    </row>
    <row r="212" spans="2:51" s="15" customFormat="1" ht="10.2">
      <c r="B212" s="249"/>
      <c r="C212" s="250"/>
      <c r="D212" s="220" t="s">
        <v>226</v>
      </c>
      <c r="E212" s="251" t="s">
        <v>1</v>
      </c>
      <c r="F212" s="252" t="s">
        <v>1244</v>
      </c>
      <c r="G212" s="250"/>
      <c r="H212" s="251" t="s">
        <v>1</v>
      </c>
      <c r="I212" s="253"/>
      <c r="J212" s="250"/>
      <c r="K212" s="250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226</v>
      </c>
      <c r="AU212" s="258" t="s">
        <v>86</v>
      </c>
      <c r="AV212" s="15" t="s">
        <v>84</v>
      </c>
      <c r="AW212" s="15" t="s">
        <v>32</v>
      </c>
      <c r="AX212" s="15" t="s">
        <v>76</v>
      </c>
      <c r="AY212" s="258" t="s">
        <v>176</v>
      </c>
    </row>
    <row r="213" spans="2:51" s="15" customFormat="1" ht="10.2">
      <c r="B213" s="249"/>
      <c r="C213" s="250"/>
      <c r="D213" s="220" t="s">
        <v>226</v>
      </c>
      <c r="E213" s="251" t="s">
        <v>1</v>
      </c>
      <c r="F213" s="252" t="s">
        <v>400</v>
      </c>
      <c r="G213" s="250"/>
      <c r="H213" s="251" t="s">
        <v>1</v>
      </c>
      <c r="I213" s="253"/>
      <c r="J213" s="250"/>
      <c r="K213" s="250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226</v>
      </c>
      <c r="AU213" s="258" t="s">
        <v>86</v>
      </c>
      <c r="AV213" s="15" t="s">
        <v>84</v>
      </c>
      <c r="AW213" s="15" t="s">
        <v>32</v>
      </c>
      <c r="AX213" s="15" t="s">
        <v>76</v>
      </c>
      <c r="AY213" s="258" t="s">
        <v>176</v>
      </c>
    </row>
    <row r="214" spans="2:51" s="15" customFormat="1" ht="10.2">
      <c r="B214" s="249"/>
      <c r="C214" s="250"/>
      <c r="D214" s="220" t="s">
        <v>226</v>
      </c>
      <c r="E214" s="251" t="s">
        <v>1</v>
      </c>
      <c r="F214" s="252" t="s">
        <v>1245</v>
      </c>
      <c r="G214" s="250"/>
      <c r="H214" s="251" t="s">
        <v>1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226</v>
      </c>
      <c r="AU214" s="258" t="s">
        <v>86</v>
      </c>
      <c r="AV214" s="15" t="s">
        <v>84</v>
      </c>
      <c r="AW214" s="15" t="s">
        <v>32</v>
      </c>
      <c r="AX214" s="15" t="s">
        <v>76</v>
      </c>
      <c r="AY214" s="258" t="s">
        <v>176</v>
      </c>
    </row>
    <row r="215" spans="2:51" s="15" customFormat="1" ht="10.2">
      <c r="B215" s="249"/>
      <c r="C215" s="250"/>
      <c r="D215" s="220" t="s">
        <v>226</v>
      </c>
      <c r="E215" s="251" t="s">
        <v>1</v>
      </c>
      <c r="F215" s="252" t="s">
        <v>400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226</v>
      </c>
      <c r="AU215" s="258" t="s">
        <v>86</v>
      </c>
      <c r="AV215" s="15" t="s">
        <v>84</v>
      </c>
      <c r="AW215" s="15" t="s">
        <v>32</v>
      </c>
      <c r="AX215" s="15" t="s">
        <v>76</v>
      </c>
      <c r="AY215" s="258" t="s">
        <v>176</v>
      </c>
    </row>
    <row r="216" spans="2:51" s="15" customFormat="1" ht="10.2">
      <c r="B216" s="249"/>
      <c r="C216" s="250"/>
      <c r="D216" s="220" t="s">
        <v>226</v>
      </c>
      <c r="E216" s="251" t="s">
        <v>1</v>
      </c>
      <c r="F216" s="252" t="s">
        <v>1246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5" customFormat="1" ht="10.2">
      <c r="B217" s="249"/>
      <c r="C217" s="250"/>
      <c r="D217" s="220" t="s">
        <v>226</v>
      </c>
      <c r="E217" s="251" t="s">
        <v>1</v>
      </c>
      <c r="F217" s="252" t="s">
        <v>1247</v>
      </c>
      <c r="G217" s="250"/>
      <c r="H217" s="251" t="s">
        <v>1</v>
      </c>
      <c r="I217" s="253"/>
      <c r="J217" s="250"/>
      <c r="K217" s="250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226</v>
      </c>
      <c r="AU217" s="258" t="s">
        <v>86</v>
      </c>
      <c r="AV217" s="15" t="s">
        <v>84</v>
      </c>
      <c r="AW217" s="15" t="s">
        <v>32</v>
      </c>
      <c r="AX217" s="15" t="s">
        <v>76</v>
      </c>
      <c r="AY217" s="258" t="s">
        <v>176</v>
      </c>
    </row>
    <row r="218" spans="2:51" s="15" customFormat="1" ht="10.2">
      <c r="B218" s="249"/>
      <c r="C218" s="250"/>
      <c r="D218" s="220" t="s">
        <v>226</v>
      </c>
      <c r="E218" s="251" t="s">
        <v>1</v>
      </c>
      <c r="F218" s="252" t="s">
        <v>1248</v>
      </c>
      <c r="G218" s="250"/>
      <c r="H218" s="251" t="s">
        <v>1</v>
      </c>
      <c r="I218" s="253"/>
      <c r="J218" s="250"/>
      <c r="K218" s="250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226</v>
      </c>
      <c r="AU218" s="258" t="s">
        <v>86</v>
      </c>
      <c r="AV218" s="15" t="s">
        <v>84</v>
      </c>
      <c r="AW218" s="15" t="s">
        <v>32</v>
      </c>
      <c r="AX218" s="15" t="s">
        <v>76</v>
      </c>
      <c r="AY218" s="258" t="s">
        <v>176</v>
      </c>
    </row>
    <row r="219" spans="2:51" s="15" customFormat="1" ht="10.2">
      <c r="B219" s="249"/>
      <c r="C219" s="250"/>
      <c r="D219" s="220" t="s">
        <v>226</v>
      </c>
      <c r="E219" s="251" t="s">
        <v>1</v>
      </c>
      <c r="F219" s="252" t="s">
        <v>1249</v>
      </c>
      <c r="G219" s="250"/>
      <c r="H219" s="251" t="s">
        <v>1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226</v>
      </c>
      <c r="AU219" s="258" t="s">
        <v>86</v>
      </c>
      <c r="AV219" s="15" t="s">
        <v>84</v>
      </c>
      <c r="AW219" s="15" t="s">
        <v>32</v>
      </c>
      <c r="AX219" s="15" t="s">
        <v>76</v>
      </c>
      <c r="AY219" s="258" t="s">
        <v>176</v>
      </c>
    </row>
    <row r="220" spans="2:51" s="15" customFormat="1" ht="10.2">
      <c r="B220" s="249"/>
      <c r="C220" s="250"/>
      <c r="D220" s="220" t="s">
        <v>226</v>
      </c>
      <c r="E220" s="251" t="s">
        <v>1</v>
      </c>
      <c r="F220" s="252" t="s">
        <v>1250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226</v>
      </c>
      <c r="AU220" s="258" t="s">
        <v>86</v>
      </c>
      <c r="AV220" s="15" t="s">
        <v>84</v>
      </c>
      <c r="AW220" s="15" t="s">
        <v>32</v>
      </c>
      <c r="AX220" s="15" t="s">
        <v>76</v>
      </c>
      <c r="AY220" s="258" t="s">
        <v>176</v>
      </c>
    </row>
    <row r="221" spans="2:51" s="15" customFormat="1" ht="10.2">
      <c r="B221" s="249"/>
      <c r="C221" s="250"/>
      <c r="D221" s="220" t="s">
        <v>226</v>
      </c>
      <c r="E221" s="251" t="s">
        <v>1</v>
      </c>
      <c r="F221" s="252" t="s">
        <v>1251</v>
      </c>
      <c r="G221" s="250"/>
      <c r="H221" s="251" t="s">
        <v>1</v>
      </c>
      <c r="I221" s="253"/>
      <c r="J221" s="250"/>
      <c r="K221" s="250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226</v>
      </c>
      <c r="AU221" s="258" t="s">
        <v>86</v>
      </c>
      <c r="AV221" s="15" t="s">
        <v>84</v>
      </c>
      <c r="AW221" s="15" t="s">
        <v>32</v>
      </c>
      <c r="AX221" s="15" t="s">
        <v>76</v>
      </c>
      <c r="AY221" s="258" t="s">
        <v>176</v>
      </c>
    </row>
    <row r="222" spans="2:51" s="15" customFormat="1" ht="10.2">
      <c r="B222" s="249"/>
      <c r="C222" s="250"/>
      <c r="D222" s="220" t="s">
        <v>226</v>
      </c>
      <c r="E222" s="251" t="s">
        <v>1</v>
      </c>
      <c r="F222" s="252" t="s">
        <v>1252</v>
      </c>
      <c r="G222" s="250"/>
      <c r="H222" s="251" t="s">
        <v>1</v>
      </c>
      <c r="I222" s="253"/>
      <c r="J222" s="250"/>
      <c r="K222" s="250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226</v>
      </c>
      <c r="AU222" s="258" t="s">
        <v>86</v>
      </c>
      <c r="AV222" s="15" t="s">
        <v>84</v>
      </c>
      <c r="AW222" s="15" t="s">
        <v>32</v>
      </c>
      <c r="AX222" s="15" t="s">
        <v>76</v>
      </c>
      <c r="AY222" s="258" t="s">
        <v>176</v>
      </c>
    </row>
    <row r="223" spans="2:51" s="15" customFormat="1" ht="10.2">
      <c r="B223" s="249"/>
      <c r="C223" s="250"/>
      <c r="D223" s="220" t="s">
        <v>226</v>
      </c>
      <c r="E223" s="251" t="s">
        <v>1</v>
      </c>
      <c r="F223" s="252" t="s">
        <v>1253</v>
      </c>
      <c r="G223" s="250"/>
      <c r="H223" s="251" t="s">
        <v>1</v>
      </c>
      <c r="I223" s="253"/>
      <c r="J223" s="250"/>
      <c r="K223" s="250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226</v>
      </c>
      <c r="AU223" s="258" t="s">
        <v>86</v>
      </c>
      <c r="AV223" s="15" t="s">
        <v>84</v>
      </c>
      <c r="AW223" s="15" t="s">
        <v>32</v>
      </c>
      <c r="AX223" s="15" t="s">
        <v>76</v>
      </c>
      <c r="AY223" s="258" t="s">
        <v>176</v>
      </c>
    </row>
    <row r="224" spans="2:51" s="15" customFormat="1" ht="10.2">
      <c r="B224" s="249"/>
      <c r="C224" s="250"/>
      <c r="D224" s="220" t="s">
        <v>226</v>
      </c>
      <c r="E224" s="251" t="s">
        <v>1</v>
      </c>
      <c r="F224" s="252" t="s">
        <v>1254</v>
      </c>
      <c r="G224" s="250"/>
      <c r="H224" s="251" t="s">
        <v>1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226</v>
      </c>
      <c r="AU224" s="258" t="s">
        <v>86</v>
      </c>
      <c r="AV224" s="15" t="s">
        <v>84</v>
      </c>
      <c r="AW224" s="15" t="s">
        <v>32</v>
      </c>
      <c r="AX224" s="15" t="s">
        <v>76</v>
      </c>
      <c r="AY224" s="258" t="s">
        <v>176</v>
      </c>
    </row>
    <row r="225" spans="2:51" s="15" customFormat="1" ht="10.2">
      <c r="B225" s="249"/>
      <c r="C225" s="250"/>
      <c r="D225" s="220" t="s">
        <v>226</v>
      </c>
      <c r="E225" s="251" t="s">
        <v>1</v>
      </c>
      <c r="F225" s="252" t="s">
        <v>400</v>
      </c>
      <c r="G225" s="250"/>
      <c r="H225" s="251" t="s">
        <v>1</v>
      </c>
      <c r="I225" s="253"/>
      <c r="J225" s="250"/>
      <c r="K225" s="250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226</v>
      </c>
      <c r="AU225" s="258" t="s">
        <v>86</v>
      </c>
      <c r="AV225" s="15" t="s">
        <v>84</v>
      </c>
      <c r="AW225" s="15" t="s">
        <v>32</v>
      </c>
      <c r="AX225" s="15" t="s">
        <v>76</v>
      </c>
      <c r="AY225" s="258" t="s">
        <v>176</v>
      </c>
    </row>
    <row r="226" spans="2:51" s="15" customFormat="1" ht="10.2">
      <c r="B226" s="249"/>
      <c r="C226" s="250"/>
      <c r="D226" s="220" t="s">
        <v>226</v>
      </c>
      <c r="E226" s="251" t="s">
        <v>1</v>
      </c>
      <c r="F226" s="252" t="s">
        <v>1235</v>
      </c>
      <c r="G226" s="250"/>
      <c r="H226" s="251" t="s">
        <v>1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226</v>
      </c>
      <c r="AU226" s="258" t="s">
        <v>86</v>
      </c>
      <c r="AV226" s="15" t="s">
        <v>84</v>
      </c>
      <c r="AW226" s="15" t="s">
        <v>32</v>
      </c>
      <c r="AX226" s="15" t="s">
        <v>76</v>
      </c>
      <c r="AY226" s="258" t="s">
        <v>176</v>
      </c>
    </row>
    <row r="227" spans="2:51" s="15" customFormat="1" ht="10.2">
      <c r="B227" s="249"/>
      <c r="C227" s="250"/>
      <c r="D227" s="220" t="s">
        <v>226</v>
      </c>
      <c r="E227" s="251" t="s">
        <v>1</v>
      </c>
      <c r="F227" s="252" t="s">
        <v>1255</v>
      </c>
      <c r="G227" s="250"/>
      <c r="H227" s="251" t="s">
        <v>1</v>
      </c>
      <c r="I227" s="253"/>
      <c r="J227" s="250"/>
      <c r="K227" s="250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226</v>
      </c>
      <c r="AU227" s="258" t="s">
        <v>86</v>
      </c>
      <c r="AV227" s="15" t="s">
        <v>84</v>
      </c>
      <c r="AW227" s="15" t="s">
        <v>32</v>
      </c>
      <c r="AX227" s="15" t="s">
        <v>76</v>
      </c>
      <c r="AY227" s="258" t="s">
        <v>176</v>
      </c>
    </row>
    <row r="228" spans="2:51" s="15" customFormat="1" ht="10.2">
      <c r="B228" s="249"/>
      <c r="C228" s="250"/>
      <c r="D228" s="220" t="s">
        <v>226</v>
      </c>
      <c r="E228" s="251" t="s">
        <v>1</v>
      </c>
      <c r="F228" s="252" t="s">
        <v>1256</v>
      </c>
      <c r="G228" s="250"/>
      <c r="H228" s="251" t="s">
        <v>1</v>
      </c>
      <c r="I228" s="253"/>
      <c r="J228" s="250"/>
      <c r="K228" s="250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226</v>
      </c>
      <c r="AU228" s="258" t="s">
        <v>86</v>
      </c>
      <c r="AV228" s="15" t="s">
        <v>84</v>
      </c>
      <c r="AW228" s="15" t="s">
        <v>32</v>
      </c>
      <c r="AX228" s="15" t="s">
        <v>76</v>
      </c>
      <c r="AY228" s="258" t="s">
        <v>176</v>
      </c>
    </row>
    <row r="229" spans="2:51" s="15" customFormat="1" ht="10.2">
      <c r="B229" s="249"/>
      <c r="C229" s="250"/>
      <c r="D229" s="220" t="s">
        <v>226</v>
      </c>
      <c r="E229" s="251" t="s">
        <v>1</v>
      </c>
      <c r="F229" s="252" t="s">
        <v>1257</v>
      </c>
      <c r="G229" s="250"/>
      <c r="H229" s="251" t="s">
        <v>1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226</v>
      </c>
      <c r="AU229" s="258" t="s">
        <v>86</v>
      </c>
      <c r="AV229" s="15" t="s">
        <v>84</v>
      </c>
      <c r="AW229" s="15" t="s">
        <v>32</v>
      </c>
      <c r="AX229" s="15" t="s">
        <v>76</v>
      </c>
      <c r="AY229" s="258" t="s">
        <v>176</v>
      </c>
    </row>
    <row r="230" spans="2:51" s="15" customFormat="1" ht="10.2">
      <c r="B230" s="249"/>
      <c r="C230" s="250"/>
      <c r="D230" s="220" t="s">
        <v>226</v>
      </c>
      <c r="E230" s="251" t="s">
        <v>1</v>
      </c>
      <c r="F230" s="252" t="s">
        <v>1258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226</v>
      </c>
      <c r="AU230" s="258" t="s">
        <v>86</v>
      </c>
      <c r="AV230" s="15" t="s">
        <v>84</v>
      </c>
      <c r="AW230" s="15" t="s">
        <v>32</v>
      </c>
      <c r="AX230" s="15" t="s">
        <v>76</v>
      </c>
      <c r="AY230" s="258" t="s">
        <v>176</v>
      </c>
    </row>
    <row r="231" spans="2:51" s="15" customFormat="1" ht="10.2">
      <c r="B231" s="249"/>
      <c r="C231" s="250"/>
      <c r="D231" s="220" t="s">
        <v>226</v>
      </c>
      <c r="E231" s="251" t="s">
        <v>1</v>
      </c>
      <c r="F231" s="252" t="s">
        <v>1259</v>
      </c>
      <c r="G231" s="250"/>
      <c r="H231" s="251" t="s">
        <v>1</v>
      </c>
      <c r="I231" s="253"/>
      <c r="J231" s="250"/>
      <c r="K231" s="250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226</v>
      </c>
      <c r="AU231" s="258" t="s">
        <v>86</v>
      </c>
      <c r="AV231" s="15" t="s">
        <v>84</v>
      </c>
      <c r="AW231" s="15" t="s">
        <v>32</v>
      </c>
      <c r="AX231" s="15" t="s">
        <v>76</v>
      </c>
      <c r="AY231" s="258" t="s">
        <v>176</v>
      </c>
    </row>
    <row r="232" spans="2:51" s="15" customFormat="1" ht="10.2">
      <c r="B232" s="249"/>
      <c r="C232" s="250"/>
      <c r="D232" s="220" t="s">
        <v>226</v>
      </c>
      <c r="E232" s="251" t="s">
        <v>1</v>
      </c>
      <c r="F232" s="252" t="s">
        <v>1260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226</v>
      </c>
      <c r="AU232" s="258" t="s">
        <v>86</v>
      </c>
      <c r="AV232" s="15" t="s">
        <v>84</v>
      </c>
      <c r="AW232" s="15" t="s">
        <v>32</v>
      </c>
      <c r="AX232" s="15" t="s">
        <v>76</v>
      </c>
      <c r="AY232" s="258" t="s">
        <v>176</v>
      </c>
    </row>
    <row r="233" spans="2:51" s="15" customFormat="1" ht="10.2">
      <c r="B233" s="249"/>
      <c r="C233" s="250"/>
      <c r="D233" s="220" t="s">
        <v>226</v>
      </c>
      <c r="E233" s="251" t="s">
        <v>1</v>
      </c>
      <c r="F233" s="252" t="s">
        <v>1261</v>
      </c>
      <c r="G233" s="250"/>
      <c r="H233" s="251" t="s">
        <v>1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226</v>
      </c>
      <c r="AU233" s="258" t="s">
        <v>86</v>
      </c>
      <c r="AV233" s="15" t="s">
        <v>84</v>
      </c>
      <c r="AW233" s="15" t="s">
        <v>32</v>
      </c>
      <c r="AX233" s="15" t="s">
        <v>76</v>
      </c>
      <c r="AY233" s="258" t="s">
        <v>176</v>
      </c>
    </row>
    <row r="234" spans="2:51" s="15" customFormat="1" ht="10.2">
      <c r="B234" s="249"/>
      <c r="C234" s="250"/>
      <c r="D234" s="220" t="s">
        <v>226</v>
      </c>
      <c r="E234" s="251" t="s">
        <v>1</v>
      </c>
      <c r="F234" s="252" t="s">
        <v>1262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226</v>
      </c>
      <c r="AU234" s="258" t="s">
        <v>86</v>
      </c>
      <c r="AV234" s="15" t="s">
        <v>84</v>
      </c>
      <c r="AW234" s="15" t="s">
        <v>32</v>
      </c>
      <c r="AX234" s="15" t="s">
        <v>76</v>
      </c>
      <c r="AY234" s="258" t="s">
        <v>176</v>
      </c>
    </row>
    <row r="235" spans="2:51" s="15" customFormat="1" ht="10.2">
      <c r="B235" s="249"/>
      <c r="C235" s="250"/>
      <c r="D235" s="220" t="s">
        <v>226</v>
      </c>
      <c r="E235" s="251" t="s">
        <v>1</v>
      </c>
      <c r="F235" s="252" t="s">
        <v>1263</v>
      </c>
      <c r="G235" s="250"/>
      <c r="H235" s="251" t="s">
        <v>1</v>
      </c>
      <c r="I235" s="253"/>
      <c r="J235" s="250"/>
      <c r="K235" s="250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226</v>
      </c>
      <c r="AU235" s="258" t="s">
        <v>86</v>
      </c>
      <c r="AV235" s="15" t="s">
        <v>84</v>
      </c>
      <c r="AW235" s="15" t="s">
        <v>32</v>
      </c>
      <c r="AX235" s="15" t="s">
        <v>76</v>
      </c>
      <c r="AY235" s="258" t="s">
        <v>176</v>
      </c>
    </row>
    <row r="236" spans="2:51" s="15" customFormat="1" ht="10.2">
      <c r="B236" s="249"/>
      <c r="C236" s="250"/>
      <c r="D236" s="220" t="s">
        <v>226</v>
      </c>
      <c r="E236" s="251" t="s">
        <v>1</v>
      </c>
      <c r="F236" s="252" t="s">
        <v>400</v>
      </c>
      <c r="G236" s="250"/>
      <c r="H236" s="251" t="s">
        <v>1</v>
      </c>
      <c r="I236" s="253"/>
      <c r="J236" s="250"/>
      <c r="K236" s="250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226</v>
      </c>
      <c r="AU236" s="258" t="s">
        <v>86</v>
      </c>
      <c r="AV236" s="15" t="s">
        <v>84</v>
      </c>
      <c r="AW236" s="15" t="s">
        <v>32</v>
      </c>
      <c r="AX236" s="15" t="s">
        <v>76</v>
      </c>
      <c r="AY236" s="258" t="s">
        <v>176</v>
      </c>
    </row>
    <row r="237" spans="2:51" s="15" customFormat="1" ht="10.2">
      <c r="B237" s="249"/>
      <c r="C237" s="250"/>
      <c r="D237" s="220" t="s">
        <v>226</v>
      </c>
      <c r="E237" s="251" t="s">
        <v>1</v>
      </c>
      <c r="F237" s="252" t="s">
        <v>1264</v>
      </c>
      <c r="G237" s="250"/>
      <c r="H237" s="251" t="s">
        <v>1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226</v>
      </c>
      <c r="AU237" s="258" t="s">
        <v>86</v>
      </c>
      <c r="AV237" s="15" t="s">
        <v>84</v>
      </c>
      <c r="AW237" s="15" t="s">
        <v>32</v>
      </c>
      <c r="AX237" s="15" t="s">
        <v>76</v>
      </c>
      <c r="AY237" s="258" t="s">
        <v>176</v>
      </c>
    </row>
    <row r="238" spans="2:51" s="15" customFormat="1" ht="10.2">
      <c r="B238" s="249"/>
      <c r="C238" s="250"/>
      <c r="D238" s="220" t="s">
        <v>226</v>
      </c>
      <c r="E238" s="251" t="s">
        <v>1</v>
      </c>
      <c r="F238" s="252" t="s">
        <v>400</v>
      </c>
      <c r="G238" s="250"/>
      <c r="H238" s="251" t="s">
        <v>1</v>
      </c>
      <c r="I238" s="253"/>
      <c r="J238" s="250"/>
      <c r="K238" s="250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226</v>
      </c>
      <c r="AU238" s="258" t="s">
        <v>86</v>
      </c>
      <c r="AV238" s="15" t="s">
        <v>84</v>
      </c>
      <c r="AW238" s="15" t="s">
        <v>32</v>
      </c>
      <c r="AX238" s="15" t="s">
        <v>76</v>
      </c>
      <c r="AY238" s="258" t="s">
        <v>176</v>
      </c>
    </row>
    <row r="239" spans="2:51" s="15" customFormat="1" ht="40.8">
      <c r="B239" s="249"/>
      <c r="C239" s="250"/>
      <c r="D239" s="220" t="s">
        <v>226</v>
      </c>
      <c r="E239" s="251" t="s">
        <v>1</v>
      </c>
      <c r="F239" s="252" t="s">
        <v>1278</v>
      </c>
      <c r="G239" s="250"/>
      <c r="H239" s="251" t="s">
        <v>1</v>
      </c>
      <c r="I239" s="253"/>
      <c r="J239" s="250"/>
      <c r="K239" s="250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226</v>
      </c>
      <c r="AU239" s="258" t="s">
        <v>86</v>
      </c>
      <c r="AV239" s="15" t="s">
        <v>84</v>
      </c>
      <c r="AW239" s="15" t="s">
        <v>32</v>
      </c>
      <c r="AX239" s="15" t="s">
        <v>76</v>
      </c>
      <c r="AY239" s="258" t="s">
        <v>176</v>
      </c>
    </row>
    <row r="240" spans="2:51" s="13" customFormat="1" ht="10.2">
      <c r="B240" s="218"/>
      <c r="C240" s="219"/>
      <c r="D240" s="220" t="s">
        <v>226</v>
      </c>
      <c r="E240" s="221" t="s">
        <v>1</v>
      </c>
      <c r="F240" s="222" t="s">
        <v>1279</v>
      </c>
      <c r="G240" s="219"/>
      <c r="H240" s="223">
        <v>140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226</v>
      </c>
      <c r="AU240" s="229" t="s">
        <v>86</v>
      </c>
      <c r="AV240" s="13" t="s">
        <v>86</v>
      </c>
      <c r="AW240" s="13" t="s">
        <v>32</v>
      </c>
      <c r="AX240" s="13" t="s">
        <v>76</v>
      </c>
      <c r="AY240" s="229" t="s">
        <v>176</v>
      </c>
    </row>
    <row r="241" spans="2:51" s="15" customFormat="1" ht="10.2">
      <c r="B241" s="249"/>
      <c r="C241" s="250"/>
      <c r="D241" s="220" t="s">
        <v>226</v>
      </c>
      <c r="E241" s="251" t="s">
        <v>1</v>
      </c>
      <c r="F241" s="252" t="s">
        <v>1227</v>
      </c>
      <c r="G241" s="250"/>
      <c r="H241" s="251" t="s">
        <v>1</v>
      </c>
      <c r="I241" s="253"/>
      <c r="J241" s="250"/>
      <c r="K241" s="250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226</v>
      </c>
      <c r="AU241" s="258" t="s">
        <v>86</v>
      </c>
      <c r="AV241" s="15" t="s">
        <v>84</v>
      </c>
      <c r="AW241" s="15" t="s">
        <v>32</v>
      </c>
      <c r="AX241" s="15" t="s">
        <v>76</v>
      </c>
      <c r="AY241" s="258" t="s">
        <v>176</v>
      </c>
    </row>
    <row r="242" spans="2:51" s="15" customFormat="1" ht="10.2">
      <c r="B242" s="249"/>
      <c r="C242" s="250"/>
      <c r="D242" s="220" t="s">
        <v>226</v>
      </c>
      <c r="E242" s="251" t="s">
        <v>1</v>
      </c>
      <c r="F242" s="252" t="s">
        <v>1228</v>
      </c>
      <c r="G242" s="250"/>
      <c r="H242" s="251" t="s">
        <v>1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226</v>
      </c>
      <c r="AU242" s="258" t="s">
        <v>86</v>
      </c>
      <c r="AV242" s="15" t="s">
        <v>84</v>
      </c>
      <c r="AW242" s="15" t="s">
        <v>32</v>
      </c>
      <c r="AX242" s="15" t="s">
        <v>76</v>
      </c>
      <c r="AY242" s="258" t="s">
        <v>176</v>
      </c>
    </row>
    <row r="243" spans="2:51" s="15" customFormat="1" ht="10.2">
      <c r="B243" s="249"/>
      <c r="C243" s="250"/>
      <c r="D243" s="220" t="s">
        <v>226</v>
      </c>
      <c r="E243" s="251" t="s">
        <v>1</v>
      </c>
      <c r="F243" s="252" t="s">
        <v>1229</v>
      </c>
      <c r="G243" s="250"/>
      <c r="H243" s="251" t="s">
        <v>1</v>
      </c>
      <c r="I243" s="253"/>
      <c r="J243" s="250"/>
      <c r="K243" s="250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226</v>
      </c>
      <c r="AU243" s="258" t="s">
        <v>86</v>
      </c>
      <c r="AV243" s="15" t="s">
        <v>84</v>
      </c>
      <c r="AW243" s="15" t="s">
        <v>32</v>
      </c>
      <c r="AX243" s="15" t="s">
        <v>76</v>
      </c>
      <c r="AY243" s="258" t="s">
        <v>176</v>
      </c>
    </row>
    <row r="244" spans="2:51" s="15" customFormat="1" ht="10.2">
      <c r="B244" s="249"/>
      <c r="C244" s="250"/>
      <c r="D244" s="220" t="s">
        <v>226</v>
      </c>
      <c r="E244" s="251" t="s">
        <v>1</v>
      </c>
      <c r="F244" s="252" t="s">
        <v>1230</v>
      </c>
      <c r="G244" s="250"/>
      <c r="H244" s="251" t="s">
        <v>1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226</v>
      </c>
      <c r="AU244" s="258" t="s">
        <v>86</v>
      </c>
      <c r="AV244" s="15" t="s">
        <v>84</v>
      </c>
      <c r="AW244" s="15" t="s">
        <v>32</v>
      </c>
      <c r="AX244" s="15" t="s">
        <v>76</v>
      </c>
      <c r="AY244" s="258" t="s">
        <v>176</v>
      </c>
    </row>
    <row r="245" spans="2:51" s="15" customFormat="1" ht="10.2">
      <c r="B245" s="249"/>
      <c r="C245" s="250"/>
      <c r="D245" s="220" t="s">
        <v>226</v>
      </c>
      <c r="E245" s="251" t="s">
        <v>1</v>
      </c>
      <c r="F245" s="252" t="s">
        <v>1231</v>
      </c>
      <c r="G245" s="250"/>
      <c r="H245" s="251" t="s">
        <v>1</v>
      </c>
      <c r="I245" s="253"/>
      <c r="J245" s="250"/>
      <c r="K245" s="250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226</v>
      </c>
      <c r="AU245" s="258" t="s">
        <v>86</v>
      </c>
      <c r="AV245" s="15" t="s">
        <v>84</v>
      </c>
      <c r="AW245" s="15" t="s">
        <v>32</v>
      </c>
      <c r="AX245" s="15" t="s">
        <v>76</v>
      </c>
      <c r="AY245" s="258" t="s">
        <v>176</v>
      </c>
    </row>
    <row r="246" spans="2:51" s="15" customFormat="1" ht="10.2">
      <c r="B246" s="249"/>
      <c r="C246" s="250"/>
      <c r="D246" s="220" t="s">
        <v>226</v>
      </c>
      <c r="E246" s="251" t="s">
        <v>1</v>
      </c>
      <c r="F246" s="252" t="s">
        <v>400</v>
      </c>
      <c r="G246" s="250"/>
      <c r="H246" s="251" t="s">
        <v>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226</v>
      </c>
      <c r="AU246" s="258" t="s">
        <v>86</v>
      </c>
      <c r="AV246" s="15" t="s">
        <v>84</v>
      </c>
      <c r="AW246" s="15" t="s">
        <v>32</v>
      </c>
      <c r="AX246" s="15" t="s">
        <v>76</v>
      </c>
      <c r="AY246" s="258" t="s">
        <v>176</v>
      </c>
    </row>
    <row r="247" spans="2:51" s="15" customFormat="1" ht="10.2">
      <c r="B247" s="249"/>
      <c r="C247" s="250"/>
      <c r="D247" s="220" t="s">
        <v>226</v>
      </c>
      <c r="E247" s="251" t="s">
        <v>1</v>
      </c>
      <c r="F247" s="252" t="s">
        <v>1280</v>
      </c>
      <c r="G247" s="250"/>
      <c r="H247" s="251" t="s">
        <v>1</v>
      </c>
      <c r="I247" s="253"/>
      <c r="J247" s="250"/>
      <c r="K247" s="250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226</v>
      </c>
      <c r="AU247" s="258" t="s">
        <v>86</v>
      </c>
      <c r="AV247" s="15" t="s">
        <v>84</v>
      </c>
      <c r="AW247" s="15" t="s">
        <v>32</v>
      </c>
      <c r="AX247" s="15" t="s">
        <v>76</v>
      </c>
      <c r="AY247" s="258" t="s">
        <v>176</v>
      </c>
    </row>
    <row r="248" spans="2:51" s="13" customFormat="1" ht="10.2">
      <c r="B248" s="218"/>
      <c r="C248" s="219"/>
      <c r="D248" s="220" t="s">
        <v>226</v>
      </c>
      <c r="E248" s="221" t="s">
        <v>1</v>
      </c>
      <c r="F248" s="222" t="s">
        <v>351</v>
      </c>
      <c r="G248" s="219"/>
      <c r="H248" s="223">
        <v>16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226</v>
      </c>
      <c r="AU248" s="229" t="s">
        <v>86</v>
      </c>
      <c r="AV248" s="13" t="s">
        <v>86</v>
      </c>
      <c r="AW248" s="13" t="s">
        <v>32</v>
      </c>
      <c r="AX248" s="13" t="s">
        <v>76</v>
      </c>
      <c r="AY248" s="229" t="s">
        <v>176</v>
      </c>
    </row>
    <row r="249" spans="2:51" s="14" customFormat="1" ht="10.2">
      <c r="B249" s="233"/>
      <c r="C249" s="234"/>
      <c r="D249" s="220" t="s">
        <v>226</v>
      </c>
      <c r="E249" s="235" t="s">
        <v>1</v>
      </c>
      <c r="F249" s="236" t="s">
        <v>249</v>
      </c>
      <c r="G249" s="234"/>
      <c r="H249" s="237">
        <v>156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226</v>
      </c>
      <c r="AU249" s="243" t="s">
        <v>86</v>
      </c>
      <c r="AV249" s="14" t="s">
        <v>193</v>
      </c>
      <c r="AW249" s="14" t="s">
        <v>32</v>
      </c>
      <c r="AX249" s="14" t="s">
        <v>84</v>
      </c>
      <c r="AY249" s="243" t="s">
        <v>176</v>
      </c>
    </row>
    <row r="250" spans="1:65" s="2" customFormat="1" ht="24.15" customHeight="1">
      <c r="A250" s="34"/>
      <c r="B250" s="35"/>
      <c r="C250" s="205" t="s">
        <v>193</v>
      </c>
      <c r="D250" s="205" t="s">
        <v>179</v>
      </c>
      <c r="E250" s="206" t="s">
        <v>1281</v>
      </c>
      <c r="F250" s="207" t="s">
        <v>1282</v>
      </c>
      <c r="G250" s="208" t="s">
        <v>240</v>
      </c>
      <c r="H250" s="209">
        <v>2</v>
      </c>
      <c r="I250" s="210"/>
      <c r="J250" s="211">
        <f>ROUND(I250*H250,2)</f>
        <v>0</v>
      </c>
      <c r="K250" s="207" t="s">
        <v>183</v>
      </c>
      <c r="L250" s="39"/>
      <c r="M250" s="212" t="s">
        <v>1</v>
      </c>
      <c r="N250" s="213" t="s">
        <v>41</v>
      </c>
      <c r="O250" s="71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6" t="s">
        <v>193</v>
      </c>
      <c r="AT250" s="216" t="s">
        <v>179</v>
      </c>
      <c r="AU250" s="216" t="s">
        <v>86</v>
      </c>
      <c r="AY250" s="17" t="s">
        <v>176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84</v>
      </c>
      <c r="BK250" s="217">
        <f>ROUND(I250*H250,2)</f>
        <v>0</v>
      </c>
      <c r="BL250" s="17" t="s">
        <v>193</v>
      </c>
      <c r="BM250" s="216" t="s">
        <v>1283</v>
      </c>
    </row>
    <row r="251" spans="2:51" s="15" customFormat="1" ht="10.2">
      <c r="B251" s="249"/>
      <c r="C251" s="250"/>
      <c r="D251" s="220" t="s">
        <v>226</v>
      </c>
      <c r="E251" s="251" t="s">
        <v>1</v>
      </c>
      <c r="F251" s="252" t="s">
        <v>1284</v>
      </c>
      <c r="G251" s="250"/>
      <c r="H251" s="251" t="s">
        <v>1</v>
      </c>
      <c r="I251" s="253"/>
      <c r="J251" s="250"/>
      <c r="K251" s="250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226</v>
      </c>
      <c r="AU251" s="258" t="s">
        <v>86</v>
      </c>
      <c r="AV251" s="15" t="s">
        <v>84</v>
      </c>
      <c r="AW251" s="15" t="s">
        <v>32</v>
      </c>
      <c r="AX251" s="15" t="s">
        <v>76</v>
      </c>
      <c r="AY251" s="258" t="s">
        <v>176</v>
      </c>
    </row>
    <row r="252" spans="2:51" s="15" customFormat="1" ht="10.2">
      <c r="B252" s="249"/>
      <c r="C252" s="250"/>
      <c r="D252" s="220" t="s">
        <v>226</v>
      </c>
      <c r="E252" s="251" t="s">
        <v>1</v>
      </c>
      <c r="F252" s="252" t="s">
        <v>1124</v>
      </c>
      <c r="G252" s="250"/>
      <c r="H252" s="251" t="s">
        <v>1</v>
      </c>
      <c r="I252" s="253"/>
      <c r="J252" s="250"/>
      <c r="K252" s="250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226</v>
      </c>
      <c r="AU252" s="258" t="s">
        <v>86</v>
      </c>
      <c r="AV252" s="15" t="s">
        <v>84</v>
      </c>
      <c r="AW252" s="15" t="s">
        <v>32</v>
      </c>
      <c r="AX252" s="15" t="s">
        <v>76</v>
      </c>
      <c r="AY252" s="258" t="s">
        <v>176</v>
      </c>
    </row>
    <row r="253" spans="2:51" s="13" customFormat="1" ht="10.2">
      <c r="B253" s="218"/>
      <c r="C253" s="219"/>
      <c r="D253" s="220" t="s">
        <v>226</v>
      </c>
      <c r="E253" s="221" t="s">
        <v>1</v>
      </c>
      <c r="F253" s="222" t="s">
        <v>86</v>
      </c>
      <c r="G253" s="219"/>
      <c r="H253" s="223">
        <v>2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226</v>
      </c>
      <c r="AU253" s="229" t="s">
        <v>86</v>
      </c>
      <c r="AV253" s="13" t="s">
        <v>86</v>
      </c>
      <c r="AW253" s="13" t="s">
        <v>32</v>
      </c>
      <c r="AX253" s="13" t="s">
        <v>84</v>
      </c>
      <c r="AY253" s="229" t="s">
        <v>176</v>
      </c>
    </row>
    <row r="254" spans="1:65" s="2" customFormat="1" ht="24.15" customHeight="1">
      <c r="A254" s="34"/>
      <c r="B254" s="35"/>
      <c r="C254" s="205" t="s">
        <v>175</v>
      </c>
      <c r="D254" s="205" t="s">
        <v>179</v>
      </c>
      <c r="E254" s="206" t="s">
        <v>1285</v>
      </c>
      <c r="F254" s="207" t="s">
        <v>1286</v>
      </c>
      <c r="G254" s="208" t="s">
        <v>240</v>
      </c>
      <c r="H254" s="209">
        <v>240</v>
      </c>
      <c r="I254" s="210"/>
      <c r="J254" s="211">
        <f>ROUND(I254*H254,2)</f>
        <v>0</v>
      </c>
      <c r="K254" s="207" t="s">
        <v>183</v>
      </c>
      <c r="L254" s="39"/>
      <c r="M254" s="212" t="s">
        <v>1</v>
      </c>
      <c r="N254" s="213" t="s">
        <v>41</v>
      </c>
      <c r="O254" s="71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193</v>
      </c>
      <c r="AT254" s="216" t="s">
        <v>179</v>
      </c>
      <c r="AU254" s="216" t="s">
        <v>86</v>
      </c>
      <c r="AY254" s="17" t="s">
        <v>176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84</v>
      </c>
      <c r="BK254" s="217">
        <f>ROUND(I254*H254,2)</f>
        <v>0</v>
      </c>
      <c r="BL254" s="17" t="s">
        <v>193</v>
      </c>
      <c r="BM254" s="216" t="s">
        <v>1287</v>
      </c>
    </row>
    <row r="255" spans="2:51" s="15" customFormat="1" ht="10.2">
      <c r="B255" s="249"/>
      <c r="C255" s="250"/>
      <c r="D255" s="220" t="s">
        <v>226</v>
      </c>
      <c r="E255" s="251" t="s">
        <v>1</v>
      </c>
      <c r="F255" s="252" t="s">
        <v>1288</v>
      </c>
      <c r="G255" s="250"/>
      <c r="H255" s="251" t="s">
        <v>1</v>
      </c>
      <c r="I255" s="253"/>
      <c r="J255" s="250"/>
      <c r="K255" s="250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226</v>
      </c>
      <c r="AU255" s="258" t="s">
        <v>86</v>
      </c>
      <c r="AV255" s="15" t="s">
        <v>84</v>
      </c>
      <c r="AW255" s="15" t="s">
        <v>32</v>
      </c>
      <c r="AX255" s="15" t="s">
        <v>76</v>
      </c>
      <c r="AY255" s="258" t="s">
        <v>176</v>
      </c>
    </row>
    <row r="256" spans="2:51" s="15" customFormat="1" ht="10.2">
      <c r="B256" s="249"/>
      <c r="C256" s="250"/>
      <c r="D256" s="220" t="s">
        <v>226</v>
      </c>
      <c r="E256" s="251" t="s">
        <v>1</v>
      </c>
      <c r="F256" s="252" t="s">
        <v>1289</v>
      </c>
      <c r="G256" s="250"/>
      <c r="H256" s="251" t="s">
        <v>1</v>
      </c>
      <c r="I256" s="253"/>
      <c r="J256" s="250"/>
      <c r="K256" s="250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226</v>
      </c>
      <c r="AU256" s="258" t="s">
        <v>86</v>
      </c>
      <c r="AV256" s="15" t="s">
        <v>84</v>
      </c>
      <c r="AW256" s="15" t="s">
        <v>32</v>
      </c>
      <c r="AX256" s="15" t="s">
        <v>76</v>
      </c>
      <c r="AY256" s="258" t="s">
        <v>176</v>
      </c>
    </row>
    <row r="257" spans="2:51" s="15" customFormat="1" ht="10.2">
      <c r="B257" s="249"/>
      <c r="C257" s="250"/>
      <c r="D257" s="220" t="s">
        <v>226</v>
      </c>
      <c r="E257" s="251" t="s">
        <v>1</v>
      </c>
      <c r="F257" s="252" t="s">
        <v>1290</v>
      </c>
      <c r="G257" s="250"/>
      <c r="H257" s="251" t="s">
        <v>1</v>
      </c>
      <c r="I257" s="253"/>
      <c r="J257" s="250"/>
      <c r="K257" s="250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226</v>
      </c>
      <c r="AU257" s="258" t="s">
        <v>86</v>
      </c>
      <c r="AV257" s="15" t="s">
        <v>84</v>
      </c>
      <c r="AW257" s="15" t="s">
        <v>32</v>
      </c>
      <c r="AX257" s="15" t="s">
        <v>76</v>
      </c>
      <c r="AY257" s="258" t="s">
        <v>176</v>
      </c>
    </row>
    <row r="258" spans="2:51" s="13" customFormat="1" ht="10.2">
      <c r="B258" s="218"/>
      <c r="C258" s="219"/>
      <c r="D258" s="220" t="s">
        <v>226</v>
      </c>
      <c r="E258" s="221" t="s">
        <v>1</v>
      </c>
      <c r="F258" s="222" t="s">
        <v>1291</v>
      </c>
      <c r="G258" s="219"/>
      <c r="H258" s="223">
        <v>240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226</v>
      </c>
      <c r="AU258" s="229" t="s">
        <v>86</v>
      </c>
      <c r="AV258" s="13" t="s">
        <v>86</v>
      </c>
      <c r="AW258" s="13" t="s">
        <v>32</v>
      </c>
      <c r="AX258" s="13" t="s">
        <v>84</v>
      </c>
      <c r="AY258" s="229" t="s">
        <v>176</v>
      </c>
    </row>
    <row r="259" spans="1:65" s="2" customFormat="1" ht="24.15" customHeight="1">
      <c r="A259" s="34"/>
      <c r="B259" s="35"/>
      <c r="C259" s="205" t="s">
        <v>200</v>
      </c>
      <c r="D259" s="205" t="s">
        <v>179</v>
      </c>
      <c r="E259" s="206" t="s">
        <v>1292</v>
      </c>
      <c r="F259" s="207" t="s">
        <v>1293</v>
      </c>
      <c r="G259" s="208" t="s">
        <v>385</v>
      </c>
      <c r="H259" s="209">
        <v>160</v>
      </c>
      <c r="I259" s="210"/>
      <c r="J259" s="211">
        <f>ROUND(I259*H259,2)</f>
        <v>0</v>
      </c>
      <c r="K259" s="207" t="s">
        <v>183</v>
      </c>
      <c r="L259" s="39"/>
      <c r="M259" s="212" t="s">
        <v>1</v>
      </c>
      <c r="N259" s="213" t="s">
        <v>41</v>
      </c>
      <c r="O259" s="71"/>
      <c r="P259" s="214">
        <f>O259*H259</f>
        <v>0</v>
      </c>
      <c r="Q259" s="214">
        <v>0.00201</v>
      </c>
      <c r="R259" s="214">
        <f>Q259*H259</f>
        <v>0.3216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193</v>
      </c>
      <c r="AT259" s="216" t="s">
        <v>179</v>
      </c>
      <c r="AU259" s="216" t="s">
        <v>86</v>
      </c>
      <c r="AY259" s="17" t="s">
        <v>176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84</v>
      </c>
      <c r="BK259" s="217">
        <f>ROUND(I259*H259,2)</f>
        <v>0</v>
      </c>
      <c r="BL259" s="17" t="s">
        <v>193</v>
      </c>
      <c r="BM259" s="216" t="s">
        <v>1294</v>
      </c>
    </row>
    <row r="260" spans="2:51" s="15" customFormat="1" ht="20.4">
      <c r="B260" s="249"/>
      <c r="C260" s="250"/>
      <c r="D260" s="220" t="s">
        <v>226</v>
      </c>
      <c r="E260" s="251" t="s">
        <v>1</v>
      </c>
      <c r="F260" s="252" t="s">
        <v>1295</v>
      </c>
      <c r="G260" s="250"/>
      <c r="H260" s="251" t="s">
        <v>1</v>
      </c>
      <c r="I260" s="253"/>
      <c r="J260" s="250"/>
      <c r="K260" s="250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226</v>
      </c>
      <c r="AU260" s="258" t="s">
        <v>86</v>
      </c>
      <c r="AV260" s="15" t="s">
        <v>84</v>
      </c>
      <c r="AW260" s="15" t="s">
        <v>32</v>
      </c>
      <c r="AX260" s="15" t="s">
        <v>76</v>
      </c>
      <c r="AY260" s="258" t="s">
        <v>176</v>
      </c>
    </row>
    <row r="261" spans="2:51" s="15" customFormat="1" ht="10.2">
      <c r="B261" s="249"/>
      <c r="C261" s="250"/>
      <c r="D261" s="220" t="s">
        <v>226</v>
      </c>
      <c r="E261" s="251" t="s">
        <v>1</v>
      </c>
      <c r="F261" s="252" t="s">
        <v>1247</v>
      </c>
      <c r="G261" s="250"/>
      <c r="H261" s="251" t="s">
        <v>1</v>
      </c>
      <c r="I261" s="253"/>
      <c r="J261" s="250"/>
      <c r="K261" s="250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226</v>
      </c>
      <c r="AU261" s="258" t="s">
        <v>86</v>
      </c>
      <c r="AV261" s="15" t="s">
        <v>84</v>
      </c>
      <c r="AW261" s="15" t="s">
        <v>32</v>
      </c>
      <c r="AX261" s="15" t="s">
        <v>76</v>
      </c>
      <c r="AY261" s="258" t="s">
        <v>176</v>
      </c>
    </row>
    <row r="262" spans="2:51" s="15" customFormat="1" ht="10.2">
      <c r="B262" s="249"/>
      <c r="C262" s="250"/>
      <c r="D262" s="220" t="s">
        <v>226</v>
      </c>
      <c r="E262" s="251" t="s">
        <v>1</v>
      </c>
      <c r="F262" s="252" t="s">
        <v>1296</v>
      </c>
      <c r="G262" s="250"/>
      <c r="H262" s="251" t="s">
        <v>1</v>
      </c>
      <c r="I262" s="253"/>
      <c r="J262" s="250"/>
      <c r="K262" s="250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226</v>
      </c>
      <c r="AU262" s="258" t="s">
        <v>86</v>
      </c>
      <c r="AV262" s="15" t="s">
        <v>84</v>
      </c>
      <c r="AW262" s="15" t="s">
        <v>32</v>
      </c>
      <c r="AX262" s="15" t="s">
        <v>76</v>
      </c>
      <c r="AY262" s="258" t="s">
        <v>176</v>
      </c>
    </row>
    <row r="263" spans="2:51" s="13" customFormat="1" ht="10.2">
      <c r="B263" s="218"/>
      <c r="C263" s="219"/>
      <c r="D263" s="220" t="s">
        <v>226</v>
      </c>
      <c r="E263" s="221" t="s">
        <v>1</v>
      </c>
      <c r="F263" s="222" t="s">
        <v>1297</v>
      </c>
      <c r="G263" s="219"/>
      <c r="H263" s="223">
        <v>160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226</v>
      </c>
      <c r="AU263" s="229" t="s">
        <v>86</v>
      </c>
      <c r="AV263" s="13" t="s">
        <v>86</v>
      </c>
      <c r="AW263" s="13" t="s">
        <v>32</v>
      </c>
      <c r="AX263" s="13" t="s">
        <v>76</v>
      </c>
      <c r="AY263" s="229" t="s">
        <v>176</v>
      </c>
    </row>
    <row r="264" spans="2:51" s="14" customFormat="1" ht="10.2">
      <c r="B264" s="233"/>
      <c r="C264" s="234"/>
      <c r="D264" s="220" t="s">
        <v>226</v>
      </c>
      <c r="E264" s="235" t="s">
        <v>1</v>
      </c>
      <c r="F264" s="236" t="s">
        <v>249</v>
      </c>
      <c r="G264" s="234"/>
      <c r="H264" s="237">
        <v>160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226</v>
      </c>
      <c r="AU264" s="243" t="s">
        <v>86</v>
      </c>
      <c r="AV264" s="14" t="s">
        <v>193</v>
      </c>
      <c r="AW264" s="14" t="s">
        <v>32</v>
      </c>
      <c r="AX264" s="14" t="s">
        <v>84</v>
      </c>
      <c r="AY264" s="243" t="s">
        <v>176</v>
      </c>
    </row>
    <row r="265" spans="1:65" s="2" customFormat="1" ht="24.15" customHeight="1">
      <c r="A265" s="34"/>
      <c r="B265" s="35"/>
      <c r="C265" s="205" t="s">
        <v>205</v>
      </c>
      <c r="D265" s="205" t="s">
        <v>179</v>
      </c>
      <c r="E265" s="206" t="s">
        <v>1298</v>
      </c>
      <c r="F265" s="207" t="s">
        <v>1299</v>
      </c>
      <c r="G265" s="208" t="s">
        <v>385</v>
      </c>
      <c r="H265" s="209">
        <v>160</v>
      </c>
      <c r="I265" s="210"/>
      <c r="J265" s="211">
        <f>ROUND(I265*H265,2)</f>
        <v>0</v>
      </c>
      <c r="K265" s="207" t="s">
        <v>183</v>
      </c>
      <c r="L265" s="39"/>
      <c r="M265" s="212" t="s">
        <v>1</v>
      </c>
      <c r="N265" s="213" t="s">
        <v>41</v>
      </c>
      <c r="O265" s="71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6" t="s">
        <v>193</v>
      </c>
      <c r="AT265" s="216" t="s">
        <v>179</v>
      </c>
      <c r="AU265" s="216" t="s">
        <v>86</v>
      </c>
      <c r="AY265" s="17" t="s">
        <v>176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7" t="s">
        <v>84</v>
      </c>
      <c r="BK265" s="217">
        <f>ROUND(I265*H265,2)</f>
        <v>0</v>
      </c>
      <c r="BL265" s="17" t="s">
        <v>193</v>
      </c>
      <c r="BM265" s="216" t="s">
        <v>1300</v>
      </c>
    </row>
    <row r="266" spans="1:65" s="2" customFormat="1" ht="14.4" customHeight="1">
      <c r="A266" s="34"/>
      <c r="B266" s="35"/>
      <c r="C266" s="205" t="s">
        <v>210</v>
      </c>
      <c r="D266" s="205" t="s">
        <v>179</v>
      </c>
      <c r="E266" s="206" t="s">
        <v>1301</v>
      </c>
      <c r="F266" s="207" t="s">
        <v>1302</v>
      </c>
      <c r="G266" s="208" t="s">
        <v>240</v>
      </c>
      <c r="H266" s="209">
        <v>60</v>
      </c>
      <c r="I266" s="210"/>
      <c r="J266" s="211">
        <f>ROUND(I266*H266,2)</f>
        <v>0</v>
      </c>
      <c r="K266" s="207" t="s">
        <v>1</v>
      </c>
      <c r="L266" s="39"/>
      <c r="M266" s="244" t="s">
        <v>1</v>
      </c>
      <c r="N266" s="245" t="s">
        <v>41</v>
      </c>
      <c r="O266" s="246"/>
      <c r="P266" s="247">
        <f>O266*H266</f>
        <v>0</v>
      </c>
      <c r="Q266" s="247">
        <v>0</v>
      </c>
      <c r="R266" s="247">
        <f>Q266*H266</f>
        <v>0</v>
      </c>
      <c r="S266" s="247">
        <v>0</v>
      </c>
      <c r="T266" s="24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193</v>
      </c>
      <c r="AT266" s="216" t="s">
        <v>179</v>
      </c>
      <c r="AU266" s="216" t="s">
        <v>86</v>
      </c>
      <c r="AY266" s="17" t="s">
        <v>176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84</v>
      </c>
      <c r="BK266" s="217">
        <f>ROUND(I266*H266,2)</f>
        <v>0</v>
      </c>
      <c r="BL266" s="17" t="s">
        <v>193</v>
      </c>
      <c r="BM266" s="216" t="s">
        <v>1303</v>
      </c>
    </row>
    <row r="267" spans="1:31" s="2" customFormat="1" ht="6.9" customHeight="1">
      <c r="A267" s="34"/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39"/>
      <c r="M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</row>
  </sheetData>
  <sheetProtection algorithmName="SHA-512" hashValue="6stqsRZObHjZjRcObyJhp424zlKbVkLLjTmKxmaPD8pPrx9CBw/rpoopD3NnwG1y/I5+eea1Y1k4EfW/WPi7Sw==" saltValue="tcNdBHL17C1cOtxKi0ZoHXjgAQKPRUguhWgrUK/kpIOgHrdFQZbY/IR3SDcu5BHMQ0qv9U6ZyckVyHkQ9gIuXA==" spinCount="100000" sheet="1" objects="1" scenarios="1" formatColumns="0" formatRows="0" autoFilter="0"/>
  <autoFilter ref="C128:K266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133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1304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J104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ROUND((SUM(BE104:BE111)+SUM(BE131:BE343)),2)</f>
        <v>0</v>
      </c>
      <c r="G35" s="34"/>
      <c r="H35" s="34"/>
      <c r="I35" s="132">
        <v>0.21</v>
      </c>
      <c r="J35" s="131">
        <f>ROUND(((SUM(BE104:BE111)+SUM(BE131:BE343))*I35),2)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ROUND((SUM(BF104:BF111)+SUM(BF131:BF343)),2)</f>
        <v>0</v>
      </c>
      <c r="G36" s="34"/>
      <c r="H36" s="34"/>
      <c r="I36" s="132">
        <v>0.15</v>
      </c>
      <c r="J36" s="131">
        <f>ROUND(((SUM(BF104:BF111)+SUM(BF131:BF343))*I36),2)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ROUND((SUM(BG104:BG111)+SUM(BG131:BG343)),2)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ROUND((SUM(BH104:BH111)+SUM(BH131:BH343)),2)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ROUND((SUM(BI104:BI111)+SUM(BI131:BI343)),2)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SO 301.ZH - Odvodňovací zařízení a přípojky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265</v>
      </c>
      <c r="E97" s="158"/>
      <c r="F97" s="158"/>
      <c r="G97" s="158"/>
      <c r="H97" s="158"/>
      <c r="I97" s="158"/>
      <c r="J97" s="159">
        <f>J132</f>
        <v>0</v>
      </c>
      <c r="K97" s="156"/>
      <c r="L97" s="160"/>
    </row>
    <row r="98" spans="2:12" s="10" customFormat="1" ht="19.95" customHeight="1">
      <c r="B98" s="161"/>
      <c r="C98" s="104"/>
      <c r="D98" s="162" t="s">
        <v>266</v>
      </c>
      <c r="E98" s="163"/>
      <c r="F98" s="163"/>
      <c r="G98" s="163"/>
      <c r="H98" s="163"/>
      <c r="I98" s="163"/>
      <c r="J98" s="164">
        <f>J133</f>
        <v>0</v>
      </c>
      <c r="K98" s="104"/>
      <c r="L98" s="165"/>
    </row>
    <row r="99" spans="2:12" s="10" customFormat="1" ht="19.95" customHeight="1">
      <c r="B99" s="161"/>
      <c r="C99" s="104"/>
      <c r="D99" s="162" t="s">
        <v>760</v>
      </c>
      <c r="E99" s="163"/>
      <c r="F99" s="163"/>
      <c r="G99" s="163"/>
      <c r="H99" s="163"/>
      <c r="I99" s="163"/>
      <c r="J99" s="164">
        <f>J258</f>
        <v>0</v>
      </c>
      <c r="K99" s="104"/>
      <c r="L99" s="165"/>
    </row>
    <row r="100" spans="2:12" s="10" customFormat="1" ht="19.95" customHeight="1">
      <c r="B100" s="161"/>
      <c r="C100" s="104"/>
      <c r="D100" s="162" t="s">
        <v>1305</v>
      </c>
      <c r="E100" s="163"/>
      <c r="F100" s="163"/>
      <c r="G100" s="163"/>
      <c r="H100" s="163"/>
      <c r="I100" s="163"/>
      <c r="J100" s="164">
        <f>J279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269</v>
      </c>
      <c r="E101" s="163"/>
      <c r="F101" s="163"/>
      <c r="G101" s="163"/>
      <c r="H101" s="163"/>
      <c r="I101" s="163"/>
      <c r="J101" s="164">
        <f>J330</f>
        <v>0</v>
      </c>
      <c r="K101" s="104"/>
      <c r="L101" s="165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9.25" customHeight="1">
      <c r="A104" s="34"/>
      <c r="B104" s="35"/>
      <c r="C104" s="154" t="s">
        <v>151</v>
      </c>
      <c r="D104" s="36"/>
      <c r="E104" s="36"/>
      <c r="F104" s="36"/>
      <c r="G104" s="36"/>
      <c r="H104" s="36"/>
      <c r="I104" s="36"/>
      <c r="J104" s="166">
        <f>ROUND(J105+J106+J107+J108+J109+J110,2)</f>
        <v>0</v>
      </c>
      <c r="K104" s="36"/>
      <c r="L104" s="51"/>
      <c r="N104" s="167" t="s">
        <v>40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18" customHeight="1">
      <c r="A105" s="34"/>
      <c r="B105" s="35"/>
      <c r="C105" s="36"/>
      <c r="D105" s="327" t="s">
        <v>152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aca="true" t="shared" si="0" ref="BE105:BE110">IF(N105="základní",J105,0)</f>
        <v>0</v>
      </c>
      <c r="BF105" s="175">
        <f aca="true" t="shared" si="1" ref="BF105:BF110">IF(N105="snížená",J105,0)</f>
        <v>0</v>
      </c>
      <c r="BG105" s="175">
        <f aca="true" t="shared" si="2" ref="BG105:BG110">IF(N105="zákl. přenesená",J105,0)</f>
        <v>0</v>
      </c>
      <c r="BH105" s="175">
        <f aca="true" t="shared" si="3" ref="BH105:BH110">IF(N105="sníž. přenesená",J105,0)</f>
        <v>0</v>
      </c>
      <c r="BI105" s="175">
        <f aca="true" t="shared" si="4" ref="BI105:BI110">IF(N105="nulová",J105,0)</f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327" t="s">
        <v>154</v>
      </c>
      <c r="E106" s="328"/>
      <c r="F106" s="328"/>
      <c r="G106" s="36"/>
      <c r="H106" s="36"/>
      <c r="I106" s="36"/>
      <c r="J106" s="169"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153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65" s="2" customFormat="1" ht="18" customHeight="1">
      <c r="A107" s="34"/>
      <c r="B107" s="35"/>
      <c r="C107" s="36"/>
      <c r="D107" s="327" t="s">
        <v>155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156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327" t="s">
        <v>157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168" t="s">
        <v>158</v>
      </c>
      <c r="E110" s="36"/>
      <c r="F110" s="36"/>
      <c r="G110" s="36"/>
      <c r="H110" s="36"/>
      <c r="I110" s="36"/>
      <c r="J110" s="169">
        <f>ROUND(J30*T110,2)</f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159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31" s="2" customFormat="1" ht="10.2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9.25" customHeight="1">
      <c r="A112" s="34"/>
      <c r="B112" s="35"/>
      <c r="C112" s="176" t="s">
        <v>160</v>
      </c>
      <c r="D112" s="152"/>
      <c r="E112" s="152"/>
      <c r="F112" s="152"/>
      <c r="G112" s="152"/>
      <c r="H112" s="152"/>
      <c r="I112" s="152"/>
      <c r="J112" s="177">
        <f>ROUND(J96+J104,2)</f>
        <v>0</v>
      </c>
      <c r="K112" s="152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" customHeight="1">
      <c r="A118" s="34"/>
      <c r="B118" s="35"/>
      <c r="C118" s="23" t="s">
        <v>161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24" t="str">
        <f>E7</f>
        <v>II/231 - Rekonstrukce ul. 28. října III. část</v>
      </c>
      <c r="F121" s="325"/>
      <c r="G121" s="325"/>
      <c r="H121" s="325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138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77" t="str">
        <f>E9</f>
        <v>SO 301.ZH - Odvodňovací zařízení a přípojky</v>
      </c>
      <c r="F123" s="326"/>
      <c r="G123" s="326"/>
      <c r="H123" s="32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>Tábor</v>
      </c>
      <c r="G125" s="36"/>
      <c r="H125" s="36"/>
      <c r="I125" s="29" t="s">
        <v>22</v>
      </c>
      <c r="J125" s="66" t="str">
        <f>IF(J12="","",J12)</f>
        <v>30. 6. 2020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24</v>
      </c>
      <c r="D127" s="36"/>
      <c r="E127" s="36"/>
      <c r="F127" s="27" t="str">
        <f>E15</f>
        <v>Správa a údržba silnic Plzeňského kraje</v>
      </c>
      <c r="G127" s="36"/>
      <c r="H127" s="36"/>
      <c r="I127" s="29" t="s">
        <v>30</v>
      </c>
      <c r="J127" s="32" t="str">
        <f>E21</f>
        <v>Ing. Miloš Burianec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33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78"/>
      <c r="B130" s="179"/>
      <c r="C130" s="180" t="s">
        <v>162</v>
      </c>
      <c r="D130" s="181" t="s">
        <v>61</v>
      </c>
      <c r="E130" s="181" t="s">
        <v>57</v>
      </c>
      <c r="F130" s="181" t="s">
        <v>58</v>
      </c>
      <c r="G130" s="181" t="s">
        <v>163</v>
      </c>
      <c r="H130" s="181" t="s">
        <v>164</v>
      </c>
      <c r="I130" s="181" t="s">
        <v>165</v>
      </c>
      <c r="J130" s="181" t="s">
        <v>144</v>
      </c>
      <c r="K130" s="182" t="s">
        <v>166</v>
      </c>
      <c r="L130" s="183"/>
      <c r="M130" s="75" t="s">
        <v>1</v>
      </c>
      <c r="N130" s="76" t="s">
        <v>40</v>
      </c>
      <c r="O130" s="76" t="s">
        <v>167</v>
      </c>
      <c r="P130" s="76" t="s">
        <v>168</v>
      </c>
      <c r="Q130" s="76" t="s">
        <v>169</v>
      </c>
      <c r="R130" s="76" t="s">
        <v>170</v>
      </c>
      <c r="S130" s="76" t="s">
        <v>171</v>
      </c>
      <c r="T130" s="77" t="s">
        <v>172</v>
      </c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</row>
    <row r="131" spans="1:63" s="2" customFormat="1" ht="22.8" customHeight="1">
      <c r="A131" s="34"/>
      <c r="B131" s="35"/>
      <c r="C131" s="82" t="s">
        <v>173</v>
      </c>
      <c r="D131" s="36"/>
      <c r="E131" s="36"/>
      <c r="F131" s="36"/>
      <c r="G131" s="36"/>
      <c r="H131" s="36"/>
      <c r="I131" s="36"/>
      <c r="J131" s="184">
        <f>BK131</f>
        <v>0</v>
      </c>
      <c r="K131" s="36"/>
      <c r="L131" s="39"/>
      <c r="M131" s="78"/>
      <c r="N131" s="185"/>
      <c r="O131" s="79"/>
      <c r="P131" s="186">
        <f>P132</f>
        <v>0</v>
      </c>
      <c r="Q131" s="79"/>
      <c r="R131" s="186">
        <f>R132</f>
        <v>514.626632</v>
      </c>
      <c r="S131" s="79"/>
      <c r="T131" s="187">
        <f>T132</f>
        <v>2.282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75</v>
      </c>
      <c r="AU131" s="17" t="s">
        <v>90</v>
      </c>
      <c r="BK131" s="188">
        <f>BK132</f>
        <v>0</v>
      </c>
    </row>
    <row r="132" spans="2:63" s="12" customFormat="1" ht="25.95" customHeight="1">
      <c r="B132" s="189"/>
      <c r="C132" s="190"/>
      <c r="D132" s="191" t="s">
        <v>75</v>
      </c>
      <c r="E132" s="192" t="s">
        <v>272</v>
      </c>
      <c r="F132" s="192" t="s">
        <v>273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P133+P258+P279+P330</f>
        <v>0</v>
      </c>
      <c r="Q132" s="197"/>
      <c r="R132" s="198">
        <f>R133+R258+R279+R330</f>
        <v>514.626632</v>
      </c>
      <c r="S132" s="197"/>
      <c r="T132" s="199">
        <f>T133+T258+T279+T330</f>
        <v>2.282</v>
      </c>
      <c r="AR132" s="200" t="s">
        <v>84</v>
      </c>
      <c r="AT132" s="201" t="s">
        <v>75</v>
      </c>
      <c r="AU132" s="201" t="s">
        <v>76</v>
      </c>
      <c r="AY132" s="200" t="s">
        <v>176</v>
      </c>
      <c r="BK132" s="202">
        <f>BK133+BK258+BK279+BK330</f>
        <v>0</v>
      </c>
    </row>
    <row r="133" spans="2:63" s="12" customFormat="1" ht="22.8" customHeight="1">
      <c r="B133" s="189"/>
      <c r="C133" s="190"/>
      <c r="D133" s="191" t="s">
        <v>75</v>
      </c>
      <c r="E133" s="203" t="s">
        <v>84</v>
      </c>
      <c r="F133" s="203" t="s">
        <v>233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SUM(P134:P257)</f>
        <v>0</v>
      </c>
      <c r="Q133" s="197"/>
      <c r="R133" s="198">
        <f>SUM(R134:R257)</f>
        <v>439.484</v>
      </c>
      <c r="S133" s="197"/>
      <c r="T133" s="199">
        <f>SUM(T134:T257)</f>
        <v>0</v>
      </c>
      <c r="AR133" s="200" t="s">
        <v>84</v>
      </c>
      <c r="AT133" s="201" t="s">
        <v>75</v>
      </c>
      <c r="AU133" s="201" t="s">
        <v>84</v>
      </c>
      <c r="AY133" s="200" t="s">
        <v>176</v>
      </c>
      <c r="BK133" s="202">
        <f>SUM(BK134:BK257)</f>
        <v>0</v>
      </c>
    </row>
    <row r="134" spans="1:65" s="2" customFormat="1" ht="24.15" customHeight="1">
      <c r="A134" s="34"/>
      <c r="B134" s="35"/>
      <c r="C134" s="205" t="s">
        <v>84</v>
      </c>
      <c r="D134" s="205" t="s">
        <v>179</v>
      </c>
      <c r="E134" s="206" t="s">
        <v>1306</v>
      </c>
      <c r="F134" s="207" t="s">
        <v>1307</v>
      </c>
      <c r="G134" s="208" t="s">
        <v>291</v>
      </c>
      <c r="H134" s="209">
        <v>18.748</v>
      </c>
      <c r="I134" s="210"/>
      <c r="J134" s="211">
        <f>ROUND(I134*H134,2)</f>
        <v>0</v>
      </c>
      <c r="K134" s="207" t="s">
        <v>183</v>
      </c>
      <c r="L134" s="39"/>
      <c r="M134" s="212" t="s">
        <v>1</v>
      </c>
      <c r="N134" s="213" t="s">
        <v>41</v>
      </c>
      <c r="O134" s="71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193</v>
      </c>
      <c r="AT134" s="216" t="s">
        <v>179</v>
      </c>
      <c r="AU134" s="216" t="s">
        <v>86</v>
      </c>
      <c r="AY134" s="17" t="s">
        <v>176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84</v>
      </c>
      <c r="BK134" s="217">
        <f>ROUND(I134*H134,2)</f>
        <v>0</v>
      </c>
      <c r="BL134" s="17" t="s">
        <v>193</v>
      </c>
      <c r="BM134" s="216" t="s">
        <v>1308</v>
      </c>
    </row>
    <row r="135" spans="2:51" s="15" customFormat="1" ht="20.4">
      <c r="B135" s="249"/>
      <c r="C135" s="250"/>
      <c r="D135" s="220" t="s">
        <v>226</v>
      </c>
      <c r="E135" s="251" t="s">
        <v>1</v>
      </c>
      <c r="F135" s="252" t="s">
        <v>1309</v>
      </c>
      <c r="G135" s="250"/>
      <c r="H135" s="251" t="s">
        <v>1</v>
      </c>
      <c r="I135" s="253"/>
      <c r="J135" s="250"/>
      <c r="K135" s="250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226</v>
      </c>
      <c r="AU135" s="258" t="s">
        <v>86</v>
      </c>
      <c r="AV135" s="15" t="s">
        <v>84</v>
      </c>
      <c r="AW135" s="15" t="s">
        <v>32</v>
      </c>
      <c r="AX135" s="15" t="s">
        <v>76</v>
      </c>
      <c r="AY135" s="258" t="s">
        <v>176</v>
      </c>
    </row>
    <row r="136" spans="2:51" s="15" customFormat="1" ht="20.4">
      <c r="B136" s="249"/>
      <c r="C136" s="250"/>
      <c r="D136" s="220" t="s">
        <v>226</v>
      </c>
      <c r="E136" s="251" t="s">
        <v>1</v>
      </c>
      <c r="F136" s="252" t="s">
        <v>1310</v>
      </c>
      <c r="G136" s="250"/>
      <c r="H136" s="251" t="s">
        <v>1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226</v>
      </c>
      <c r="AU136" s="258" t="s">
        <v>86</v>
      </c>
      <c r="AV136" s="15" t="s">
        <v>84</v>
      </c>
      <c r="AW136" s="15" t="s">
        <v>32</v>
      </c>
      <c r="AX136" s="15" t="s">
        <v>76</v>
      </c>
      <c r="AY136" s="258" t="s">
        <v>176</v>
      </c>
    </row>
    <row r="137" spans="2:51" s="15" customFormat="1" ht="20.4">
      <c r="B137" s="249"/>
      <c r="C137" s="250"/>
      <c r="D137" s="220" t="s">
        <v>226</v>
      </c>
      <c r="E137" s="251" t="s">
        <v>1</v>
      </c>
      <c r="F137" s="252" t="s">
        <v>1311</v>
      </c>
      <c r="G137" s="250"/>
      <c r="H137" s="251" t="s">
        <v>1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226</v>
      </c>
      <c r="AU137" s="258" t="s">
        <v>86</v>
      </c>
      <c r="AV137" s="15" t="s">
        <v>84</v>
      </c>
      <c r="AW137" s="15" t="s">
        <v>32</v>
      </c>
      <c r="AX137" s="15" t="s">
        <v>76</v>
      </c>
      <c r="AY137" s="258" t="s">
        <v>176</v>
      </c>
    </row>
    <row r="138" spans="2:51" s="15" customFormat="1" ht="20.4">
      <c r="B138" s="249"/>
      <c r="C138" s="250"/>
      <c r="D138" s="220" t="s">
        <v>226</v>
      </c>
      <c r="E138" s="251" t="s">
        <v>1</v>
      </c>
      <c r="F138" s="252" t="s">
        <v>1312</v>
      </c>
      <c r="G138" s="250"/>
      <c r="H138" s="251" t="s">
        <v>1</v>
      </c>
      <c r="I138" s="253"/>
      <c r="J138" s="250"/>
      <c r="K138" s="250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226</v>
      </c>
      <c r="AU138" s="258" t="s">
        <v>86</v>
      </c>
      <c r="AV138" s="15" t="s">
        <v>84</v>
      </c>
      <c r="AW138" s="15" t="s">
        <v>32</v>
      </c>
      <c r="AX138" s="15" t="s">
        <v>76</v>
      </c>
      <c r="AY138" s="258" t="s">
        <v>176</v>
      </c>
    </row>
    <row r="139" spans="2:51" s="15" customFormat="1" ht="20.4">
      <c r="B139" s="249"/>
      <c r="C139" s="250"/>
      <c r="D139" s="220" t="s">
        <v>226</v>
      </c>
      <c r="E139" s="251" t="s">
        <v>1</v>
      </c>
      <c r="F139" s="252" t="s">
        <v>1313</v>
      </c>
      <c r="G139" s="250"/>
      <c r="H139" s="251" t="s">
        <v>1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226</v>
      </c>
      <c r="AU139" s="258" t="s">
        <v>86</v>
      </c>
      <c r="AV139" s="15" t="s">
        <v>84</v>
      </c>
      <c r="AW139" s="15" t="s">
        <v>32</v>
      </c>
      <c r="AX139" s="15" t="s">
        <v>76</v>
      </c>
      <c r="AY139" s="258" t="s">
        <v>176</v>
      </c>
    </row>
    <row r="140" spans="2:51" s="15" customFormat="1" ht="20.4">
      <c r="B140" s="249"/>
      <c r="C140" s="250"/>
      <c r="D140" s="220" t="s">
        <v>226</v>
      </c>
      <c r="E140" s="251" t="s">
        <v>1</v>
      </c>
      <c r="F140" s="252" t="s">
        <v>1314</v>
      </c>
      <c r="G140" s="250"/>
      <c r="H140" s="251" t="s">
        <v>1</v>
      </c>
      <c r="I140" s="253"/>
      <c r="J140" s="250"/>
      <c r="K140" s="250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226</v>
      </c>
      <c r="AU140" s="258" t="s">
        <v>86</v>
      </c>
      <c r="AV140" s="15" t="s">
        <v>84</v>
      </c>
      <c r="AW140" s="15" t="s">
        <v>32</v>
      </c>
      <c r="AX140" s="15" t="s">
        <v>76</v>
      </c>
      <c r="AY140" s="258" t="s">
        <v>176</v>
      </c>
    </row>
    <row r="141" spans="2:51" s="15" customFormat="1" ht="10.2">
      <c r="B141" s="249"/>
      <c r="C141" s="250"/>
      <c r="D141" s="220" t="s">
        <v>226</v>
      </c>
      <c r="E141" s="251" t="s">
        <v>1</v>
      </c>
      <c r="F141" s="252" t="s">
        <v>400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226</v>
      </c>
      <c r="AU141" s="258" t="s">
        <v>86</v>
      </c>
      <c r="AV141" s="15" t="s">
        <v>84</v>
      </c>
      <c r="AW141" s="15" t="s">
        <v>32</v>
      </c>
      <c r="AX141" s="15" t="s">
        <v>76</v>
      </c>
      <c r="AY141" s="258" t="s">
        <v>176</v>
      </c>
    </row>
    <row r="142" spans="2:51" s="15" customFormat="1" ht="20.4">
      <c r="B142" s="249"/>
      <c r="C142" s="250"/>
      <c r="D142" s="220" t="s">
        <v>226</v>
      </c>
      <c r="E142" s="251" t="s">
        <v>1</v>
      </c>
      <c r="F142" s="252" t="s">
        <v>1315</v>
      </c>
      <c r="G142" s="250"/>
      <c r="H142" s="251" t="s">
        <v>1</v>
      </c>
      <c r="I142" s="253"/>
      <c r="J142" s="250"/>
      <c r="K142" s="250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226</v>
      </c>
      <c r="AU142" s="258" t="s">
        <v>86</v>
      </c>
      <c r="AV142" s="15" t="s">
        <v>84</v>
      </c>
      <c r="AW142" s="15" t="s">
        <v>32</v>
      </c>
      <c r="AX142" s="15" t="s">
        <v>76</v>
      </c>
      <c r="AY142" s="258" t="s">
        <v>176</v>
      </c>
    </row>
    <row r="143" spans="2:51" s="15" customFormat="1" ht="20.4">
      <c r="B143" s="249"/>
      <c r="C143" s="250"/>
      <c r="D143" s="220" t="s">
        <v>226</v>
      </c>
      <c r="E143" s="251" t="s">
        <v>1</v>
      </c>
      <c r="F143" s="252" t="s">
        <v>1316</v>
      </c>
      <c r="G143" s="250"/>
      <c r="H143" s="251" t="s">
        <v>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226</v>
      </c>
      <c r="AU143" s="258" t="s">
        <v>86</v>
      </c>
      <c r="AV143" s="15" t="s">
        <v>84</v>
      </c>
      <c r="AW143" s="15" t="s">
        <v>32</v>
      </c>
      <c r="AX143" s="15" t="s">
        <v>76</v>
      </c>
      <c r="AY143" s="258" t="s">
        <v>176</v>
      </c>
    </row>
    <row r="144" spans="2:51" s="15" customFormat="1" ht="20.4">
      <c r="B144" s="249"/>
      <c r="C144" s="250"/>
      <c r="D144" s="220" t="s">
        <v>226</v>
      </c>
      <c r="E144" s="251" t="s">
        <v>1</v>
      </c>
      <c r="F144" s="252" t="s">
        <v>1317</v>
      </c>
      <c r="G144" s="250"/>
      <c r="H144" s="251" t="s">
        <v>1</v>
      </c>
      <c r="I144" s="253"/>
      <c r="J144" s="250"/>
      <c r="K144" s="250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226</v>
      </c>
      <c r="AU144" s="258" t="s">
        <v>86</v>
      </c>
      <c r="AV144" s="15" t="s">
        <v>84</v>
      </c>
      <c r="AW144" s="15" t="s">
        <v>32</v>
      </c>
      <c r="AX144" s="15" t="s">
        <v>76</v>
      </c>
      <c r="AY144" s="258" t="s">
        <v>176</v>
      </c>
    </row>
    <row r="145" spans="2:51" s="15" customFormat="1" ht="20.4">
      <c r="B145" s="249"/>
      <c r="C145" s="250"/>
      <c r="D145" s="220" t="s">
        <v>226</v>
      </c>
      <c r="E145" s="251" t="s">
        <v>1</v>
      </c>
      <c r="F145" s="252" t="s">
        <v>1318</v>
      </c>
      <c r="G145" s="250"/>
      <c r="H145" s="251" t="s">
        <v>1</v>
      </c>
      <c r="I145" s="253"/>
      <c r="J145" s="250"/>
      <c r="K145" s="250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226</v>
      </c>
      <c r="AU145" s="258" t="s">
        <v>86</v>
      </c>
      <c r="AV145" s="15" t="s">
        <v>84</v>
      </c>
      <c r="AW145" s="15" t="s">
        <v>32</v>
      </c>
      <c r="AX145" s="15" t="s">
        <v>76</v>
      </c>
      <c r="AY145" s="258" t="s">
        <v>176</v>
      </c>
    </row>
    <row r="146" spans="2:51" s="15" customFormat="1" ht="20.4">
      <c r="B146" s="249"/>
      <c r="C146" s="250"/>
      <c r="D146" s="220" t="s">
        <v>226</v>
      </c>
      <c r="E146" s="251" t="s">
        <v>1</v>
      </c>
      <c r="F146" s="252" t="s">
        <v>1319</v>
      </c>
      <c r="G146" s="250"/>
      <c r="H146" s="251" t="s">
        <v>1</v>
      </c>
      <c r="I146" s="253"/>
      <c r="J146" s="250"/>
      <c r="K146" s="250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226</v>
      </c>
      <c r="AU146" s="258" t="s">
        <v>86</v>
      </c>
      <c r="AV146" s="15" t="s">
        <v>84</v>
      </c>
      <c r="AW146" s="15" t="s">
        <v>32</v>
      </c>
      <c r="AX146" s="15" t="s">
        <v>76</v>
      </c>
      <c r="AY146" s="258" t="s">
        <v>176</v>
      </c>
    </row>
    <row r="147" spans="2:51" s="15" customFormat="1" ht="20.4">
      <c r="B147" s="249"/>
      <c r="C147" s="250"/>
      <c r="D147" s="220" t="s">
        <v>226</v>
      </c>
      <c r="E147" s="251" t="s">
        <v>1</v>
      </c>
      <c r="F147" s="252" t="s">
        <v>1320</v>
      </c>
      <c r="G147" s="250"/>
      <c r="H147" s="251" t="s">
        <v>1</v>
      </c>
      <c r="I147" s="253"/>
      <c r="J147" s="250"/>
      <c r="K147" s="250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226</v>
      </c>
      <c r="AU147" s="258" t="s">
        <v>86</v>
      </c>
      <c r="AV147" s="15" t="s">
        <v>84</v>
      </c>
      <c r="AW147" s="15" t="s">
        <v>32</v>
      </c>
      <c r="AX147" s="15" t="s">
        <v>76</v>
      </c>
      <c r="AY147" s="258" t="s">
        <v>176</v>
      </c>
    </row>
    <row r="148" spans="2:51" s="15" customFormat="1" ht="10.2">
      <c r="B148" s="249"/>
      <c r="C148" s="250"/>
      <c r="D148" s="220" t="s">
        <v>226</v>
      </c>
      <c r="E148" s="251" t="s">
        <v>1</v>
      </c>
      <c r="F148" s="252" t="s">
        <v>400</v>
      </c>
      <c r="G148" s="250"/>
      <c r="H148" s="251" t="s">
        <v>1</v>
      </c>
      <c r="I148" s="253"/>
      <c r="J148" s="250"/>
      <c r="K148" s="250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226</v>
      </c>
      <c r="AU148" s="258" t="s">
        <v>86</v>
      </c>
      <c r="AV148" s="15" t="s">
        <v>84</v>
      </c>
      <c r="AW148" s="15" t="s">
        <v>32</v>
      </c>
      <c r="AX148" s="15" t="s">
        <v>76</v>
      </c>
      <c r="AY148" s="258" t="s">
        <v>176</v>
      </c>
    </row>
    <row r="149" spans="2:51" s="15" customFormat="1" ht="10.2">
      <c r="B149" s="249"/>
      <c r="C149" s="250"/>
      <c r="D149" s="220" t="s">
        <v>226</v>
      </c>
      <c r="E149" s="251" t="s">
        <v>1</v>
      </c>
      <c r="F149" s="252" t="s">
        <v>1321</v>
      </c>
      <c r="G149" s="250"/>
      <c r="H149" s="251" t="s">
        <v>1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226</v>
      </c>
      <c r="AU149" s="258" t="s">
        <v>86</v>
      </c>
      <c r="AV149" s="15" t="s">
        <v>84</v>
      </c>
      <c r="AW149" s="15" t="s">
        <v>32</v>
      </c>
      <c r="AX149" s="15" t="s">
        <v>76</v>
      </c>
      <c r="AY149" s="258" t="s">
        <v>176</v>
      </c>
    </row>
    <row r="150" spans="2:51" s="13" customFormat="1" ht="10.2">
      <c r="B150" s="218"/>
      <c r="C150" s="219"/>
      <c r="D150" s="220" t="s">
        <v>226</v>
      </c>
      <c r="E150" s="221" t="s">
        <v>1</v>
      </c>
      <c r="F150" s="222" t="s">
        <v>1322</v>
      </c>
      <c r="G150" s="219"/>
      <c r="H150" s="223">
        <v>18.748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226</v>
      </c>
      <c r="AU150" s="229" t="s">
        <v>86</v>
      </c>
      <c r="AV150" s="13" t="s">
        <v>86</v>
      </c>
      <c r="AW150" s="13" t="s">
        <v>32</v>
      </c>
      <c r="AX150" s="13" t="s">
        <v>84</v>
      </c>
      <c r="AY150" s="229" t="s">
        <v>176</v>
      </c>
    </row>
    <row r="151" spans="1:65" s="2" customFormat="1" ht="24.15" customHeight="1">
      <c r="A151" s="34"/>
      <c r="B151" s="35"/>
      <c r="C151" s="205" t="s">
        <v>86</v>
      </c>
      <c r="D151" s="205" t="s">
        <v>179</v>
      </c>
      <c r="E151" s="206" t="s">
        <v>300</v>
      </c>
      <c r="F151" s="207" t="s">
        <v>301</v>
      </c>
      <c r="G151" s="208" t="s">
        <v>291</v>
      </c>
      <c r="H151" s="209">
        <v>110.603</v>
      </c>
      <c r="I151" s="210"/>
      <c r="J151" s="211">
        <f>ROUND(I151*H151,2)</f>
        <v>0</v>
      </c>
      <c r="K151" s="207" t="s">
        <v>183</v>
      </c>
      <c r="L151" s="39"/>
      <c r="M151" s="212" t="s">
        <v>1</v>
      </c>
      <c r="N151" s="213" t="s">
        <v>41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193</v>
      </c>
      <c r="AT151" s="216" t="s">
        <v>179</v>
      </c>
      <c r="AU151" s="216" t="s">
        <v>86</v>
      </c>
      <c r="AY151" s="17" t="s">
        <v>176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84</v>
      </c>
      <c r="BK151" s="217">
        <f>ROUND(I151*H151,2)</f>
        <v>0</v>
      </c>
      <c r="BL151" s="17" t="s">
        <v>193</v>
      </c>
      <c r="BM151" s="216" t="s">
        <v>1323</v>
      </c>
    </row>
    <row r="152" spans="2:51" s="15" customFormat="1" ht="20.4">
      <c r="B152" s="249"/>
      <c r="C152" s="250"/>
      <c r="D152" s="220" t="s">
        <v>226</v>
      </c>
      <c r="E152" s="251" t="s">
        <v>1</v>
      </c>
      <c r="F152" s="252" t="s">
        <v>1324</v>
      </c>
      <c r="G152" s="250"/>
      <c r="H152" s="251" t="s">
        <v>1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226</v>
      </c>
      <c r="AU152" s="258" t="s">
        <v>86</v>
      </c>
      <c r="AV152" s="15" t="s">
        <v>84</v>
      </c>
      <c r="AW152" s="15" t="s">
        <v>32</v>
      </c>
      <c r="AX152" s="15" t="s">
        <v>76</v>
      </c>
      <c r="AY152" s="258" t="s">
        <v>176</v>
      </c>
    </row>
    <row r="153" spans="2:51" s="15" customFormat="1" ht="20.4">
      <c r="B153" s="249"/>
      <c r="C153" s="250"/>
      <c r="D153" s="220" t="s">
        <v>226</v>
      </c>
      <c r="E153" s="251" t="s">
        <v>1</v>
      </c>
      <c r="F153" s="252" t="s">
        <v>1325</v>
      </c>
      <c r="G153" s="250"/>
      <c r="H153" s="251" t="s">
        <v>1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226</v>
      </c>
      <c r="AU153" s="258" t="s">
        <v>86</v>
      </c>
      <c r="AV153" s="15" t="s">
        <v>84</v>
      </c>
      <c r="AW153" s="15" t="s">
        <v>32</v>
      </c>
      <c r="AX153" s="15" t="s">
        <v>76</v>
      </c>
      <c r="AY153" s="258" t="s">
        <v>176</v>
      </c>
    </row>
    <row r="154" spans="2:51" s="15" customFormat="1" ht="20.4">
      <c r="B154" s="249"/>
      <c r="C154" s="250"/>
      <c r="D154" s="220" t="s">
        <v>226</v>
      </c>
      <c r="E154" s="251" t="s">
        <v>1</v>
      </c>
      <c r="F154" s="252" t="s">
        <v>1326</v>
      </c>
      <c r="G154" s="250"/>
      <c r="H154" s="251" t="s">
        <v>1</v>
      </c>
      <c r="I154" s="253"/>
      <c r="J154" s="250"/>
      <c r="K154" s="250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226</v>
      </c>
      <c r="AU154" s="258" t="s">
        <v>86</v>
      </c>
      <c r="AV154" s="15" t="s">
        <v>84</v>
      </c>
      <c r="AW154" s="15" t="s">
        <v>32</v>
      </c>
      <c r="AX154" s="15" t="s">
        <v>76</v>
      </c>
      <c r="AY154" s="258" t="s">
        <v>176</v>
      </c>
    </row>
    <row r="155" spans="2:51" s="15" customFormat="1" ht="20.4">
      <c r="B155" s="249"/>
      <c r="C155" s="250"/>
      <c r="D155" s="220" t="s">
        <v>226</v>
      </c>
      <c r="E155" s="251" t="s">
        <v>1</v>
      </c>
      <c r="F155" s="252" t="s">
        <v>1327</v>
      </c>
      <c r="G155" s="250"/>
      <c r="H155" s="251" t="s">
        <v>1</v>
      </c>
      <c r="I155" s="253"/>
      <c r="J155" s="250"/>
      <c r="K155" s="250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226</v>
      </c>
      <c r="AU155" s="258" t="s">
        <v>86</v>
      </c>
      <c r="AV155" s="15" t="s">
        <v>84</v>
      </c>
      <c r="AW155" s="15" t="s">
        <v>32</v>
      </c>
      <c r="AX155" s="15" t="s">
        <v>76</v>
      </c>
      <c r="AY155" s="258" t="s">
        <v>176</v>
      </c>
    </row>
    <row r="156" spans="2:51" s="15" customFormat="1" ht="20.4">
      <c r="B156" s="249"/>
      <c r="C156" s="250"/>
      <c r="D156" s="220" t="s">
        <v>226</v>
      </c>
      <c r="E156" s="251" t="s">
        <v>1</v>
      </c>
      <c r="F156" s="252" t="s">
        <v>1328</v>
      </c>
      <c r="G156" s="250"/>
      <c r="H156" s="251" t="s">
        <v>1</v>
      </c>
      <c r="I156" s="253"/>
      <c r="J156" s="250"/>
      <c r="K156" s="250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226</v>
      </c>
      <c r="AU156" s="258" t="s">
        <v>86</v>
      </c>
      <c r="AV156" s="15" t="s">
        <v>84</v>
      </c>
      <c r="AW156" s="15" t="s">
        <v>32</v>
      </c>
      <c r="AX156" s="15" t="s">
        <v>76</v>
      </c>
      <c r="AY156" s="258" t="s">
        <v>176</v>
      </c>
    </row>
    <row r="157" spans="2:51" s="15" customFormat="1" ht="20.4">
      <c r="B157" s="249"/>
      <c r="C157" s="250"/>
      <c r="D157" s="220" t="s">
        <v>226</v>
      </c>
      <c r="E157" s="251" t="s">
        <v>1</v>
      </c>
      <c r="F157" s="252" t="s">
        <v>1329</v>
      </c>
      <c r="G157" s="250"/>
      <c r="H157" s="251" t="s">
        <v>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226</v>
      </c>
      <c r="AU157" s="258" t="s">
        <v>86</v>
      </c>
      <c r="AV157" s="15" t="s">
        <v>84</v>
      </c>
      <c r="AW157" s="15" t="s">
        <v>32</v>
      </c>
      <c r="AX157" s="15" t="s">
        <v>76</v>
      </c>
      <c r="AY157" s="258" t="s">
        <v>176</v>
      </c>
    </row>
    <row r="158" spans="2:51" s="15" customFormat="1" ht="10.2">
      <c r="B158" s="249"/>
      <c r="C158" s="250"/>
      <c r="D158" s="220" t="s">
        <v>226</v>
      </c>
      <c r="E158" s="251" t="s">
        <v>1</v>
      </c>
      <c r="F158" s="252" t="s">
        <v>400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86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5" customFormat="1" ht="20.4">
      <c r="B159" s="249"/>
      <c r="C159" s="250"/>
      <c r="D159" s="220" t="s">
        <v>226</v>
      </c>
      <c r="E159" s="251" t="s">
        <v>1</v>
      </c>
      <c r="F159" s="252" t="s">
        <v>1330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226</v>
      </c>
      <c r="AU159" s="258" t="s">
        <v>86</v>
      </c>
      <c r="AV159" s="15" t="s">
        <v>84</v>
      </c>
      <c r="AW159" s="15" t="s">
        <v>32</v>
      </c>
      <c r="AX159" s="15" t="s">
        <v>76</v>
      </c>
      <c r="AY159" s="258" t="s">
        <v>176</v>
      </c>
    </row>
    <row r="160" spans="2:51" s="15" customFormat="1" ht="20.4">
      <c r="B160" s="249"/>
      <c r="C160" s="250"/>
      <c r="D160" s="220" t="s">
        <v>226</v>
      </c>
      <c r="E160" s="251" t="s">
        <v>1</v>
      </c>
      <c r="F160" s="252" t="s">
        <v>1331</v>
      </c>
      <c r="G160" s="250"/>
      <c r="H160" s="251" t="s">
        <v>1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226</v>
      </c>
      <c r="AU160" s="258" t="s">
        <v>86</v>
      </c>
      <c r="AV160" s="15" t="s">
        <v>84</v>
      </c>
      <c r="AW160" s="15" t="s">
        <v>32</v>
      </c>
      <c r="AX160" s="15" t="s">
        <v>76</v>
      </c>
      <c r="AY160" s="258" t="s">
        <v>176</v>
      </c>
    </row>
    <row r="161" spans="2:51" s="15" customFormat="1" ht="20.4">
      <c r="B161" s="249"/>
      <c r="C161" s="250"/>
      <c r="D161" s="220" t="s">
        <v>226</v>
      </c>
      <c r="E161" s="251" t="s">
        <v>1</v>
      </c>
      <c r="F161" s="252" t="s">
        <v>1332</v>
      </c>
      <c r="G161" s="250"/>
      <c r="H161" s="251" t="s">
        <v>1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226</v>
      </c>
      <c r="AU161" s="258" t="s">
        <v>86</v>
      </c>
      <c r="AV161" s="15" t="s">
        <v>84</v>
      </c>
      <c r="AW161" s="15" t="s">
        <v>32</v>
      </c>
      <c r="AX161" s="15" t="s">
        <v>76</v>
      </c>
      <c r="AY161" s="258" t="s">
        <v>176</v>
      </c>
    </row>
    <row r="162" spans="2:51" s="15" customFormat="1" ht="20.4">
      <c r="B162" s="249"/>
      <c r="C162" s="250"/>
      <c r="D162" s="220" t="s">
        <v>226</v>
      </c>
      <c r="E162" s="251" t="s">
        <v>1</v>
      </c>
      <c r="F162" s="252" t="s">
        <v>1333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226</v>
      </c>
      <c r="AU162" s="258" t="s">
        <v>86</v>
      </c>
      <c r="AV162" s="15" t="s">
        <v>84</v>
      </c>
      <c r="AW162" s="15" t="s">
        <v>32</v>
      </c>
      <c r="AX162" s="15" t="s">
        <v>76</v>
      </c>
      <c r="AY162" s="258" t="s">
        <v>176</v>
      </c>
    </row>
    <row r="163" spans="2:51" s="15" customFormat="1" ht="20.4">
      <c r="B163" s="249"/>
      <c r="C163" s="250"/>
      <c r="D163" s="220" t="s">
        <v>226</v>
      </c>
      <c r="E163" s="251" t="s">
        <v>1</v>
      </c>
      <c r="F163" s="252" t="s">
        <v>1334</v>
      </c>
      <c r="G163" s="250"/>
      <c r="H163" s="251" t="s">
        <v>1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226</v>
      </c>
      <c r="AU163" s="258" t="s">
        <v>86</v>
      </c>
      <c r="AV163" s="15" t="s">
        <v>84</v>
      </c>
      <c r="AW163" s="15" t="s">
        <v>32</v>
      </c>
      <c r="AX163" s="15" t="s">
        <v>76</v>
      </c>
      <c r="AY163" s="258" t="s">
        <v>176</v>
      </c>
    </row>
    <row r="164" spans="2:51" s="15" customFormat="1" ht="20.4">
      <c r="B164" s="249"/>
      <c r="C164" s="250"/>
      <c r="D164" s="220" t="s">
        <v>226</v>
      </c>
      <c r="E164" s="251" t="s">
        <v>1</v>
      </c>
      <c r="F164" s="252" t="s">
        <v>1335</v>
      </c>
      <c r="G164" s="250"/>
      <c r="H164" s="251" t="s">
        <v>1</v>
      </c>
      <c r="I164" s="253"/>
      <c r="J164" s="250"/>
      <c r="K164" s="250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226</v>
      </c>
      <c r="AU164" s="258" t="s">
        <v>86</v>
      </c>
      <c r="AV164" s="15" t="s">
        <v>84</v>
      </c>
      <c r="AW164" s="15" t="s">
        <v>32</v>
      </c>
      <c r="AX164" s="15" t="s">
        <v>76</v>
      </c>
      <c r="AY164" s="258" t="s">
        <v>176</v>
      </c>
    </row>
    <row r="165" spans="2:51" s="15" customFormat="1" ht="10.2">
      <c r="B165" s="249"/>
      <c r="C165" s="250"/>
      <c r="D165" s="220" t="s">
        <v>226</v>
      </c>
      <c r="E165" s="251" t="s">
        <v>1</v>
      </c>
      <c r="F165" s="252" t="s">
        <v>400</v>
      </c>
      <c r="G165" s="250"/>
      <c r="H165" s="251" t="s">
        <v>1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226</v>
      </c>
      <c r="AU165" s="258" t="s">
        <v>86</v>
      </c>
      <c r="AV165" s="15" t="s">
        <v>84</v>
      </c>
      <c r="AW165" s="15" t="s">
        <v>32</v>
      </c>
      <c r="AX165" s="15" t="s">
        <v>76</v>
      </c>
      <c r="AY165" s="258" t="s">
        <v>176</v>
      </c>
    </row>
    <row r="166" spans="2:51" s="15" customFormat="1" ht="10.2">
      <c r="B166" s="249"/>
      <c r="C166" s="250"/>
      <c r="D166" s="220" t="s">
        <v>226</v>
      </c>
      <c r="E166" s="251" t="s">
        <v>1</v>
      </c>
      <c r="F166" s="252" t="s">
        <v>1336</v>
      </c>
      <c r="G166" s="250"/>
      <c r="H166" s="251" t="s">
        <v>1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226</v>
      </c>
      <c r="AU166" s="258" t="s">
        <v>86</v>
      </c>
      <c r="AV166" s="15" t="s">
        <v>84</v>
      </c>
      <c r="AW166" s="15" t="s">
        <v>32</v>
      </c>
      <c r="AX166" s="15" t="s">
        <v>76</v>
      </c>
      <c r="AY166" s="258" t="s">
        <v>176</v>
      </c>
    </row>
    <row r="167" spans="2:51" s="13" customFormat="1" ht="10.2">
      <c r="B167" s="218"/>
      <c r="C167" s="219"/>
      <c r="D167" s="220" t="s">
        <v>226</v>
      </c>
      <c r="E167" s="221" t="s">
        <v>1</v>
      </c>
      <c r="F167" s="222" t="s">
        <v>1337</v>
      </c>
      <c r="G167" s="219"/>
      <c r="H167" s="223">
        <v>110.603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226</v>
      </c>
      <c r="AU167" s="229" t="s">
        <v>86</v>
      </c>
      <c r="AV167" s="13" t="s">
        <v>86</v>
      </c>
      <c r="AW167" s="13" t="s">
        <v>32</v>
      </c>
      <c r="AX167" s="13" t="s">
        <v>76</v>
      </c>
      <c r="AY167" s="229" t="s">
        <v>176</v>
      </c>
    </row>
    <row r="168" spans="2:51" s="14" customFormat="1" ht="10.2">
      <c r="B168" s="233"/>
      <c r="C168" s="234"/>
      <c r="D168" s="220" t="s">
        <v>226</v>
      </c>
      <c r="E168" s="235" t="s">
        <v>1</v>
      </c>
      <c r="F168" s="236" t="s">
        <v>249</v>
      </c>
      <c r="G168" s="234"/>
      <c r="H168" s="237">
        <v>110.603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226</v>
      </c>
      <c r="AU168" s="243" t="s">
        <v>86</v>
      </c>
      <c r="AV168" s="14" t="s">
        <v>193</v>
      </c>
      <c r="AW168" s="14" t="s">
        <v>32</v>
      </c>
      <c r="AX168" s="14" t="s">
        <v>84</v>
      </c>
      <c r="AY168" s="243" t="s">
        <v>176</v>
      </c>
    </row>
    <row r="169" spans="1:65" s="2" customFormat="1" ht="24.15" customHeight="1">
      <c r="A169" s="34"/>
      <c r="B169" s="35"/>
      <c r="C169" s="205" t="s">
        <v>189</v>
      </c>
      <c r="D169" s="205" t="s">
        <v>179</v>
      </c>
      <c r="E169" s="206" t="s">
        <v>311</v>
      </c>
      <c r="F169" s="207" t="s">
        <v>312</v>
      </c>
      <c r="G169" s="208" t="s">
        <v>291</v>
      </c>
      <c r="H169" s="209">
        <v>119.351</v>
      </c>
      <c r="I169" s="210"/>
      <c r="J169" s="211">
        <f>ROUND(I169*H169,2)</f>
        <v>0</v>
      </c>
      <c r="K169" s="207" t="s">
        <v>183</v>
      </c>
      <c r="L169" s="39"/>
      <c r="M169" s="212" t="s">
        <v>1</v>
      </c>
      <c r="N169" s="213" t="s">
        <v>41</v>
      </c>
      <c r="O169" s="71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193</v>
      </c>
      <c r="AT169" s="216" t="s">
        <v>179</v>
      </c>
      <c r="AU169" s="216" t="s">
        <v>86</v>
      </c>
      <c r="AY169" s="17" t="s">
        <v>176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84</v>
      </c>
      <c r="BK169" s="217">
        <f>ROUND(I169*H169,2)</f>
        <v>0</v>
      </c>
      <c r="BL169" s="17" t="s">
        <v>193</v>
      </c>
      <c r="BM169" s="216" t="s">
        <v>1338</v>
      </c>
    </row>
    <row r="170" spans="2:51" s="13" customFormat="1" ht="10.2">
      <c r="B170" s="218"/>
      <c r="C170" s="219"/>
      <c r="D170" s="220" t="s">
        <v>226</v>
      </c>
      <c r="E170" s="221" t="s">
        <v>1</v>
      </c>
      <c r="F170" s="222" t="s">
        <v>1339</v>
      </c>
      <c r="G170" s="219"/>
      <c r="H170" s="223">
        <v>119.351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226</v>
      </c>
      <c r="AU170" s="229" t="s">
        <v>86</v>
      </c>
      <c r="AV170" s="13" t="s">
        <v>86</v>
      </c>
      <c r="AW170" s="13" t="s">
        <v>32</v>
      </c>
      <c r="AX170" s="13" t="s">
        <v>76</v>
      </c>
      <c r="AY170" s="229" t="s">
        <v>176</v>
      </c>
    </row>
    <row r="171" spans="2:51" s="14" customFormat="1" ht="10.2">
      <c r="B171" s="233"/>
      <c r="C171" s="234"/>
      <c r="D171" s="220" t="s">
        <v>226</v>
      </c>
      <c r="E171" s="235" t="s">
        <v>1</v>
      </c>
      <c r="F171" s="236" t="s">
        <v>249</v>
      </c>
      <c r="G171" s="234"/>
      <c r="H171" s="237">
        <v>119.351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226</v>
      </c>
      <c r="AU171" s="243" t="s">
        <v>86</v>
      </c>
      <c r="AV171" s="14" t="s">
        <v>193</v>
      </c>
      <c r="AW171" s="14" t="s">
        <v>32</v>
      </c>
      <c r="AX171" s="14" t="s">
        <v>84</v>
      </c>
      <c r="AY171" s="243" t="s">
        <v>176</v>
      </c>
    </row>
    <row r="172" spans="1:65" s="2" customFormat="1" ht="37.8" customHeight="1">
      <c r="A172" s="34"/>
      <c r="B172" s="35"/>
      <c r="C172" s="205" t="s">
        <v>193</v>
      </c>
      <c r="D172" s="205" t="s">
        <v>179</v>
      </c>
      <c r="E172" s="206" t="s">
        <v>315</v>
      </c>
      <c r="F172" s="207" t="s">
        <v>316</v>
      </c>
      <c r="G172" s="208" t="s">
        <v>291</v>
      </c>
      <c r="H172" s="209">
        <v>1293.51</v>
      </c>
      <c r="I172" s="210"/>
      <c r="J172" s="211">
        <f>ROUND(I172*H172,2)</f>
        <v>0</v>
      </c>
      <c r="K172" s="207" t="s">
        <v>183</v>
      </c>
      <c r="L172" s="39"/>
      <c r="M172" s="212" t="s">
        <v>1</v>
      </c>
      <c r="N172" s="213" t="s">
        <v>41</v>
      </c>
      <c r="O172" s="71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193</v>
      </c>
      <c r="AT172" s="216" t="s">
        <v>179</v>
      </c>
      <c r="AU172" s="216" t="s">
        <v>86</v>
      </c>
      <c r="AY172" s="17" t="s">
        <v>176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84</v>
      </c>
      <c r="BK172" s="217">
        <f>ROUND(I172*H172,2)</f>
        <v>0</v>
      </c>
      <c r="BL172" s="17" t="s">
        <v>193</v>
      </c>
      <c r="BM172" s="216" t="s">
        <v>1340</v>
      </c>
    </row>
    <row r="173" spans="2:51" s="13" customFormat="1" ht="10.2">
      <c r="B173" s="218"/>
      <c r="C173" s="219"/>
      <c r="D173" s="220" t="s">
        <v>226</v>
      </c>
      <c r="E173" s="221" t="s">
        <v>1</v>
      </c>
      <c r="F173" s="222" t="s">
        <v>1341</v>
      </c>
      <c r="G173" s="219"/>
      <c r="H173" s="223">
        <v>129.351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226</v>
      </c>
      <c r="AU173" s="229" t="s">
        <v>86</v>
      </c>
      <c r="AV173" s="13" t="s">
        <v>86</v>
      </c>
      <c r="AW173" s="13" t="s">
        <v>32</v>
      </c>
      <c r="AX173" s="13" t="s">
        <v>76</v>
      </c>
      <c r="AY173" s="229" t="s">
        <v>176</v>
      </c>
    </row>
    <row r="174" spans="2:51" s="14" customFormat="1" ht="10.2">
      <c r="B174" s="233"/>
      <c r="C174" s="234"/>
      <c r="D174" s="220" t="s">
        <v>226</v>
      </c>
      <c r="E174" s="235" t="s">
        <v>1</v>
      </c>
      <c r="F174" s="236" t="s">
        <v>249</v>
      </c>
      <c r="G174" s="234"/>
      <c r="H174" s="237">
        <v>129.351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226</v>
      </c>
      <c r="AU174" s="243" t="s">
        <v>86</v>
      </c>
      <c r="AV174" s="14" t="s">
        <v>193</v>
      </c>
      <c r="AW174" s="14" t="s">
        <v>32</v>
      </c>
      <c r="AX174" s="14" t="s">
        <v>84</v>
      </c>
      <c r="AY174" s="243" t="s">
        <v>176</v>
      </c>
    </row>
    <row r="175" spans="2:51" s="13" customFormat="1" ht="10.2">
      <c r="B175" s="218"/>
      <c r="C175" s="219"/>
      <c r="D175" s="220" t="s">
        <v>226</v>
      </c>
      <c r="E175" s="219"/>
      <c r="F175" s="222" t="s">
        <v>1342</v>
      </c>
      <c r="G175" s="219"/>
      <c r="H175" s="223">
        <v>1293.51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226</v>
      </c>
      <c r="AU175" s="229" t="s">
        <v>86</v>
      </c>
      <c r="AV175" s="13" t="s">
        <v>86</v>
      </c>
      <c r="AW175" s="13" t="s">
        <v>4</v>
      </c>
      <c r="AX175" s="13" t="s">
        <v>84</v>
      </c>
      <c r="AY175" s="229" t="s">
        <v>176</v>
      </c>
    </row>
    <row r="176" spans="1:65" s="2" customFormat="1" ht="24.15" customHeight="1">
      <c r="A176" s="34"/>
      <c r="B176" s="35"/>
      <c r="C176" s="205" t="s">
        <v>175</v>
      </c>
      <c r="D176" s="205" t="s">
        <v>179</v>
      </c>
      <c r="E176" s="206" t="s">
        <v>347</v>
      </c>
      <c r="F176" s="207" t="s">
        <v>348</v>
      </c>
      <c r="G176" s="208" t="s">
        <v>344</v>
      </c>
      <c r="H176" s="209">
        <v>238.702</v>
      </c>
      <c r="I176" s="210"/>
      <c r="J176" s="211">
        <f>ROUND(I176*H176,2)</f>
        <v>0</v>
      </c>
      <c r="K176" s="207" t="s">
        <v>183</v>
      </c>
      <c r="L176" s="39"/>
      <c r="M176" s="212" t="s">
        <v>1</v>
      </c>
      <c r="N176" s="213" t="s">
        <v>41</v>
      </c>
      <c r="O176" s="71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193</v>
      </c>
      <c r="AT176" s="216" t="s">
        <v>179</v>
      </c>
      <c r="AU176" s="216" t="s">
        <v>86</v>
      </c>
      <c r="AY176" s="17" t="s">
        <v>176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84</v>
      </c>
      <c r="BK176" s="217">
        <f>ROUND(I176*H176,2)</f>
        <v>0</v>
      </c>
      <c r="BL176" s="17" t="s">
        <v>193</v>
      </c>
      <c r="BM176" s="216" t="s">
        <v>1343</v>
      </c>
    </row>
    <row r="177" spans="2:51" s="13" customFormat="1" ht="10.2">
      <c r="B177" s="218"/>
      <c r="C177" s="219"/>
      <c r="D177" s="220" t="s">
        <v>226</v>
      </c>
      <c r="E177" s="221" t="s">
        <v>1</v>
      </c>
      <c r="F177" s="222" t="s">
        <v>1339</v>
      </c>
      <c r="G177" s="219"/>
      <c r="H177" s="223">
        <v>119.351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226</v>
      </c>
      <c r="AU177" s="229" t="s">
        <v>86</v>
      </c>
      <c r="AV177" s="13" t="s">
        <v>86</v>
      </c>
      <c r="AW177" s="13" t="s">
        <v>32</v>
      </c>
      <c r="AX177" s="13" t="s">
        <v>76</v>
      </c>
      <c r="AY177" s="229" t="s">
        <v>176</v>
      </c>
    </row>
    <row r="178" spans="2:51" s="14" customFormat="1" ht="10.2">
      <c r="B178" s="233"/>
      <c r="C178" s="234"/>
      <c r="D178" s="220" t="s">
        <v>226</v>
      </c>
      <c r="E178" s="235" t="s">
        <v>1</v>
      </c>
      <c r="F178" s="236" t="s">
        <v>249</v>
      </c>
      <c r="G178" s="234"/>
      <c r="H178" s="237">
        <v>119.351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226</v>
      </c>
      <c r="AU178" s="243" t="s">
        <v>86</v>
      </c>
      <c r="AV178" s="14" t="s">
        <v>193</v>
      </c>
      <c r="AW178" s="14" t="s">
        <v>32</v>
      </c>
      <c r="AX178" s="14" t="s">
        <v>84</v>
      </c>
      <c r="AY178" s="243" t="s">
        <v>176</v>
      </c>
    </row>
    <row r="179" spans="2:51" s="13" customFormat="1" ht="10.2">
      <c r="B179" s="218"/>
      <c r="C179" s="219"/>
      <c r="D179" s="220" t="s">
        <v>226</v>
      </c>
      <c r="E179" s="219"/>
      <c r="F179" s="222" t="s">
        <v>1344</v>
      </c>
      <c r="G179" s="219"/>
      <c r="H179" s="223">
        <v>238.702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226</v>
      </c>
      <c r="AU179" s="229" t="s">
        <v>86</v>
      </c>
      <c r="AV179" s="13" t="s">
        <v>86</v>
      </c>
      <c r="AW179" s="13" t="s">
        <v>4</v>
      </c>
      <c r="AX179" s="13" t="s">
        <v>84</v>
      </c>
      <c r="AY179" s="229" t="s">
        <v>176</v>
      </c>
    </row>
    <row r="180" spans="1:65" s="2" customFormat="1" ht="14.4" customHeight="1">
      <c r="A180" s="34"/>
      <c r="B180" s="35"/>
      <c r="C180" s="205" t="s">
        <v>200</v>
      </c>
      <c r="D180" s="205" t="s">
        <v>179</v>
      </c>
      <c r="E180" s="206" t="s">
        <v>352</v>
      </c>
      <c r="F180" s="207" t="s">
        <v>353</v>
      </c>
      <c r="G180" s="208" t="s">
        <v>291</v>
      </c>
      <c r="H180" s="209">
        <v>119.351</v>
      </c>
      <c r="I180" s="210"/>
      <c r="J180" s="211">
        <f>ROUND(I180*H180,2)</f>
        <v>0</v>
      </c>
      <c r="K180" s="207" t="s">
        <v>183</v>
      </c>
      <c r="L180" s="39"/>
      <c r="M180" s="212" t="s">
        <v>1</v>
      </c>
      <c r="N180" s="213" t="s">
        <v>41</v>
      </c>
      <c r="O180" s="71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193</v>
      </c>
      <c r="AT180" s="216" t="s">
        <v>179</v>
      </c>
      <c r="AU180" s="216" t="s">
        <v>86</v>
      </c>
      <c r="AY180" s="17" t="s">
        <v>176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84</v>
      </c>
      <c r="BK180" s="217">
        <f>ROUND(I180*H180,2)</f>
        <v>0</v>
      </c>
      <c r="BL180" s="17" t="s">
        <v>193</v>
      </c>
      <c r="BM180" s="216" t="s">
        <v>1345</v>
      </c>
    </row>
    <row r="181" spans="2:51" s="13" customFormat="1" ht="10.2">
      <c r="B181" s="218"/>
      <c r="C181" s="219"/>
      <c r="D181" s="220" t="s">
        <v>226</v>
      </c>
      <c r="E181" s="221" t="s">
        <v>1</v>
      </c>
      <c r="F181" s="222" t="s">
        <v>1339</v>
      </c>
      <c r="G181" s="219"/>
      <c r="H181" s="223">
        <v>119.351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226</v>
      </c>
      <c r="AU181" s="229" t="s">
        <v>86</v>
      </c>
      <c r="AV181" s="13" t="s">
        <v>86</v>
      </c>
      <c r="AW181" s="13" t="s">
        <v>32</v>
      </c>
      <c r="AX181" s="13" t="s">
        <v>76</v>
      </c>
      <c r="AY181" s="229" t="s">
        <v>176</v>
      </c>
    </row>
    <row r="182" spans="2:51" s="14" customFormat="1" ht="10.2">
      <c r="B182" s="233"/>
      <c r="C182" s="234"/>
      <c r="D182" s="220" t="s">
        <v>226</v>
      </c>
      <c r="E182" s="235" t="s">
        <v>1</v>
      </c>
      <c r="F182" s="236" t="s">
        <v>249</v>
      </c>
      <c r="G182" s="234"/>
      <c r="H182" s="237">
        <v>119.351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226</v>
      </c>
      <c r="AU182" s="243" t="s">
        <v>86</v>
      </c>
      <c r="AV182" s="14" t="s">
        <v>193</v>
      </c>
      <c r="AW182" s="14" t="s">
        <v>32</v>
      </c>
      <c r="AX182" s="14" t="s">
        <v>84</v>
      </c>
      <c r="AY182" s="243" t="s">
        <v>176</v>
      </c>
    </row>
    <row r="183" spans="1:65" s="2" customFormat="1" ht="24.15" customHeight="1">
      <c r="A183" s="34"/>
      <c r="B183" s="35"/>
      <c r="C183" s="205" t="s">
        <v>205</v>
      </c>
      <c r="D183" s="205" t="s">
        <v>179</v>
      </c>
      <c r="E183" s="206" t="s">
        <v>1346</v>
      </c>
      <c r="F183" s="207" t="s">
        <v>1347</v>
      </c>
      <c r="G183" s="208" t="s">
        <v>291</v>
      </c>
      <c r="H183" s="209">
        <v>177.963</v>
      </c>
      <c r="I183" s="210"/>
      <c r="J183" s="211">
        <f>ROUND(I183*H183,2)</f>
        <v>0</v>
      </c>
      <c r="K183" s="207" t="s">
        <v>183</v>
      </c>
      <c r="L183" s="39"/>
      <c r="M183" s="212" t="s">
        <v>1</v>
      </c>
      <c r="N183" s="213" t="s">
        <v>41</v>
      </c>
      <c r="O183" s="71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193</v>
      </c>
      <c r="AT183" s="216" t="s">
        <v>179</v>
      </c>
      <c r="AU183" s="216" t="s">
        <v>86</v>
      </c>
      <c r="AY183" s="17" t="s">
        <v>176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84</v>
      </c>
      <c r="BK183" s="217">
        <f>ROUND(I183*H183,2)</f>
        <v>0</v>
      </c>
      <c r="BL183" s="17" t="s">
        <v>193</v>
      </c>
      <c r="BM183" s="216" t="s">
        <v>1348</v>
      </c>
    </row>
    <row r="184" spans="2:51" s="15" customFormat="1" ht="20.4">
      <c r="B184" s="249"/>
      <c r="C184" s="250"/>
      <c r="D184" s="220" t="s">
        <v>226</v>
      </c>
      <c r="E184" s="251" t="s">
        <v>1</v>
      </c>
      <c r="F184" s="252" t="s">
        <v>1349</v>
      </c>
      <c r="G184" s="250"/>
      <c r="H184" s="251" t="s">
        <v>1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226</v>
      </c>
      <c r="AU184" s="258" t="s">
        <v>86</v>
      </c>
      <c r="AV184" s="15" t="s">
        <v>84</v>
      </c>
      <c r="AW184" s="15" t="s">
        <v>32</v>
      </c>
      <c r="AX184" s="15" t="s">
        <v>76</v>
      </c>
      <c r="AY184" s="258" t="s">
        <v>176</v>
      </c>
    </row>
    <row r="185" spans="2:51" s="15" customFormat="1" ht="20.4">
      <c r="B185" s="249"/>
      <c r="C185" s="250"/>
      <c r="D185" s="220" t="s">
        <v>226</v>
      </c>
      <c r="E185" s="251" t="s">
        <v>1</v>
      </c>
      <c r="F185" s="252" t="s">
        <v>1350</v>
      </c>
      <c r="G185" s="250"/>
      <c r="H185" s="251" t="s">
        <v>1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226</v>
      </c>
      <c r="AU185" s="258" t="s">
        <v>86</v>
      </c>
      <c r="AV185" s="15" t="s">
        <v>84</v>
      </c>
      <c r="AW185" s="15" t="s">
        <v>32</v>
      </c>
      <c r="AX185" s="15" t="s">
        <v>76</v>
      </c>
      <c r="AY185" s="258" t="s">
        <v>176</v>
      </c>
    </row>
    <row r="186" spans="2:51" s="15" customFormat="1" ht="20.4">
      <c r="B186" s="249"/>
      <c r="C186" s="250"/>
      <c r="D186" s="220" t="s">
        <v>226</v>
      </c>
      <c r="E186" s="251" t="s">
        <v>1</v>
      </c>
      <c r="F186" s="252" t="s">
        <v>1351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226</v>
      </c>
      <c r="AU186" s="258" t="s">
        <v>86</v>
      </c>
      <c r="AV186" s="15" t="s">
        <v>84</v>
      </c>
      <c r="AW186" s="15" t="s">
        <v>32</v>
      </c>
      <c r="AX186" s="15" t="s">
        <v>76</v>
      </c>
      <c r="AY186" s="258" t="s">
        <v>176</v>
      </c>
    </row>
    <row r="187" spans="2:51" s="15" customFormat="1" ht="20.4">
      <c r="B187" s="249"/>
      <c r="C187" s="250"/>
      <c r="D187" s="220" t="s">
        <v>226</v>
      </c>
      <c r="E187" s="251" t="s">
        <v>1</v>
      </c>
      <c r="F187" s="252" t="s">
        <v>1352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226</v>
      </c>
      <c r="AU187" s="258" t="s">
        <v>86</v>
      </c>
      <c r="AV187" s="15" t="s">
        <v>84</v>
      </c>
      <c r="AW187" s="15" t="s">
        <v>32</v>
      </c>
      <c r="AX187" s="15" t="s">
        <v>76</v>
      </c>
      <c r="AY187" s="258" t="s">
        <v>176</v>
      </c>
    </row>
    <row r="188" spans="2:51" s="15" customFormat="1" ht="20.4">
      <c r="B188" s="249"/>
      <c r="C188" s="250"/>
      <c r="D188" s="220" t="s">
        <v>226</v>
      </c>
      <c r="E188" s="251" t="s">
        <v>1</v>
      </c>
      <c r="F188" s="252" t="s">
        <v>1353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5" customFormat="1" ht="20.4">
      <c r="B189" s="249"/>
      <c r="C189" s="250"/>
      <c r="D189" s="220" t="s">
        <v>226</v>
      </c>
      <c r="E189" s="251" t="s">
        <v>1</v>
      </c>
      <c r="F189" s="252" t="s">
        <v>1354</v>
      </c>
      <c r="G189" s="250"/>
      <c r="H189" s="251" t="s">
        <v>1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226</v>
      </c>
      <c r="AU189" s="258" t="s">
        <v>86</v>
      </c>
      <c r="AV189" s="15" t="s">
        <v>84</v>
      </c>
      <c r="AW189" s="15" t="s">
        <v>32</v>
      </c>
      <c r="AX189" s="15" t="s">
        <v>76</v>
      </c>
      <c r="AY189" s="258" t="s">
        <v>176</v>
      </c>
    </row>
    <row r="190" spans="2:51" s="15" customFormat="1" ht="10.2">
      <c r="B190" s="249"/>
      <c r="C190" s="250"/>
      <c r="D190" s="220" t="s">
        <v>226</v>
      </c>
      <c r="E190" s="251" t="s">
        <v>1</v>
      </c>
      <c r="F190" s="252" t="s">
        <v>400</v>
      </c>
      <c r="G190" s="250"/>
      <c r="H190" s="251" t="s">
        <v>1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226</v>
      </c>
      <c r="AU190" s="258" t="s">
        <v>86</v>
      </c>
      <c r="AV190" s="15" t="s">
        <v>84</v>
      </c>
      <c r="AW190" s="15" t="s">
        <v>32</v>
      </c>
      <c r="AX190" s="15" t="s">
        <v>76</v>
      </c>
      <c r="AY190" s="258" t="s">
        <v>176</v>
      </c>
    </row>
    <row r="191" spans="2:51" s="15" customFormat="1" ht="20.4">
      <c r="B191" s="249"/>
      <c r="C191" s="250"/>
      <c r="D191" s="220" t="s">
        <v>226</v>
      </c>
      <c r="E191" s="251" t="s">
        <v>1</v>
      </c>
      <c r="F191" s="252" t="s">
        <v>1355</v>
      </c>
      <c r="G191" s="250"/>
      <c r="H191" s="251" t="s">
        <v>1</v>
      </c>
      <c r="I191" s="253"/>
      <c r="J191" s="250"/>
      <c r="K191" s="250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226</v>
      </c>
      <c r="AU191" s="258" t="s">
        <v>86</v>
      </c>
      <c r="AV191" s="15" t="s">
        <v>84</v>
      </c>
      <c r="AW191" s="15" t="s">
        <v>32</v>
      </c>
      <c r="AX191" s="15" t="s">
        <v>76</v>
      </c>
      <c r="AY191" s="258" t="s">
        <v>176</v>
      </c>
    </row>
    <row r="192" spans="2:51" s="15" customFormat="1" ht="20.4">
      <c r="B192" s="249"/>
      <c r="C192" s="250"/>
      <c r="D192" s="220" t="s">
        <v>226</v>
      </c>
      <c r="E192" s="251" t="s">
        <v>1</v>
      </c>
      <c r="F192" s="252" t="s">
        <v>1356</v>
      </c>
      <c r="G192" s="250"/>
      <c r="H192" s="251" t="s">
        <v>1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226</v>
      </c>
      <c r="AU192" s="258" t="s">
        <v>86</v>
      </c>
      <c r="AV192" s="15" t="s">
        <v>84</v>
      </c>
      <c r="AW192" s="15" t="s">
        <v>32</v>
      </c>
      <c r="AX192" s="15" t="s">
        <v>76</v>
      </c>
      <c r="AY192" s="258" t="s">
        <v>176</v>
      </c>
    </row>
    <row r="193" spans="2:51" s="15" customFormat="1" ht="20.4">
      <c r="B193" s="249"/>
      <c r="C193" s="250"/>
      <c r="D193" s="220" t="s">
        <v>226</v>
      </c>
      <c r="E193" s="251" t="s">
        <v>1</v>
      </c>
      <c r="F193" s="252" t="s">
        <v>1357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20.4">
      <c r="B194" s="249"/>
      <c r="C194" s="250"/>
      <c r="D194" s="220" t="s">
        <v>226</v>
      </c>
      <c r="E194" s="251" t="s">
        <v>1</v>
      </c>
      <c r="F194" s="252" t="s">
        <v>1358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5" customFormat="1" ht="20.4">
      <c r="B195" s="249"/>
      <c r="C195" s="250"/>
      <c r="D195" s="220" t="s">
        <v>226</v>
      </c>
      <c r="E195" s="251" t="s">
        <v>1</v>
      </c>
      <c r="F195" s="252" t="s">
        <v>1359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5" customFormat="1" ht="20.4">
      <c r="B196" s="249"/>
      <c r="C196" s="250"/>
      <c r="D196" s="220" t="s">
        <v>226</v>
      </c>
      <c r="E196" s="251" t="s">
        <v>1</v>
      </c>
      <c r="F196" s="252" t="s">
        <v>1360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226</v>
      </c>
      <c r="AU196" s="258" t="s">
        <v>86</v>
      </c>
      <c r="AV196" s="15" t="s">
        <v>84</v>
      </c>
      <c r="AW196" s="15" t="s">
        <v>32</v>
      </c>
      <c r="AX196" s="15" t="s">
        <v>76</v>
      </c>
      <c r="AY196" s="258" t="s">
        <v>176</v>
      </c>
    </row>
    <row r="197" spans="2:51" s="15" customFormat="1" ht="10.2">
      <c r="B197" s="249"/>
      <c r="C197" s="250"/>
      <c r="D197" s="220" t="s">
        <v>226</v>
      </c>
      <c r="E197" s="251" t="s">
        <v>1</v>
      </c>
      <c r="F197" s="252" t="s">
        <v>400</v>
      </c>
      <c r="G197" s="250"/>
      <c r="H197" s="251" t="s">
        <v>1</v>
      </c>
      <c r="I197" s="253"/>
      <c r="J197" s="250"/>
      <c r="K197" s="250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226</v>
      </c>
      <c r="AU197" s="258" t="s">
        <v>86</v>
      </c>
      <c r="AV197" s="15" t="s">
        <v>84</v>
      </c>
      <c r="AW197" s="15" t="s">
        <v>32</v>
      </c>
      <c r="AX197" s="15" t="s">
        <v>76</v>
      </c>
      <c r="AY197" s="258" t="s">
        <v>176</v>
      </c>
    </row>
    <row r="198" spans="2:51" s="15" customFormat="1" ht="20.4">
      <c r="B198" s="249"/>
      <c r="C198" s="250"/>
      <c r="D198" s="220" t="s">
        <v>226</v>
      </c>
      <c r="E198" s="251" t="s">
        <v>1</v>
      </c>
      <c r="F198" s="252" t="s">
        <v>1361</v>
      </c>
      <c r="G198" s="250"/>
      <c r="H198" s="251" t="s">
        <v>1</v>
      </c>
      <c r="I198" s="253"/>
      <c r="J198" s="250"/>
      <c r="K198" s="250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226</v>
      </c>
      <c r="AU198" s="258" t="s">
        <v>86</v>
      </c>
      <c r="AV198" s="15" t="s">
        <v>84</v>
      </c>
      <c r="AW198" s="15" t="s">
        <v>32</v>
      </c>
      <c r="AX198" s="15" t="s">
        <v>76</v>
      </c>
      <c r="AY198" s="258" t="s">
        <v>176</v>
      </c>
    </row>
    <row r="199" spans="2:51" s="15" customFormat="1" ht="20.4">
      <c r="B199" s="249"/>
      <c r="C199" s="250"/>
      <c r="D199" s="220" t="s">
        <v>226</v>
      </c>
      <c r="E199" s="251" t="s">
        <v>1</v>
      </c>
      <c r="F199" s="252" t="s">
        <v>1362</v>
      </c>
      <c r="G199" s="250"/>
      <c r="H199" s="251" t="s">
        <v>1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226</v>
      </c>
      <c r="AU199" s="258" t="s">
        <v>86</v>
      </c>
      <c r="AV199" s="15" t="s">
        <v>84</v>
      </c>
      <c r="AW199" s="15" t="s">
        <v>32</v>
      </c>
      <c r="AX199" s="15" t="s">
        <v>76</v>
      </c>
      <c r="AY199" s="258" t="s">
        <v>176</v>
      </c>
    </row>
    <row r="200" spans="2:51" s="15" customFormat="1" ht="20.4">
      <c r="B200" s="249"/>
      <c r="C200" s="250"/>
      <c r="D200" s="220" t="s">
        <v>226</v>
      </c>
      <c r="E200" s="251" t="s">
        <v>1</v>
      </c>
      <c r="F200" s="252" t="s">
        <v>1363</v>
      </c>
      <c r="G200" s="250"/>
      <c r="H200" s="251" t="s">
        <v>1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226</v>
      </c>
      <c r="AU200" s="258" t="s">
        <v>86</v>
      </c>
      <c r="AV200" s="15" t="s">
        <v>84</v>
      </c>
      <c r="AW200" s="15" t="s">
        <v>32</v>
      </c>
      <c r="AX200" s="15" t="s">
        <v>76</v>
      </c>
      <c r="AY200" s="258" t="s">
        <v>176</v>
      </c>
    </row>
    <row r="201" spans="2:51" s="15" customFormat="1" ht="20.4">
      <c r="B201" s="249"/>
      <c r="C201" s="250"/>
      <c r="D201" s="220" t="s">
        <v>226</v>
      </c>
      <c r="E201" s="251" t="s">
        <v>1</v>
      </c>
      <c r="F201" s="252" t="s">
        <v>1364</v>
      </c>
      <c r="G201" s="250"/>
      <c r="H201" s="251" t="s">
        <v>1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226</v>
      </c>
      <c r="AU201" s="258" t="s">
        <v>86</v>
      </c>
      <c r="AV201" s="15" t="s">
        <v>84</v>
      </c>
      <c r="AW201" s="15" t="s">
        <v>32</v>
      </c>
      <c r="AX201" s="15" t="s">
        <v>76</v>
      </c>
      <c r="AY201" s="258" t="s">
        <v>176</v>
      </c>
    </row>
    <row r="202" spans="2:51" s="15" customFormat="1" ht="20.4">
      <c r="B202" s="249"/>
      <c r="C202" s="250"/>
      <c r="D202" s="220" t="s">
        <v>226</v>
      </c>
      <c r="E202" s="251" t="s">
        <v>1</v>
      </c>
      <c r="F202" s="252" t="s">
        <v>1365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226</v>
      </c>
      <c r="AU202" s="258" t="s">
        <v>86</v>
      </c>
      <c r="AV202" s="15" t="s">
        <v>84</v>
      </c>
      <c r="AW202" s="15" t="s">
        <v>32</v>
      </c>
      <c r="AX202" s="15" t="s">
        <v>76</v>
      </c>
      <c r="AY202" s="258" t="s">
        <v>176</v>
      </c>
    </row>
    <row r="203" spans="2:51" s="15" customFormat="1" ht="20.4">
      <c r="B203" s="249"/>
      <c r="C203" s="250"/>
      <c r="D203" s="220" t="s">
        <v>226</v>
      </c>
      <c r="E203" s="251" t="s">
        <v>1</v>
      </c>
      <c r="F203" s="252" t="s">
        <v>1366</v>
      </c>
      <c r="G203" s="250"/>
      <c r="H203" s="251" t="s">
        <v>1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226</v>
      </c>
      <c r="AU203" s="258" t="s">
        <v>86</v>
      </c>
      <c r="AV203" s="15" t="s">
        <v>84</v>
      </c>
      <c r="AW203" s="15" t="s">
        <v>32</v>
      </c>
      <c r="AX203" s="15" t="s">
        <v>76</v>
      </c>
      <c r="AY203" s="258" t="s">
        <v>176</v>
      </c>
    </row>
    <row r="204" spans="2:51" s="15" customFormat="1" ht="10.2">
      <c r="B204" s="249"/>
      <c r="C204" s="250"/>
      <c r="D204" s="220" t="s">
        <v>226</v>
      </c>
      <c r="E204" s="251" t="s">
        <v>1</v>
      </c>
      <c r="F204" s="252" t="s">
        <v>400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226</v>
      </c>
      <c r="AU204" s="258" t="s">
        <v>86</v>
      </c>
      <c r="AV204" s="15" t="s">
        <v>84</v>
      </c>
      <c r="AW204" s="15" t="s">
        <v>32</v>
      </c>
      <c r="AX204" s="15" t="s">
        <v>76</v>
      </c>
      <c r="AY204" s="258" t="s">
        <v>176</v>
      </c>
    </row>
    <row r="205" spans="2:51" s="15" customFormat="1" ht="20.4">
      <c r="B205" s="249"/>
      <c r="C205" s="250"/>
      <c r="D205" s="220" t="s">
        <v>226</v>
      </c>
      <c r="E205" s="251" t="s">
        <v>1</v>
      </c>
      <c r="F205" s="252" t="s">
        <v>1367</v>
      </c>
      <c r="G205" s="250"/>
      <c r="H205" s="251" t="s">
        <v>1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226</v>
      </c>
      <c r="AU205" s="258" t="s">
        <v>86</v>
      </c>
      <c r="AV205" s="15" t="s">
        <v>84</v>
      </c>
      <c r="AW205" s="15" t="s">
        <v>32</v>
      </c>
      <c r="AX205" s="15" t="s">
        <v>76</v>
      </c>
      <c r="AY205" s="258" t="s">
        <v>176</v>
      </c>
    </row>
    <row r="206" spans="2:51" s="15" customFormat="1" ht="20.4">
      <c r="B206" s="249"/>
      <c r="C206" s="250"/>
      <c r="D206" s="220" t="s">
        <v>226</v>
      </c>
      <c r="E206" s="251" t="s">
        <v>1</v>
      </c>
      <c r="F206" s="252" t="s">
        <v>1368</v>
      </c>
      <c r="G206" s="250"/>
      <c r="H206" s="251" t="s">
        <v>1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226</v>
      </c>
      <c r="AU206" s="258" t="s">
        <v>86</v>
      </c>
      <c r="AV206" s="15" t="s">
        <v>84</v>
      </c>
      <c r="AW206" s="15" t="s">
        <v>32</v>
      </c>
      <c r="AX206" s="15" t="s">
        <v>76</v>
      </c>
      <c r="AY206" s="258" t="s">
        <v>176</v>
      </c>
    </row>
    <row r="207" spans="2:51" s="15" customFormat="1" ht="20.4">
      <c r="B207" s="249"/>
      <c r="C207" s="250"/>
      <c r="D207" s="220" t="s">
        <v>226</v>
      </c>
      <c r="E207" s="251" t="s">
        <v>1</v>
      </c>
      <c r="F207" s="252" t="s">
        <v>1369</v>
      </c>
      <c r="G207" s="250"/>
      <c r="H207" s="251" t="s">
        <v>1</v>
      </c>
      <c r="I207" s="253"/>
      <c r="J207" s="250"/>
      <c r="K207" s="250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226</v>
      </c>
      <c r="AU207" s="258" t="s">
        <v>86</v>
      </c>
      <c r="AV207" s="15" t="s">
        <v>84</v>
      </c>
      <c r="AW207" s="15" t="s">
        <v>32</v>
      </c>
      <c r="AX207" s="15" t="s">
        <v>76</v>
      </c>
      <c r="AY207" s="258" t="s">
        <v>176</v>
      </c>
    </row>
    <row r="208" spans="2:51" s="15" customFormat="1" ht="20.4">
      <c r="B208" s="249"/>
      <c r="C208" s="250"/>
      <c r="D208" s="220" t="s">
        <v>226</v>
      </c>
      <c r="E208" s="251" t="s">
        <v>1</v>
      </c>
      <c r="F208" s="252" t="s">
        <v>1370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226</v>
      </c>
      <c r="AU208" s="258" t="s">
        <v>86</v>
      </c>
      <c r="AV208" s="15" t="s">
        <v>84</v>
      </c>
      <c r="AW208" s="15" t="s">
        <v>32</v>
      </c>
      <c r="AX208" s="15" t="s">
        <v>76</v>
      </c>
      <c r="AY208" s="258" t="s">
        <v>176</v>
      </c>
    </row>
    <row r="209" spans="2:51" s="15" customFormat="1" ht="20.4">
      <c r="B209" s="249"/>
      <c r="C209" s="250"/>
      <c r="D209" s="220" t="s">
        <v>226</v>
      </c>
      <c r="E209" s="251" t="s">
        <v>1</v>
      </c>
      <c r="F209" s="252" t="s">
        <v>1371</v>
      </c>
      <c r="G209" s="250"/>
      <c r="H209" s="251" t="s">
        <v>1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226</v>
      </c>
      <c r="AU209" s="258" t="s">
        <v>86</v>
      </c>
      <c r="AV209" s="15" t="s">
        <v>84</v>
      </c>
      <c r="AW209" s="15" t="s">
        <v>32</v>
      </c>
      <c r="AX209" s="15" t="s">
        <v>76</v>
      </c>
      <c r="AY209" s="258" t="s">
        <v>176</v>
      </c>
    </row>
    <row r="210" spans="2:51" s="15" customFormat="1" ht="20.4">
      <c r="B210" s="249"/>
      <c r="C210" s="250"/>
      <c r="D210" s="220" t="s">
        <v>226</v>
      </c>
      <c r="E210" s="251" t="s">
        <v>1</v>
      </c>
      <c r="F210" s="252" t="s">
        <v>1372</v>
      </c>
      <c r="G210" s="250"/>
      <c r="H210" s="251" t="s">
        <v>1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226</v>
      </c>
      <c r="AU210" s="258" t="s">
        <v>86</v>
      </c>
      <c r="AV210" s="15" t="s">
        <v>84</v>
      </c>
      <c r="AW210" s="15" t="s">
        <v>32</v>
      </c>
      <c r="AX210" s="15" t="s">
        <v>76</v>
      </c>
      <c r="AY210" s="258" t="s">
        <v>176</v>
      </c>
    </row>
    <row r="211" spans="2:51" s="15" customFormat="1" ht="10.2">
      <c r="B211" s="249"/>
      <c r="C211" s="250"/>
      <c r="D211" s="220" t="s">
        <v>226</v>
      </c>
      <c r="E211" s="251" t="s">
        <v>1</v>
      </c>
      <c r="F211" s="252" t="s">
        <v>400</v>
      </c>
      <c r="G211" s="250"/>
      <c r="H211" s="251" t="s">
        <v>1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226</v>
      </c>
      <c r="AU211" s="258" t="s">
        <v>86</v>
      </c>
      <c r="AV211" s="15" t="s">
        <v>84</v>
      </c>
      <c r="AW211" s="15" t="s">
        <v>32</v>
      </c>
      <c r="AX211" s="15" t="s">
        <v>76</v>
      </c>
      <c r="AY211" s="258" t="s">
        <v>176</v>
      </c>
    </row>
    <row r="212" spans="2:51" s="15" customFormat="1" ht="20.4">
      <c r="B212" s="249"/>
      <c r="C212" s="250"/>
      <c r="D212" s="220" t="s">
        <v>226</v>
      </c>
      <c r="E212" s="251" t="s">
        <v>1</v>
      </c>
      <c r="F212" s="252" t="s">
        <v>1373</v>
      </c>
      <c r="G212" s="250"/>
      <c r="H212" s="251" t="s">
        <v>1</v>
      </c>
      <c r="I212" s="253"/>
      <c r="J212" s="250"/>
      <c r="K212" s="250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226</v>
      </c>
      <c r="AU212" s="258" t="s">
        <v>86</v>
      </c>
      <c r="AV212" s="15" t="s">
        <v>84</v>
      </c>
      <c r="AW212" s="15" t="s">
        <v>32</v>
      </c>
      <c r="AX212" s="15" t="s">
        <v>76</v>
      </c>
      <c r="AY212" s="258" t="s">
        <v>176</v>
      </c>
    </row>
    <row r="213" spans="2:51" s="15" customFormat="1" ht="20.4">
      <c r="B213" s="249"/>
      <c r="C213" s="250"/>
      <c r="D213" s="220" t="s">
        <v>226</v>
      </c>
      <c r="E213" s="251" t="s">
        <v>1</v>
      </c>
      <c r="F213" s="252" t="s">
        <v>1374</v>
      </c>
      <c r="G213" s="250"/>
      <c r="H213" s="251" t="s">
        <v>1</v>
      </c>
      <c r="I213" s="253"/>
      <c r="J213" s="250"/>
      <c r="K213" s="250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226</v>
      </c>
      <c r="AU213" s="258" t="s">
        <v>86</v>
      </c>
      <c r="AV213" s="15" t="s">
        <v>84</v>
      </c>
      <c r="AW213" s="15" t="s">
        <v>32</v>
      </c>
      <c r="AX213" s="15" t="s">
        <v>76</v>
      </c>
      <c r="AY213" s="258" t="s">
        <v>176</v>
      </c>
    </row>
    <row r="214" spans="2:51" s="15" customFormat="1" ht="20.4">
      <c r="B214" s="249"/>
      <c r="C214" s="250"/>
      <c r="D214" s="220" t="s">
        <v>226</v>
      </c>
      <c r="E214" s="251" t="s">
        <v>1</v>
      </c>
      <c r="F214" s="252" t="s">
        <v>1375</v>
      </c>
      <c r="G214" s="250"/>
      <c r="H214" s="251" t="s">
        <v>1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226</v>
      </c>
      <c r="AU214" s="258" t="s">
        <v>86</v>
      </c>
      <c r="AV214" s="15" t="s">
        <v>84</v>
      </c>
      <c r="AW214" s="15" t="s">
        <v>32</v>
      </c>
      <c r="AX214" s="15" t="s">
        <v>76</v>
      </c>
      <c r="AY214" s="258" t="s">
        <v>176</v>
      </c>
    </row>
    <row r="215" spans="2:51" s="15" customFormat="1" ht="20.4">
      <c r="B215" s="249"/>
      <c r="C215" s="250"/>
      <c r="D215" s="220" t="s">
        <v>226</v>
      </c>
      <c r="E215" s="251" t="s">
        <v>1</v>
      </c>
      <c r="F215" s="252" t="s">
        <v>1376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226</v>
      </c>
      <c r="AU215" s="258" t="s">
        <v>86</v>
      </c>
      <c r="AV215" s="15" t="s">
        <v>84</v>
      </c>
      <c r="AW215" s="15" t="s">
        <v>32</v>
      </c>
      <c r="AX215" s="15" t="s">
        <v>76</v>
      </c>
      <c r="AY215" s="258" t="s">
        <v>176</v>
      </c>
    </row>
    <row r="216" spans="2:51" s="15" customFormat="1" ht="20.4">
      <c r="B216" s="249"/>
      <c r="C216" s="250"/>
      <c r="D216" s="220" t="s">
        <v>226</v>
      </c>
      <c r="E216" s="251" t="s">
        <v>1</v>
      </c>
      <c r="F216" s="252" t="s">
        <v>1377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5" customFormat="1" ht="20.4">
      <c r="B217" s="249"/>
      <c r="C217" s="250"/>
      <c r="D217" s="220" t="s">
        <v>226</v>
      </c>
      <c r="E217" s="251" t="s">
        <v>1</v>
      </c>
      <c r="F217" s="252" t="s">
        <v>1378</v>
      </c>
      <c r="G217" s="250"/>
      <c r="H217" s="251" t="s">
        <v>1</v>
      </c>
      <c r="I217" s="253"/>
      <c r="J217" s="250"/>
      <c r="K217" s="250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226</v>
      </c>
      <c r="AU217" s="258" t="s">
        <v>86</v>
      </c>
      <c r="AV217" s="15" t="s">
        <v>84</v>
      </c>
      <c r="AW217" s="15" t="s">
        <v>32</v>
      </c>
      <c r="AX217" s="15" t="s">
        <v>76</v>
      </c>
      <c r="AY217" s="258" t="s">
        <v>176</v>
      </c>
    </row>
    <row r="218" spans="2:51" s="15" customFormat="1" ht="10.2">
      <c r="B218" s="249"/>
      <c r="C218" s="250"/>
      <c r="D218" s="220" t="s">
        <v>226</v>
      </c>
      <c r="E218" s="251" t="s">
        <v>1</v>
      </c>
      <c r="F218" s="252" t="s">
        <v>400</v>
      </c>
      <c r="G218" s="250"/>
      <c r="H218" s="251" t="s">
        <v>1</v>
      </c>
      <c r="I218" s="253"/>
      <c r="J218" s="250"/>
      <c r="K218" s="250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226</v>
      </c>
      <c r="AU218" s="258" t="s">
        <v>86</v>
      </c>
      <c r="AV218" s="15" t="s">
        <v>84</v>
      </c>
      <c r="AW218" s="15" t="s">
        <v>32</v>
      </c>
      <c r="AX218" s="15" t="s">
        <v>76</v>
      </c>
      <c r="AY218" s="258" t="s">
        <v>176</v>
      </c>
    </row>
    <row r="219" spans="2:51" s="15" customFormat="1" ht="30.6">
      <c r="B219" s="249"/>
      <c r="C219" s="250"/>
      <c r="D219" s="220" t="s">
        <v>226</v>
      </c>
      <c r="E219" s="251" t="s">
        <v>1</v>
      </c>
      <c r="F219" s="252" t="s">
        <v>1379</v>
      </c>
      <c r="G219" s="250"/>
      <c r="H219" s="251" t="s">
        <v>1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226</v>
      </c>
      <c r="AU219" s="258" t="s">
        <v>86</v>
      </c>
      <c r="AV219" s="15" t="s">
        <v>84</v>
      </c>
      <c r="AW219" s="15" t="s">
        <v>32</v>
      </c>
      <c r="AX219" s="15" t="s">
        <v>76</v>
      </c>
      <c r="AY219" s="258" t="s">
        <v>176</v>
      </c>
    </row>
    <row r="220" spans="2:51" s="13" customFormat="1" ht="10.2">
      <c r="B220" s="218"/>
      <c r="C220" s="219"/>
      <c r="D220" s="220" t="s">
        <v>226</v>
      </c>
      <c r="E220" s="221" t="s">
        <v>1</v>
      </c>
      <c r="F220" s="222" t="s">
        <v>1380</v>
      </c>
      <c r="G220" s="219"/>
      <c r="H220" s="223">
        <v>177.963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226</v>
      </c>
      <c r="AU220" s="229" t="s">
        <v>86</v>
      </c>
      <c r="AV220" s="13" t="s">
        <v>86</v>
      </c>
      <c r="AW220" s="13" t="s">
        <v>32</v>
      </c>
      <c r="AX220" s="13" t="s">
        <v>76</v>
      </c>
      <c r="AY220" s="229" t="s">
        <v>176</v>
      </c>
    </row>
    <row r="221" spans="2:51" s="14" customFormat="1" ht="10.2">
      <c r="B221" s="233"/>
      <c r="C221" s="234"/>
      <c r="D221" s="220" t="s">
        <v>226</v>
      </c>
      <c r="E221" s="235" t="s">
        <v>1</v>
      </c>
      <c r="F221" s="236" t="s">
        <v>249</v>
      </c>
      <c r="G221" s="234"/>
      <c r="H221" s="237">
        <v>177.963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226</v>
      </c>
      <c r="AU221" s="243" t="s">
        <v>86</v>
      </c>
      <c r="AV221" s="14" t="s">
        <v>193</v>
      </c>
      <c r="AW221" s="14" t="s">
        <v>32</v>
      </c>
      <c r="AX221" s="14" t="s">
        <v>84</v>
      </c>
      <c r="AY221" s="243" t="s">
        <v>176</v>
      </c>
    </row>
    <row r="222" spans="1:65" s="2" customFormat="1" ht="14.4" customHeight="1">
      <c r="A222" s="34"/>
      <c r="B222" s="35"/>
      <c r="C222" s="259" t="s">
        <v>210</v>
      </c>
      <c r="D222" s="259" t="s">
        <v>341</v>
      </c>
      <c r="E222" s="260" t="s">
        <v>1381</v>
      </c>
      <c r="F222" s="261" t="s">
        <v>1382</v>
      </c>
      <c r="G222" s="262" t="s">
        <v>344</v>
      </c>
      <c r="H222" s="263">
        <v>355.926</v>
      </c>
      <c r="I222" s="264"/>
      <c r="J222" s="265">
        <f>ROUND(I222*H222,2)</f>
        <v>0</v>
      </c>
      <c r="K222" s="261" t="s">
        <v>183</v>
      </c>
      <c r="L222" s="266"/>
      <c r="M222" s="267" t="s">
        <v>1</v>
      </c>
      <c r="N222" s="268" t="s">
        <v>41</v>
      </c>
      <c r="O222" s="71"/>
      <c r="P222" s="214">
        <f>O222*H222</f>
        <v>0</v>
      </c>
      <c r="Q222" s="214">
        <v>1</v>
      </c>
      <c r="R222" s="214">
        <f>Q222*H222</f>
        <v>355.926</v>
      </c>
      <c r="S222" s="214">
        <v>0</v>
      </c>
      <c r="T222" s="21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210</v>
      </c>
      <c r="AT222" s="216" t="s">
        <v>341</v>
      </c>
      <c r="AU222" s="216" t="s">
        <v>86</v>
      </c>
      <c r="AY222" s="17" t="s">
        <v>176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84</v>
      </c>
      <c r="BK222" s="217">
        <f>ROUND(I222*H222,2)</f>
        <v>0</v>
      </c>
      <c r="BL222" s="17" t="s">
        <v>193</v>
      </c>
      <c r="BM222" s="216" t="s">
        <v>1383</v>
      </c>
    </row>
    <row r="223" spans="2:51" s="13" customFormat="1" ht="10.2">
      <c r="B223" s="218"/>
      <c r="C223" s="219"/>
      <c r="D223" s="220" t="s">
        <v>226</v>
      </c>
      <c r="E223" s="219"/>
      <c r="F223" s="222" t="s">
        <v>1384</v>
      </c>
      <c r="G223" s="219"/>
      <c r="H223" s="223">
        <v>355.926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226</v>
      </c>
      <c r="AU223" s="229" t="s">
        <v>86</v>
      </c>
      <c r="AV223" s="13" t="s">
        <v>86</v>
      </c>
      <c r="AW223" s="13" t="s">
        <v>4</v>
      </c>
      <c r="AX223" s="13" t="s">
        <v>84</v>
      </c>
      <c r="AY223" s="229" t="s">
        <v>176</v>
      </c>
    </row>
    <row r="224" spans="1:65" s="2" customFormat="1" ht="24.15" customHeight="1">
      <c r="A224" s="34"/>
      <c r="B224" s="35"/>
      <c r="C224" s="205" t="s">
        <v>213</v>
      </c>
      <c r="D224" s="205" t="s">
        <v>179</v>
      </c>
      <c r="E224" s="206" t="s">
        <v>1385</v>
      </c>
      <c r="F224" s="207" t="s">
        <v>1386</v>
      </c>
      <c r="G224" s="208" t="s">
        <v>291</v>
      </c>
      <c r="H224" s="209">
        <v>41.779</v>
      </c>
      <c r="I224" s="210"/>
      <c r="J224" s="211">
        <f>ROUND(I224*H224,2)</f>
        <v>0</v>
      </c>
      <c r="K224" s="207" t="s">
        <v>183</v>
      </c>
      <c r="L224" s="39"/>
      <c r="M224" s="212" t="s">
        <v>1</v>
      </c>
      <c r="N224" s="213" t="s">
        <v>41</v>
      </c>
      <c r="O224" s="71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193</v>
      </c>
      <c r="AT224" s="216" t="s">
        <v>179</v>
      </c>
      <c r="AU224" s="216" t="s">
        <v>86</v>
      </c>
      <c r="AY224" s="17" t="s">
        <v>176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7" t="s">
        <v>84</v>
      </c>
      <c r="BK224" s="217">
        <f>ROUND(I224*H224,2)</f>
        <v>0</v>
      </c>
      <c r="BL224" s="17" t="s">
        <v>193</v>
      </c>
      <c r="BM224" s="216" t="s">
        <v>1387</v>
      </c>
    </row>
    <row r="225" spans="2:51" s="15" customFormat="1" ht="20.4">
      <c r="B225" s="249"/>
      <c r="C225" s="250"/>
      <c r="D225" s="220" t="s">
        <v>226</v>
      </c>
      <c r="E225" s="251" t="s">
        <v>1</v>
      </c>
      <c r="F225" s="252" t="s">
        <v>1388</v>
      </c>
      <c r="G225" s="250"/>
      <c r="H225" s="251" t="s">
        <v>1</v>
      </c>
      <c r="I225" s="253"/>
      <c r="J225" s="250"/>
      <c r="K225" s="250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226</v>
      </c>
      <c r="AU225" s="258" t="s">
        <v>86</v>
      </c>
      <c r="AV225" s="15" t="s">
        <v>84</v>
      </c>
      <c r="AW225" s="15" t="s">
        <v>32</v>
      </c>
      <c r="AX225" s="15" t="s">
        <v>76</v>
      </c>
      <c r="AY225" s="258" t="s">
        <v>176</v>
      </c>
    </row>
    <row r="226" spans="2:51" s="15" customFormat="1" ht="20.4">
      <c r="B226" s="249"/>
      <c r="C226" s="250"/>
      <c r="D226" s="220" t="s">
        <v>226</v>
      </c>
      <c r="E226" s="251" t="s">
        <v>1</v>
      </c>
      <c r="F226" s="252" t="s">
        <v>1389</v>
      </c>
      <c r="G226" s="250"/>
      <c r="H226" s="251" t="s">
        <v>1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226</v>
      </c>
      <c r="AU226" s="258" t="s">
        <v>86</v>
      </c>
      <c r="AV226" s="15" t="s">
        <v>84</v>
      </c>
      <c r="AW226" s="15" t="s">
        <v>32</v>
      </c>
      <c r="AX226" s="15" t="s">
        <v>76</v>
      </c>
      <c r="AY226" s="258" t="s">
        <v>176</v>
      </c>
    </row>
    <row r="227" spans="2:51" s="15" customFormat="1" ht="20.4">
      <c r="B227" s="249"/>
      <c r="C227" s="250"/>
      <c r="D227" s="220" t="s">
        <v>226</v>
      </c>
      <c r="E227" s="251" t="s">
        <v>1</v>
      </c>
      <c r="F227" s="252" t="s">
        <v>1390</v>
      </c>
      <c r="G227" s="250"/>
      <c r="H227" s="251" t="s">
        <v>1</v>
      </c>
      <c r="I227" s="253"/>
      <c r="J227" s="250"/>
      <c r="K227" s="250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226</v>
      </c>
      <c r="AU227" s="258" t="s">
        <v>86</v>
      </c>
      <c r="AV227" s="15" t="s">
        <v>84</v>
      </c>
      <c r="AW227" s="15" t="s">
        <v>32</v>
      </c>
      <c r="AX227" s="15" t="s">
        <v>76</v>
      </c>
      <c r="AY227" s="258" t="s">
        <v>176</v>
      </c>
    </row>
    <row r="228" spans="2:51" s="15" customFormat="1" ht="20.4">
      <c r="B228" s="249"/>
      <c r="C228" s="250"/>
      <c r="D228" s="220" t="s">
        <v>226</v>
      </c>
      <c r="E228" s="251" t="s">
        <v>1</v>
      </c>
      <c r="F228" s="252" t="s">
        <v>1391</v>
      </c>
      <c r="G228" s="250"/>
      <c r="H228" s="251" t="s">
        <v>1</v>
      </c>
      <c r="I228" s="253"/>
      <c r="J228" s="250"/>
      <c r="K228" s="250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226</v>
      </c>
      <c r="AU228" s="258" t="s">
        <v>86</v>
      </c>
      <c r="AV228" s="15" t="s">
        <v>84</v>
      </c>
      <c r="AW228" s="15" t="s">
        <v>32</v>
      </c>
      <c r="AX228" s="15" t="s">
        <v>76</v>
      </c>
      <c r="AY228" s="258" t="s">
        <v>176</v>
      </c>
    </row>
    <row r="229" spans="2:51" s="15" customFormat="1" ht="20.4">
      <c r="B229" s="249"/>
      <c r="C229" s="250"/>
      <c r="D229" s="220" t="s">
        <v>226</v>
      </c>
      <c r="E229" s="251" t="s">
        <v>1</v>
      </c>
      <c r="F229" s="252" t="s">
        <v>1392</v>
      </c>
      <c r="G229" s="250"/>
      <c r="H229" s="251" t="s">
        <v>1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226</v>
      </c>
      <c r="AU229" s="258" t="s">
        <v>86</v>
      </c>
      <c r="AV229" s="15" t="s">
        <v>84</v>
      </c>
      <c r="AW229" s="15" t="s">
        <v>32</v>
      </c>
      <c r="AX229" s="15" t="s">
        <v>76</v>
      </c>
      <c r="AY229" s="258" t="s">
        <v>176</v>
      </c>
    </row>
    <row r="230" spans="2:51" s="15" customFormat="1" ht="20.4">
      <c r="B230" s="249"/>
      <c r="C230" s="250"/>
      <c r="D230" s="220" t="s">
        <v>226</v>
      </c>
      <c r="E230" s="251" t="s">
        <v>1</v>
      </c>
      <c r="F230" s="252" t="s">
        <v>1393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226</v>
      </c>
      <c r="AU230" s="258" t="s">
        <v>86</v>
      </c>
      <c r="AV230" s="15" t="s">
        <v>84</v>
      </c>
      <c r="AW230" s="15" t="s">
        <v>32</v>
      </c>
      <c r="AX230" s="15" t="s">
        <v>76</v>
      </c>
      <c r="AY230" s="258" t="s">
        <v>176</v>
      </c>
    </row>
    <row r="231" spans="2:51" s="15" customFormat="1" ht="10.2">
      <c r="B231" s="249"/>
      <c r="C231" s="250"/>
      <c r="D231" s="220" t="s">
        <v>226</v>
      </c>
      <c r="E231" s="251" t="s">
        <v>1</v>
      </c>
      <c r="F231" s="252" t="s">
        <v>400</v>
      </c>
      <c r="G231" s="250"/>
      <c r="H231" s="251" t="s">
        <v>1</v>
      </c>
      <c r="I231" s="253"/>
      <c r="J231" s="250"/>
      <c r="K231" s="250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226</v>
      </c>
      <c r="AU231" s="258" t="s">
        <v>86</v>
      </c>
      <c r="AV231" s="15" t="s">
        <v>84</v>
      </c>
      <c r="AW231" s="15" t="s">
        <v>32</v>
      </c>
      <c r="AX231" s="15" t="s">
        <v>76</v>
      </c>
      <c r="AY231" s="258" t="s">
        <v>176</v>
      </c>
    </row>
    <row r="232" spans="2:51" s="15" customFormat="1" ht="20.4">
      <c r="B232" s="249"/>
      <c r="C232" s="250"/>
      <c r="D232" s="220" t="s">
        <v>226</v>
      </c>
      <c r="E232" s="251" t="s">
        <v>1</v>
      </c>
      <c r="F232" s="252" t="s">
        <v>1394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226</v>
      </c>
      <c r="AU232" s="258" t="s">
        <v>86</v>
      </c>
      <c r="AV232" s="15" t="s">
        <v>84</v>
      </c>
      <c r="AW232" s="15" t="s">
        <v>32</v>
      </c>
      <c r="AX232" s="15" t="s">
        <v>76</v>
      </c>
      <c r="AY232" s="258" t="s">
        <v>176</v>
      </c>
    </row>
    <row r="233" spans="2:51" s="15" customFormat="1" ht="20.4">
      <c r="B233" s="249"/>
      <c r="C233" s="250"/>
      <c r="D233" s="220" t="s">
        <v>226</v>
      </c>
      <c r="E233" s="251" t="s">
        <v>1</v>
      </c>
      <c r="F233" s="252" t="s">
        <v>1395</v>
      </c>
      <c r="G233" s="250"/>
      <c r="H233" s="251" t="s">
        <v>1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226</v>
      </c>
      <c r="AU233" s="258" t="s">
        <v>86</v>
      </c>
      <c r="AV233" s="15" t="s">
        <v>84</v>
      </c>
      <c r="AW233" s="15" t="s">
        <v>32</v>
      </c>
      <c r="AX233" s="15" t="s">
        <v>76</v>
      </c>
      <c r="AY233" s="258" t="s">
        <v>176</v>
      </c>
    </row>
    <row r="234" spans="2:51" s="15" customFormat="1" ht="20.4">
      <c r="B234" s="249"/>
      <c r="C234" s="250"/>
      <c r="D234" s="220" t="s">
        <v>226</v>
      </c>
      <c r="E234" s="251" t="s">
        <v>1</v>
      </c>
      <c r="F234" s="252" t="s">
        <v>1396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226</v>
      </c>
      <c r="AU234" s="258" t="s">
        <v>86</v>
      </c>
      <c r="AV234" s="15" t="s">
        <v>84</v>
      </c>
      <c r="AW234" s="15" t="s">
        <v>32</v>
      </c>
      <c r="AX234" s="15" t="s">
        <v>76</v>
      </c>
      <c r="AY234" s="258" t="s">
        <v>176</v>
      </c>
    </row>
    <row r="235" spans="2:51" s="15" customFormat="1" ht="20.4">
      <c r="B235" s="249"/>
      <c r="C235" s="250"/>
      <c r="D235" s="220" t="s">
        <v>226</v>
      </c>
      <c r="E235" s="251" t="s">
        <v>1</v>
      </c>
      <c r="F235" s="252" t="s">
        <v>1397</v>
      </c>
      <c r="G235" s="250"/>
      <c r="H235" s="251" t="s">
        <v>1</v>
      </c>
      <c r="I235" s="253"/>
      <c r="J235" s="250"/>
      <c r="K235" s="250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226</v>
      </c>
      <c r="AU235" s="258" t="s">
        <v>86</v>
      </c>
      <c r="AV235" s="15" t="s">
        <v>84</v>
      </c>
      <c r="AW235" s="15" t="s">
        <v>32</v>
      </c>
      <c r="AX235" s="15" t="s">
        <v>76</v>
      </c>
      <c r="AY235" s="258" t="s">
        <v>176</v>
      </c>
    </row>
    <row r="236" spans="2:51" s="15" customFormat="1" ht="20.4">
      <c r="B236" s="249"/>
      <c r="C236" s="250"/>
      <c r="D236" s="220" t="s">
        <v>226</v>
      </c>
      <c r="E236" s="251" t="s">
        <v>1</v>
      </c>
      <c r="F236" s="252" t="s">
        <v>1398</v>
      </c>
      <c r="G236" s="250"/>
      <c r="H236" s="251" t="s">
        <v>1</v>
      </c>
      <c r="I236" s="253"/>
      <c r="J236" s="250"/>
      <c r="K236" s="250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226</v>
      </c>
      <c r="AU236" s="258" t="s">
        <v>86</v>
      </c>
      <c r="AV236" s="15" t="s">
        <v>84</v>
      </c>
      <c r="AW236" s="15" t="s">
        <v>32</v>
      </c>
      <c r="AX236" s="15" t="s">
        <v>76</v>
      </c>
      <c r="AY236" s="258" t="s">
        <v>176</v>
      </c>
    </row>
    <row r="237" spans="2:51" s="15" customFormat="1" ht="20.4">
      <c r="B237" s="249"/>
      <c r="C237" s="250"/>
      <c r="D237" s="220" t="s">
        <v>226</v>
      </c>
      <c r="E237" s="251" t="s">
        <v>1</v>
      </c>
      <c r="F237" s="252" t="s">
        <v>1399</v>
      </c>
      <c r="G237" s="250"/>
      <c r="H237" s="251" t="s">
        <v>1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226</v>
      </c>
      <c r="AU237" s="258" t="s">
        <v>86</v>
      </c>
      <c r="AV237" s="15" t="s">
        <v>84</v>
      </c>
      <c r="AW237" s="15" t="s">
        <v>32</v>
      </c>
      <c r="AX237" s="15" t="s">
        <v>76</v>
      </c>
      <c r="AY237" s="258" t="s">
        <v>176</v>
      </c>
    </row>
    <row r="238" spans="2:51" s="15" customFormat="1" ht="10.2">
      <c r="B238" s="249"/>
      <c r="C238" s="250"/>
      <c r="D238" s="220" t="s">
        <v>226</v>
      </c>
      <c r="E238" s="251" t="s">
        <v>1</v>
      </c>
      <c r="F238" s="252" t="s">
        <v>400</v>
      </c>
      <c r="G238" s="250"/>
      <c r="H238" s="251" t="s">
        <v>1</v>
      </c>
      <c r="I238" s="253"/>
      <c r="J238" s="250"/>
      <c r="K238" s="250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226</v>
      </c>
      <c r="AU238" s="258" t="s">
        <v>86</v>
      </c>
      <c r="AV238" s="15" t="s">
        <v>84</v>
      </c>
      <c r="AW238" s="15" t="s">
        <v>32</v>
      </c>
      <c r="AX238" s="15" t="s">
        <v>76</v>
      </c>
      <c r="AY238" s="258" t="s">
        <v>176</v>
      </c>
    </row>
    <row r="239" spans="2:51" s="15" customFormat="1" ht="20.4">
      <c r="B239" s="249"/>
      <c r="C239" s="250"/>
      <c r="D239" s="220" t="s">
        <v>226</v>
      </c>
      <c r="E239" s="251" t="s">
        <v>1</v>
      </c>
      <c r="F239" s="252" t="s">
        <v>1400</v>
      </c>
      <c r="G239" s="250"/>
      <c r="H239" s="251" t="s">
        <v>1</v>
      </c>
      <c r="I239" s="253"/>
      <c r="J239" s="250"/>
      <c r="K239" s="250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226</v>
      </c>
      <c r="AU239" s="258" t="s">
        <v>86</v>
      </c>
      <c r="AV239" s="15" t="s">
        <v>84</v>
      </c>
      <c r="AW239" s="15" t="s">
        <v>32</v>
      </c>
      <c r="AX239" s="15" t="s">
        <v>76</v>
      </c>
      <c r="AY239" s="258" t="s">
        <v>176</v>
      </c>
    </row>
    <row r="240" spans="2:51" s="15" customFormat="1" ht="20.4">
      <c r="B240" s="249"/>
      <c r="C240" s="250"/>
      <c r="D240" s="220" t="s">
        <v>226</v>
      </c>
      <c r="E240" s="251" t="s">
        <v>1</v>
      </c>
      <c r="F240" s="252" t="s">
        <v>1401</v>
      </c>
      <c r="G240" s="250"/>
      <c r="H240" s="251" t="s">
        <v>1</v>
      </c>
      <c r="I240" s="253"/>
      <c r="J240" s="250"/>
      <c r="K240" s="250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226</v>
      </c>
      <c r="AU240" s="258" t="s">
        <v>86</v>
      </c>
      <c r="AV240" s="15" t="s">
        <v>84</v>
      </c>
      <c r="AW240" s="15" t="s">
        <v>32</v>
      </c>
      <c r="AX240" s="15" t="s">
        <v>76</v>
      </c>
      <c r="AY240" s="258" t="s">
        <v>176</v>
      </c>
    </row>
    <row r="241" spans="2:51" s="15" customFormat="1" ht="20.4">
      <c r="B241" s="249"/>
      <c r="C241" s="250"/>
      <c r="D241" s="220" t="s">
        <v>226</v>
      </c>
      <c r="E241" s="251" t="s">
        <v>1</v>
      </c>
      <c r="F241" s="252" t="s">
        <v>1402</v>
      </c>
      <c r="G241" s="250"/>
      <c r="H241" s="251" t="s">
        <v>1</v>
      </c>
      <c r="I241" s="253"/>
      <c r="J241" s="250"/>
      <c r="K241" s="250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226</v>
      </c>
      <c r="AU241" s="258" t="s">
        <v>86</v>
      </c>
      <c r="AV241" s="15" t="s">
        <v>84</v>
      </c>
      <c r="AW241" s="15" t="s">
        <v>32</v>
      </c>
      <c r="AX241" s="15" t="s">
        <v>76</v>
      </c>
      <c r="AY241" s="258" t="s">
        <v>176</v>
      </c>
    </row>
    <row r="242" spans="2:51" s="15" customFormat="1" ht="20.4">
      <c r="B242" s="249"/>
      <c r="C242" s="250"/>
      <c r="D242" s="220" t="s">
        <v>226</v>
      </c>
      <c r="E242" s="251" t="s">
        <v>1</v>
      </c>
      <c r="F242" s="252" t="s">
        <v>1403</v>
      </c>
      <c r="G242" s="250"/>
      <c r="H242" s="251" t="s">
        <v>1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226</v>
      </c>
      <c r="AU242" s="258" t="s">
        <v>86</v>
      </c>
      <c r="AV242" s="15" t="s">
        <v>84</v>
      </c>
      <c r="AW242" s="15" t="s">
        <v>32</v>
      </c>
      <c r="AX242" s="15" t="s">
        <v>76</v>
      </c>
      <c r="AY242" s="258" t="s">
        <v>176</v>
      </c>
    </row>
    <row r="243" spans="2:51" s="15" customFormat="1" ht="20.4">
      <c r="B243" s="249"/>
      <c r="C243" s="250"/>
      <c r="D243" s="220" t="s">
        <v>226</v>
      </c>
      <c r="E243" s="251" t="s">
        <v>1</v>
      </c>
      <c r="F243" s="252" t="s">
        <v>1404</v>
      </c>
      <c r="G243" s="250"/>
      <c r="H243" s="251" t="s">
        <v>1</v>
      </c>
      <c r="I243" s="253"/>
      <c r="J243" s="250"/>
      <c r="K243" s="250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226</v>
      </c>
      <c r="AU243" s="258" t="s">
        <v>86</v>
      </c>
      <c r="AV243" s="15" t="s">
        <v>84</v>
      </c>
      <c r="AW243" s="15" t="s">
        <v>32</v>
      </c>
      <c r="AX243" s="15" t="s">
        <v>76</v>
      </c>
      <c r="AY243" s="258" t="s">
        <v>176</v>
      </c>
    </row>
    <row r="244" spans="2:51" s="15" customFormat="1" ht="20.4">
      <c r="B244" s="249"/>
      <c r="C244" s="250"/>
      <c r="D244" s="220" t="s">
        <v>226</v>
      </c>
      <c r="E244" s="251" t="s">
        <v>1</v>
      </c>
      <c r="F244" s="252" t="s">
        <v>1405</v>
      </c>
      <c r="G244" s="250"/>
      <c r="H244" s="251" t="s">
        <v>1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226</v>
      </c>
      <c r="AU244" s="258" t="s">
        <v>86</v>
      </c>
      <c r="AV244" s="15" t="s">
        <v>84</v>
      </c>
      <c r="AW244" s="15" t="s">
        <v>32</v>
      </c>
      <c r="AX244" s="15" t="s">
        <v>76</v>
      </c>
      <c r="AY244" s="258" t="s">
        <v>176</v>
      </c>
    </row>
    <row r="245" spans="2:51" s="15" customFormat="1" ht="10.2">
      <c r="B245" s="249"/>
      <c r="C245" s="250"/>
      <c r="D245" s="220" t="s">
        <v>226</v>
      </c>
      <c r="E245" s="251" t="s">
        <v>1</v>
      </c>
      <c r="F245" s="252" t="s">
        <v>400</v>
      </c>
      <c r="G245" s="250"/>
      <c r="H245" s="251" t="s">
        <v>1</v>
      </c>
      <c r="I245" s="253"/>
      <c r="J245" s="250"/>
      <c r="K245" s="250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226</v>
      </c>
      <c r="AU245" s="258" t="s">
        <v>86</v>
      </c>
      <c r="AV245" s="15" t="s">
        <v>84</v>
      </c>
      <c r="AW245" s="15" t="s">
        <v>32</v>
      </c>
      <c r="AX245" s="15" t="s">
        <v>76</v>
      </c>
      <c r="AY245" s="258" t="s">
        <v>176</v>
      </c>
    </row>
    <row r="246" spans="2:51" s="15" customFormat="1" ht="20.4">
      <c r="B246" s="249"/>
      <c r="C246" s="250"/>
      <c r="D246" s="220" t="s">
        <v>226</v>
      </c>
      <c r="E246" s="251" t="s">
        <v>1</v>
      </c>
      <c r="F246" s="252" t="s">
        <v>1406</v>
      </c>
      <c r="G246" s="250"/>
      <c r="H246" s="251" t="s">
        <v>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226</v>
      </c>
      <c r="AU246" s="258" t="s">
        <v>86</v>
      </c>
      <c r="AV246" s="15" t="s">
        <v>84</v>
      </c>
      <c r="AW246" s="15" t="s">
        <v>32</v>
      </c>
      <c r="AX246" s="15" t="s">
        <v>76</v>
      </c>
      <c r="AY246" s="258" t="s">
        <v>176</v>
      </c>
    </row>
    <row r="247" spans="2:51" s="15" customFormat="1" ht="20.4">
      <c r="B247" s="249"/>
      <c r="C247" s="250"/>
      <c r="D247" s="220" t="s">
        <v>226</v>
      </c>
      <c r="E247" s="251" t="s">
        <v>1</v>
      </c>
      <c r="F247" s="252" t="s">
        <v>1407</v>
      </c>
      <c r="G247" s="250"/>
      <c r="H247" s="251" t="s">
        <v>1</v>
      </c>
      <c r="I247" s="253"/>
      <c r="J247" s="250"/>
      <c r="K247" s="250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226</v>
      </c>
      <c r="AU247" s="258" t="s">
        <v>86</v>
      </c>
      <c r="AV247" s="15" t="s">
        <v>84</v>
      </c>
      <c r="AW247" s="15" t="s">
        <v>32</v>
      </c>
      <c r="AX247" s="15" t="s">
        <v>76</v>
      </c>
      <c r="AY247" s="258" t="s">
        <v>176</v>
      </c>
    </row>
    <row r="248" spans="2:51" s="15" customFormat="1" ht="20.4">
      <c r="B248" s="249"/>
      <c r="C248" s="250"/>
      <c r="D248" s="220" t="s">
        <v>226</v>
      </c>
      <c r="E248" s="251" t="s">
        <v>1</v>
      </c>
      <c r="F248" s="252" t="s">
        <v>1408</v>
      </c>
      <c r="G248" s="250"/>
      <c r="H248" s="251" t="s">
        <v>1</v>
      </c>
      <c r="I248" s="253"/>
      <c r="J248" s="250"/>
      <c r="K248" s="250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226</v>
      </c>
      <c r="AU248" s="258" t="s">
        <v>86</v>
      </c>
      <c r="AV248" s="15" t="s">
        <v>84</v>
      </c>
      <c r="AW248" s="15" t="s">
        <v>32</v>
      </c>
      <c r="AX248" s="15" t="s">
        <v>76</v>
      </c>
      <c r="AY248" s="258" t="s">
        <v>176</v>
      </c>
    </row>
    <row r="249" spans="2:51" s="15" customFormat="1" ht="20.4">
      <c r="B249" s="249"/>
      <c r="C249" s="250"/>
      <c r="D249" s="220" t="s">
        <v>226</v>
      </c>
      <c r="E249" s="251" t="s">
        <v>1</v>
      </c>
      <c r="F249" s="252" t="s">
        <v>1409</v>
      </c>
      <c r="G249" s="250"/>
      <c r="H249" s="251" t="s">
        <v>1</v>
      </c>
      <c r="I249" s="253"/>
      <c r="J249" s="250"/>
      <c r="K249" s="250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226</v>
      </c>
      <c r="AU249" s="258" t="s">
        <v>86</v>
      </c>
      <c r="AV249" s="15" t="s">
        <v>84</v>
      </c>
      <c r="AW249" s="15" t="s">
        <v>32</v>
      </c>
      <c r="AX249" s="15" t="s">
        <v>76</v>
      </c>
      <c r="AY249" s="258" t="s">
        <v>176</v>
      </c>
    </row>
    <row r="250" spans="2:51" s="15" customFormat="1" ht="20.4">
      <c r="B250" s="249"/>
      <c r="C250" s="250"/>
      <c r="D250" s="220" t="s">
        <v>226</v>
      </c>
      <c r="E250" s="251" t="s">
        <v>1</v>
      </c>
      <c r="F250" s="252" t="s">
        <v>1410</v>
      </c>
      <c r="G250" s="250"/>
      <c r="H250" s="251" t="s">
        <v>1</v>
      </c>
      <c r="I250" s="253"/>
      <c r="J250" s="250"/>
      <c r="K250" s="250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226</v>
      </c>
      <c r="AU250" s="258" t="s">
        <v>86</v>
      </c>
      <c r="AV250" s="15" t="s">
        <v>84</v>
      </c>
      <c r="AW250" s="15" t="s">
        <v>32</v>
      </c>
      <c r="AX250" s="15" t="s">
        <v>76</v>
      </c>
      <c r="AY250" s="258" t="s">
        <v>176</v>
      </c>
    </row>
    <row r="251" spans="2:51" s="15" customFormat="1" ht="20.4">
      <c r="B251" s="249"/>
      <c r="C251" s="250"/>
      <c r="D251" s="220" t="s">
        <v>226</v>
      </c>
      <c r="E251" s="251" t="s">
        <v>1</v>
      </c>
      <c r="F251" s="252" t="s">
        <v>1411</v>
      </c>
      <c r="G251" s="250"/>
      <c r="H251" s="251" t="s">
        <v>1</v>
      </c>
      <c r="I251" s="253"/>
      <c r="J251" s="250"/>
      <c r="K251" s="250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226</v>
      </c>
      <c r="AU251" s="258" t="s">
        <v>86</v>
      </c>
      <c r="AV251" s="15" t="s">
        <v>84</v>
      </c>
      <c r="AW251" s="15" t="s">
        <v>32</v>
      </c>
      <c r="AX251" s="15" t="s">
        <v>76</v>
      </c>
      <c r="AY251" s="258" t="s">
        <v>176</v>
      </c>
    </row>
    <row r="252" spans="2:51" s="15" customFormat="1" ht="10.2">
      <c r="B252" s="249"/>
      <c r="C252" s="250"/>
      <c r="D252" s="220" t="s">
        <v>226</v>
      </c>
      <c r="E252" s="251" t="s">
        <v>1</v>
      </c>
      <c r="F252" s="252" t="s">
        <v>400</v>
      </c>
      <c r="G252" s="250"/>
      <c r="H252" s="251" t="s">
        <v>1</v>
      </c>
      <c r="I252" s="253"/>
      <c r="J252" s="250"/>
      <c r="K252" s="250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226</v>
      </c>
      <c r="AU252" s="258" t="s">
        <v>86</v>
      </c>
      <c r="AV252" s="15" t="s">
        <v>84</v>
      </c>
      <c r="AW252" s="15" t="s">
        <v>32</v>
      </c>
      <c r="AX252" s="15" t="s">
        <v>76</v>
      </c>
      <c r="AY252" s="258" t="s">
        <v>176</v>
      </c>
    </row>
    <row r="253" spans="2:51" s="15" customFormat="1" ht="30.6">
      <c r="B253" s="249"/>
      <c r="C253" s="250"/>
      <c r="D253" s="220" t="s">
        <v>226</v>
      </c>
      <c r="E253" s="251" t="s">
        <v>1</v>
      </c>
      <c r="F253" s="252" t="s">
        <v>1412</v>
      </c>
      <c r="G253" s="250"/>
      <c r="H253" s="251" t="s">
        <v>1</v>
      </c>
      <c r="I253" s="253"/>
      <c r="J253" s="250"/>
      <c r="K253" s="250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226</v>
      </c>
      <c r="AU253" s="258" t="s">
        <v>86</v>
      </c>
      <c r="AV253" s="15" t="s">
        <v>84</v>
      </c>
      <c r="AW253" s="15" t="s">
        <v>32</v>
      </c>
      <c r="AX253" s="15" t="s">
        <v>76</v>
      </c>
      <c r="AY253" s="258" t="s">
        <v>176</v>
      </c>
    </row>
    <row r="254" spans="2:51" s="13" customFormat="1" ht="10.2">
      <c r="B254" s="218"/>
      <c r="C254" s="219"/>
      <c r="D254" s="220" t="s">
        <v>226</v>
      </c>
      <c r="E254" s="221" t="s">
        <v>1</v>
      </c>
      <c r="F254" s="222" t="s">
        <v>1413</v>
      </c>
      <c r="G254" s="219"/>
      <c r="H254" s="223">
        <v>41.779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226</v>
      </c>
      <c r="AU254" s="229" t="s">
        <v>86</v>
      </c>
      <c r="AV254" s="13" t="s">
        <v>86</v>
      </c>
      <c r="AW254" s="13" t="s">
        <v>32</v>
      </c>
      <c r="AX254" s="13" t="s">
        <v>76</v>
      </c>
      <c r="AY254" s="229" t="s">
        <v>176</v>
      </c>
    </row>
    <row r="255" spans="2:51" s="14" customFormat="1" ht="10.2">
      <c r="B255" s="233"/>
      <c r="C255" s="234"/>
      <c r="D255" s="220" t="s">
        <v>226</v>
      </c>
      <c r="E255" s="235" t="s">
        <v>1</v>
      </c>
      <c r="F255" s="236" t="s">
        <v>249</v>
      </c>
      <c r="G255" s="234"/>
      <c r="H255" s="237">
        <v>41.779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226</v>
      </c>
      <c r="AU255" s="243" t="s">
        <v>86</v>
      </c>
      <c r="AV255" s="14" t="s">
        <v>193</v>
      </c>
      <c r="AW255" s="14" t="s">
        <v>32</v>
      </c>
      <c r="AX255" s="14" t="s">
        <v>84</v>
      </c>
      <c r="AY255" s="243" t="s">
        <v>176</v>
      </c>
    </row>
    <row r="256" spans="1:65" s="2" customFormat="1" ht="14.4" customHeight="1">
      <c r="A256" s="34"/>
      <c r="B256" s="35"/>
      <c r="C256" s="259" t="s">
        <v>217</v>
      </c>
      <c r="D256" s="259" t="s">
        <v>341</v>
      </c>
      <c r="E256" s="260" t="s">
        <v>1414</v>
      </c>
      <c r="F256" s="261" t="s">
        <v>1415</v>
      </c>
      <c r="G256" s="262" t="s">
        <v>344</v>
      </c>
      <c r="H256" s="263">
        <v>83.558</v>
      </c>
      <c r="I256" s="264"/>
      <c r="J256" s="265">
        <f>ROUND(I256*H256,2)</f>
        <v>0</v>
      </c>
      <c r="K256" s="261" t="s">
        <v>183</v>
      </c>
      <c r="L256" s="266"/>
      <c r="M256" s="267" t="s">
        <v>1</v>
      </c>
      <c r="N256" s="268" t="s">
        <v>41</v>
      </c>
      <c r="O256" s="71"/>
      <c r="P256" s="214">
        <f>O256*H256</f>
        <v>0</v>
      </c>
      <c r="Q256" s="214">
        <v>1</v>
      </c>
      <c r="R256" s="214">
        <f>Q256*H256</f>
        <v>83.558</v>
      </c>
      <c r="S256" s="214">
        <v>0</v>
      </c>
      <c r="T256" s="21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210</v>
      </c>
      <c r="AT256" s="216" t="s">
        <v>341</v>
      </c>
      <c r="AU256" s="216" t="s">
        <v>86</v>
      </c>
      <c r="AY256" s="17" t="s">
        <v>176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7" t="s">
        <v>84</v>
      </c>
      <c r="BK256" s="217">
        <f>ROUND(I256*H256,2)</f>
        <v>0</v>
      </c>
      <c r="BL256" s="17" t="s">
        <v>193</v>
      </c>
      <c r="BM256" s="216" t="s">
        <v>1416</v>
      </c>
    </row>
    <row r="257" spans="2:51" s="13" customFormat="1" ht="10.2">
      <c r="B257" s="218"/>
      <c r="C257" s="219"/>
      <c r="D257" s="220" t="s">
        <v>226</v>
      </c>
      <c r="E257" s="219"/>
      <c r="F257" s="222" t="s">
        <v>1417</v>
      </c>
      <c r="G257" s="219"/>
      <c r="H257" s="223">
        <v>83.558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226</v>
      </c>
      <c r="AU257" s="229" t="s">
        <v>86</v>
      </c>
      <c r="AV257" s="13" t="s">
        <v>86</v>
      </c>
      <c r="AW257" s="13" t="s">
        <v>4</v>
      </c>
      <c r="AX257" s="13" t="s">
        <v>84</v>
      </c>
      <c r="AY257" s="229" t="s">
        <v>176</v>
      </c>
    </row>
    <row r="258" spans="2:63" s="12" customFormat="1" ht="22.8" customHeight="1">
      <c r="B258" s="189"/>
      <c r="C258" s="190"/>
      <c r="D258" s="191" t="s">
        <v>75</v>
      </c>
      <c r="E258" s="203" t="s">
        <v>193</v>
      </c>
      <c r="F258" s="203" t="s">
        <v>785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SUM(P259:P278)</f>
        <v>0</v>
      </c>
      <c r="Q258" s="197"/>
      <c r="R258" s="198">
        <f>SUM(R259:R278)</f>
        <v>0</v>
      </c>
      <c r="S258" s="197"/>
      <c r="T258" s="199">
        <f>SUM(T259:T278)</f>
        <v>0</v>
      </c>
      <c r="AR258" s="200" t="s">
        <v>84</v>
      </c>
      <c r="AT258" s="201" t="s">
        <v>75</v>
      </c>
      <c r="AU258" s="201" t="s">
        <v>84</v>
      </c>
      <c r="AY258" s="200" t="s">
        <v>176</v>
      </c>
      <c r="BK258" s="202">
        <f>SUM(BK259:BK278)</f>
        <v>0</v>
      </c>
    </row>
    <row r="259" spans="1:65" s="2" customFormat="1" ht="24.15" customHeight="1">
      <c r="A259" s="34"/>
      <c r="B259" s="35"/>
      <c r="C259" s="205" t="s">
        <v>222</v>
      </c>
      <c r="D259" s="205" t="s">
        <v>179</v>
      </c>
      <c r="E259" s="206" t="s">
        <v>1418</v>
      </c>
      <c r="F259" s="207" t="s">
        <v>1419</v>
      </c>
      <c r="G259" s="208" t="s">
        <v>291</v>
      </c>
      <c r="H259" s="209">
        <v>1.086</v>
      </c>
      <c r="I259" s="210"/>
      <c r="J259" s="211">
        <f>ROUND(I259*H259,2)</f>
        <v>0</v>
      </c>
      <c r="K259" s="207" t="s">
        <v>183</v>
      </c>
      <c r="L259" s="39"/>
      <c r="M259" s="212" t="s">
        <v>1</v>
      </c>
      <c r="N259" s="213" t="s">
        <v>41</v>
      </c>
      <c r="O259" s="71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193</v>
      </c>
      <c r="AT259" s="216" t="s">
        <v>179</v>
      </c>
      <c r="AU259" s="216" t="s">
        <v>86</v>
      </c>
      <c r="AY259" s="17" t="s">
        <v>176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84</v>
      </c>
      <c r="BK259" s="217">
        <f>ROUND(I259*H259,2)</f>
        <v>0</v>
      </c>
      <c r="BL259" s="17" t="s">
        <v>193</v>
      </c>
      <c r="BM259" s="216" t="s">
        <v>1420</v>
      </c>
    </row>
    <row r="260" spans="2:51" s="15" customFormat="1" ht="20.4">
      <c r="B260" s="249"/>
      <c r="C260" s="250"/>
      <c r="D260" s="220" t="s">
        <v>226</v>
      </c>
      <c r="E260" s="251" t="s">
        <v>1</v>
      </c>
      <c r="F260" s="252" t="s">
        <v>1421</v>
      </c>
      <c r="G260" s="250"/>
      <c r="H260" s="251" t="s">
        <v>1</v>
      </c>
      <c r="I260" s="253"/>
      <c r="J260" s="250"/>
      <c r="K260" s="250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226</v>
      </c>
      <c r="AU260" s="258" t="s">
        <v>86</v>
      </c>
      <c r="AV260" s="15" t="s">
        <v>84</v>
      </c>
      <c r="AW260" s="15" t="s">
        <v>32</v>
      </c>
      <c r="AX260" s="15" t="s">
        <v>76</v>
      </c>
      <c r="AY260" s="258" t="s">
        <v>176</v>
      </c>
    </row>
    <row r="261" spans="2:51" s="15" customFormat="1" ht="20.4">
      <c r="B261" s="249"/>
      <c r="C261" s="250"/>
      <c r="D261" s="220" t="s">
        <v>226</v>
      </c>
      <c r="E261" s="251" t="s">
        <v>1</v>
      </c>
      <c r="F261" s="252" t="s">
        <v>1350</v>
      </c>
      <c r="G261" s="250"/>
      <c r="H261" s="251" t="s">
        <v>1</v>
      </c>
      <c r="I261" s="253"/>
      <c r="J261" s="250"/>
      <c r="K261" s="250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226</v>
      </c>
      <c r="AU261" s="258" t="s">
        <v>86</v>
      </c>
      <c r="AV261" s="15" t="s">
        <v>84</v>
      </c>
      <c r="AW261" s="15" t="s">
        <v>32</v>
      </c>
      <c r="AX261" s="15" t="s">
        <v>76</v>
      </c>
      <c r="AY261" s="258" t="s">
        <v>176</v>
      </c>
    </row>
    <row r="262" spans="2:51" s="15" customFormat="1" ht="20.4">
      <c r="B262" s="249"/>
      <c r="C262" s="250"/>
      <c r="D262" s="220" t="s">
        <v>226</v>
      </c>
      <c r="E262" s="251" t="s">
        <v>1</v>
      </c>
      <c r="F262" s="252" t="s">
        <v>1351</v>
      </c>
      <c r="G262" s="250"/>
      <c r="H262" s="251" t="s">
        <v>1</v>
      </c>
      <c r="I262" s="253"/>
      <c r="J262" s="250"/>
      <c r="K262" s="250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226</v>
      </c>
      <c r="AU262" s="258" t="s">
        <v>86</v>
      </c>
      <c r="AV262" s="15" t="s">
        <v>84</v>
      </c>
      <c r="AW262" s="15" t="s">
        <v>32</v>
      </c>
      <c r="AX262" s="15" t="s">
        <v>76</v>
      </c>
      <c r="AY262" s="258" t="s">
        <v>176</v>
      </c>
    </row>
    <row r="263" spans="2:51" s="15" customFormat="1" ht="20.4">
      <c r="B263" s="249"/>
      <c r="C263" s="250"/>
      <c r="D263" s="220" t="s">
        <v>226</v>
      </c>
      <c r="E263" s="251" t="s">
        <v>1</v>
      </c>
      <c r="F263" s="252" t="s">
        <v>1352</v>
      </c>
      <c r="G263" s="250"/>
      <c r="H263" s="251" t="s">
        <v>1</v>
      </c>
      <c r="I263" s="253"/>
      <c r="J263" s="250"/>
      <c r="K263" s="250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226</v>
      </c>
      <c r="AU263" s="258" t="s">
        <v>86</v>
      </c>
      <c r="AV263" s="15" t="s">
        <v>84</v>
      </c>
      <c r="AW263" s="15" t="s">
        <v>32</v>
      </c>
      <c r="AX263" s="15" t="s">
        <v>76</v>
      </c>
      <c r="AY263" s="258" t="s">
        <v>176</v>
      </c>
    </row>
    <row r="264" spans="2:51" s="15" customFormat="1" ht="20.4">
      <c r="B264" s="249"/>
      <c r="C264" s="250"/>
      <c r="D264" s="220" t="s">
        <v>226</v>
      </c>
      <c r="E264" s="251" t="s">
        <v>1</v>
      </c>
      <c r="F264" s="252" t="s">
        <v>1353</v>
      </c>
      <c r="G264" s="250"/>
      <c r="H264" s="251" t="s">
        <v>1</v>
      </c>
      <c r="I264" s="253"/>
      <c r="J264" s="250"/>
      <c r="K264" s="250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226</v>
      </c>
      <c r="AU264" s="258" t="s">
        <v>86</v>
      </c>
      <c r="AV264" s="15" t="s">
        <v>84</v>
      </c>
      <c r="AW264" s="15" t="s">
        <v>32</v>
      </c>
      <c r="AX264" s="15" t="s">
        <v>76</v>
      </c>
      <c r="AY264" s="258" t="s">
        <v>176</v>
      </c>
    </row>
    <row r="265" spans="2:51" s="15" customFormat="1" ht="20.4">
      <c r="B265" s="249"/>
      <c r="C265" s="250"/>
      <c r="D265" s="220" t="s">
        <v>226</v>
      </c>
      <c r="E265" s="251" t="s">
        <v>1</v>
      </c>
      <c r="F265" s="252" t="s">
        <v>1354</v>
      </c>
      <c r="G265" s="250"/>
      <c r="H265" s="251" t="s">
        <v>1</v>
      </c>
      <c r="I265" s="253"/>
      <c r="J265" s="250"/>
      <c r="K265" s="250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226</v>
      </c>
      <c r="AU265" s="258" t="s">
        <v>86</v>
      </c>
      <c r="AV265" s="15" t="s">
        <v>84</v>
      </c>
      <c r="AW265" s="15" t="s">
        <v>32</v>
      </c>
      <c r="AX265" s="15" t="s">
        <v>76</v>
      </c>
      <c r="AY265" s="258" t="s">
        <v>176</v>
      </c>
    </row>
    <row r="266" spans="2:51" s="15" customFormat="1" ht="10.2">
      <c r="B266" s="249"/>
      <c r="C266" s="250"/>
      <c r="D266" s="220" t="s">
        <v>226</v>
      </c>
      <c r="E266" s="251" t="s">
        <v>1</v>
      </c>
      <c r="F266" s="252" t="s">
        <v>400</v>
      </c>
      <c r="G266" s="250"/>
      <c r="H266" s="251" t="s">
        <v>1</v>
      </c>
      <c r="I266" s="253"/>
      <c r="J266" s="250"/>
      <c r="K266" s="250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226</v>
      </c>
      <c r="AU266" s="258" t="s">
        <v>86</v>
      </c>
      <c r="AV266" s="15" t="s">
        <v>84</v>
      </c>
      <c r="AW266" s="15" t="s">
        <v>32</v>
      </c>
      <c r="AX266" s="15" t="s">
        <v>76</v>
      </c>
      <c r="AY266" s="258" t="s">
        <v>176</v>
      </c>
    </row>
    <row r="267" spans="2:51" s="15" customFormat="1" ht="20.4">
      <c r="B267" s="249"/>
      <c r="C267" s="250"/>
      <c r="D267" s="220" t="s">
        <v>226</v>
      </c>
      <c r="E267" s="251" t="s">
        <v>1</v>
      </c>
      <c r="F267" s="252" t="s">
        <v>1422</v>
      </c>
      <c r="G267" s="250"/>
      <c r="H267" s="251" t="s">
        <v>1</v>
      </c>
      <c r="I267" s="253"/>
      <c r="J267" s="250"/>
      <c r="K267" s="250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226</v>
      </c>
      <c r="AU267" s="258" t="s">
        <v>86</v>
      </c>
      <c r="AV267" s="15" t="s">
        <v>84</v>
      </c>
      <c r="AW267" s="15" t="s">
        <v>32</v>
      </c>
      <c r="AX267" s="15" t="s">
        <v>76</v>
      </c>
      <c r="AY267" s="258" t="s">
        <v>176</v>
      </c>
    </row>
    <row r="268" spans="2:51" s="15" customFormat="1" ht="20.4">
      <c r="B268" s="249"/>
      <c r="C268" s="250"/>
      <c r="D268" s="220" t="s">
        <v>226</v>
      </c>
      <c r="E268" s="251" t="s">
        <v>1</v>
      </c>
      <c r="F268" s="252" t="s">
        <v>1423</v>
      </c>
      <c r="G268" s="250"/>
      <c r="H268" s="251" t="s">
        <v>1</v>
      </c>
      <c r="I268" s="253"/>
      <c r="J268" s="250"/>
      <c r="K268" s="250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226</v>
      </c>
      <c r="AU268" s="258" t="s">
        <v>86</v>
      </c>
      <c r="AV268" s="15" t="s">
        <v>84</v>
      </c>
      <c r="AW268" s="15" t="s">
        <v>32</v>
      </c>
      <c r="AX268" s="15" t="s">
        <v>76</v>
      </c>
      <c r="AY268" s="258" t="s">
        <v>176</v>
      </c>
    </row>
    <row r="269" spans="2:51" s="15" customFormat="1" ht="20.4">
      <c r="B269" s="249"/>
      <c r="C269" s="250"/>
      <c r="D269" s="220" t="s">
        <v>226</v>
      </c>
      <c r="E269" s="251" t="s">
        <v>1</v>
      </c>
      <c r="F269" s="252" t="s">
        <v>1424</v>
      </c>
      <c r="G269" s="250"/>
      <c r="H269" s="251" t="s">
        <v>1</v>
      </c>
      <c r="I269" s="253"/>
      <c r="J269" s="250"/>
      <c r="K269" s="250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226</v>
      </c>
      <c r="AU269" s="258" t="s">
        <v>86</v>
      </c>
      <c r="AV269" s="15" t="s">
        <v>84</v>
      </c>
      <c r="AW269" s="15" t="s">
        <v>32</v>
      </c>
      <c r="AX269" s="15" t="s">
        <v>76</v>
      </c>
      <c r="AY269" s="258" t="s">
        <v>176</v>
      </c>
    </row>
    <row r="270" spans="2:51" s="15" customFormat="1" ht="20.4">
      <c r="B270" s="249"/>
      <c r="C270" s="250"/>
      <c r="D270" s="220" t="s">
        <v>226</v>
      </c>
      <c r="E270" s="251" t="s">
        <v>1</v>
      </c>
      <c r="F270" s="252" t="s">
        <v>1425</v>
      </c>
      <c r="G270" s="250"/>
      <c r="H270" s="251" t="s">
        <v>1</v>
      </c>
      <c r="I270" s="253"/>
      <c r="J270" s="250"/>
      <c r="K270" s="250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226</v>
      </c>
      <c r="AU270" s="258" t="s">
        <v>86</v>
      </c>
      <c r="AV270" s="15" t="s">
        <v>84</v>
      </c>
      <c r="AW270" s="15" t="s">
        <v>32</v>
      </c>
      <c r="AX270" s="15" t="s">
        <v>76</v>
      </c>
      <c r="AY270" s="258" t="s">
        <v>176</v>
      </c>
    </row>
    <row r="271" spans="2:51" s="15" customFormat="1" ht="20.4">
      <c r="B271" s="249"/>
      <c r="C271" s="250"/>
      <c r="D271" s="220" t="s">
        <v>226</v>
      </c>
      <c r="E271" s="251" t="s">
        <v>1</v>
      </c>
      <c r="F271" s="252" t="s">
        <v>1426</v>
      </c>
      <c r="G271" s="250"/>
      <c r="H271" s="251" t="s">
        <v>1</v>
      </c>
      <c r="I271" s="253"/>
      <c r="J271" s="250"/>
      <c r="K271" s="250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226</v>
      </c>
      <c r="AU271" s="258" t="s">
        <v>86</v>
      </c>
      <c r="AV271" s="15" t="s">
        <v>84</v>
      </c>
      <c r="AW271" s="15" t="s">
        <v>32</v>
      </c>
      <c r="AX271" s="15" t="s">
        <v>76</v>
      </c>
      <c r="AY271" s="258" t="s">
        <v>176</v>
      </c>
    </row>
    <row r="272" spans="2:51" s="15" customFormat="1" ht="20.4">
      <c r="B272" s="249"/>
      <c r="C272" s="250"/>
      <c r="D272" s="220" t="s">
        <v>226</v>
      </c>
      <c r="E272" s="251" t="s">
        <v>1</v>
      </c>
      <c r="F272" s="252" t="s">
        <v>1427</v>
      </c>
      <c r="G272" s="250"/>
      <c r="H272" s="251" t="s">
        <v>1</v>
      </c>
      <c r="I272" s="253"/>
      <c r="J272" s="250"/>
      <c r="K272" s="250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226</v>
      </c>
      <c r="AU272" s="258" t="s">
        <v>86</v>
      </c>
      <c r="AV272" s="15" t="s">
        <v>84</v>
      </c>
      <c r="AW272" s="15" t="s">
        <v>32</v>
      </c>
      <c r="AX272" s="15" t="s">
        <v>76</v>
      </c>
      <c r="AY272" s="258" t="s">
        <v>176</v>
      </c>
    </row>
    <row r="273" spans="2:51" s="15" customFormat="1" ht="10.2">
      <c r="B273" s="249"/>
      <c r="C273" s="250"/>
      <c r="D273" s="220" t="s">
        <v>226</v>
      </c>
      <c r="E273" s="251" t="s">
        <v>1</v>
      </c>
      <c r="F273" s="252" t="s">
        <v>400</v>
      </c>
      <c r="G273" s="250"/>
      <c r="H273" s="251" t="s">
        <v>1</v>
      </c>
      <c r="I273" s="253"/>
      <c r="J273" s="250"/>
      <c r="K273" s="250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226</v>
      </c>
      <c r="AU273" s="258" t="s">
        <v>86</v>
      </c>
      <c r="AV273" s="15" t="s">
        <v>84</v>
      </c>
      <c r="AW273" s="15" t="s">
        <v>32</v>
      </c>
      <c r="AX273" s="15" t="s">
        <v>76</v>
      </c>
      <c r="AY273" s="258" t="s">
        <v>176</v>
      </c>
    </row>
    <row r="274" spans="2:51" s="15" customFormat="1" ht="10.2">
      <c r="B274" s="249"/>
      <c r="C274" s="250"/>
      <c r="D274" s="220" t="s">
        <v>226</v>
      </c>
      <c r="E274" s="251" t="s">
        <v>1</v>
      </c>
      <c r="F274" s="252" t="s">
        <v>1428</v>
      </c>
      <c r="G274" s="250"/>
      <c r="H274" s="251" t="s">
        <v>1</v>
      </c>
      <c r="I274" s="253"/>
      <c r="J274" s="250"/>
      <c r="K274" s="250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226</v>
      </c>
      <c r="AU274" s="258" t="s">
        <v>86</v>
      </c>
      <c r="AV274" s="15" t="s">
        <v>84</v>
      </c>
      <c r="AW274" s="15" t="s">
        <v>32</v>
      </c>
      <c r="AX274" s="15" t="s">
        <v>76</v>
      </c>
      <c r="AY274" s="258" t="s">
        <v>176</v>
      </c>
    </row>
    <row r="275" spans="2:51" s="15" customFormat="1" ht="20.4">
      <c r="B275" s="249"/>
      <c r="C275" s="250"/>
      <c r="D275" s="220" t="s">
        <v>226</v>
      </c>
      <c r="E275" s="251" t="s">
        <v>1</v>
      </c>
      <c r="F275" s="252" t="s">
        <v>1429</v>
      </c>
      <c r="G275" s="250"/>
      <c r="H275" s="251" t="s">
        <v>1</v>
      </c>
      <c r="I275" s="253"/>
      <c r="J275" s="250"/>
      <c r="K275" s="250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226</v>
      </c>
      <c r="AU275" s="258" t="s">
        <v>86</v>
      </c>
      <c r="AV275" s="15" t="s">
        <v>84</v>
      </c>
      <c r="AW275" s="15" t="s">
        <v>32</v>
      </c>
      <c r="AX275" s="15" t="s">
        <v>76</v>
      </c>
      <c r="AY275" s="258" t="s">
        <v>176</v>
      </c>
    </row>
    <row r="276" spans="2:51" s="15" customFormat="1" ht="10.2">
      <c r="B276" s="249"/>
      <c r="C276" s="250"/>
      <c r="D276" s="220" t="s">
        <v>226</v>
      </c>
      <c r="E276" s="251" t="s">
        <v>1</v>
      </c>
      <c r="F276" s="252" t="s">
        <v>400</v>
      </c>
      <c r="G276" s="250"/>
      <c r="H276" s="251" t="s">
        <v>1</v>
      </c>
      <c r="I276" s="253"/>
      <c r="J276" s="250"/>
      <c r="K276" s="250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226</v>
      </c>
      <c r="AU276" s="258" t="s">
        <v>86</v>
      </c>
      <c r="AV276" s="15" t="s">
        <v>84</v>
      </c>
      <c r="AW276" s="15" t="s">
        <v>32</v>
      </c>
      <c r="AX276" s="15" t="s">
        <v>76</v>
      </c>
      <c r="AY276" s="258" t="s">
        <v>176</v>
      </c>
    </row>
    <row r="277" spans="2:51" s="15" customFormat="1" ht="10.2">
      <c r="B277" s="249"/>
      <c r="C277" s="250"/>
      <c r="D277" s="220" t="s">
        <v>226</v>
      </c>
      <c r="E277" s="251" t="s">
        <v>1</v>
      </c>
      <c r="F277" s="252" t="s">
        <v>1430</v>
      </c>
      <c r="G277" s="250"/>
      <c r="H277" s="251" t="s">
        <v>1</v>
      </c>
      <c r="I277" s="253"/>
      <c r="J277" s="250"/>
      <c r="K277" s="250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226</v>
      </c>
      <c r="AU277" s="258" t="s">
        <v>86</v>
      </c>
      <c r="AV277" s="15" t="s">
        <v>84</v>
      </c>
      <c r="AW277" s="15" t="s">
        <v>32</v>
      </c>
      <c r="AX277" s="15" t="s">
        <v>76</v>
      </c>
      <c r="AY277" s="258" t="s">
        <v>176</v>
      </c>
    </row>
    <row r="278" spans="2:51" s="13" customFormat="1" ht="10.2">
      <c r="B278" s="218"/>
      <c r="C278" s="219"/>
      <c r="D278" s="220" t="s">
        <v>226</v>
      </c>
      <c r="E278" s="221" t="s">
        <v>1</v>
      </c>
      <c r="F278" s="222" t="s">
        <v>1431</v>
      </c>
      <c r="G278" s="219"/>
      <c r="H278" s="223">
        <v>1.086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226</v>
      </c>
      <c r="AU278" s="229" t="s">
        <v>86</v>
      </c>
      <c r="AV278" s="13" t="s">
        <v>86</v>
      </c>
      <c r="AW278" s="13" t="s">
        <v>32</v>
      </c>
      <c r="AX278" s="13" t="s">
        <v>84</v>
      </c>
      <c r="AY278" s="229" t="s">
        <v>176</v>
      </c>
    </row>
    <row r="279" spans="2:63" s="12" customFormat="1" ht="22.8" customHeight="1">
      <c r="B279" s="189"/>
      <c r="C279" s="190"/>
      <c r="D279" s="191" t="s">
        <v>75</v>
      </c>
      <c r="E279" s="203" t="s">
        <v>210</v>
      </c>
      <c r="F279" s="203" t="s">
        <v>1432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SUM(P280:P329)</f>
        <v>0</v>
      </c>
      <c r="Q279" s="197"/>
      <c r="R279" s="198">
        <f>SUM(R280:R329)</f>
        <v>33.844502</v>
      </c>
      <c r="S279" s="197"/>
      <c r="T279" s="199">
        <f>SUM(T280:T329)</f>
        <v>2.282</v>
      </c>
      <c r="AR279" s="200" t="s">
        <v>84</v>
      </c>
      <c r="AT279" s="201" t="s">
        <v>75</v>
      </c>
      <c r="AU279" s="201" t="s">
        <v>84</v>
      </c>
      <c r="AY279" s="200" t="s">
        <v>176</v>
      </c>
      <c r="BK279" s="202">
        <f>SUM(BK280:BK329)</f>
        <v>0</v>
      </c>
    </row>
    <row r="280" spans="1:65" s="2" customFormat="1" ht="14.4" customHeight="1">
      <c r="A280" s="34"/>
      <c r="B280" s="35"/>
      <c r="C280" s="205" t="s">
        <v>227</v>
      </c>
      <c r="D280" s="205" t="s">
        <v>179</v>
      </c>
      <c r="E280" s="206" t="s">
        <v>1433</v>
      </c>
      <c r="F280" s="207" t="s">
        <v>1434</v>
      </c>
      <c r="G280" s="208" t="s">
        <v>385</v>
      </c>
      <c r="H280" s="209">
        <v>0.9</v>
      </c>
      <c r="I280" s="210"/>
      <c r="J280" s="211">
        <f>ROUND(I280*H280,2)</f>
        <v>0</v>
      </c>
      <c r="K280" s="207" t="s">
        <v>183</v>
      </c>
      <c r="L280" s="39"/>
      <c r="M280" s="212" t="s">
        <v>1</v>
      </c>
      <c r="N280" s="213" t="s">
        <v>41</v>
      </c>
      <c r="O280" s="71"/>
      <c r="P280" s="214">
        <f>O280*H280</f>
        <v>0</v>
      </c>
      <c r="Q280" s="214">
        <v>0</v>
      </c>
      <c r="R280" s="214">
        <f>Q280*H280</f>
        <v>0</v>
      </c>
      <c r="S280" s="214">
        <v>0.18</v>
      </c>
      <c r="T280" s="215">
        <f>S280*H280</f>
        <v>0.162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193</v>
      </c>
      <c r="AT280" s="216" t="s">
        <v>179</v>
      </c>
      <c r="AU280" s="216" t="s">
        <v>86</v>
      </c>
      <c r="AY280" s="17" t="s">
        <v>176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84</v>
      </c>
      <c r="BK280" s="217">
        <f>ROUND(I280*H280,2)</f>
        <v>0</v>
      </c>
      <c r="BL280" s="17" t="s">
        <v>193</v>
      </c>
      <c r="BM280" s="216" t="s">
        <v>1435</v>
      </c>
    </row>
    <row r="281" spans="2:51" s="15" customFormat="1" ht="10.2">
      <c r="B281" s="249"/>
      <c r="C281" s="250"/>
      <c r="D281" s="220" t="s">
        <v>226</v>
      </c>
      <c r="E281" s="251" t="s">
        <v>1</v>
      </c>
      <c r="F281" s="252" t="s">
        <v>1436</v>
      </c>
      <c r="G281" s="250"/>
      <c r="H281" s="251" t="s">
        <v>1</v>
      </c>
      <c r="I281" s="253"/>
      <c r="J281" s="250"/>
      <c r="K281" s="250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226</v>
      </c>
      <c r="AU281" s="258" t="s">
        <v>86</v>
      </c>
      <c r="AV281" s="15" t="s">
        <v>84</v>
      </c>
      <c r="AW281" s="15" t="s">
        <v>32</v>
      </c>
      <c r="AX281" s="15" t="s">
        <v>76</v>
      </c>
      <c r="AY281" s="258" t="s">
        <v>176</v>
      </c>
    </row>
    <row r="282" spans="2:51" s="13" customFormat="1" ht="10.2">
      <c r="B282" s="218"/>
      <c r="C282" s="219"/>
      <c r="D282" s="220" t="s">
        <v>226</v>
      </c>
      <c r="E282" s="221" t="s">
        <v>1</v>
      </c>
      <c r="F282" s="222" t="s">
        <v>1437</v>
      </c>
      <c r="G282" s="219"/>
      <c r="H282" s="223">
        <v>0.9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226</v>
      </c>
      <c r="AU282" s="229" t="s">
        <v>86</v>
      </c>
      <c r="AV282" s="13" t="s">
        <v>86</v>
      </c>
      <c r="AW282" s="13" t="s">
        <v>32</v>
      </c>
      <c r="AX282" s="13" t="s">
        <v>84</v>
      </c>
      <c r="AY282" s="229" t="s">
        <v>176</v>
      </c>
    </row>
    <row r="283" spans="1:65" s="2" customFormat="1" ht="24.15" customHeight="1">
      <c r="A283" s="34"/>
      <c r="B283" s="35"/>
      <c r="C283" s="205" t="s">
        <v>332</v>
      </c>
      <c r="D283" s="205" t="s">
        <v>179</v>
      </c>
      <c r="E283" s="206" t="s">
        <v>1438</v>
      </c>
      <c r="F283" s="207" t="s">
        <v>1439</v>
      </c>
      <c r="G283" s="208" t="s">
        <v>385</v>
      </c>
      <c r="H283" s="209">
        <v>42.1</v>
      </c>
      <c r="I283" s="210"/>
      <c r="J283" s="211">
        <f>ROUND(I283*H283,2)</f>
        <v>0</v>
      </c>
      <c r="K283" s="207" t="s">
        <v>183</v>
      </c>
      <c r="L283" s="39"/>
      <c r="M283" s="212" t="s">
        <v>1</v>
      </c>
      <c r="N283" s="213" t="s">
        <v>41</v>
      </c>
      <c r="O283" s="71"/>
      <c r="P283" s="214">
        <f>O283*H283</f>
        <v>0</v>
      </c>
      <c r="Q283" s="214">
        <v>8E-05</v>
      </c>
      <c r="R283" s="214">
        <f>Q283*H283</f>
        <v>0.0033680000000000003</v>
      </c>
      <c r="S283" s="214">
        <v>0</v>
      </c>
      <c r="T283" s="21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6" t="s">
        <v>193</v>
      </c>
      <c r="AT283" s="216" t="s">
        <v>179</v>
      </c>
      <c r="AU283" s="216" t="s">
        <v>86</v>
      </c>
      <c r="AY283" s="17" t="s">
        <v>176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7" t="s">
        <v>84</v>
      </c>
      <c r="BK283" s="217">
        <f>ROUND(I283*H283,2)</f>
        <v>0</v>
      </c>
      <c r="BL283" s="17" t="s">
        <v>193</v>
      </c>
      <c r="BM283" s="216" t="s">
        <v>1440</v>
      </c>
    </row>
    <row r="284" spans="2:51" s="15" customFormat="1" ht="20.4">
      <c r="B284" s="249"/>
      <c r="C284" s="250"/>
      <c r="D284" s="220" t="s">
        <v>226</v>
      </c>
      <c r="E284" s="251" t="s">
        <v>1</v>
      </c>
      <c r="F284" s="252" t="s">
        <v>1330</v>
      </c>
      <c r="G284" s="250"/>
      <c r="H284" s="251" t="s">
        <v>1</v>
      </c>
      <c r="I284" s="253"/>
      <c r="J284" s="250"/>
      <c r="K284" s="250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226</v>
      </c>
      <c r="AU284" s="258" t="s">
        <v>86</v>
      </c>
      <c r="AV284" s="15" t="s">
        <v>84</v>
      </c>
      <c r="AW284" s="15" t="s">
        <v>32</v>
      </c>
      <c r="AX284" s="15" t="s">
        <v>76</v>
      </c>
      <c r="AY284" s="258" t="s">
        <v>176</v>
      </c>
    </row>
    <row r="285" spans="2:51" s="15" customFormat="1" ht="10.2">
      <c r="B285" s="249"/>
      <c r="C285" s="250"/>
      <c r="D285" s="220" t="s">
        <v>226</v>
      </c>
      <c r="E285" s="251" t="s">
        <v>1</v>
      </c>
      <c r="F285" s="252" t="s">
        <v>1441</v>
      </c>
      <c r="G285" s="250"/>
      <c r="H285" s="251" t="s">
        <v>1</v>
      </c>
      <c r="I285" s="253"/>
      <c r="J285" s="250"/>
      <c r="K285" s="250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226</v>
      </c>
      <c r="AU285" s="258" t="s">
        <v>86</v>
      </c>
      <c r="AV285" s="15" t="s">
        <v>84</v>
      </c>
      <c r="AW285" s="15" t="s">
        <v>32</v>
      </c>
      <c r="AX285" s="15" t="s">
        <v>76</v>
      </c>
      <c r="AY285" s="258" t="s">
        <v>176</v>
      </c>
    </row>
    <row r="286" spans="2:51" s="15" customFormat="1" ht="10.2">
      <c r="B286" s="249"/>
      <c r="C286" s="250"/>
      <c r="D286" s="220" t="s">
        <v>226</v>
      </c>
      <c r="E286" s="251" t="s">
        <v>1</v>
      </c>
      <c r="F286" s="252" t="s">
        <v>1442</v>
      </c>
      <c r="G286" s="250"/>
      <c r="H286" s="251" t="s">
        <v>1</v>
      </c>
      <c r="I286" s="253"/>
      <c r="J286" s="250"/>
      <c r="K286" s="250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226</v>
      </c>
      <c r="AU286" s="258" t="s">
        <v>86</v>
      </c>
      <c r="AV286" s="15" t="s">
        <v>84</v>
      </c>
      <c r="AW286" s="15" t="s">
        <v>32</v>
      </c>
      <c r="AX286" s="15" t="s">
        <v>76</v>
      </c>
      <c r="AY286" s="258" t="s">
        <v>176</v>
      </c>
    </row>
    <row r="287" spans="2:51" s="15" customFormat="1" ht="10.2">
      <c r="B287" s="249"/>
      <c r="C287" s="250"/>
      <c r="D287" s="220" t="s">
        <v>226</v>
      </c>
      <c r="E287" s="251" t="s">
        <v>1</v>
      </c>
      <c r="F287" s="252" t="s">
        <v>1443</v>
      </c>
      <c r="G287" s="250"/>
      <c r="H287" s="251" t="s">
        <v>1</v>
      </c>
      <c r="I287" s="253"/>
      <c r="J287" s="250"/>
      <c r="K287" s="250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226</v>
      </c>
      <c r="AU287" s="258" t="s">
        <v>86</v>
      </c>
      <c r="AV287" s="15" t="s">
        <v>84</v>
      </c>
      <c r="AW287" s="15" t="s">
        <v>32</v>
      </c>
      <c r="AX287" s="15" t="s">
        <v>76</v>
      </c>
      <c r="AY287" s="258" t="s">
        <v>176</v>
      </c>
    </row>
    <row r="288" spans="2:51" s="15" customFormat="1" ht="10.2">
      <c r="B288" s="249"/>
      <c r="C288" s="250"/>
      <c r="D288" s="220" t="s">
        <v>226</v>
      </c>
      <c r="E288" s="251" t="s">
        <v>1</v>
      </c>
      <c r="F288" s="252" t="s">
        <v>1444</v>
      </c>
      <c r="G288" s="250"/>
      <c r="H288" s="251" t="s">
        <v>1</v>
      </c>
      <c r="I288" s="253"/>
      <c r="J288" s="250"/>
      <c r="K288" s="250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226</v>
      </c>
      <c r="AU288" s="258" t="s">
        <v>86</v>
      </c>
      <c r="AV288" s="15" t="s">
        <v>84</v>
      </c>
      <c r="AW288" s="15" t="s">
        <v>32</v>
      </c>
      <c r="AX288" s="15" t="s">
        <v>76</v>
      </c>
      <c r="AY288" s="258" t="s">
        <v>176</v>
      </c>
    </row>
    <row r="289" spans="2:51" s="15" customFormat="1" ht="10.2">
      <c r="B289" s="249"/>
      <c r="C289" s="250"/>
      <c r="D289" s="220" t="s">
        <v>226</v>
      </c>
      <c r="E289" s="251" t="s">
        <v>1</v>
      </c>
      <c r="F289" s="252" t="s">
        <v>1445</v>
      </c>
      <c r="G289" s="250"/>
      <c r="H289" s="251" t="s">
        <v>1</v>
      </c>
      <c r="I289" s="253"/>
      <c r="J289" s="250"/>
      <c r="K289" s="250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226</v>
      </c>
      <c r="AU289" s="258" t="s">
        <v>86</v>
      </c>
      <c r="AV289" s="15" t="s">
        <v>84</v>
      </c>
      <c r="AW289" s="15" t="s">
        <v>32</v>
      </c>
      <c r="AX289" s="15" t="s">
        <v>76</v>
      </c>
      <c r="AY289" s="258" t="s">
        <v>176</v>
      </c>
    </row>
    <row r="290" spans="2:51" s="15" customFormat="1" ht="10.2">
      <c r="B290" s="249"/>
      <c r="C290" s="250"/>
      <c r="D290" s="220" t="s">
        <v>226</v>
      </c>
      <c r="E290" s="251" t="s">
        <v>1</v>
      </c>
      <c r="F290" s="252" t="s">
        <v>400</v>
      </c>
      <c r="G290" s="250"/>
      <c r="H290" s="251" t="s">
        <v>1</v>
      </c>
      <c r="I290" s="253"/>
      <c r="J290" s="250"/>
      <c r="K290" s="250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226</v>
      </c>
      <c r="AU290" s="258" t="s">
        <v>86</v>
      </c>
      <c r="AV290" s="15" t="s">
        <v>84</v>
      </c>
      <c r="AW290" s="15" t="s">
        <v>32</v>
      </c>
      <c r="AX290" s="15" t="s">
        <v>76</v>
      </c>
      <c r="AY290" s="258" t="s">
        <v>176</v>
      </c>
    </row>
    <row r="291" spans="2:51" s="15" customFormat="1" ht="10.2">
      <c r="B291" s="249"/>
      <c r="C291" s="250"/>
      <c r="D291" s="220" t="s">
        <v>226</v>
      </c>
      <c r="E291" s="251" t="s">
        <v>1</v>
      </c>
      <c r="F291" s="252" t="s">
        <v>1446</v>
      </c>
      <c r="G291" s="250"/>
      <c r="H291" s="251" t="s">
        <v>1</v>
      </c>
      <c r="I291" s="253"/>
      <c r="J291" s="250"/>
      <c r="K291" s="250"/>
      <c r="L291" s="254"/>
      <c r="M291" s="255"/>
      <c r="N291" s="256"/>
      <c r="O291" s="256"/>
      <c r="P291" s="256"/>
      <c r="Q291" s="256"/>
      <c r="R291" s="256"/>
      <c r="S291" s="256"/>
      <c r="T291" s="257"/>
      <c r="AT291" s="258" t="s">
        <v>226</v>
      </c>
      <c r="AU291" s="258" t="s">
        <v>86</v>
      </c>
      <c r="AV291" s="15" t="s">
        <v>84</v>
      </c>
      <c r="AW291" s="15" t="s">
        <v>32</v>
      </c>
      <c r="AX291" s="15" t="s">
        <v>76</v>
      </c>
      <c r="AY291" s="258" t="s">
        <v>176</v>
      </c>
    </row>
    <row r="292" spans="2:51" s="13" customFormat="1" ht="10.2">
      <c r="B292" s="218"/>
      <c r="C292" s="219"/>
      <c r="D292" s="220" t="s">
        <v>226</v>
      </c>
      <c r="E292" s="221" t="s">
        <v>1</v>
      </c>
      <c r="F292" s="222" t="s">
        <v>1447</v>
      </c>
      <c r="G292" s="219"/>
      <c r="H292" s="223">
        <v>42.1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226</v>
      </c>
      <c r="AU292" s="229" t="s">
        <v>86</v>
      </c>
      <c r="AV292" s="13" t="s">
        <v>86</v>
      </c>
      <c r="AW292" s="13" t="s">
        <v>32</v>
      </c>
      <c r="AX292" s="13" t="s">
        <v>84</v>
      </c>
      <c r="AY292" s="229" t="s">
        <v>176</v>
      </c>
    </row>
    <row r="293" spans="1:65" s="2" customFormat="1" ht="24.15" customHeight="1">
      <c r="A293" s="34"/>
      <c r="B293" s="35"/>
      <c r="C293" s="259" t="s">
        <v>340</v>
      </c>
      <c r="D293" s="259" t="s">
        <v>341</v>
      </c>
      <c r="E293" s="260" t="s">
        <v>1448</v>
      </c>
      <c r="F293" s="261" t="s">
        <v>1449</v>
      </c>
      <c r="G293" s="262" t="s">
        <v>385</v>
      </c>
      <c r="H293" s="263">
        <v>42.732</v>
      </c>
      <c r="I293" s="264"/>
      <c r="J293" s="265">
        <f>ROUND(I293*H293,2)</f>
        <v>0</v>
      </c>
      <c r="K293" s="261" t="s">
        <v>183</v>
      </c>
      <c r="L293" s="266"/>
      <c r="M293" s="267" t="s">
        <v>1</v>
      </c>
      <c r="N293" s="268" t="s">
        <v>41</v>
      </c>
      <c r="O293" s="71"/>
      <c r="P293" s="214">
        <f>O293*H293</f>
        <v>0</v>
      </c>
      <c r="Q293" s="214">
        <v>0.1</v>
      </c>
      <c r="R293" s="214">
        <f>Q293*H293</f>
        <v>4.2732</v>
      </c>
      <c r="S293" s="214">
        <v>0</v>
      </c>
      <c r="T293" s="21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6" t="s">
        <v>210</v>
      </c>
      <c r="AT293" s="216" t="s">
        <v>341</v>
      </c>
      <c r="AU293" s="216" t="s">
        <v>86</v>
      </c>
      <c r="AY293" s="17" t="s">
        <v>176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84</v>
      </c>
      <c r="BK293" s="217">
        <f>ROUND(I293*H293,2)</f>
        <v>0</v>
      </c>
      <c r="BL293" s="17" t="s">
        <v>193</v>
      </c>
      <c r="BM293" s="216" t="s">
        <v>1450</v>
      </c>
    </row>
    <row r="294" spans="2:51" s="13" customFormat="1" ht="10.2">
      <c r="B294" s="218"/>
      <c r="C294" s="219"/>
      <c r="D294" s="220" t="s">
        <v>226</v>
      </c>
      <c r="E294" s="219"/>
      <c r="F294" s="222" t="s">
        <v>1451</v>
      </c>
      <c r="G294" s="219"/>
      <c r="H294" s="223">
        <v>42.732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226</v>
      </c>
      <c r="AU294" s="229" t="s">
        <v>86</v>
      </c>
      <c r="AV294" s="13" t="s">
        <v>86</v>
      </c>
      <c r="AW294" s="13" t="s">
        <v>4</v>
      </c>
      <c r="AX294" s="13" t="s">
        <v>84</v>
      </c>
      <c r="AY294" s="229" t="s">
        <v>176</v>
      </c>
    </row>
    <row r="295" spans="1:65" s="2" customFormat="1" ht="14.4" customHeight="1">
      <c r="A295" s="34"/>
      <c r="B295" s="35"/>
      <c r="C295" s="205" t="s">
        <v>8</v>
      </c>
      <c r="D295" s="205" t="s">
        <v>179</v>
      </c>
      <c r="E295" s="206" t="s">
        <v>1452</v>
      </c>
      <c r="F295" s="207" t="s">
        <v>1453</v>
      </c>
      <c r="G295" s="208" t="s">
        <v>240</v>
      </c>
      <c r="H295" s="209">
        <v>5</v>
      </c>
      <c r="I295" s="210"/>
      <c r="J295" s="211">
        <f>ROUND(I295*H295,2)</f>
        <v>0</v>
      </c>
      <c r="K295" s="207" t="s">
        <v>183</v>
      </c>
      <c r="L295" s="39"/>
      <c r="M295" s="212" t="s">
        <v>1</v>
      </c>
      <c r="N295" s="213" t="s">
        <v>41</v>
      </c>
      <c r="O295" s="71"/>
      <c r="P295" s="214">
        <f>O295*H295</f>
        <v>0</v>
      </c>
      <c r="Q295" s="214">
        <v>0.29666</v>
      </c>
      <c r="R295" s="214">
        <f>Q295*H295</f>
        <v>1.4832999999999998</v>
      </c>
      <c r="S295" s="214">
        <v>0</v>
      </c>
      <c r="T295" s="215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6" t="s">
        <v>193</v>
      </c>
      <c r="AT295" s="216" t="s">
        <v>179</v>
      </c>
      <c r="AU295" s="216" t="s">
        <v>86</v>
      </c>
      <c r="AY295" s="17" t="s">
        <v>176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7" t="s">
        <v>84</v>
      </c>
      <c r="BK295" s="217">
        <f>ROUND(I295*H295,2)</f>
        <v>0</v>
      </c>
      <c r="BL295" s="17" t="s">
        <v>193</v>
      </c>
      <c r="BM295" s="216" t="s">
        <v>1454</v>
      </c>
    </row>
    <row r="296" spans="1:65" s="2" customFormat="1" ht="24.15" customHeight="1">
      <c r="A296" s="34"/>
      <c r="B296" s="35"/>
      <c r="C296" s="259" t="s">
        <v>351</v>
      </c>
      <c r="D296" s="259" t="s">
        <v>341</v>
      </c>
      <c r="E296" s="260" t="s">
        <v>1455</v>
      </c>
      <c r="F296" s="261" t="s">
        <v>1456</v>
      </c>
      <c r="G296" s="262" t="s">
        <v>240</v>
      </c>
      <c r="H296" s="263">
        <v>5</v>
      </c>
      <c r="I296" s="264"/>
      <c r="J296" s="265">
        <f>ROUND(I296*H296,2)</f>
        <v>0</v>
      </c>
      <c r="K296" s="261" t="s">
        <v>183</v>
      </c>
      <c r="L296" s="266"/>
      <c r="M296" s="267" t="s">
        <v>1</v>
      </c>
      <c r="N296" s="268" t="s">
        <v>41</v>
      </c>
      <c r="O296" s="71"/>
      <c r="P296" s="214">
        <f>O296*H296</f>
        <v>0</v>
      </c>
      <c r="Q296" s="214">
        <v>0.011</v>
      </c>
      <c r="R296" s="214">
        <f>Q296*H296</f>
        <v>0.05499999999999999</v>
      </c>
      <c r="S296" s="214">
        <v>0</v>
      </c>
      <c r="T296" s="21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6" t="s">
        <v>210</v>
      </c>
      <c r="AT296" s="216" t="s">
        <v>341</v>
      </c>
      <c r="AU296" s="216" t="s">
        <v>86</v>
      </c>
      <c r="AY296" s="17" t="s">
        <v>176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84</v>
      </c>
      <c r="BK296" s="217">
        <f>ROUND(I296*H296,2)</f>
        <v>0</v>
      </c>
      <c r="BL296" s="17" t="s">
        <v>193</v>
      </c>
      <c r="BM296" s="216" t="s">
        <v>1457</v>
      </c>
    </row>
    <row r="297" spans="1:65" s="2" customFormat="1" ht="24.15" customHeight="1">
      <c r="A297" s="34"/>
      <c r="B297" s="35"/>
      <c r="C297" s="205" t="s">
        <v>355</v>
      </c>
      <c r="D297" s="205" t="s">
        <v>179</v>
      </c>
      <c r="E297" s="206" t="s">
        <v>1458</v>
      </c>
      <c r="F297" s="207" t="s">
        <v>1459</v>
      </c>
      <c r="G297" s="208" t="s">
        <v>385</v>
      </c>
      <c r="H297" s="209">
        <v>21.3</v>
      </c>
      <c r="I297" s="210"/>
      <c r="J297" s="211">
        <f>ROUND(I297*H297,2)</f>
        <v>0</v>
      </c>
      <c r="K297" s="207" t="s">
        <v>183</v>
      </c>
      <c r="L297" s="39"/>
      <c r="M297" s="212" t="s">
        <v>1</v>
      </c>
      <c r="N297" s="213" t="s">
        <v>41</v>
      </c>
      <c r="O297" s="71"/>
      <c r="P297" s="214">
        <f>O297*H297</f>
        <v>0</v>
      </c>
      <c r="Q297" s="214">
        <v>1E-05</v>
      </c>
      <c r="R297" s="214">
        <f>Q297*H297</f>
        <v>0.00021300000000000003</v>
      </c>
      <c r="S297" s="214">
        <v>0</v>
      </c>
      <c r="T297" s="21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6" t="s">
        <v>193</v>
      </c>
      <c r="AT297" s="216" t="s">
        <v>179</v>
      </c>
      <c r="AU297" s="216" t="s">
        <v>86</v>
      </c>
      <c r="AY297" s="17" t="s">
        <v>176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7" t="s">
        <v>84</v>
      </c>
      <c r="BK297" s="217">
        <f>ROUND(I297*H297,2)</f>
        <v>0</v>
      </c>
      <c r="BL297" s="17" t="s">
        <v>193</v>
      </c>
      <c r="BM297" s="216" t="s">
        <v>1460</v>
      </c>
    </row>
    <row r="298" spans="2:51" s="15" customFormat="1" ht="20.4">
      <c r="B298" s="249"/>
      <c r="C298" s="250"/>
      <c r="D298" s="220" t="s">
        <v>226</v>
      </c>
      <c r="E298" s="251" t="s">
        <v>1</v>
      </c>
      <c r="F298" s="252" t="s">
        <v>1324</v>
      </c>
      <c r="G298" s="250"/>
      <c r="H298" s="251" t="s">
        <v>1</v>
      </c>
      <c r="I298" s="253"/>
      <c r="J298" s="250"/>
      <c r="K298" s="250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226</v>
      </c>
      <c r="AU298" s="258" t="s">
        <v>86</v>
      </c>
      <c r="AV298" s="15" t="s">
        <v>84</v>
      </c>
      <c r="AW298" s="15" t="s">
        <v>32</v>
      </c>
      <c r="AX298" s="15" t="s">
        <v>76</v>
      </c>
      <c r="AY298" s="258" t="s">
        <v>176</v>
      </c>
    </row>
    <row r="299" spans="2:51" s="15" customFormat="1" ht="10.2">
      <c r="B299" s="249"/>
      <c r="C299" s="250"/>
      <c r="D299" s="220" t="s">
        <v>226</v>
      </c>
      <c r="E299" s="251" t="s">
        <v>1</v>
      </c>
      <c r="F299" s="252" t="s">
        <v>1461</v>
      </c>
      <c r="G299" s="250"/>
      <c r="H299" s="251" t="s">
        <v>1</v>
      </c>
      <c r="I299" s="253"/>
      <c r="J299" s="250"/>
      <c r="K299" s="250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226</v>
      </c>
      <c r="AU299" s="258" t="s">
        <v>86</v>
      </c>
      <c r="AV299" s="15" t="s">
        <v>84</v>
      </c>
      <c r="AW299" s="15" t="s">
        <v>32</v>
      </c>
      <c r="AX299" s="15" t="s">
        <v>76</v>
      </c>
      <c r="AY299" s="258" t="s">
        <v>176</v>
      </c>
    </row>
    <row r="300" spans="2:51" s="15" customFormat="1" ht="10.2">
      <c r="B300" s="249"/>
      <c r="C300" s="250"/>
      <c r="D300" s="220" t="s">
        <v>226</v>
      </c>
      <c r="E300" s="251" t="s">
        <v>1</v>
      </c>
      <c r="F300" s="252" t="s">
        <v>1462</v>
      </c>
      <c r="G300" s="250"/>
      <c r="H300" s="251" t="s">
        <v>1</v>
      </c>
      <c r="I300" s="253"/>
      <c r="J300" s="250"/>
      <c r="K300" s="250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226</v>
      </c>
      <c r="AU300" s="258" t="s">
        <v>86</v>
      </c>
      <c r="AV300" s="15" t="s">
        <v>84</v>
      </c>
      <c r="AW300" s="15" t="s">
        <v>32</v>
      </c>
      <c r="AX300" s="15" t="s">
        <v>76</v>
      </c>
      <c r="AY300" s="258" t="s">
        <v>176</v>
      </c>
    </row>
    <row r="301" spans="2:51" s="15" customFormat="1" ht="10.2">
      <c r="B301" s="249"/>
      <c r="C301" s="250"/>
      <c r="D301" s="220" t="s">
        <v>226</v>
      </c>
      <c r="E301" s="251" t="s">
        <v>1</v>
      </c>
      <c r="F301" s="252" t="s">
        <v>1463</v>
      </c>
      <c r="G301" s="250"/>
      <c r="H301" s="251" t="s">
        <v>1</v>
      </c>
      <c r="I301" s="253"/>
      <c r="J301" s="250"/>
      <c r="K301" s="250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226</v>
      </c>
      <c r="AU301" s="258" t="s">
        <v>86</v>
      </c>
      <c r="AV301" s="15" t="s">
        <v>84</v>
      </c>
      <c r="AW301" s="15" t="s">
        <v>32</v>
      </c>
      <c r="AX301" s="15" t="s">
        <v>76</v>
      </c>
      <c r="AY301" s="258" t="s">
        <v>176</v>
      </c>
    </row>
    <row r="302" spans="2:51" s="15" customFormat="1" ht="10.2">
      <c r="B302" s="249"/>
      <c r="C302" s="250"/>
      <c r="D302" s="220" t="s">
        <v>226</v>
      </c>
      <c r="E302" s="251" t="s">
        <v>1</v>
      </c>
      <c r="F302" s="252" t="s">
        <v>1464</v>
      </c>
      <c r="G302" s="250"/>
      <c r="H302" s="251" t="s">
        <v>1</v>
      </c>
      <c r="I302" s="253"/>
      <c r="J302" s="250"/>
      <c r="K302" s="250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226</v>
      </c>
      <c r="AU302" s="258" t="s">
        <v>86</v>
      </c>
      <c r="AV302" s="15" t="s">
        <v>84</v>
      </c>
      <c r="AW302" s="15" t="s">
        <v>32</v>
      </c>
      <c r="AX302" s="15" t="s">
        <v>76</v>
      </c>
      <c r="AY302" s="258" t="s">
        <v>176</v>
      </c>
    </row>
    <row r="303" spans="2:51" s="15" customFormat="1" ht="10.2">
      <c r="B303" s="249"/>
      <c r="C303" s="250"/>
      <c r="D303" s="220" t="s">
        <v>226</v>
      </c>
      <c r="E303" s="251" t="s">
        <v>1</v>
      </c>
      <c r="F303" s="252" t="s">
        <v>1465</v>
      </c>
      <c r="G303" s="250"/>
      <c r="H303" s="251" t="s">
        <v>1</v>
      </c>
      <c r="I303" s="253"/>
      <c r="J303" s="250"/>
      <c r="K303" s="250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226</v>
      </c>
      <c r="AU303" s="258" t="s">
        <v>86</v>
      </c>
      <c r="AV303" s="15" t="s">
        <v>84</v>
      </c>
      <c r="AW303" s="15" t="s">
        <v>32</v>
      </c>
      <c r="AX303" s="15" t="s">
        <v>76</v>
      </c>
      <c r="AY303" s="258" t="s">
        <v>176</v>
      </c>
    </row>
    <row r="304" spans="2:51" s="15" customFormat="1" ht="10.2">
      <c r="B304" s="249"/>
      <c r="C304" s="250"/>
      <c r="D304" s="220" t="s">
        <v>226</v>
      </c>
      <c r="E304" s="251" t="s">
        <v>1</v>
      </c>
      <c r="F304" s="252" t="s">
        <v>400</v>
      </c>
      <c r="G304" s="250"/>
      <c r="H304" s="251" t="s">
        <v>1</v>
      </c>
      <c r="I304" s="253"/>
      <c r="J304" s="250"/>
      <c r="K304" s="250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226</v>
      </c>
      <c r="AU304" s="258" t="s">
        <v>86</v>
      </c>
      <c r="AV304" s="15" t="s">
        <v>84</v>
      </c>
      <c r="AW304" s="15" t="s">
        <v>32</v>
      </c>
      <c r="AX304" s="15" t="s">
        <v>76</v>
      </c>
      <c r="AY304" s="258" t="s">
        <v>176</v>
      </c>
    </row>
    <row r="305" spans="2:51" s="15" customFormat="1" ht="10.2">
      <c r="B305" s="249"/>
      <c r="C305" s="250"/>
      <c r="D305" s="220" t="s">
        <v>226</v>
      </c>
      <c r="E305" s="251" t="s">
        <v>1</v>
      </c>
      <c r="F305" s="252" t="s">
        <v>1466</v>
      </c>
      <c r="G305" s="250"/>
      <c r="H305" s="251" t="s">
        <v>1</v>
      </c>
      <c r="I305" s="253"/>
      <c r="J305" s="250"/>
      <c r="K305" s="250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226</v>
      </c>
      <c r="AU305" s="258" t="s">
        <v>86</v>
      </c>
      <c r="AV305" s="15" t="s">
        <v>84</v>
      </c>
      <c r="AW305" s="15" t="s">
        <v>32</v>
      </c>
      <c r="AX305" s="15" t="s">
        <v>76</v>
      </c>
      <c r="AY305" s="258" t="s">
        <v>176</v>
      </c>
    </row>
    <row r="306" spans="2:51" s="13" customFormat="1" ht="10.2">
      <c r="B306" s="218"/>
      <c r="C306" s="219"/>
      <c r="D306" s="220" t="s">
        <v>226</v>
      </c>
      <c r="E306" s="221" t="s">
        <v>1</v>
      </c>
      <c r="F306" s="222" t="s">
        <v>1467</v>
      </c>
      <c r="G306" s="219"/>
      <c r="H306" s="223">
        <v>21.3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226</v>
      </c>
      <c r="AU306" s="229" t="s">
        <v>86</v>
      </c>
      <c r="AV306" s="13" t="s">
        <v>86</v>
      </c>
      <c r="AW306" s="13" t="s">
        <v>32</v>
      </c>
      <c r="AX306" s="13" t="s">
        <v>84</v>
      </c>
      <c r="AY306" s="229" t="s">
        <v>176</v>
      </c>
    </row>
    <row r="307" spans="1:65" s="2" customFormat="1" ht="24.15" customHeight="1">
      <c r="A307" s="34"/>
      <c r="B307" s="35"/>
      <c r="C307" s="259" t="s">
        <v>359</v>
      </c>
      <c r="D307" s="259" t="s">
        <v>341</v>
      </c>
      <c r="E307" s="260" t="s">
        <v>1468</v>
      </c>
      <c r="F307" s="261" t="s">
        <v>1469</v>
      </c>
      <c r="G307" s="262" t="s">
        <v>385</v>
      </c>
      <c r="H307" s="263">
        <v>21.62</v>
      </c>
      <c r="I307" s="264"/>
      <c r="J307" s="265">
        <f>ROUND(I307*H307,2)</f>
        <v>0</v>
      </c>
      <c r="K307" s="261" t="s">
        <v>183</v>
      </c>
      <c r="L307" s="266"/>
      <c r="M307" s="267" t="s">
        <v>1</v>
      </c>
      <c r="N307" s="268" t="s">
        <v>41</v>
      </c>
      <c r="O307" s="71"/>
      <c r="P307" s="214">
        <f>O307*H307</f>
        <v>0</v>
      </c>
      <c r="Q307" s="214">
        <v>0.0029</v>
      </c>
      <c r="R307" s="214">
        <f>Q307*H307</f>
        <v>0.062698</v>
      </c>
      <c r="S307" s="214">
        <v>0</v>
      </c>
      <c r="T307" s="21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6" t="s">
        <v>210</v>
      </c>
      <c r="AT307" s="216" t="s">
        <v>341</v>
      </c>
      <c r="AU307" s="216" t="s">
        <v>86</v>
      </c>
      <c r="AY307" s="17" t="s">
        <v>176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7" t="s">
        <v>84</v>
      </c>
      <c r="BK307" s="217">
        <f>ROUND(I307*H307,2)</f>
        <v>0</v>
      </c>
      <c r="BL307" s="17" t="s">
        <v>193</v>
      </c>
      <c r="BM307" s="216" t="s">
        <v>1470</v>
      </c>
    </row>
    <row r="308" spans="2:51" s="13" customFormat="1" ht="10.2">
      <c r="B308" s="218"/>
      <c r="C308" s="219"/>
      <c r="D308" s="220" t="s">
        <v>226</v>
      </c>
      <c r="E308" s="219"/>
      <c r="F308" s="222" t="s">
        <v>1471</v>
      </c>
      <c r="G308" s="219"/>
      <c r="H308" s="223">
        <v>21.62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226</v>
      </c>
      <c r="AU308" s="229" t="s">
        <v>86</v>
      </c>
      <c r="AV308" s="13" t="s">
        <v>86</v>
      </c>
      <c r="AW308" s="13" t="s">
        <v>4</v>
      </c>
      <c r="AX308" s="13" t="s">
        <v>84</v>
      </c>
      <c r="AY308" s="229" t="s">
        <v>176</v>
      </c>
    </row>
    <row r="309" spans="1:65" s="2" customFormat="1" ht="24.15" customHeight="1">
      <c r="A309" s="34"/>
      <c r="B309" s="35"/>
      <c r="C309" s="205" t="s">
        <v>364</v>
      </c>
      <c r="D309" s="205" t="s">
        <v>179</v>
      </c>
      <c r="E309" s="206" t="s">
        <v>1472</v>
      </c>
      <c r="F309" s="207" t="s">
        <v>1473</v>
      </c>
      <c r="G309" s="208" t="s">
        <v>240</v>
      </c>
      <c r="H309" s="209">
        <v>5</v>
      </c>
      <c r="I309" s="210"/>
      <c r="J309" s="211">
        <f>ROUND(I309*H309,2)</f>
        <v>0</v>
      </c>
      <c r="K309" s="207" t="s">
        <v>183</v>
      </c>
      <c r="L309" s="39"/>
      <c r="M309" s="212" t="s">
        <v>1</v>
      </c>
      <c r="N309" s="213" t="s">
        <v>41</v>
      </c>
      <c r="O309" s="71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193</v>
      </c>
      <c r="AT309" s="216" t="s">
        <v>179</v>
      </c>
      <c r="AU309" s="216" t="s">
        <v>86</v>
      </c>
      <c r="AY309" s="17" t="s">
        <v>176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84</v>
      </c>
      <c r="BK309" s="217">
        <f>ROUND(I309*H309,2)</f>
        <v>0</v>
      </c>
      <c r="BL309" s="17" t="s">
        <v>193</v>
      </c>
      <c r="BM309" s="216" t="s">
        <v>1474</v>
      </c>
    </row>
    <row r="310" spans="1:65" s="2" customFormat="1" ht="14.4" customHeight="1">
      <c r="A310" s="34"/>
      <c r="B310" s="35"/>
      <c r="C310" s="259" t="s">
        <v>368</v>
      </c>
      <c r="D310" s="259" t="s">
        <v>341</v>
      </c>
      <c r="E310" s="260" t="s">
        <v>1475</v>
      </c>
      <c r="F310" s="261" t="s">
        <v>1476</v>
      </c>
      <c r="G310" s="262" t="s">
        <v>240</v>
      </c>
      <c r="H310" s="263">
        <v>5</v>
      </c>
      <c r="I310" s="264"/>
      <c r="J310" s="265">
        <f>ROUND(I310*H310,2)</f>
        <v>0</v>
      </c>
      <c r="K310" s="261" t="s">
        <v>183</v>
      </c>
      <c r="L310" s="266"/>
      <c r="M310" s="267" t="s">
        <v>1</v>
      </c>
      <c r="N310" s="268" t="s">
        <v>41</v>
      </c>
      <c r="O310" s="71"/>
      <c r="P310" s="214">
        <f>O310*H310</f>
        <v>0</v>
      </c>
      <c r="Q310" s="214">
        <v>0.0008</v>
      </c>
      <c r="R310" s="214">
        <f>Q310*H310</f>
        <v>0.004</v>
      </c>
      <c r="S310" s="214">
        <v>0</v>
      </c>
      <c r="T310" s="21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6" t="s">
        <v>210</v>
      </c>
      <c r="AT310" s="216" t="s">
        <v>341</v>
      </c>
      <c r="AU310" s="216" t="s">
        <v>86</v>
      </c>
      <c r="AY310" s="17" t="s">
        <v>176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7" t="s">
        <v>84</v>
      </c>
      <c r="BK310" s="217">
        <f>ROUND(I310*H310,2)</f>
        <v>0</v>
      </c>
      <c r="BL310" s="17" t="s">
        <v>193</v>
      </c>
      <c r="BM310" s="216" t="s">
        <v>1477</v>
      </c>
    </row>
    <row r="311" spans="1:65" s="2" customFormat="1" ht="24.15" customHeight="1">
      <c r="A311" s="34"/>
      <c r="B311" s="35"/>
      <c r="C311" s="205" t="s">
        <v>7</v>
      </c>
      <c r="D311" s="205" t="s">
        <v>179</v>
      </c>
      <c r="E311" s="206" t="s">
        <v>1478</v>
      </c>
      <c r="F311" s="207" t="s">
        <v>1479</v>
      </c>
      <c r="G311" s="208" t="s">
        <v>291</v>
      </c>
      <c r="H311" s="209">
        <v>1</v>
      </c>
      <c r="I311" s="210"/>
      <c r="J311" s="211">
        <f>ROUND(I311*H311,2)</f>
        <v>0</v>
      </c>
      <c r="K311" s="207" t="s">
        <v>183</v>
      </c>
      <c r="L311" s="39"/>
      <c r="M311" s="212" t="s">
        <v>1</v>
      </c>
      <c r="N311" s="213" t="s">
        <v>41</v>
      </c>
      <c r="O311" s="71"/>
      <c r="P311" s="214">
        <f>O311*H311</f>
        <v>0</v>
      </c>
      <c r="Q311" s="214">
        <v>0</v>
      </c>
      <c r="R311" s="214">
        <f>Q311*H311</f>
        <v>0</v>
      </c>
      <c r="S311" s="214">
        <v>1.92</v>
      </c>
      <c r="T311" s="215">
        <f>S311*H311</f>
        <v>1.92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6" t="s">
        <v>193</v>
      </c>
      <c r="AT311" s="216" t="s">
        <v>179</v>
      </c>
      <c r="AU311" s="216" t="s">
        <v>86</v>
      </c>
      <c r="AY311" s="17" t="s">
        <v>176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7" t="s">
        <v>84</v>
      </c>
      <c r="BK311" s="217">
        <f>ROUND(I311*H311,2)</f>
        <v>0</v>
      </c>
      <c r="BL311" s="17" t="s">
        <v>193</v>
      </c>
      <c r="BM311" s="216" t="s">
        <v>1480</v>
      </c>
    </row>
    <row r="312" spans="2:51" s="15" customFormat="1" ht="10.2">
      <c r="B312" s="249"/>
      <c r="C312" s="250"/>
      <c r="D312" s="220" t="s">
        <v>226</v>
      </c>
      <c r="E312" s="251" t="s">
        <v>1</v>
      </c>
      <c r="F312" s="252" t="s">
        <v>1481</v>
      </c>
      <c r="G312" s="250"/>
      <c r="H312" s="251" t="s">
        <v>1</v>
      </c>
      <c r="I312" s="253"/>
      <c r="J312" s="250"/>
      <c r="K312" s="250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226</v>
      </c>
      <c r="AU312" s="258" t="s">
        <v>86</v>
      </c>
      <c r="AV312" s="15" t="s">
        <v>84</v>
      </c>
      <c r="AW312" s="15" t="s">
        <v>32</v>
      </c>
      <c r="AX312" s="15" t="s">
        <v>76</v>
      </c>
      <c r="AY312" s="258" t="s">
        <v>176</v>
      </c>
    </row>
    <row r="313" spans="2:51" s="13" customFormat="1" ht="10.2">
      <c r="B313" s="218"/>
      <c r="C313" s="219"/>
      <c r="D313" s="220" t="s">
        <v>226</v>
      </c>
      <c r="E313" s="221" t="s">
        <v>1</v>
      </c>
      <c r="F313" s="222" t="s">
        <v>84</v>
      </c>
      <c r="G313" s="219"/>
      <c r="H313" s="223">
        <v>1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226</v>
      </c>
      <c r="AU313" s="229" t="s">
        <v>86</v>
      </c>
      <c r="AV313" s="13" t="s">
        <v>86</v>
      </c>
      <c r="AW313" s="13" t="s">
        <v>32</v>
      </c>
      <c r="AX313" s="13" t="s">
        <v>84</v>
      </c>
      <c r="AY313" s="229" t="s">
        <v>176</v>
      </c>
    </row>
    <row r="314" spans="1:65" s="2" customFormat="1" ht="24.15" customHeight="1">
      <c r="A314" s="34"/>
      <c r="B314" s="35"/>
      <c r="C314" s="205" t="s">
        <v>377</v>
      </c>
      <c r="D314" s="205" t="s">
        <v>179</v>
      </c>
      <c r="E314" s="206" t="s">
        <v>1482</v>
      </c>
      <c r="F314" s="207" t="s">
        <v>1483</v>
      </c>
      <c r="G314" s="208" t="s">
        <v>240</v>
      </c>
      <c r="H314" s="209">
        <v>5</v>
      </c>
      <c r="I314" s="210"/>
      <c r="J314" s="211">
        <f aca="true" t="shared" si="5" ref="J314:J321">ROUND(I314*H314,2)</f>
        <v>0</v>
      </c>
      <c r="K314" s="207" t="s">
        <v>183</v>
      </c>
      <c r="L314" s="39"/>
      <c r="M314" s="212" t="s">
        <v>1</v>
      </c>
      <c r="N314" s="213" t="s">
        <v>41</v>
      </c>
      <c r="O314" s="71"/>
      <c r="P314" s="214">
        <f aca="true" t="shared" si="6" ref="P314:P321">O314*H314</f>
        <v>0</v>
      </c>
      <c r="Q314" s="214">
        <v>2.61488</v>
      </c>
      <c r="R314" s="214">
        <f aca="true" t="shared" si="7" ref="R314:R321">Q314*H314</f>
        <v>13.074399999999999</v>
      </c>
      <c r="S314" s="214">
        <v>0</v>
      </c>
      <c r="T314" s="215">
        <f aca="true" t="shared" si="8" ref="T314:T321"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6" t="s">
        <v>193</v>
      </c>
      <c r="AT314" s="216" t="s">
        <v>179</v>
      </c>
      <c r="AU314" s="216" t="s">
        <v>86</v>
      </c>
      <c r="AY314" s="17" t="s">
        <v>176</v>
      </c>
      <c r="BE314" s="217">
        <f aca="true" t="shared" si="9" ref="BE314:BE321">IF(N314="základní",J314,0)</f>
        <v>0</v>
      </c>
      <c r="BF314" s="217">
        <f aca="true" t="shared" si="10" ref="BF314:BF321">IF(N314="snížená",J314,0)</f>
        <v>0</v>
      </c>
      <c r="BG314" s="217">
        <f aca="true" t="shared" si="11" ref="BG314:BG321">IF(N314="zákl. přenesená",J314,0)</f>
        <v>0</v>
      </c>
      <c r="BH314" s="217">
        <f aca="true" t="shared" si="12" ref="BH314:BH321">IF(N314="sníž. přenesená",J314,0)</f>
        <v>0</v>
      </c>
      <c r="BI314" s="217">
        <f aca="true" t="shared" si="13" ref="BI314:BI321">IF(N314="nulová",J314,0)</f>
        <v>0</v>
      </c>
      <c r="BJ314" s="17" t="s">
        <v>84</v>
      </c>
      <c r="BK314" s="217">
        <f aca="true" t="shared" si="14" ref="BK314:BK321">ROUND(I314*H314,2)</f>
        <v>0</v>
      </c>
      <c r="BL314" s="17" t="s">
        <v>193</v>
      </c>
      <c r="BM314" s="216" t="s">
        <v>1484</v>
      </c>
    </row>
    <row r="315" spans="1:65" s="2" customFormat="1" ht="14.4" customHeight="1">
      <c r="A315" s="34"/>
      <c r="B315" s="35"/>
      <c r="C315" s="259" t="s">
        <v>382</v>
      </c>
      <c r="D315" s="259" t="s">
        <v>341</v>
      </c>
      <c r="E315" s="260" t="s">
        <v>1485</v>
      </c>
      <c r="F315" s="261" t="s">
        <v>1486</v>
      </c>
      <c r="G315" s="262" t="s">
        <v>240</v>
      </c>
      <c r="H315" s="263">
        <v>5</v>
      </c>
      <c r="I315" s="264"/>
      <c r="J315" s="265">
        <f t="shared" si="5"/>
        <v>0</v>
      </c>
      <c r="K315" s="261" t="s">
        <v>1</v>
      </c>
      <c r="L315" s="266"/>
      <c r="M315" s="267" t="s">
        <v>1</v>
      </c>
      <c r="N315" s="268" t="s">
        <v>41</v>
      </c>
      <c r="O315" s="71"/>
      <c r="P315" s="214">
        <f t="shared" si="6"/>
        <v>0</v>
      </c>
      <c r="Q315" s="214">
        <v>2.255</v>
      </c>
      <c r="R315" s="214">
        <f t="shared" si="7"/>
        <v>11.274999999999999</v>
      </c>
      <c r="S315" s="214">
        <v>0</v>
      </c>
      <c r="T315" s="215">
        <f t="shared" si="8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210</v>
      </c>
      <c r="AT315" s="216" t="s">
        <v>341</v>
      </c>
      <c r="AU315" s="216" t="s">
        <v>86</v>
      </c>
      <c r="AY315" s="17" t="s">
        <v>176</v>
      </c>
      <c r="BE315" s="217">
        <f t="shared" si="9"/>
        <v>0</v>
      </c>
      <c r="BF315" s="217">
        <f t="shared" si="10"/>
        <v>0</v>
      </c>
      <c r="BG315" s="217">
        <f t="shared" si="11"/>
        <v>0</v>
      </c>
      <c r="BH315" s="217">
        <f t="shared" si="12"/>
        <v>0</v>
      </c>
      <c r="BI315" s="217">
        <f t="shared" si="13"/>
        <v>0</v>
      </c>
      <c r="BJ315" s="17" t="s">
        <v>84</v>
      </c>
      <c r="BK315" s="217">
        <f t="shared" si="14"/>
        <v>0</v>
      </c>
      <c r="BL315" s="17" t="s">
        <v>193</v>
      </c>
      <c r="BM315" s="216" t="s">
        <v>1487</v>
      </c>
    </row>
    <row r="316" spans="1:65" s="2" customFormat="1" ht="24.15" customHeight="1">
      <c r="A316" s="34"/>
      <c r="B316" s="35"/>
      <c r="C316" s="205" t="s">
        <v>387</v>
      </c>
      <c r="D316" s="205" t="s">
        <v>179</v>
      </c>
      <c r="E316" s="206" t="s">
        <v>1488</v>
      </c>
      <c r="F316" s="207" t="s">
        <v>1489</v>
      </c>
      <c r="G316" s="208" t="s">
        <v>240</v>
      </c>
      <c r="H316" s="209">
        <v>5</v>
      </c>
      <c r="I316" s="210"/>
      <c r="J316" s="211">
        <f t="shared" si="5"/>
        <v>0</v>
      </c>
      <c r="K316" s="207" t="s">
        <v>183</v>
      </c>
      <c r="L316" s="39"/>
      <c r="M316" s="212" t="s">
        <v>1</v>
      </c>
      <c r="N316" s="213" t="s">
        <v>41</v>
      </c>
      <c r="O316" s="71"/>
      <c r="P316" s="214">
        <f t="shared" si="6"/>
        <v>0</v>
      </c>
      <c r="Q316" s="214">
        <v>0.14494</v>
      </c>
      <c r="R316" s="214">
        <f t="shared" si="7"/>
        <v>0.7247000000000001</v>
      </c>
      <c r="S316" s="214">
        <v>0</v>
      </c>
      <c r="T316" s="215">
        <f t="shared" si="8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6" t="s">
        <v>193</v>
      </c>
      <c r="AT316" s="216" t="s">
        <v>179</v>
      </c>
      <c r="AU316" s="216" t="s">
        <v>86</v>
      </c>
      <c r="AY316" s="17" t="s">
        <v>176</v>
      </c>
      <c r="BE316" s="217">
        <f t="shared" si="9"/>
        <v>0</v>
      </c>
      <c r="BF316" s="217">
        <f t="shared" si="10"/>
        <v>0</v>
      </c>
      <c r="BG316" s="217">
        <f t="shared" si="11"/>
        <v>0</v>
      </c>
      <c r="BH316" s="217">
        <f t="shared" si="12"/>
        <v>0</v>
      </c>
      <c r="BI316" s="217">
        <f t="shared" si="13"/>
        <v>0</v>
      </c>
      <c r="BJ316" s="17" t="s">
        <v>84</v>
      </c>
      <c r="BK316" s="217">
        <f t="shared" si="14"/>
        <v>0</v>
      </c>
      <c r="BL316" s="17" t="s">
        <v>193</v>
      </c>
      <c r="BM316" s="216" t="s">
        <v>1490</v>
      </c>
    </row>
    <row r="317" spans="1:65" s="2" customFormat="1" ht="14.4" customHeight="1">
      <c r="A317" s="34"/>
      <c r="B317" s="35"/>
      <c r="C317" s="259" t="s">
        <v>392</v>
      </c>
      <c r="D317" s="259" t="s">
        <v>341</v>
      </c>
      <c r="E317" s="260" t="s">
        <v>1491</v>
      </c>
      <c r="F317" s="261" t="s">
        <v>1492</v>
      </c>
      <c r="G317" s="262" t="s">
        <v>240</v>
      </c>
      <c r="H317" s="263">
        <v>5</v>
      </c>
      <c r="I317" s="264"/>
      <c r="J317" s="265">
        <f t="shared" si="5"/>
        <v>0</v>
      </c>
      <c r="K317" s="261" t="s">
        <v>183</v>
      </c>
      <c r="L317" s="266"/>
      <c r="M317" s="267" t="s">
        <v>1</v>
      </c>
      <c r="N317" s="268" t="s">
        <v>41</v>
      </c>
      <c r="O317" s="71"/>
      <c r="P317" s="214">
        <f t="shared" si="6"/>
        <v>0</v>
      </c>
      <c r="Q317" s="214">
        <v>0.01941</v>
      </c>
      <c r="R317" s="214">
        <f t="shared" si="7"/>
        <v>0.09705</v>
      </c>
      <c r="S317" s="214">
        <v>0</v>
      </c>
      <c r="T317" s="215">
        <f t="shared" si="8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6" t="s">
        <v>210</v>
      </c>
      <c r="AT317" s="216" t="s">
        <v>341</v>
      </c>
      <c r="AU317" s="216" t="s">
        <v>86</v>
      </c>
      <c r="AY317" s="17" t="s">
        <v>176</v>
      </c>
      <c r="BE317" s="217">
        <f t="shared" si="9"/>
        <v>0</v>
      </c>
      <c r="BF317" s="217">
        <f t="shared" si="10"/>
        <v>0</v>
      </c>
      <c r="BG317" s="217">
        <f t="shared" si="11"/>
        <v>0</v>
      </c>
      <c r="BH317" s="217">
        <f t="shared" si="12"/>
        <v>0</v>
      </c>
      <c r="BI317" s="217">
        <f t="shared" si="13"/>
        <v>0</v>
      </c>
      <c r="BJ317" s="17" t="s">
        <v>84</v>
      </c>
      <c r="BK317" s="217">
        <f t="shared" si="14"/>
        <v>0</v>
      </c>
      <c r="BL317" s="17" t="s">
        <v>193</v>
      </c>
      <c r="BM317" s="216" t="s">
        <v>1493</v>
      </c>
    </row>
    <row r="318" spans="1:65" s="2" customFormat="1" ht="24.15" customHeight="1">
      <c r="A318" s="34"/>
      <c r="B318" s="35"/>
      <c r="C318" s="205" t="s">
        <v>406</v>
      </c>
      <c r="D318" s="205" t="s">
        <v>179</v>
      </c>
      <c r="E318" s="206" t="s">
        <v>1494</v>
      </c>
      <c r="F318" s="207" t="s">
        <v>1495</v>
      </c>
      <c r="G318" s="208" t="s">
        <v>240</v>
      </c>
      <c r="H318" s="209">
        <v>10</v>
      </c>
      <c r="I318" s="210"/>
      <c r="J318" s="211">
        <f t="shared" si="5"/>
        <v>0</v>
      </c>
      <c r="K318" s="207" t="s">
        <v>183</v>
      </c>
      <c r="L318" s="39"/>
      <c r="M318" s="212" t="s">
        <v>1</v>
      </c>
      <c r="N318" s="213" t="s">
        <v>41</v>
      </c>
      <c r="O318" s="71"/>
      <c r="P318" s="214">
        <f t="shared" si="6"/>
        <v>0</v>
      </c>
      <c r="Q318" s="214">
        <v>0.21734</v>
      </c>
      <c r="R318" s="214">
        <f t="shared" si="7"/>
        <v>2.1734</v>
      </c>
      <c r="S318" s="214">
        <v>0</v>
      </c>
      <c r="T318" s="215">
        <f t="shared" si="8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6" t="s">
        <v>193</v>
      </c>
      <c r="AT318" s="216" t="s">
        <v>179</v>
      </c>
      <c r="AU318" s="216" t="s">
        <v>86</v>
      </c>
      <c r="AY318" s="17" t="s">
        <v>176</v>
      </c>
      <c r="BE318" s="217">
        <f t="shared" si="9"/>
        <v>0</v>
      </c>
      <c r="BF318" s="217">
        <f t="shared" si="10"/>
        <v>0</v>
      </c>
      <c r="BG318" s="217">
        <f t="shared" si="11"/>
        <v>0</v>
      </c>
      <c r="BH318" s="217">
        <f t="shared" si="12"/>
        <v>0</v>
      </c>
      <c r="BI318" s="217">
        <f t="shared" si="13"/>
        <v>0</v>
      </c>
      <c r="BJ318" s="17" t="s">
        <v>84</v>
      </c>
      <c r="BK318" s="217">
        <f t="shared" si="14"/>
        <v>0</v>
      </c>
      <c r="BL318" s="17" t="s">
        <v>193</v>
      </c>
      <c r="BM318" s="216" t="s">
        <v>1496</v>
      </c>
    </row>
    <row r="319" spans="1:65" s="2" customFormat="1" ht="14.4" customHeight="1">
      <c r="A319" s="34"/>
      <c r="B319" s="35"/>
      <c r="C319" s="259" t="s">
        <v>414</v>
      </c>
      <c r="D319" s="259" t="s">
        <v>341</v>
      </c>
      <c r="E319" s="260" t="s">
        <v>1497</v>
      </c>
      <c r="F319" s="261" t="s">
        <v>1498</v>
      </c>
      <c r="G319" s="262" t="s">
        <v>240</v>
      </c>
      <c r="H319" s="263">
        <v>10</v>
      </c>
      <c r="I319" s="264"/>
      <c r="J319" s="265">
        <f t="shared" si="5"/>
        <v>0</v>
      </c>
      <c r="K319" s="261" t="s">
        <v>183</v>
      </c>
      <c r="L319" s="266"/>
      <c r="M319" s="267" t="s">
        <v>1</v>
      </c>
      <c r="N319" s="268" t="s">
        <v>41</v>
      </c>
      <c r="O319" s="71"/>
      <c r="P319" s="214">
        <f t="shared" si="6"/>
        <v>0</v>
      </c>
      <c r="Q319" s="214">
        <v>0.06</v>
      </c>
      <c r="R319" s="214">
        <f t="shared" si="7"/>
        <v>0.6</v>
      </c>
      <c r="S319" s="214">
        <v>0</v>
      </c>
      <c r="T319" s="215">
        <f t="shared" si="8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6" t="s">
        <v>210</v>
      </c>
      <c r="AT319" s="216" t="s">
        <v>341</v>
      </c>
      <c r="AU319" s="216" t="s">
        <v>86</v>
      </c>
      <c r="AY319" s="17" t="s">
        <v>176</v>
      </c>
      <c r="BE319" s="217">
        <f t="shared" si="9"/>
        <v>0</v>
      </c>
      <c r="BF319" s="217">
        <f t="shared" si="10"/>
        <v>0</v>
      </c>
      <c r="BG319" s="217">
        <f t="shared" si="11"/>
        <v>0</v>
      </c>
      <c r="BH319" s="217">
        <f t="shared" si="12"/>
        <v>0</v>
      </c>
      <c r="BI319" s="217">
        <f t="shared" si="13"/>
        <v>0</v>
      </c>
      <c r="BJ319" s="17" t="s">
        <v>84</v>
      </c>
      <c r="BK319" s="217">
        <f t="shared" si="14"/>
        <v>0</v>
      </c>
      <c r="BL319" s="17" t="s">
        <v>193</v>
      </c>
      <c r="BM319" s="216" t="s">
        <v>1499</v>
      </c>
    </row>
    <row r="320" spans="1:65" s="2" customFormat="1" ht="24.15" customHeight="1">
      <c r="A320" s="34"/>
      <c r="B320" s="35"/>
      <c r="C320" s="205" t="s">
        <v>421</v>
      </c>
      <c r="D320" s="205" t="s">
        <v>179</v>
      </c>
      <c r="E320" s="206" t="s">
        <v>1500</v>
      </c>
      <c r="F320" s="207" t="s">
        <v>1501</v>
      </c>
      <c r="G320" s="208" t="s">
        <v>240</v>
      </c>
      <c r="H320" s="209">
        <v>1</v>
      </c>
      <c r="I320" s="210"/>
      <c r="J320" s="211">
        <f t="shared" si="5"/>
        <v>0</v>
      </c>
      <c r="K320" s="207" t="s">
        <v>183</v>
      </c>
      <c r="L320" s="39"/>
      <c r="M320" s="212" t="s">
        <v>1</v>
      </c>
      <c r="N320" s="213" t="s">
        <v>41</v>
      </c>
      <c r="O320" s="71"/>
      <c r="P320" s="214">
        <f t="shared" si="6"/>
        <v>0</v>
      </c>
      <c r="Q320" s="214">
        <v>0</v>
      </c>
      <c r="R320" s="214">
        <f t="shared" si="7"/>
        <v>0</v>
      </c>
      <c r="S320" s="214">
        <v>0.2</v>
      </c>
      <c r="T320" s="215">
        <f t="shared" si="8"/>
        <v>0.2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6" t="s">
        <v>193</v>
      </c>
      <c r="AT320" s="216" t="s">
        <v>179</v>
      </c>
      <c r="AU320" s="216" t="s">
        <v>86</v>
      </c>
      <c r="AY320" s="17" t="s">
        <v>176</v>
      </c>
      <c r="BE320" s="217">
        <f t="shared" si="9"/>
        <v>0</v>
      </c>
      <c r="BF320" s="217">
        <f t="shared" si="10"/>
        <v>0</v>
      </c>
      <c r="BG320" s="217">
        <f t="shared" si="11"/>
        <v>0</v>
      </c>
      <c r="BH320" s="217">
        <f t="shared" si="12"/>
        <v>0</v>
      </c>
      <c r="BI320" s="217">
        <f t="shared" si="13"/>
        <v>0</v>
      </c>
      <c r="BJ320" s="17" t="s">
        <v>84</v>
      </c>
      <c r="BK320" s="217">
        <f t="shared" si="14"/>
        <v>0</v>
      </c>
      <c r="BL320" s="17" t="s">
        <v>193</v>
      </c>
      <c r="BM320" s="216" t="s">
        <v>1502</v>
      </c>
    </row>
    <row r="321" spans="1:65" s="2" customFormat="1" ht="24.15" customHeight="1">
      <c r="A321" s="34"/>
      <c r="B321" s="35"/>
      <c r="C321" s="205" t="s">
        <v>428</v>
      </c>
      <c r="D321" s="205" t="s">
        <v>179</v>
      </c>
      <c r="E321" s="206" t="s">
        <v>1503</v>
      </c>
      <c r="F321" s="207" t="s">
        <v>1504</v>
      </c>
      <c r="G321" s="208" t="s">
        <v>291</v>
      </c>
      <c r="H321" s="209">
        <v>0.581</v>
      </c>
      <c r="I321" s="210"/>
      <c r="J321" s="211">
        <f t="shared" si="5"/>
        <v>0</v>
      </c>
      <c r="K321" s="207" t="s">
        <v>183</v>
      </c>
      <c r="L321" s="39"/>
      <c r="M321" s="212" t="s">
        <v>1</v>
      </c>
      <c r="N321" s="213" t="s">
        <v>41</v>
      </c>
      <c r="O321" s="71"/>
      <c r="P321" s="214">
        <f t="shared" si="6"/>
        <v>0</v>
      </c>
      <c r="Q321" s="214">
        <v>0</v>
      </c>
      <c r="R321" s="214">
        <f t="shared" si="7"/>
        <v>0</v>
      </c>
      <c r="S321" s="214">
        <v>0</v>
      </c>
      <c r="T321" s="215">
        <f t="shared" si="8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193</v>
      </c>
      <c r="AT321" s="216" t="s">
        <v>179</v>
      </c>
      <c r="AU321" s="216" t="s">
        <v>86</v>
      </c>
      <c r="AY321" s="17" t="s">
        <v>176</v>
      </c>
      <c r="BE321" s="217">
        <f t="shared" si="9"/>
        <v>0</v>
      </c>
      <c r="BF321" s="217">
        <f t="shared" si="10"/>
        <v>0</v>
      </c>
      <c r="BG321" s="217">
        <f t="shared" si="11"/>
        <v>0</v>
      </c>
      <c r="BH321" s="217">
        <f t="shared" si="12"/>
        <v>0</v>
      </c>
      <c r="BI321" s="217">
        <f t="shared" si="13"/>
        <v>0</v>
      </c>
      <c r="BJ321" s="17" t="s">
        <v>84</v>
      </c>
      <c r="BK321" s="217">
        <f t="shared" si="14"/>
        <v>0</v>
      </c>
      <c r="BL321" s="17" t="s">
        <v>193</v>
      </c>
      <c r="BM321" s="216" t="s">
        <v>1505</v>
      </c>
    </row>
    <row r="322" spans="2:51" s="15" customFormat="1" ht="10.2">
      <c r="B322" s="249"/>
      <c r="C322" s="250"/>
      <c r="D322" s="220" t="s">
        <v>226</v>
      </c>
      <c r="E322" s="251" t="s">
        <v>1</v>
      </c>
      <c r="F322" s="252" t="s">
        <v>1428</v>
      </c>
      <c r="G322" s="250"/>
      <c r="H322" s="251" t="s">
        <v>1</v>
      </c>
      <c r="I322" s="253"/>
      <c r="J322" s="250"/>
      <c r="K322" s="250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226</v>
      </c>
      <c r="AU322" s="258" t="s">
        <v>86</v>
      </c>
      <c r="AV322" s="15" t="s">
        <v>84</v>
      </c>
      <c r="AW322" s="15" t="s">
        <v>32</v>
      </c>
      <c r="AX322" s="15" t="s">
        <v>76</v>
      </c>
      <c r="AY322" s="258" t="s">
        <v>176</v>
      </c>
    </row>
    <row r="323" spans="2:51" s="15" customFormat="1" ht="20.4">
      <c r="B323" s="249"/>
      <c r="C323" s="250"/>
      <c r="D323" s="220" t="s">
        <v>226</v>
      </c>
      <c r="E323" s="251" t="s">
        <v>1</v>
      </c>
      <c r="F323" s="252" t="s">
        <v>1429</v>
      </c>
      <c r="G323" s="250"/>
      <c r="H323" s="251" t="s">
        <v>1</v>
      </c>
      <c r="I323" s="253"/>
      <c r="J323" s="250"/>
      <c r="K323" s="250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226</v>
      </c>
      <c r="AU323" s="258" t="s">
        <v>86</v>
      </c>
      <c r="AV323" s="15" t="s">
        <v>84</v>
      </c>
      <c r="AW323" s="15" t="s">
        <v>32</v>
      </c>
      <c r="AX323" s="15" t="s">
        <v>76</v>
      </c>
      <c r="AY323" s="258" t="s">
        <v>176</v>
      </c>
    </row>
    <row r="324" spans="2:51" s="13" customFormat="1" ht="10.2">
      <c r="B324" s="218"/>
      <c r="C324" s="219"/>
      <c r="D324" s="220" t="s">
        <v>226</v>
      </c>
      <c r="E324" s="221" t="s">
        <v>1</v>
      </c>
      <c r="F324" s="222" t="s">
        <v>1506</v>
      </c>
      <c r="G324" s="219"/>
      <c r="H324" s="223">
        <v>0.581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226</v>
      </c>
      <c r="AU324" s="229" t="s">
        <v>86</v>
      </c>
      <c r="AV324" s="13" t="s">
        <v>86</v>
      </c>
      <c r="AW324" s="13" t="s">
        <v>32</v>
      </c>
      <c r="AX324" s="13" t="s">
        <v>76</v>
      </c>
      <c r="AY324" s="229" t="s">
        <v>176</v>
      </c>
    </row>
    <row r="325" spans="2:51" s="14" customFormat="1" ht="10.2">
      <c r="B325" s="233"/>
      <c r="C325" s="234"/>
      <c r="D325" s="220" t="s">
        <v>226</v>
      </c>
      <c r="E325" s="235" t="s">
        <v>1</v>
      </c>
      <c r="F325" s="236" t="s">
        <v>249</v>
      </c>
      <c r="G325" s="234"/>
      <c r="H325" s="237">
        <v>0.581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226</v>
      </c>
      <c r="AU325" s="243" t="s">
        <v>86</v>
      </c>
      <c r="AV325" s="14" t="s">
        <v>193</v>
      </c>
      <c r="AW325" s="14" t="s">
        <v>32</v>
      </c>
      <c r="AX325" s="14" t="s">
        <v>84</v>
      </c>
      <c r="AY325" s="243" t="s">
        <v>176</v>
      </c>
    </row>
    <row r="326" spans="1:65" s="2" customFormat="1" ht="14.4" customHeight="1">
      <c r="A326" s="34"/>
      <c r="B326" s="35"/>
      <c r="C326" s="205" t="s">
        <v>435</v>
      </c>
      <c r="D326" s="205" t="s">
        <v>179</v>
      </c>
      <c r="E326" s="206" t="s">
        <v>1507</v>
      </c>
      <c r="F326" s="207" t="s">
        <v>1508</v>
      </c>
      <c r="G326" s="208" t="s">
        <v>385</v>
      </c>
      <c r="H326" s="209">
        <v>21.3</v>
      </c>
      <c r="I326" s="210"/>
      <c r="J326" s="211">
        <f>ROUND(I326*H326,2)</f>
        <v>0</v>
      </c>
      <c r="K326" s="207" t="s">
        <v>183</v>
      </c>
      <c r="L326" s="39"/>
      <c r="M326" s="212" t="s">
        <v>1</v>
      </c>
      <c r="N326" s="213" t="s">
        <v>41</v>
      </c>
      <c r="O326" s="71"/>
      <c r="P326" s="214">
        <f>O326*H326</f>
        <v>0</v>
      </c>
      <c r="Q326" s="214">
        <v>0.00019</v>
      </c>
      <c r="R326" s="214">
        <f>Q326*H326</f>
        <v>0.004047</v>
      </c>
      <c r="S326" s="214">
        <v>0</v>
      </c>
      <c r="T326" s="21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6" t="s">
        <v>193</v>
      </c>
      <c r="AT326" s="216" t="s">
        <v>179</v>
      </c>
      <c r="AU326" s="216" t="s">
        <v>86</v>
      </c>
      <c r="AY326" s="17" t="s">
        <v>176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7" t="s">
        <v>84</v>
      </c>
      <c r="BK326" s="217">
        <f>ROUND(I326*H326,2)</f>
        <v>0</v>
      </c>
      <c r="BL326" s="17" t="s">
        <v>193</v>
      </c>
      <c r="BM326" s="216" t="s">
        <v>1509</v>
      </c>
    </row>
    <row r="327" spans="1:65" s="2" customFormat="1" ht="14.4" customHeight="1">
      <c r="A327" s="34"/>
      <c r="B327" s="35"/>
      <c r="C327" s="205" t="s">
        <v>444</v>
      </c>
      <c r="D327" s="205" t="s">
        <v>179</v>
      </c>
      <c r="E327" s="206" t="s">
        <v>1510</v>
      </c>
      <c r="F327" s="207" t="s">
        <v>1511</v>
      </c>
      <c r="G327" s="208" t="s">
        <v>385</v>
      </c>
      <c r="H327" s="209">
        <v>42.1</v>
      </c>
      <c r="I327" s="210"/>
      <c r="J327" s="211">
        <f>ROUND(I327*H327,2)</f>
        <v>0</v>
      </c>
      <c r="K327" s="207" t="s">
        <v>183</v>
      </c>
      <c r="L327" s="39"/>
      <c r="M327" s="212" t="s">
        <v>1</v>
      </c>
      <c r="N327" s="213" t="s">
        <v>41</v>
      </c>
      <c r="O327" s="71"/>
      <c r="P327" s="214">
        <f>O327*H327</f>
        <v>0</v>
      </c>
      <c r="Q327" s="214">
        <v>0.0002</v>
      </c>
      <c r="R327" s="214">
        <f>Q327*H327</f>
        <v>0.00842</v>
      </c>
      <c r="S327" s="214">
        <v>0</v>
      </c>
      <c r="T327" s="21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16" t="s">
        <v>193</v>
      </c>
      <c r="AT327" s="216" t="s">
        <v>179</v>
      </c>
      <c r="AU327" s="216" t="s">
        <v>86</v>
      </c>
      <c r="AY327" s="17" t="s">
        <v>176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7" t="s">
        <v>84</v>
      </c>
      <c r="BK327" s="217">
        <f>ROUND(I327*H327,2)</f>
        <v>0</v>
      </c>
      <c r="BL327" s="17" t="s">
        <v>193</v>
      </c>
      <c r="BM327" s="216" t="s">
        <v>1512</v>
      </c>
    </row>
    <row r="328" spans="1:65" s="2" customFormat="1" ht="14.4" customHeight="1">
      <c r="A328" s="34"/>
      <c r="B328" s="35"/>
      <c r="C328" s="205" t="s">
        <v>451</v>
      </c>
      <c r="D328" s="205" t="s">
        <v>179</v>
      </c>
      <c r="E328" s="206" t="s">
        <v>1513</v>
      </c>
      <c r="F328" s="207" t="s">
        <v>1514</v>
      </c>
      <c r="G328" s="208" t="s">
        <v>385</v>
      </c>
      <c r="H328" s="209">
        <v>63.4</v>
      </c>
      <c r="I328" s="210"/>
      <c r="J328" s="211">
        <f>ROUND(I328*H328,2)</f>
        <v>0</v>
      </c>
      <c r="K328" s="207" t="s">
        <v>183</v>
      </c>
      <c r="L328" s="39"/>
      <c r="M328" s="212" t="s">
        <v>1</v>
      </c>
      <c r="N328" s="213" t="s">
        <v>41</v>
      </c>
      <c r="O328" s="71"/>
      <c r="P328" s="214">
        <f>O328*H328</f>
        <v>0</v>
      </c>
      <c r="Q328" s="214">
        <v>9E-05</v>
      </c>
      <c r="R328" s="214">
        <f>Q328*H328</f>
        <v>0.005706</v>
      </c>
      <c r="S328" s="214">
        <v>0</v>
      </c>
      <c r="T328" s="215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6" t="s">
        <v>193</v>
      </c>
      <c r="AT328" s="216" t="s">
        <v>179</v>
      </c>
      <c r="AU328" s="216" t="s">
        <v>86</v>
      </c>
      <c r="AY328" s="17" t="s">
        <v>176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7" t="s">
        <v>84</v>
      </c>
      <c r="BK328" s="217">
        <f>ROUND(I328*H328,2)</f>
        <v>0</v>
      </c>
      <c r="BL328" s="17" t="s">
        <v>193</v>
      </c>
      <c r="BM328" s="216" t="s">
        <v>1515</v>
      </c>
    </row>
    <row r="329" spans="2:51" s="13" customFormat="1" ht="10.2">
      <c r="B329" s="218"/>
      <c r="C329" s="219"/>
      <c r="D329" s="220" t="s">
        <v>226</v>
      </c>
      <c r="E329" s="221" t="s">
        <v>1</v>
      </c>
      <c r="F329" s="222" t="s">
        <v>1516</v>
      </c>
      <c r="G329" s="219"/>
      <c r="H329" s="223">
        <v>63.4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226</v>
      </c>
      <c r="AU329" s="229" t="s">
        <v>86</v>
      </c>
      <c r="AV329" s="13" t="s">
        <v>86</v>
      </c>
      <c r="AW329" s="13" t="s">
        <v>32</v>
      </c>
      <c r="AX329" s="13" t="s">
        <v>84</v>
      </c>
      <c r="AY329" s="229" t="s">
        <v>176</v>
      </c>
    </row>
    <row r="330" spans="2:63" s="12" customFormat="1" ht="22.8" customHeight="1">
      <c r="B330" s="189"/>
      <c r="C330" s="190"/>
      <c r="D330" s="191" t="s">
        <v>75</v>
      </c>
      <c r="E330" s="203" t="s">
        <v>213</v>
      </c>
      <c r="F330" s="203" t="s">
        <v>477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SUM(P331:P343)</f>
        <v>0</v>
      </c>
      <c r="Q330" s="197"/>
      <c r="R330" s="198">
        <f>SUM(R331:R343)</f>
        <v>41.29813</v>
      </c>
      <c r="S330" s="197"/>
      <c r="T330" s="199">
        <f>SUM(T331:T343)</f>
        <v>0</v>
      </c>
      <c r="AR330" s="200" t="s">
        <v>84</v>
      </c>
      <c r="AT330" s="201" t="s">
        <v>75</v>
      </c>
      <c r="AU330" s="201" t="s">
        <v>84</v>
      </c>
      <c r="AY330" s="200" t="s">
        <v>176</v>
      </c>
      <c r="BK330" s="202">
        <f>SUM(BK331:BK343)</f>
        <v>0</v>
      </c>
    </row>
    <row r="331" spans="1:65" s="2" customFormat="1" ht="14.4" customHeight="1">
      <c r="A331" s="34"/>
      <c r="B331" s="35"/>
      <c r="C331" s="205" t="s">
        <v>463</v>
      </c>
      <c r="D331" s="205" t="s">
        <v>179</v>
      </c>
      <c r="E331" s="206" t="s">
        <v>1517</v>
      </c>
      <c r="F331" s="207" t="s">
        <v>1518</v>
      </c>
      <c r="G331" s="208" t="s">
        <v>240</v>
      </c>
      <c r="H331" s="209">
        <v>1</v>
      </c>
      <c r="I331" s="210"/>
      <c r="J331" s="211">
        <f>ROUND(I331*H331,2)</f>
        <v>0</v>
      </c>
      <c r="K331" s="207" t="s">
        <v>1</v>
      </c>
      <c r="L331" s="39"/>
      <c r="M331" s="212" t="s">
        <v>1</v>
      </c>
      <c r="N331" s="213" t="s">
        <v>41</v>
      </c>
      <c r="O331" s="71"/>
      <c r="P331" s="214">
        <f>O331*H331</f>
        <v>0</v>
      </c>
      <c r="Q331" s="214">
        <v>9.22615</v>
      </c>
      <c r="R331" s="214">
        <f>Q331*H331</f>
        <v>9.22615</v>
      </c>
      <c r="S331" s="214">
        <v>0</v>
      </c>
      <c r="T331" s="21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6" t="s">
        <v>193</v>
      </c>
      <c r="AT331" s="216" t="s">
        <v>179</v>
      </c>
      <c r="AU331" s="216" t="s">
        <v>86</v>
      </c>
      <c r="AY331" s="17" t="s">
        <v>176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7" t="s">
        <v>84</v>
      </c>
      <c r="BK331" s="217">
        <f>ROUND(I331*H331,2)</f>
        <v>0</v>
      </c>
      <c r="BL331" s="17" t="s">
        <v>193</v>
      </c>
      <c r="BM331" s="216" t="s">
        <v>1519</v>
      </c>
    </row>
    <row r="332" spans="2:51" s="15" customFormat="1" ht="20.4">
      <c r="B332" s="249"/>
      <c r="C332" s="250"/>
      <c r="D332" s="220" t="s">
        <v>226</v>
      </c>
      <c r="E332" s="251" t="s">
        <v>1</v>
      </c>
      <c r="F332" s="252" t="s">
        <v>1520</v>
      </c>
      <c r="G332" s="250"/>
      <c r="H332" s="251" t="s">
        <v>1</v>
      </c>
      <c r="I332" s="253"/>
      <c r="J332" s="250"/>
      <c r="K332" s="250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226</v>
      </c>
      <c r="AU332" s="258" t="s">
        <v>86</v>
      </c>
      <c r="AV332" s="15" t="s">
        <v>84</v>
      </c>
      <c r="AW332" s="15" t="s">
        <v>32</v>
      </c>
      <c r="AX332" s="15" t="s">
        <v>76</v>
      </c>
      <c r="AY332" s="258" t="s">
        <v>176</v>
      </c>
    </row>
    <row r="333" spans="2:51" s="15" customFormat="1" ht="10.2">
      <c r="B333" s="249"/>
      <c r="C333" s="250"/>
      <c r="D333" s="220" t="s">
        <v>226</v>
      </c>
      <c r="E333" s="251" t="s">
        <v>1</v>
      </c>
      <c r="F333" s="252" t="s">
        <v>1521</v>
      </c>
      <c r="G333" s="250"/>
      <c r="H333" s="251" t="s">
        <v>1</v>
      </c>
      <c r="I333" s="253"/>
      <c r="J333" s="250"/>
      <c r="K333" s="250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226</v>
      </c>
      <c r="AU333" s="258" t="s">
        <v>86</v>
      </c>
      <c r="AV333" s="15" t="s">
        <v>84</v>
      </c>
      <c r="AW333" s="15" t="s">
        <v>32</v>
      </c>
      <c r="AX333" s="15" t="s">
        <v>76</v>
      </c>
      <c r="AY333" s="258" t="s">
        <v>176</v>
      </c>
    </row>
    <row r="334" spans="2:51" s="15" customFormat="1" ht="10.2">
      <c r="B334" s="249"/>
      <c r="C334" s="250"/>
      <c r="D334" s="220" t="s">
        <v>226</v>
      </c>
      <c r="E334" s="251" t="s">
        <v>1</v>
      </c>
      <c r="F334" s="252" t="s">
        <v>1522</v>
      </c>
      <c r="G334" s="250"/>
      <c r="H334" s="251" t="s">
        <v>1</v>
      </c>
      <c r="I334" s="253"/>
      <c r="J334" s="250"/>
      <c r="K334" s="250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226</v>
      </c>
      <c r="AU334" s="258" t="s">
        <v>86</v>
      </c>
      <c r="AV334" s="15" t="s">
        <v>84</v>
      </c>
      <c r="AW334" s="15" t="s">
        <v>32</v>
      </c>
      <c r="AX334" s="15" t="s">
        <v>76</v>
      </c>
      <c r="AY334" s="258" t="s">
        <v>176</v>
      </c>
    </row>
    <row r="335" spans="2:51" s="15" customFormat="1" ht="10.2">
      <c r="B335" s="249"/>
      <c r="C335" s="250"/>
      <c r="D335" s="220" t="s">
        <v>226</v>
      </c>
      <c r="E335" s="251" t="s">
        <v>1</v>
      </c>
      <c r="F335" s="252" t="s">
        <v>1523</v>
      </c>
      <c r="G335" s="250"/>
      <c r="H335" s="251" t="s">
        <v>1</v>
      </c>
      <c r="I335" s="253"/>
      <c r="J335" s="250"/>
      <c r="K335" s="250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226</v>
      </c>
      <c r="AU335" s="258" t="s">
        <v>86</v>
      </c>
      <c r="AV335" s="15" t="s">
        <v>84</v>
      </c>
      <c r="AW335" s="15" t="s">
        <v>32</v>
      </c>
      <c r="AX335" s="15" t="s">
        <v>76</v>
      </c>
      <c r="AY335" s="258" t="s">
        <v>176</v>
      </c>
    </row>
    <row r="336" spans="2:51" s="13" customFormat="1" ht="10.2">
      <c r="B336" s="218"/>
      <c r="C336" s="219"/>
      <c r="D336" s="220" t="s">
        <v>226</v>
      </c>
      <c r="E336" s="221" t="s">
        <v>1</v>
      </c>
      <c r="F336" s="222" t="s">
        <v>84</v>
      </c>
      <c r="G336" s="219"/>
      <c r="H336" s="223">
        <v>1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226</v>
      </c>
      <c r="AU336" s="229" t="s">
        <v>86</v>
      </c>
      <c r="AV336" s="13" t="s">
        <v>86</v>
      </c>
      <c r="AW336" s="13" t="s">
        <v>32</v>
      </c>
      <c r="AX336" s="13" t="s">
        <v>84</v>
      </c>
      <c r="AY336" s="229" t="s">
        <v>176</v>
      </c>
    </row>
    <row r="337" spans="1:65" s="2" customFormat="1" ht="14.4" customHeight="1">
      <c r="A337" s="34"/>
      <c r="B337" s="35"/>
      <c r="C337" s="205" t="s">
        <v>470</v>
      </c>
      <c r="D337" s="205" t="s">
        <v>179</v>
      </c>
      <c r="E337" s="206" t="s">
        <v>1524</v>
      </c>
      <c r="F337" s="207" t="s">
        <v>1525</v>
      </c>
      <c r="G337" s="208" t="s">
        <v>240</v>
      </c>
      <c r="H337" s="209">
        <v>2</v>
      </c>
      <c r="I337" s="210"/>
      <c r="J337" s="211">
        <f>ROUND(I337*H337,2)</f>
        <v>0</v>
      </c>
      <c r="K337" s="207" t="s">
        <v>1</v>
      </c>
      <c r="L337" s="39"/>
      <c r="M337" s="212" t="s">
        <v>1</v>
      </c>
      <c r="N337" s="213" t="s">
        <v>41</v>
      </c>
      <c r="O337" s="71"/>
      <c r="P337" s="214">
        <f>O337*H337</f>
        <v>0</v>
      </c>
      <c r="Q337" s="214">
        <v>16.03599</v>
      </c>
      <c r="R337" s="214">
        <f>Q337*H337</f>
        <v>32.07198</v>
      </c>
      <c r="S337" s="214">
        <v>0</v>
      </c>
      <c r="T337" s="21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6" t="s">
        <v>193</v>
      </c>
      <c r="AT337" s="216" t="s">
        <v>179</v>
      </c>
      <c r="AU337" s="216" t="s">
        <v>86</v>
      </c>
      <c r="AY337" s="17" t="s">
        <v>176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7" t="s">
        <v>84</v>
      </c>
      <c r="BK337" s="217">
        <f>ROUND(I337*H337,2)</f>
        <v>0</v>
      </c>
      <c r="BL337" s="17" t="s">
        <v>193</v>
      </c>
      <c r="BM337" s="216" t="s">
        <v>1526</v>
      </c>
    </row>
    <row r="338" spans="2:51" s="15" customFormat="1" ht="20.4">
      <c r="B338" s="249"/>
      <c r="C338" s="250"/>
      <c r="D338" s="220" t="s">
        <v>226</v>
      </c>
      <c r="E338" s="251" t="s">
        <v>1</v>
      </c>
      <c r="F338" s="252" t="s">
        <v>1527</v>
      </c>
      <c r="G338" s="250"/>
      <c r="H338" s="251" t="s">
        <v>1</v>
      </c>
      <c r="I338" s="253"/>
      <c r="J338" s="250"/>
      <c r="K338" s="250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226</v>
      </c>
      <c r="AU338" s="258" t="s">
        <v>86</v>
      </c>
      <c r="AV338" s="15" t="s">
        <v>84</v>
      </c>
      <c r="AW338" s="15" t="s">
        <v>32</v>
      </c>
      <c r="AX338" s="15" t="s">
        <v>76</v>
      </c>
      <c r="AY338" s="258" t="s">
        <v>176</v>
      </c>
    </row>
    <row r="339" spans="2:51" s="15" customFormat="1" ht="10.2">
      <c r="B339" s="249"/>
      <c r="C339" s="250"/>
      <c r="D339" s="220" t="s">
        <v>226</v>
      </c>
      <c r="E339" s="251" t="s">
        <v>1</v>
      </c>
      <c r="F339" s="252" t="s">
        <v>1528</v>
      </c>
      <c r="G339" s="250"/>
      <c r="H339" s="251" t="s">
        <v>1</v>
      </c>
      <c r="I339" s="253"/>
      <c r="J339" s="250"/>
      <c r="K339" s="250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226</v>
      </c>
      <c r="AU339" s="258" t="s">
        <v>86</v>
      </c>
      <c r="AV339" s="15" t="s">
        <v>84</v>
      </c>
      <c r="AW339" s="15" t="s">
        <v>32</v>
      </c>
      <c r="AX339" s="15" t="s">
        <v>76</v>
      </c>
      <c r="AY339" s="258" t="s">
        <v>176</v>
      </c>
    </row>
    <row r="340" spans="2:51" s="15" customFormat="1" ht="10.2">
      <c r="B340" s="249"/>
      <c r="C340" s="250"/>
      <c r="D340" s="220" t="s">
        <v>226</v>
      </c>
      <c r="E340" s="251" t="s">
        <v>1</v>
      </c>
      <c r="F340" s="252" t="s">
        <v>1529</v>
      </c>
      <c r="G340" s="250"/>
      <c r="H340" s="251" t="s">
        <v>1</v>
      </c>
      <c r="I340" s="253"/>
      <c r="J340" s="250"/>
      <c r="K340" s="250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226</v>
      </c>
      <c r="AU340" s="258" t="s">
        <v>86</v>
      </c>
      <c r="AV340" s="15" t="s">
        <v>84</v>
      </c>
      <c r="AW340" s="15" t="s">
        <v>32</v>
      </c>
      <c r="AX340" s="15" t="s">
        <v>76</v>
      </c>
      <c r="AY340" s="258" t="s">
        <v>176</v>
      </c>
    </row>
    <row r="341" spans="2:51" s="15" customFormat="1" ht="10.2">
      <c r="B341" s="249"/>
      <c r="C341" s="250"/>
      <c r="D341" s="220" t="s">
        <v>226</v>
      </c>
      <c r="E341" s="251" t="s">
        <v>1</v>
      </c>
      <c r="F341" s="252" t="s">
        <v>1530</v>
      </c>
      <c r="G341" s="250"/>
      <c r="H341" s="251" t="s">
        <v>1</v>
      </c>
      <c r="I341" s="253"/>
      <c r="J341" s="250"/>
      <c r="K341" s="250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226</v>
      </c>
      <c r="AU341" s="258" t="s">
        <v>86</v>
      </c>
      <c r="AV341" s="15" t="s">
        <v>84</v>
      </c>
      <c r="AW341" s="15" t="s">
        <v>32</v>
      </c>
      <c r="AX341" s="15" t="s">
        <v>76</v>
      </c>
      <c r="AY341" s="258" t="s">
        <v>176</v>
      </c>
    </row>
    <row r="342" spans="2:51" s="15" customFormat="1" ht="10.2">
      <c r="B342" s="249"/>
      <c r="C342" s="250"/>
      <c r="D342" s="220" t="s">
        <v>226</v>
      </c>
      <c r="E342" s="251" t="s">
        <v>1</v>
      </c>
      <c r="F342" s="252" t="s">
        <v>1531</v>
      </c>
      <c r="G342" s="250"/>
      <c r="H342" s="251" t="s">
        <v>1</v>
      </c>
      <c r="I342" s="253"/>
      <c r="J342" s="250"/>
      <c r="K342" s="250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226</v>
      </c>
      <c r="AU342" s="258" t="s">
        <v>86</v>
      </c>
      <c r="AV342" s="15" t="s">
        <v>84</v>
      </c>
      <c r="AW342" s="15" t="s">
        <v>32</v>
      </c>
      <c r="AX342" s="15" t="s">
        <v>76</v>
      </c>
      <c r="AY342" s="258" t="s">
        <v>176</v>
      </c>
    </row>
    <row r="343" spans="2:51" s="13" customFormat="1" ht="10.2">
      <c r="B343" s="218"/>
      <c r="C343" s="219"/>
      <c r="D343" s="220" t="s">
        <v>226</v>
      </c>
      <c r="E343" s="221" t="s">
        <v>1</v>
      </c>
      <c r="F343" s="222" t="s">
        <v>86</v>
      </c>
      <c r="G343" s="219"/>
      <c r="H343" s="223">
        <v>2</v>
      </c>
      <c r="I343" s="224"/>
      <c r="J343" s="219"/>
      <c r="K343" s="219"/>
      <c r="L343" s="225"/>
      <c r="M343" s="230"/>
      <c r="N343" s="231"/>
      <c r="O343" s="231"/>
      <c r="P343" s="231"/>
      <c r="Q343" s="231"/>
      <c r="R343" s="231"/>
      <c r="S343" s="231"/>
      <c r="T343" s="232"/>
      <c r="AT343" s="229" t="s">
        <v>226</v>
      </c>
      <c r="AU343" s="229" t="s">
        <v>86</v>
      </c>
      <c r="AV343" s="13" t="s">
        <v>86</v>
      </c>
      <c r="AW343" s="13" t="s">
        <v>32</v>
      </c>
      <c r="AX343" s="13" t="s">
        <v>84</v>
      </c>
      <c r="AY343" s="229" t="s">
        <v>176</v>
      </c>
    </row>
    <row r="344" spans="1:31" s="2" customFormat="1" ht="6.9" customHeight="1">
      <c r="A344" s="34"/>
      <c r="B344" s="54"/>
      <c r="C344" s="55"/>
      <c r="D344" s="55"/>
      <c r="E344" s="55"/>
      <c r="F344" s="55"/>
      <c r="G344" s="55"/>
      <c r="H344" s="55"/>
      <c r="I344" s="55"/>
      <c r="J344" s="55"/>
      <c r="K344" s="55"/>
      <c r="L344" s="39"/>
      <c r="M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</row>
  </sheetData>
  <sheetProtection algorithmName="SHA-512" hashValue="YkcruZM0J3m3owzEL45km+L3KqgUl/5LZMkGSI+YETVYyuRrSKsF8o0bmSQWC55Tgcgeq1wfOUVvHi6WFxcyZw==" saltValue="i0jFQLnBHjxr2RZwdCBBSo02YcxSGYVB/w4C0EJWZwiPSqGNaBwDag8MRjk/XMN0BR696qOyPajfcVfDfO2dlA==" spinCount="100000" sheet="1" objects="1" scenarios="1" formatColumns="0" formatRows="0" autoFilter="0"/>
  <autoFilter ref="C130:K343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136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1532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J102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ROUND((SUM(BE102:BE109)+SUM(BE129:BE173)),2)</f>
        <v>0</v>
      </c>
      <c r="G35" s="34"/>
      <c r="H35" s="34"/>
      <c r="I35" s="132">
        <v>0.21</v>
      </c>
      <c r="J35" s="131">
        <f>ROUND(((SUM(BE102:BE109)+SUM(BE129:BE173))*I35),2)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ROUND((SUM(BF102:BF109)+SUM(BF129:BF173)),2)</f>
        <v>0</v>
      </c>
      <c r="G36" s="34"/>
      <c r="H36" s="34"/>
      <c r="I36" s="132">
        <v>0.15</v>
      </c>
      <c r="J36" s="131">
        <f>ROUND(((SUM(BF102:BF109)+SUM(BF129:BF173))*I36),2)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ROUND((SUM(BG102:BG109)+SUM(BG129:BG173)),2)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ROUND((SUM(BH102:BH109)+SUM(BH129:BH173)),2)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ROUND((SUM(BI102:BI109)+SUM(BI129:BI173)),2)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SO 431.N - Pokládka trubek pro optické kabely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232</v>
      </c>
      <c r="E97" s="158"/>
      <c r="F97" s="158"/>
      <c r="G97" s="158"/>
      <c r="H97" s="158"/>
      <c r="I97" s="158"/>
      <c r="J97" s="159">
        <f>J130</f>
        <v>0</v>
      </c>
      <c r="K97" s="156"/>
      <c r="L97" s="160"/>
    </row>
    <row r="98" spans="2:12" s="9" customFormat="1" ht="24.9" customHeight="1">
      <c r="B98" s="155"/>
      <c r="C98" s="156"/>
      <c r="D98" s="157" t="s">
        <v>1533</v>
      </c>
      <c r="E98" s="158"/>
      <c r="F98" s="158"/>
      <c r="G98" s="158"/>
      <c r="H98" s="158"/>
      <c r="I98" s="158"/>
      <c r="J98" s="159">
        <f>J165</f>
        <v>0</v>
      </c>
      <c r="K98" s="156"/>
      <c r="L98" s="160"/>
    </row>
    <row r="99" spans="2:12" s="10" customFormat="1" ht="19.95" customHeight="1">
      <c r="B99" s="161"/>
      <c r="C99" s="104"/>
      <c r="D99" s="162" t="s">
        <v>1534</v>
      </c>
      <c r="E99" s="163"/>
      <c r="F99" s="163"/>
      <c r="G99" s="163"/>
      <c r="H99" s="163"/>
      <c r="I99" s="163"/>
      <c r="J99" s="164">
        <f>J166</f>
        <v>0</v>
      </c>
      <c r="K99" s="104"/>
      <c r="L99" s="165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29.25" customHeight="1">
      <c r="A102" s="34"/>
      <c r="B102" s="35"/>
      <c r="C102" s="154" t="s">
        <v>151</v>
      </c>
      <c r="D102" s="36"/>
      <c r="E102" s="36"/>
      <c r="F102" s="36"/>
      <c r="G102" s="36"/>
      <c r="H102" s="36"/>
      <c r="I102" s="36"/>
      <c r="J102" s="166">
        <f>ROUND(J103+J104+J105+J106+J107+J108,2)</f>
        <v>0</v>
      </c>
      <c r="K102" s="36"/>
      <c r="L102" s="51"/>
      <c r="N102" s="167" t="s">
        <v>40</v>
      </c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65" s="2" customFormat="1" ht="18" customHeight="1">
      <c r="A103" s="34"/>
      <c r="B103" s="35"/>
      <c r="C103" s="36"/>
      <c r="D103" s="327" t="s">
        <v>152</v>
      </c>
      <c r="E103" s="328"/>
      <c r="F103" s="328"/>
      <c r="G103" s="36"/>
      <c r="H103" s="36"/>
      <c r="I103" s="36"/>
      <c r="J103" s="169">
        <v>0</v>
      </c>
      <c r="K103" s="36"/>
      <c r="L103" s="170"/>
      <c r="M103" s="171"/>
      <c r="N103" s="172" t="s">
        <v>42</v>
      </c>
      <c r="O103" s="171"/>
      <c r="P103" s="171"/>
      <c r="Q103" s="171"/>
      <c r="R103" s="171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4" t="s">
        <v>153</v>
      </c>
      <c r="AZ103" s="171"/>
      <c r="BA103" s="171"/>
      <c r="BB103" s="171"/>
      <c r="BC103" s="171"/>
      <c r="BD103" s="171"/>
      <c r="BE103" s="175">
        <f aca="true" t="shared" si="0" ref="BE103:BE108">IF(N103="základní",J103,0)</f>
        <v>0</v>
      </c>
      <c r="BF103" s="175">
        <f aca="true" t="shared" si="1" ref="BF103:BF108">IF(N103="snížená",J103,0)</f>
        <v>0</v>
      </c>
      <c r="BG103" s="175">
        <f aca="true" t="shared" si="2" ref="BG103:BG108">IF(N103="zákl. přenesená",J103,0)</f>
        <v>0</v>
      </c>
      <c r="BH103" s="175">
        <f aca="true" t="shared" si="3" ref="BH103:BH108">IF(N103="sníž. přenesená",J103,0)</f>
        <v>0</v>
      </c>
      <c r="BI103" s="175">
        <f aca="true" t="shared" si="4" ref="BI103:BI108">IF(N103="nulová",J103,0)</f>
        <v>0</v>
      </c>
      <c r="BJ103" s="174" t="s">
        <v>86</v>
      </c>
      <c r="BK103" s="171"/>
      <c r="BL103" s="171"/>
      <c r="BM103" s="171"/>
    </row>
    <row r="104" spans="1:65" s="2" customFormat="1" ht="18" customHeight="1">
      <c r="A104" s="34"/>
      <c r="B104" s="35"/>
      <c r="C104" s="36"/>
      <c r="D104" s="327" t="s">
        <v>154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t="shared" si="0"/>
        <v>0</v>
      </c>
      <c r="BF104" s="175">
        <f t="shared" si="1"/>
        <v>0</v>
      </c>
      <c r="BG104" s="175">
        <f t="shared" si="2"/>
        <v>0</v>
      </c>
      <c r="BH104" s="175">
        <f t="shared" si="3"/>
        <v>0</v>
      </c>
      <c r="BI104" s="175">
        <f t="shared" si="4"/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155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327" t="s">
        <v>156</v>
      </c>
      <c r="E106" s="328"/>
      <c r="F106" s="328"/>
      <c r="G106" s="36"/>
      <c r="H106" s="36"/>
      <c r="I106" s="36"/>
      <c r="J106" s="169"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153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65" s="2" customFormat="1" ht="18" customHeight="1">
      <c r="A107" s="34"/>
      <c r="B107" s="35"/>
      <c r="C107" s="36"/>
      <c r="D107" s="327" t="s">
        <v>157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168" t="s">
        <v>158</v>
      </c>
      <c r="E108" s="36"/>
      <c r="F108" s="36"/>
      <c r="G108" s="36"/>
      <c r="H108" s="36"/>
      <c r="I108" s="36"/>
      <c r="J108" s="169">
        <f>ROUND(J30*T108,2)</f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159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31" s="2" customFormat="1" ht="10.2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9.25" customHeight="1">
      <c r="A110" s="34"/>
      <c r="B110" s="35"/>
      <c r="C110" s="176" t="s">
        <v>160</v>
      </c>
      <c r="D110" s="152"/>
      <c r="E110" s="152"/>
      <c r="F110" s="152"/>
      <c r="G110" s="152"/>
      <c r="H110" s="152"/>
      <c r="I110" s="152"/>
      <c r="J110" s="177">
        <f>ROUND(J96+J102,2)</f>
        <v>0</v>
      </c>
      <c r="K110" s="152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" customHeight="1">
      <c r="A116" s="34"/>
      <c r="B116" s="35"/>
      <c r="C116" s="23" t="s">
        <v>161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24" t="str">
        <f>E7</f>
        <v>II/231 - Rekonstrukce ul. 28. října III. část</v>
      </c>
      <c r="F119" s="325"/>
      <c r="G119" s="325"/>
      <c r="H119" s="32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138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77" t="str">
        <f>E9</f>
        <v>SO 431.N - Pokládka trubek pro optické kabely</v>
      </c>
      <c r="F121" s="326"/>
      <c r="G121" s="326"/>
      <c r="H121" s="32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>Tábor</v>
      </c>
      <c r="G123" s="36"/>
      <c r="H123" s="36"/>
      <c r="I123" s="29" t="s">
        <v>22</v>
      </c>
      <c r="J123" s="66" t="str">
        <f>IF(J12="","",J12)</f>
        <v>30. 6. 2020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24</v>
      </c>
      <c r="D125" s="36"/>
      <c r="E125" s="36"/>
      <c r="F125" s="27" t="str">
        <f>E15</f>
        <v>Správa a údržba silnic Plzeňského kraje</v>
      </c>
      <c r="G125" s="36"/>
      <c r="H125" s="36"/>
      <c r="I125" s="29" t="s">
        <v>30</v>
      </c>
      <c r="J125" s="32" t="str">
        <f>E21</f>
        <v>Ing. Miloš Burianec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9" t="s">
        <v>28</v>
      </c>
      <c r="D126" s="36"/>
      <c r="E126" s="36"/>
      <c r="F126" s="27" t="str">
        <f>IF(E18="","",E18)</f>
        <v>Vyplň údaj</v>
      </c>
      <c r="G126" s="36"/>
      <c r="H126" s="36"/>
      <c r="I126" s="29" t="s">
        <v>33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78"/>
      <c r="B128" s="179"/>
      <c r="C128" s="180" t="s">
        <v>162</v>
      </c>
      <c r="D128" s="181" t="s">
        <v>61</v>
      </c>
      <c r="E128" s="181" t="s">
        <v>57</v>
      </c>
      <c r="F128" s="181" t="s">
        <v>58</v>
      </c>
      <c r="G128" s="181" t="s">
        <v>163</v>
      </c>
      <c r="H128" s="181" t="s">
        <v>164</v>
      </c>
      <c r="I128" s="181" t="s">
        <v>165</v>
      </c>
      <c r="J128" s="181" t="s">
        <v>144</v>
      </c>
      <c r="K128" s="182" t="s">
        <v>166</v>
      </c>
      <c r="L128" s="183"/>
      <c r="M128" s="75" t="s">
        <v>1</v>
      </c>
      <c r="N128" s="76" t="s">
        <v>40</v>
      </c>
      <c r="O128" s="76" t="s">
        <v>167</v>
      </c>
      <c r="P128" s="76" t="s">
        <v>168</v>
      </c>
      <c r="Q128" s="76" t="s">
        <v>169</v>
      </c>
      <c r="R128" s="76" t="s">
        <v>170</v>
      </c>
      <c r="S128" s="76" t="s">
        <v>171</v>
      </c>
      <c r="T128" s="77" t="s">
        <v>172</v>
      </c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</row>
    <row r="129" spans="1:63" s="2" customFormat="1" ht="22.8" customHeight="1">
      <c r="A129" s="34"/>
      <c r="B129" s="35"/>
      <c r="C129" s="82" t="s">
        <v>173</v>
      </c>
      <c r="D129" s="36"/>
      <c r="E129" s="36"/>
      <c r="F129" s="36"/>
      <c r="G129" s="36"/>
      <c r="H129" s="36"/>
      <c r="I129" s="36"/>
      <c r="J129" s="184">
        <f>BK129</f>
        <v>0</v>
      </c>
      <c r="K129" s="36"/>
      <c r="L129" s="39"/>
      <c r="M129" s="78"/>
      <c r="N129" s="185"/>
      <c r="O129" s="79"/>
      <c r="P129" s="186">
        <f>P130+P165</f>
        <v>0</v>
      </c>
      <c r="Q129" s="79"/>
      <c r="R129" s="186">
        <f>R130+R165</f>
        <v>407.3954946</v>
      </c>
      <c r="S129" s="79"/>
      <c r="T129" s="187">
        <f>T130+T165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90</v>
      </c>
      <c r="BK129" s="188">
        <f>BK130+BK165</f>
        <v>0</v>
      </c>
    </row>
    <row r="130" spans="2:63" s="12" customFormat="1" ht="25.95" customHeight="1">
      <c r="B130" s="189"/>
      <c r="C130" s="190"/>
      <c r="D130" s="191" t="s">
        <v>75</v>
      </c>
      <c r="E130" s="192" t="s">
        <v>84</v>
      </c>
      <c r="F130" s="192" t="s">
        <v>233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SUM(P131:P164)</f>
        <v>0</v>
      </c>
      <c r="Q130" s="197"/>
      <c r="R130" s="198">
        <f>SUM(R131:R164)</f>
        <v>407.358</v>
      </c>
      <c r="S130" s="197"/>
      <c r="T130" s="199">
        <f>SUM(T131:T164)</f>
        <v>0</v>
      </c>
      <c r="AR130" s="200" t="s">
        <v>84</v>
      </c>
      <c r="AT130" s="201" t="s">
        <v>75</v>
      </c>
      <c r="AU130" s="201" t="s">
        <v>76</v>
      </c>
      <c r="AY130" s="200" t="s">
        <v>176</v>
      </c>
      <c r="BK130" s="202">
        <f>SUM(BK131:BK164)</f>
        <v>0</v>
      </c>
    </row>
    <row r="131" spans="1:65" s="2" customFormat="1" ht="24.15" customHeight="1">
      <c r="A131" s="34"/>
      <c r="B131" s="35"/>
      <c r="C131" s="205" t="s">
        <v>84</v>
      </c>
      <c r="D131" s="205" t="s">
        <v>179</v>
      </c>
      <c r="E131" s="206" t="s">
        <v>956</v>
      </c>
      <c r="F131" s="207" t="s">
        <v>957</v>
      </c>
      <c r="G131" s="208" t="s">
        <v>291</v>
      </c>
      <c r="H131" s="209">
        <v>212</v>
      </c>
      <c r="I131" s="210"/>
      <c r="J131" s="211">
        <f>ROUND(I131*H131,2)</f>
        <v>0</v>
      </c>
      <c r="K131" s="207" t="s">
        <v>183</v>
      </c>
      <c r="L131" s="39"/>
      <c r="M131" s="212" t="s">
        <v>1</v>
      </c>
      <c r="N131" s="213" t="s">
        <v>41</v>
      </c>
      <c r="O131" s="71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193</v>
      </c>
      <c r="AT131" s="216" t="s">
        <v>179</v>
      </c>
      <c r="AU131" s="216" t="s">
        <v>84</v>
      </c>
      <c r="AY131" s="17" t="s">
        <v>176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84</v>
      </c>
      <c r="BK131" s="217">
        <f>ROUND(I131*H131,2)</f>
        <v>0</v>
      </c>
      <c r="BL131" s="17" t="s">
        <v>193</v>
      </c>
      <c r="BM131" s="216" t="s">
        <v>1535</v>
      </c>
    </row>
    <row r="132" spans="2:51" s="15" customFormat="1" ht="10.2">
      <c r="B132" s="249"/>
      <c r="C132" s="250"/>
      <c r="D132" s="220" t="s">
        <v>226</v>
      </c>
      <c r="E132" s="251" t="s">
        <v>1</v>
      </c>
      <c r="F132" s="252" t="s">
        <v>1536</v>
      </c>
      <c r="G132" s="250"/>
      <c r="H132" s="251" t="s">
        <v>1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226</v>
      </c>
      <c r="AU132" s="258" t="s">
        <v>84</v>
      </c>
      <c r="AV132" s="15" t="s">
        <v>84</v>
      </c>
      <c r="AW132" s="15" t="s">
        <v>32</v>
      </c>
      <c r="AX132" s="15" t="s">
        <v>76</v>
      </c>
      <c r="AY132" s="258" t="s">
        <v>176</v>
      </c>
    </row>
    <row r="133" spans="2:51" s="15" customFormat="1" ht="20.4">
      <c r="B133" s="249"/>
      <c r="C133" s="250"/>
      <c r="D133" s="220" t="s">
        <v>226</v>
      </c>
      <c r="E133" s="251" t="s">
        <v>1</v>
      </c>
      <c r="F133" s="252" t="s">
        <v>1537</v>
      </c>
      <c r="G133" s="250"/>
      <c r="H133" s="251" t="s">
        <v>1</v>
      </c>
      <c r="I133" s="253"/>
      <c r="J133" s="250"/>
      <c r="K133" s="250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226</v>
      </c>
      <c r="AU133" s="258" t="s">
        <v>84</v>
      </c>
      <c r="AV133" s="15" t="s">
        <v>84</v>
      </c>
      <c r="AW133" s="15" t="s">
        <v>32</v>
      </c>
      <c r="AX133" s="15" t="s">
        <v>76</v>
      </c>
      <c r="AY133" s="258" t="s">
        <v>176</v>
      </c>
    </row>
    <row r="134" spans="2:51" s="15" customFormat="1" ht="10.2">
      <c r="B134" s="249"/>
      <c r="C134" s="250"/>
      <c r="D134" s="220" t="s">
        <v>226</v>
      </c>
      <c r="E134" s="251" t="s">
        <v>1</v>
      </c>
      <c r="F134" s="252" t="s">
        <v>1538</v>
      </c>
      <c r="G134" s="250"/>
      <c r="H134" s="251" t="s">
        <v>1</v>
      </c>
      <c r="I134" s="253"/>
      <c r="J134" s="250"/>
      <c r="K134" s="250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226</v>
      </c>
      <c r="AU134" s="258" t="s">
        <v>84</v>
      </c>
      <c r="AV134" s="15" t="s">
        <v>84</v>
      </c>
      <c r="AW134" s="15" t="s">
        <v>32</v>
      </c>
      <c r="AX134" s="15" t="s">
        <v>76</v>
      </c>
      <c r="AY134" s="258" t="s">
        <v>176</v>
      </c>
    </row>
    <row r="135" spans="2:51" s="13" customFormat="1" ht="10.2">
      <c r="B135" s="218"/>
      <c r="C135" s="219"/>
      <c r="D135" s="220" t="s">
        <v>226</v>
      </c>
      <c r="E135" s="221" t="s">
        <v>1</v>
      </c>
      <c r="F135" s="222" t="s">
        <v>1539</v>
      </c>
      <c r="G135" s="219"/>
      <c r="H135" s="223">
        <v>212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226</v>
      </c>
      <c r="AU135" s="229" t="s">
        <v>84</v>
      </c>
      <c r="AV135" s="13" t="s">
        <v>86</v>
      </c>
      <c r="AW135" s="13" t="s">
        <v>32</v>
      </c>
      <c r="AX135" s="13" t="s">
        <v>84</v>
      </c>
      <c r="AY135" s="229" t="s">
        <v>176</v>
      </c>
    </row>
    <row r="136" spans="1:65" s="2" customFormat="1" ht="24.15" customHeight="1">
      <c r="A136" s="34"/>
      <c r="B136" s="35"/>
      <c r="C136" s="205" t="s">
        <v>86</v>
      </c>
      <c r="D136" s="205" t="s">
        <v>179</v>
      </c>
      <c r="E136" s="206" t="s">
        <v>311</v>
      </c>
      <c r="F136" s="207" t="s">
        <v>312</v>
      </c>
      <c r="G136" s="208" t="s">
        <v>291</v>
      </c>
      <c r="H136" s="209">
        <v>212</v>
      </c>
      <c r="I136" s="210"/>
      <c r="J136" s="211">
        <f>ROUND(I136*H136,2)</f>
        <v>0</v>
      </c>
      <c r="K136" s="207" t="s">
        <v>183</v>
      </c>
      <c r="L136" s="39"/>
      <c r="M136" s="212" t="s">
        <v>1</v>
      </c>
      <c r="N136" s="213" t="s">
        <v>41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193</v>
      </c>
      <c r="AT136" s="216" t="s">
        <v>179</v>
      </c>
      <c r="AU136" s="216" t="s">
        <v>84</v>
      </c>
      <c r="AY136" s="17" t="s">
        <v>176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84</v>
      </c>
      <c r="BK136" s="217">
        <f>ROUND(I136*H136,2)</f>
        <v>0</v>
      </c>
      <c r="BL136" s="17" t="s">
        <v>193</v>
      </c>
      <c r="BM136" s="216" t="s">
        <v>1540</v>
      </c>
    </row>
    <row r="137" spans="1:65" s="2" customFormat="1" ht="37.8" customHeight="1">
      <c r="A137" s="34"/>
      <c r="B137" s="35"/>
      <c r="C137" s="205" t="s">
        <v>189</v>
      </c>
      <c r="D137" s="205" t="s">
        <v>179</v>
      </c>
      <c r="E137" s="206" t="s">
        <v>315</v>
      </c>
      <c r="F137" s="207" t="s">
        <v>316</v>
      </c>
      <c r="G137" s="208" t="s">
        <v>291</v>
      </c>
      <c r="H137" s="209">
        <v>2120</v>
      </c>
      <c r="I137" s="210"/>
      <c r="J137" s="211">
        <f>ROUND(I137*H137,2)</f>
        <v>0</v>
      </c>
      <c r="K137" s="207" t="s">
        <v>183</v>
      </c>
      <c r="L137" s="39"/>
      <c r="M137" s="212" t="s">
        <v>1</v>
      </c>
      <c r="N137" s="213" t="s">
        <v>41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193</v>
      </c>
      <c r="AT137" s="216" t="s">
        <v>179</v>
      </c>
      <c r="AU137" s="216" t="s">
        <v>84</v>
      </c>
      <c r="AY137" s="17" t="s">
        <v>176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84</v>
      </c>
      <c r="BK137" s="217">
        <f>ROUND(I137*H137,2)</f>
        <v>0</v>
      </c>
      <c r="BL137" s="17" t="s">
        <v>193</v>
      </c>
      <c r="BM137" s="216" t="s">
        <v>1541</v>
      </c>
    </row>
    <row r="138" spans="2:51" s="13" customFormat="1" ht="10.2">
      <c r="B138" s="218"/>
      <c r="C138" s="219"/>
      <c r="D138" s="220" t="s">
        <v>226</v>
      </c>
      <c r="E138" s="221" t="s">
        <v>1</v>
      </c>
      <c r="F138" s="222" t="s">
        <v>1539</v>
      </c>
      <c r="G138" s="219"/>
      <c r="H138" s="223">
        <v>212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226</v>
      </c>
      <c r="AU138" s="229" t="s">
        <v>84</v>
      </c>
      <c r="AV138" s="13" t="s">
        <v>86</v>
      </c>
      <c r="AW138" s="13" t="s">
        <v>32</v>
      </c>
      <c r="AX138" s="13" t="s">
        <v>84</v>
      </c>
      <c r="AY138" s="229" t="s">
        <v>176</v>
      </c>
    </row>
    <row r="139" spans="2:51" s="13" customFormat="1" ht="10.2">
      <c r="B139" s="218"/>
      <c r="C139" s="219"/>
      <c r="D139" s="220" t="s">
        <v>226</v>
      </c>
      <c r="E139" s="219"/>
      <c r="F139" s="222" t="s">
        <v>1542</v>
      </c>
      <c r="G139" s="219"/>
      <c r="H139" s="223">
        <v>2120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226</v>
      </c>
      <c r="AU139" s="229" t="s">
        <v>84</v>
      </c>
      <c r="AV139" s="13" t="s">
        <v>86</v>
      </c>
      <c r="AW139" s="13" t="s">
        <v>4</v>
      </c>
      <c r="AX139" s="13" t="s">
        <v>84</v>
      </c>
      <c r="AY139" s="229" t="s">
        <v>176</v>
      </c>
    </row>
    <row r="140" spans="1:65" s="2" customFormat="1" ht="24.15" customHeight="1">
      <c r="A140" s="34"/>
      <c r="B140" s="35"/>
      <c r="C140" s="205" t="s">
        <v>193</v>
      </c>
      <c r="D140" s="205" t="s">
        <v>179</v>
      </c>
      <c r="E140" s="206" t="s">
        <v>967</v>
      </c>
      <c r="F140" s="207" t="s">
        <v>968</v>
      </c>
      <c r="G140" s="208" t="s">
        <v>291</v>
      </c>
      <c r="H140" s="209">
        <v>86.9</v>
      </c>
      <c r="I140" s="210"/>
      <c r="J140" s="211">
        <f>ROUND(I140*H140,2)</f>
        <v>0</v>
      </c>
      <c r="K140" s="207" t="s">
        <v>183</v>
      </c>
      <c r="L140" s="39"/>
      <c r="M140" s="212" t="s">
        <v>1</v>
      </c>
      <c r="N140" s="213" t="s">
        <v>41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193</v>
      </c>
      <c r="AT140" s="216" t="s">
        <v>179</v>
      </c>
      <c r="AU140" s="216" t="s">
        <v>84</v>
      </c>
      <c r="AY140" s="17" t="s">
        <v>176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84</v>
      </c>
      <c r="BK140" s="217">
        <f>ROUND(I140*H140,2)</f>
        <v>0</v>
      </c>
      <c r="BL140" s="17" t="s">
        <v>193</v>
      </c>
      <c r="BM140" s="216" t="s">
        <v>1543</v>
      </c>
    </row>
    <row r="141" spans="2:51" s="15" customFormat="1" ht="10.2">
      <c r="B141" s="249"/>
      <c r="C141" s="250"/>
      <c r="D141" s="220" t="s">
        <v>226</v>
      </c>
      <c r="E141" s="251" t="s">
        <v>1</v>
      </c>
      <c r="F141" s="252" t="s">
        <v>962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226</v>
      </c>
      <c r="AU141" s="258" t="s">
        <v>84</v>
      </c>
      <c r="AV141" s="15" t="s">
        <v>84</v>
      </c>
      <c r="AW141" s="15" t="s">
        <v>32</v>
      </c>
      <c r="AX141" s="15" t="s">
        <v>76</v>
      </c>
      <c r="AY141" s="258" t="s">
        <v>176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970</v>
      </c>
      <c r="G142" s="219"/>
      <c r="H142" s="223">
        <v>86.9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84</v>
      </c>
      <c r="AV142" s="13" t="s">
        <v>86</v>
      </c>
      <c r="AW142" s="13" t="s">
        <v>32</v>
      </c>
      <c r="AX142" s="13" t="s">
        <v>76</v>
      </c>
      <c r="AY142" s="229" t="s">
        <v>176</v>
      </c>
    </row>
    <row r="143" spans="2:51" s="14" customFormat="1" ht="10.2">
      <c r="B143" s="233"/>
      <c r="C143" s="234"/>
      <c r="D143" s="220" t="s">
        <v>226</v>
      </c>
      <c r="E143" s="235" t="s">
        <v>1</v>
      </c>
      <c r="F143" s="236" t="s">
        <v>249</v>
      </c>
      <c r="G143" s="234"/>
      <c r="H143" s="237">
        <v>86.9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226</v>
      </c>
      <c r="AU143" s="243" t="s">
        <v>84</v>
      </c>
      <c r="AV143" s="14" t="s">
        <v>193</v>
      </c>
      <c r="AW143" s="14" t="s">
        <v>32</v>
      </c>
      <c r="AX143" s="14" t="s">
        <v>84</v>
      </c>
      <c r="AY143" s="243" t="s">
        <v>176</v>
      </c>
    </row>
    <row r="144" spans="1:65" s="2" customFormat="1" ht="24.15" customHeight="1">
      <c r="A144" s="34"/>
      <c r="B144" s="35"/>
      <c r="C144" s="205" t="s">
        <v>175</v>
      </c>
      <c r="D144" s="205" t="s">
        <v>179</v>
      </c>
      <c r="E144" s="206" t="s">
        <v>347</v>
      </c>
      <c r="F144" s="207" t="s">
        <v>348</v>
      </c>
      <c r="G144" s="208" t="s">
        <v>344</v>
      </c>
      <c r="H144" s="209">
        <v>424</v>
      </c>
      <c r="I144" s="210"/>
      <c r="J144" s="211">
        <f>ROUND(I144*H144,2)</f>
        <v>0</v>
      </c>
      <c r="K144" s="207" t="s">
        <v>183</v>
      </c>
      <c r="L144" s="39"/>
      <c r="M144" s="212" t="s">
        <v>1</v>
      </c>
      <c r="N144" s="213" t="s">
        <v>41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193</v>
      </c>
      <c r="AT144" s="216" t="s">
        <v>179</v>
      </c>
      <c r="AU144" s="216" t="s">
        <v>84</v>
      </c>
      <c r="AY144" s="17" t="s">
        <v>176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84</v>
      </c>
      <c r="BK144" s="217">
        <f>ROUND(I144*H144,2)</f>
        <v>0</v>
      </c>
      <c r="BL144" s="17" t="s">
        <v>193</v>
      </c>
      <c r="BM144" s="216" t="s">
        <v>1544</v>
      </c>
    </row>
    <row r="145" spans="2:51" s="13" customFormat="1" ht="10.2">
      <c r="B145" s="218"/>
      <c r="C145" s="219"/>
      <c r="D145" s="220" t="s">
        <v>226</v>
      </c>
      <c r="E145" s="221" t="s">
        <v>1</v>
      </c>
      <c r="F145" s="222" t="s">
        <v>1539</v>
      </c>
      <c r="G145" s="219"/>
      <c r="H145" s="223">
        <v>212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226</v>
      </c>
      <c r="AU145" s="229" t="s">
        <v>84</v>
      </c>
      <c r="AV145" s="13" t="s">
        <v>86</v>
      </c>
      <c r="AW145" s="13" t="s">
        <v>32</v>
      </c>
      <c r="AX145" s="13" t="s">
        <v>84</v>
      </c>
      <c r="AY145" s="229" t="s">
        <v>176</v>
      </c>
    </row>
    <row r="146" spans="2:51" s="13" customFormat="1" ht="10.2">
      <c r="B146" s="218"/>
      <c r="C146" s="219"/>
      <c r="D146" s="220" t="s">
        <v>226</v>
      </c>
      <c r="E146" s="219"/>
      <c r="F146" s="222" t="s">
        <v>1545</v>
      </c>
      <c r="G146" s="219"/>
      <c r="H146" s="223">
        <v>424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226</v>
      </c>
      <c r="AU146" s="229" t="s">
        <v>84</v>
      </c>
      <c r="AV146" s="13" t="s">
        <v>86</v>
      </c>
      <c r="AW146" s="13" t="s">
        <v>4</v>
      </c>
      <c r="AX146" s="13" t="s">
        <v>84</v>
      </c>
      <c r="AY146" s="229" t="s">
        <v>176</v>
      </c>
    </row>
    <row r="147" spans="1:65" s="2" customFormat="1" ht="14.4" customHeight="1">
      <c r="A147" s="34"/>
      <c r="B147" s="35"/>
      <c r="C147" s="205" t="s">
        <v>200</v>
      </c>
      <c r="D147" s="205" t="s">
        <v>179</v>
      </c>
      <c r="E147" s="206" t="s">
        <v>352</v>
      </c>
      <c r="F147" s="207" t="s">
        <v>353</v>
      </c>
      <c r="G147" s="208" t="s">
        <v>291</v>
      </c>
      <c r="H147" s="209">
        <v>212</v>
      </c>
      <c r="I147" s="210"/>
      <c r="J147" s="211">
        <f>ROUND(I147*H147,2)</f>
        <v>0</v>
      </c>
      <c r="K147" s="207" t="s">
        <v>183</v>
      </c>
      <c r="L147" s="39"/>
      <c r="M147" s="212" t="s">
        <v>1</v>
      </c>
      <c r="N147" s="213" t="s">
        <v>41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193</v>
      </c>
      <c r="AT147" s="216" t="s">
        <v>179</v>
      </c>
      <c r="AU147" s="216" t="s">
        <v>84</v>
      </c>
      <c r="AY147" s="17" t="s">
        <v>176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84</v>
      </c>
      <c r="BK147" s="217">
        <f>ROUND(I147*H147,2)</f>
        <v>0</v>
      </c>
      <c r="BL147" s="17" t="s">
        <v>193</v>
      </c>
      <c r="BM147" s="216" t="s">
        <v>1546</v>
      </c>
    </row>
    <row r="148" spans="2:51" s="13" customFormat="1" ht="10.2">
      <c r="B148" s="218"/>
      <c r="C148" s="219"/>
      <c r="D148" s="220" t="s">
        <v>226</v>
      </c>
      <c r="E148" s="221" t="s">
        <v>1</v>
      </c>
      <c r="F148" s="222" t="s">
        <v>1539</v>
      </c>
      <c r="G148" s="219"/>
      <c r="H148" s="223">
        <v>212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226</v>
      </c>
      <c r="AU148" s="229" t="s">
        <v>84</v>
      </c>
      <c r="AV148" s="13" t="s">
        <v>86</v>
      </c>
      <c r="AW148" s="13" t="s">
        <v>32</v>
      </c>
      <c r="AX148" s="13" t="s">
        <v>84</v>
      </c>
      <c r="AY148" s="229" t="s">
        <v>176</v>
      </c>
    </row>
    <row r="149" spans="1:65" s="2" customFormat="1" ht="24.15" customHeight="1">
      <c r="A149" s="34"/>
      <c r="B149" s="35"/>
      <c r="C149" s="205" t="s">
        <v>205</v>
      </c>
      <c r="D149" s="205" t="s">
        <v>179</v>
      </c>
      <c r="E149" s="206" t="s">
        <v>1346</v>
      </c>
      <c r="F149" s="207" t="s">
        <v>1347</v>
      </c>
      <c r="G149" s="208" t="s">
        <v>291</v>
      </c>
      <c r="H149" s="209">
        <v>106</v>
      </c>
      <c r="I149" s="210"/>
      <c r="J149" s="211">
        <f>ROUND(I149*H149,2)</f>
        <v>0</v>
      </c>
      <c r="K149" s="207" t="s">
        <v>183</v>
      </c>
      <c r="L149" s="39"/>
      <c r="M149" s="212" t="s">
        <v>1</v>
      </c>
      <c r="N149" s="213" t="s">
        <v>41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193</v>
      </c>
      <c r="AT149" s="216" t="s">
        <v>179</v>
      </c>
      <c r="AU149" s="216" t="s">
        <v>84</v>
      </c>
      <c r="AY149" s="17" t="s">
        <v>176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84</v>
      </c>
      <c r="BK149" s="217">
        <f>ROUND(I149*H149,2)</f>
        <v>0</v>
      </c>
      <c r="BL149" s="17" t="s">
        <v>193</v>
      </c>
      <c r="BM149" s="216" t="s">
        <v>1547</v>
      </c>
    </row>
    <row r="150" spans="2:51" s="15" customFormat="1" ht="10.2">
      <c r="B150" s="249"/>
      <c r="C150" s="250"/>
      <c r="D150" s="220" t="s">
        <v>226</v>
      </c>
      <c r="E150" s="251" t="s">
        <v>1</v>
      </c>
      <c r="F150" s="252" t="s">
        <v>1548</v>
      </c>
      <c r="G150" s="250"/>
      <c r="H150" s="251" t="s">
        <v>1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226</v>
      </c>
      <c r="AU150" s="258" t="s">
        <v>84</v>
      </c>
      <c r="AV150" s="15" t="s">
        <v>84</v>
      </c>
      <c r="AW150" s="15" t="s">
        <v>32</v>
      </c>
      <c r="AX150" s="15" t="s">
        <v>76</v>
      </c>
      <c r="AY150" s="258" t="s">
        <v>176</v>
      </c>
    </row>
    <row r="151" spans="2:51" s="15" customFormat="1" ht="20.4">
      <c r="B151" s="249"/>
      <c r="C151" s="250"/>
      <c r="D151" s="220" t="s">
        <v>226</v>
      </c>
      <c r="E151" s="251" t="s">
        <v>1</v>
      </c>
      <c r="F151" s="252" t="s">
        <v>1537</v>
      </c>
      <c r="G151" s="250"/>
      <c r="H151" s="251" t="s">
        <v>1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226</v>
      </c>
      <c r="AU151" s="258" t="s">
        <v>84</v>
      </c>
      <c r="AV151" s="15" t="s">
        <v>84</v>
      </c>
      <c r="AW151" s="15" t="s">
        <v>32</v>
      </c>
      <c r="AX151" s="15" t="s">
        <v>76</v>
      </c>
      <c r="AY151" s="258" t="s">
        <v>176</v>
      </c>
    </row>
    <row r="152" spans="2:51" s="15" customFormat="1" ht="10.2">
      <c r="B152" s="249"/>
      <c r="C152" s="250"/>
      <c r="D152" s="220" t="s">
        <v>226</v>
      </c>
      <c r="E152" s="251" t="s">
        <v>1</v>
      </c>
      <c r="F152" s="252" t="s">
        <v>1549</v>
      </c>
      <c r="G152" s="250"/>
      <c r="H152" s="251" t="s">
        <v>1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226</v>
      </c>
      <c r="AU152" s="258" t="s">
        <v>84</v>
      </c>
      <c r="AV152" s="15" t="s">
        <v>84</v>
      </c>
      <c r="AW152" s="15" t="s">
        <v>32</v>
      </c>
      <c r="AX152" s="15" t="s">
        <v>76</v>
      </c>
      <c r="AY152" s="258" t="s">
        <v>176</v>
      </c>
    </row>
    <row r="153" spans="2:51" s="13" customFormat="1" ht="10.2">
      <c r="B153" s="218"/>
      <c r="C153" s="219"/>
      <c r="D153" s="220" t="s">
        <v>226</v>
      </c>
      <c r="E153" s="221" t="s">
        <v>1</v>
      </c>
      <c r="F153" s="222" t="s">
        <v>1550</v>
      </c>
      <c r="G153" s="219"/>
      <c r="H153" s="223">
        <v>106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226</v>
      </c>
      <c r="AU153" s="229" t="s">
        <v>84</v>
      </c>
      <c r="AV153" s="13" t="s">
        <v>86</v>
      </c>
      <c r="AW153" s="13" t="s">
        <v>32</v>
      </c>
      <c r="AX153" s="13" t="s">
        <v>76</v>
      </c>
      <c r="AY153" s="229" t="s">
        <v>176</v>
      </c>
    </row>
    <row r="154" spans="2:51" s="14" customFormat="1" ht="10.2">
      <c r="B154" s="233"/>
      <c r="C154" s="234"/>
      <c r="D154" s="220" t="s">
        <v>226</v>
      </c>
      <c r="E154" s="235" t="s">
        <v>1</v>
      </c>
      <c r="F154" s="236" t="s">
        <v>249</v>
      </c>
      <c r="G154" s="234"/>
      <c r="H154" s="237">
        <v>106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226</v>
      </c>
      <c r="AU154" s="243" t="s">
        <v>84</v>
      </c>
      <c r="AV154" s="14" t="s">
        <v>193</v>
      </c>
      <c r="AW154" s="14" t="s">
        <v>32</v>
      </c>
      <c r="AX154" s="14" t="s">
        <v>84</v>
      </c>
      <c r="AY154" s="243" t="s">
        <v>176</v>
      </c>
    </row>
    <row r="155" spans="1:65" s="2" customFormat="1" ht="14.4" customHeight="1">
      <c r="A155" s="34"/>
      <c r="B155" s="35"/>
      <c r="C155" s="259" t="s">
        <v>210</v>
      </c>
      <c r="D155" s="259" t="s">
        <v>341</v>
      </c>
      <c r="E155" s="260" t="s">
        <v>1381</v>
      </c>
      <c r="F155" s="261" t="s">
        <v>1382</v>
      </c>
      <c r="G155" s="262" t="s">
        <v>344</v>
      </c>
      <c r="H155" s="263">
        <v>212</v>
      </c>
      <c r="I155" s="264"/>
      <c r="J155" s="265">
        <f>ROUND(I155*H155,2)</f>
        <v>0</v>
      </c>
      <c r="K155" s="261" t="s">
        <v>183</v>
      </c>
      <c r="L155" s="266"/>
      <c r="M155" s="267" t="s">
        <v>1</v>
      </c>
      <c r="N155" s="268" t="s">
        <v>41</v>
      </c>
      <c r="O155" s="71"/>
      <c r="P155" s="214">
        <f>O155*H155</f>
        <v>0</v>
      </c>
      <c r="Q155" s="214">
        <v>1</v>
      </c>
      <c r="R155" s="214">
        <f>Q155*H155</f>
        <v>212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210</v>
      </c>
      <c r="AT155" s="216" t="s">
        <v>341</v>
      </c>
      <c r="AU155" s="216" t="s">
        <v>84</v>
      </c>
      <c r="AY155" s="17" t="s">
        <v>176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84</v>
      </c>
      <c r="BK155" s="217">
        <f>ROUND(I155*H155,2)</f>
        <v>0</v>
      </c>
      <c r="BL155" s="17" t="s">
        <v>193</v>
      </c>
      <c r="BM155" s="216" t="s">
        <v>1551</v>
      </c>
    </row>
    <row r="156" spans="2:51" s="13" customFormat="1" ht="10.2">
      <c r="B156" s="218"/>
      <c r="C156" s="219"/>
      <c r="D156" s="220" t="s">
        <v>226</v>
      </c>
      <c r="E156" s="219"/>
      <c r="F156" s="222" t="s">
        <v>1552</v>
      </c>
      <c r="G156" s="219"/>
      <c r="H156" s="223">
        <v>212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226</v>
      </c>
      <c r="AU156" s="229" t="s">
        <v>84</v>
      </c>
      <c r="AV156" s="13" t="s">
        <v>86</v>
      </c>
      <c r="AW156" s="13" t="s">
        <v>4</v>
      </c>
      <c r="AX156" s="13" t="s">
        <v>84</v>
      </c>
      <c r="AY156" s="229" t="s">
        <v>176</v>
      </c>
    </row>
    <row r="157" spans="1:65" s="2" customFormat="1" ht="24.15" customHeight="1">
      <c r="A157" s="34"/>
      <c r="B157" s="35"/>
      <c r="C157" s="205" t="s">
        <v>213</v>
      </c>
      <c r="D157" s="205" t="s">
        <v>179</v>
      </c>
      <c r="E157" s="206" t="s">
        <v>1385</v>
      </c>
      <c r="F157" s="207" t="s">
        <v>1386</v>
      </c>
      <c r="G157" s="208" t="s">
        <v>291</v>
      </c>
      <c r="H157" s="209">
        <v>97.679</v>
      </c>
      <c r="I157" s="210"/>
      <c r="J157" s="211">
        <f>ROUND(I157*H157,2)</f>
        <v>0</v>
      </c>
      <c r="K157" s="207" t="s">
        <v>183</v>
      </c>
      <c r="L157" s="39"/>
      <c r="M157" s="212" t="s">
        <v>1</v>
      </c>
      <c r="N157" s="213" t="s">
        <v>41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193</v>
      </c>
      <c r="AT157" s="216" t="s">
        <v>179</v>
      </c>
      <c r="AU157" s="216" t="s">
        <v>84</v>
      </c>
      <c r="AY157" s="17" t="s">
        <v>176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84</v>
      </c>
      <c r="BK157" s="217">
        <f>ROUND(I157*H157,2)</f>
        <v>0</v>
      </c>
      <c r="BL157" s="17" t="s">
        <v>193</v>
      </c>
      <c r="BM157" s="216" t="s">
        <v>1553</v>
      </c>
    </row>
    <row r="158" spans="2:51" s="15" customFormat="1" ht="10.2">
      <c r="B158" s="249"/>
      <c r="C158" s="250"/>
      <c r="D158" s="220" t="s">
        <v>226</v>
      </c>
      <c r="E158" s="251" t="s">
        <v>1</v>
      </c>
      <c r="F158" s="252" t="s">
        <v>1554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84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5" customFormat="1" ht="20.4">
      <c r="B159" s="249"/>
      <c r="C159" s="250"/>
      <c r="D159" s="220" t="s">
        <v>226</v>
      </c>
      <c r="E159" s="251" t="s">
        <v>1</v>
      </c>
      <c r="F159" s="252" t="s">
        <v>1537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226</v>
      </c>
      <c r="AU159" s="258" t="s">
        <v>84</v>
      </c>
      <c r="AV159" s="15" t="s">
        <v>84</v>
      </c>
      <c r="AW159" s="15" t="s">
        <v>32</v>
      </c>
      <c r="AX159" s="15" t="s">
        <v>76</v>
      </c>
      <c r="AY159" s="258" t="s">
        <v>176</v>
      </c>
    </row>
    <row r="160" spans="2:51" s="15" customFormat="1" ht="10.2">
      <c r="B160" s="249"/>
      <c r="C160" s="250"/>
      <c r="D160" s="220" t="s">
        <v>226</v>
      </c>
      <c r="E160" s="251" t="s">
        <v>1</v>
      </c>
      <c r="F160" s="252" t="s">
        <v>1555</v>
      </c>
      <c r="G160" s="250"/>
      <c r="H160" s="251" t="s">
        <v>1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226</v>
      </c>
      <c r="AU160" s="258" t="s">
        <v>84</v>
      </c>
      <c r="AV160" s="15" t="s">
        <v>84</v>
      </c>
      <c r="AW160" s="15" t="s">
        <v>32</v>
      </c>
      <c r="AX160" s="15" t="s">
        <v>76</v>
      </c>
      <c r="AY160" s="258" t="s">
        <v>176</v>
      </c>
    </row>
    <row r="161" spans="2:51" s="13" customFormat="1" ht="10.2">
      <c r="B161" s="218"/>
      <c r="C161" s="219"/>
      <c r="D161" s="220" t="s">
        <v>226</v>
      </c>
      <c r="E161" s="221" t="s">
        <v>1</v>
      </c>
      <c r="F161" s="222" t="s">
        <v>1556</v>
      </c>
      <c r="G161" s="219"/>
      <c r="H161" s="223">
        <v>97.679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226</v>
      </c>
      <c r="AU161" s="229" t="s">
        <v>84</v>
      </c>
      <c r="AV161" s="13" t="s">
        <v>86</v>
      </c>
      <c r="AW161" s="13" t="s">
        <v>32</v>
      </c>
      <c r="AX161" s="13" t="s">
        <v>76</v>
      </c>
      <c r="AY161" s="229" t="s">
        <v>176</v>
      </c>
    </row>
    <row r="162" spans="2:51" s="14" customFormat="1" ht="10.2">
      <c r="B162" s="233"/>
      <c r="C162" s="234"/>
      <c r="D162" s="220" t="s">
        <v>226</v>
      </c>
      <c r="E162" s="235" t="s">
        <v>1</v>
      </c>
      <c r="F162" s="236" t="s">
        <v>249</v>
      </c>
      <c r="G162" s="234"/>
      <c r="H162" s="237">
        <v>97.679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226</v>
      </c>
      <c r="AU162" s="243" t="s">
        <v>84</v>
      </c>
      <c r="AV162" s="14" t="s">
        <v>193</v>
      </c>
      <c r="AW162" s="14" t="s">
        <v>32</v>
      </c>
      <c r="AX162" s="14" t="s">
        <v>84</v>
      </c>
      <c r="AY162" s="243" t="s">
        <v>176</v>
      </c>
    </row>
    <row r="163" spans="1:65" s="2" customFormat="1" ht="14.4" customHeight="1">
      <c r="A163" s="34"/>
      <c r="B163" s="35"/>
      <c r="C163" s="259" t="s">
        <v>217</v>
      </c>
      <c r="D163" s="259" t="s">
        <v>341</v>
      </c>
      <c r="E163" s="260" t="s">
        <v>1414</v>
      </c>
      <c r="F163" s="261" t="s">
        <v>1415</v>
      </c>
      <c r="G163" s="262" t="s">
        <v>344</v>
      </c>
      <c r="H163" s="263">
        <v>195.358</v>
      </c>
      <c r="I163" s="264"/>
      <c r="J163" s="265">
        <f>ROUND(I163*H163,2)</f>
        <v>0</v>
      </c>
      <c r="K163" s="261" t="s">
        <v>183</v>
      </c>
      <c r="L163" s="266"/>
      <c r="M163" s="267" t="s">
        <v>1</v>
      </c>
      <c r="N163" s="268" t="s">
        <v>41</v>
      </c>
      <c r="O163" s="71"/>
      <c r="P163" s="214">
        <f>O163*H163</f>
        <v>0</v>
      </c>
      <c r="Q163" s="214">
        <v>1</v>
      </c>
      <c r="R163" s="214">
        <f>Q163*H163</f>
        <v>195.358</v>
      </c>
      <c r="S163" s="214">
        <v>0</v>
      </c>
      <c r="T163" s="21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210</v>
      </c>
      <c r="AT163" s="216" t="s">
        <v>341</v>
      </c>
      <c r="AU163" s="216" t="s">
        <v>84</v>
      </c>
      <c r="AY163" s="17" t="s">
        <v>176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84</v>
      </c>
      <c r="BK163" s="217">
        <f>ROUND(I163*H163,2)</f>
        <v>0</v>
      </c>
      <c r="BL163" s="17" t="s">
        <v>193</v>
      </c>
      <c r="BM163" s="216" t="s">
        <v>1557</v>
      </c>
    </row>
    <row r="164" spans="2:51" s="13" customFormat="1" ht="10.2">
      <c r="B164" s="218"/>
      <c r="C164" s="219"/>
      <c r="D164" s="220" t="s">
        <v>226</v>
      </c>
      <c r="E164" s="219"/>
      <c r="F164" s="222" t="s">
        <v>1558</v>
      </c>
      <c r="G164" s="219"/>
      <c r="H164" s="223">
        <v>195.358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226</v>
      </c>
      <c r="AU164" s="229" t="s">
        <v>84</v>
      </c>
      <c r="AV164" s="13" t="s">
        <v>86</v>
      </c>
      <c r="AW164" s="13" t="s">
        <v>4</v>
      </c>
      <c r="AX164" s="13" t="s">
        <v>84</v>
      </c>
      <c r="AY164" s="229" t="s">
        <v>176</v>
      </c>
    </row>
    <row r="165" spans="2:63" s="12" customFormat="1" ht="25.95" customHeight="1">
      <c r="B165" s="189"/>
      <c r="C165" s="190"/>
      <c r="D165" s="191" t="s">
        <v>75</v>
      </c>
      <c r="E165" s="192" t="s">
        <v>341</v>
      </c>
      <c r="F165" s="192" t="s">
        <v>1559</v>
      </c>
      <c r="G165" s="190"/>
      <c r="H165" s="190"/>
      <c r="I165" s="193"/>
      <c r="J165" s="194">
        <f>BK165</f>
        <v>0</v>
      </c>
      <c r="K165" s="190"/>
      <c r="L165" s="195"/>
      <c r="M165" s="196"/>
      <c r="N165" s="197"/>
      <c r="O165" s="197"/>
      <c r="P165" s="198">
        <f>P166</f>
        <v>0</v>
      </c>
      <c r="Q165" s="197"/>
      <c r="R165" s="198">
        <f>R166</f>
        <v>0.0374946</v>
      </c>
      <c r="S165" s="197"/>
      <c r="T165" s="199">
        <f>T166</f>
        <v>0</v>
      </c>
      <c r="AR165" s="200" t="s">
        <v>189</v>
      </c>
      <c r="AT165" s="201" t="s">
        <v>75</v>
      </c>
      <c r="AU165" s="201" t="s">
        <v>76</v>
      </c>
      <c r="AY165" s="200" t="s">
        <v>176</v>
      </c>
      <c r="BK165" s="202">
        <f>BK166</f>
        <v>0</v>
      </c>
    </row>
    <row r="166" spans="2:63" s="12" customFormat="1" ht="22.8" customHeight="1">
      <c r="B166" s="189"/>
      <c r="C166" s="190"/>
      <c r="D166" s="191" t="s">
        <v>75</v>
      </c>
      <c r="E166" s="203" t="s">
        <v>1560</v>
      </c>
      <c r="F166" s="203" t="s">
        <v>1561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SUM(P167:P173)</f>
        <v>0</v>
      </c>
      <c r="Q166" s="197"/>
      <c r="R166" s="198">
        <f>SUM(R167:R173)</f>
        <v>0.0374946</v>
      </c>
      <c r="S166" s="197"/>
      <c r="T166" s="199">
        <f>SUM(T167:T173)</f>
        <v>0</v>
      </c>
      <c r="AR166" s="200" t="s">
        <v>189</v>
      </c>
      <c r="AT166" s="201" t="s">
        <v>75</v>
      </c>
      <c r="AU166" s="201" t="s">
        <v>84</v>
      </c>
      <c r="AY166" s="200" t="s">
        <v>176</v>
      </c>
      <c r="BK166" s="202">
        <f>SUM(BK167:BK173)</f>
        <v>0</v>
      </c>
    </row>
    <row r="167" spans="1:65" s="2" customFormat="1" ht="14.4" customHeight="1">
      <c r="A167" s="34"/>
      <c r="B167" s="35"/>
      <c r="C167" s="205" t="s">
        <v>222</v>
      </c>
      <c r="D167" s="205" t="s">
        <v>179</v>
      </c>
      <c r="E167" s="206" t="s">
        <v>1562</v>
      </c>
      <c r="F167" s="207" t="s">
        <v>1563</v>
      </c>
      <c r="G167" s="208" t="s">
        <v>385</v>
      </c>
      <c r="H167" s="209">
        <v>41.8</v>
      </c>
      <c r="I167" s="210"/>
      <c r="J167" s="211">
        <f>ROUND(I167*H167,2)</f>
        <v>0</v>
      </c>
      <c r="K167" s="207" t="s">
        <v>183</v>
      </c>
      <c r="L167" s="39"/>
      <c r="M167" s="212" t="s">
        <v>1</v>
      </c>
      <c r="N167" s="213" t="s">
        <v>41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664</v>
      </c>
      <c r="AT167" s="216" t="s">
        <v>179</v>
      </c>
      <c r="AU167" s="216" t="s">
        <v>86</v>
      </c>
      <c r="AY167" s="17" t="s">
        <v>176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84</v>
      </c>
      <c r="BK167" s="217">
        <f>ROUND(I167*H167,2)</f>
        <v>0</v>
      </c>
      <c r="BL167" s="17" t="s">
        <v>664</v>
      </c>
      <c r="BM167" s="216" t="s">
        <v>1564</v>
      </c>
    </row>
    <row r="168" spans="1:65" s="2" customFormat="1" ht="24.15" customHeight="1">
      <c r="A168" s="34"/>
      <c r="B168" s="35"/>
      <c r="C168" s="259" t="s">
        <v>227</v>
      </c>
      <c r="D168" s="259" t="s">
        <v>341</v>
      </c>
      <c r="E168" s="260" t="s">
        <v>1565</v>
      </c>
      <c r="F168" s="261" t="s">
        <v>1566</v>
      </c>
      <c r="G168" s="262" t="s">
        <v>385</v>
      </c>
      <c r="H168" s="263">
        <v>48.07</v>
      </c>
      <c r="I168" s="264"/>
      <c r="J168" s="265">
        <f>ROUND(I168*H168,2)</f>
        <v>0</v>
      </c>
      <c r="K168" s="261" t="s">
        <v>183</v>
      </c>
      <c r="L168" s="266"/>
      <c r="M168" s="267" t="s">
        <v>1</v>
      </c>
      <c r="N168" s="268" t="s">
        <v>41</v>
      </c>
      <c r="O168" s="71"/>
      <c r="P168" s="214">
        <f>O168*H168</f>
        <v>0</v>
      </c>
      <c r="Q168" s="214">
        <v>0.00078</v>
      </c>
      <c r="R168" s="214">
        <f>Q168*H168</f>
        <v>0.0374946</v>
      </c>
      <c r="S168" s="214">
        <v>0</v>
      </c>
      <c r="T168" s="21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1567</v>
      </c>
      <c r="AT168" s="216" t="s">
        <v>341</v>
      </c>
      <c r="AU168" s="216" t="s">
        <v>86</v>
      </c>
      <c r="AY168" s="17" t="s">
        <v>176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84</v>
      </c>
      <c r="BK168" s="217">
        <f>ROUND(I168*H168,2)</f>
        <v>0</v>
      </c>
      <c r="BL168" s="17" t="s">
        <v>1567</v>
      </c>
      <c r="BM168" s="216" t="s">
        <v>1568</v>
      </c>
    </row>
    <row r="169" spans="2:51" s="13" customFormat="1" ht="10.2">
      <c r="B169" s="218"/>
      <c r="C169" s="219"/>
      <c r="D169" s="220" t="s">
        <v>226</v>
      </c>
      <c r="E169" s="219"/>
      <c r="F169" s="222" t="s">
        <v>1569</v>
      </c>
      <c r="G169" s="219"/>
      <c r="H169" s="223">
        <v>48.07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226</v>
      </c>
      <c r="AU169" s="229" t="s">
        <v>86</v>
      </c>
      <c r="AV169" s="13" t="s">
        <v>86</v>
      </c>
      <c r="AW169" s="13" t="s">
        <v>4</v>
      </c>
      <c r="AX169" s="13" t="s">
        <v>84</v>
      </c>
      <c r="AY169" s="229" t="s">
        <v>176</v>
      </c>
    </row>
    <row r="170" spans="1:65" s="2" customFormat="1" ht="24.15" customHeight="1">
      <c r="A170" s="34"/>
      <c r="B170" s="35"/>
      <c r="C170" s="205" t="s">
        <v>332</v>
      </c>
      <c r="D170" s="205" t="s">
        <v>179</v>
      </c>
      <c r="E170" s="206" t="s">
        <v>1570</v>
      </c>
      <c r="F170" s="207" t="s">
        <v>1571</v>
      </c>
      <c r="G170" s="208" t="s">
        <v>385</v>
      </c>
      <c r="H170" s="209">
        <v>1060</v>
      </c>
      <c r="I170" s="210"/>
      <c r="J170" s="211">
        <f>ROUND(I170*H170,2)</f>
        <v>0</v>
      </c>
      <c r="K170" s="207" t="s">
        <v>183</v>
      </c>
      <c r="L170" s="39"/>
      <c r="M170" s="212" t="s">
        <v>1</v>
      </c>
      <c r="N170" s="213" t="s">
        <v>41</v>
      </c>
      <c r="O170" s="71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664</v>
      </c>
      <c r="AT170" s="216" t="s">
        <v>179</v>
      </c>
      <c r="AU170" s="216" t="s">
        <v>86</v>
      </c>
      <c r="AY170" s="17" t="s">
        <v>176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84</v>
      </c>
      <c r="BK170" s="217">
        <f>ROUND(I170*H170,2)</f>
        <v>0</v>
      </c>
      <c r="BL170" s="17" t="s">
        <v>664</v>
      </c>
      <c r="BM170" s="216" t="s">
        <v>1572</v>
      </c>
    </row>
    <row r="171" spans="1:65" s="2" customFormat="1" ht="24.15" customHeight="1">
      <c r="A171" s="34"/>
      <c r="B171" s="35"/>
      <c r="C171" s="205" t="s">
        <v>340</v>
      </c>
      <c r="D171" s="205" t="s">
        <v>179</v>
      </c>
      <c r="E171" s="206" t="s">
        <v>1573</v>
      </c>
      <c r="F171" s="207" t="s">
        <v>1574</v>
      </c>
      <c r="G171" s="208" t="s">
        <v>341</v>
      </c>
      <c r="H171" s="209">
        <v>1060</v>
      </c>
      <c r="I171" s="210"/>
      <c r="J171" s="211">
        <f>ROUND(I171*H171,2)</f>
        <v>0</v>
      </c>
      <c r="K171" s="207" t="s">
        <v>1</v>
      </c>
      <c r="L171" s="39"/>
      <c r="M171" s="212" t="s">
        <v>1</v>
      </c>
      <c r="N171" s="213" t="s">
        <v>41</v>
      </c>
      <c r="O171" s="71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351</v>
      </c>
      <c r="AT171" s="216" t="s">
        <v>179</v>
      </c>
      <c r="AU171" s="216" t="s">
        <v>86</v>
      </c>
      <c r="AY171" s="17" t="s">
        <v>176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84</v>
      </c>
      <c r="BK171" s="217">
        <f>ROUND(I171*H171,2)</f>
        <v>0</v>
      </c>
      <c r="BL171" s="17" t="s">
        <v>351</v>
      </c>
      <c r="BM171" s="216" t="s">
        <v>1575</v>
      </c>
    </row>
    <row r="172" spans="1:65" s="2" customFormat="1" ht="24.15" customHeight="1">
      <c r="A172" s="34"/>
      <c r="B172" s="35"/>
      <c r="C172" s="205" t="s">
        <v>8</v>
      </c>
      <c r="D172" s="205" t="s">
        <v>179</v>
      </c>
      <c r="E172" s="206" t="s">
        <v>1576</v>
      </c>
      <c r="F172" s="207" t="s">
        <v>1577</v>
      </c>
      <c r="G172" s="208" t="s">
        <v>341</v>
      </c>
      <c r="H172" s="209">
        <v>1060</v>
      </c>
      <c r="I172" s="210"/>
      <c r="J172" s="211">
        <f>ROUND(I172*H172,2)</f>
        <v>0</v>
      </c>
      <c r="K172" s="207" t="s">
        <v>1</v>
      </c>
      <c r="L172" s="39"/>
      <c r="M172" s="212" t="s">
        <v>1</v>
      </c>
      <c r="N172" s="213" t="s">
        <v>41</v>
      </c>
      <c r="O172" s="71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351</v>
      </c>
      <c r="AT172" s="216" t="s">
        <v>179</v>
      </c>
      <c r="AU172" s="216" t="s">
        <v>86</v>
      </c>
      <c r="AY172" s="17" t="s">
        <v>176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84</v>
      </c>
      <c r="BK172" s="217">
        <f>ROUND(I172*H172,2)</f>
        <v>0</v>
      </c>
      <c r="BL172" s="17" t="s">
        <v>351</v>
      </c>
      <c r="BM172" s="216" t="s">
        <v>1578</v>
      </c>
    </row>
    <row r="173" spans="1:65" s="2" customFormat="1" ht="24.15" customHeight="1">
      <c r="A173" s="34"/>
      <c r="B173" s="35"/>
      <c r="C173" s="205" t="s">
        <v>351</v>
      </c>
      <c r="D173" s="205" t="s">
        <v>179</v>
      </c>
      <c r="E173" s="206" t="s">
        <v>1579</v>
      </c>
      <c r="F173" s="207" t="s">
        <v>1580</v>
      </c>
      <c r="G173" s="208" t="s">
        <v>1581</v>
      </c>
      <c r="H173" s="209">
        <v>4</v>
      </c>
      <c r="I173" s="210"/>
      <c r="J173" s="211">
        <f>ROUND(I173*H173,2)</f>
        <v>0</v>
      </c>
      <c r="K173" s="207" t="s">
        <v>1</v>
      </c>
      <c r="L173" s="39"/>
      <c r="M173" s="244" t="s">
        <v>1</v>
      </c>
      <c r="N173" s="245" t="s">
        <v>41</v>
      </c>
      <c r="O173" s="246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351</v>
      </c>
      <c r="AT173" s="216" t="s">
        <v>179</v>
      </c>
      <c r="AU173" s="216" t="s">
        <v>86</v>
      </c>
      <c r="AY173" s="17" t="s">
        <v>176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84</v>
      </c>
      <c r="BK173" s="217">
        <f>ROUND(I173*H173,2)</f>
        <v>0</v>
      </c>
      <c r="BL173" s="17" t="s">
        <v>351</v>
      </c>
      <c r="BM173" s="216" t="s">
        <v>1582</v>
      </c>
    </row>
    <row r="174" spans="1:31" s="2" customFormat="1" ht="6.9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thoozZkeSYcRuD5sdbP03btrlfOUJfKdI5BZ/4I9eKSIuu94y5IQKJFKj45z2ckb6N7GHqZzF3uPQHJ1l+KRpg==" saltValue="irVXZPv7YlIUfpYwvS2ylC8b+3LbOHs5n4EM3kPs2w9tR/8uXMu2Pvm0CM8dhUnyFC/PTh2q4V5cWj7MA/EX2Q==" spinCount="100000" sheet="1" objects="1" scenarios="1" formatColumns="0" formatRows="0" autoFilter="0"/>
  <autoFilter ref="C128:K173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85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86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139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J104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ROUND((SUM(BE104:BE111)+SUM(BE131:BE150)),2)</f>
        <v>0</v>
      </c>
      <c r="G35" s="34"/>
      <c r="H35" s="34"/>
      <c r="I35" s="132">
        <v>0.21</v>
      </c>
      <c r="J35" s="131">
        <f>ROUND(((SUM(BE104:BE111)+SUM(BE131:BE150))*I35),2)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ROUND((SUM(BF104:BF111)+SUM(BF131:BF150)),2)</f>
        <v>0</v>
      </c>
      <c r="G36" s="34"/>
      <c r="H36" s="34"/>
      <c r="I36" s="132">
        <v>0.15</v>
      </c>
      <c r="J36" s="131">
        <f>ROUND(((SUM(BF104:BF111)+SUM(BF131:BF150))*I36),2)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ROUND((SUM(BG104:BG111)+SUM(BG131:BG150)),2)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ROUND((SUM(BH104:BH111)+SUM(BH131:BH150)),2)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ROUND((SUM(BI104:BI111)+SUM(BI131:BI150)),2)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000 - VRN - Předběžné a všeobecné položky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146</v>
      </c>
      <c r="E97" s="158"/>
      <c r="F97" s="158"/>
      <c r="G97" s="158"/>
      <c r="H97" s="158"/>
      <c r="I97" s="158"/>
      <c r="J97" s="159">
        <f>J132</f>
        <v>0</v>
      </c>
      <c r="K97" s="156"/>
      <c r="L97" s="160"/>
    </row>
    <row r="98" spans="2:12" s="10" customFormat="1" ht="19.95" customHeight="1">
      <c r="B98" s="161"/>
      <c r="C98" s="104"/>
      <c r="D98" s="162" t="s">
        <v>147</v>
      </c>
      <c r="E98" s="163"/>
      <c r="F98" s="163"/>
      <c r="G98" s="163"/>
      <c r="H98" s="163"/>
      <c r="I98" s="163"/>
      <c r="J98" s="164">
        <f>J133</f>
        <v>0</v>
      </c>
      <c r="K98" s="104"/>
      <c r="L98" s="165"/>
    </row>
    <row r="99" spans="2:12" s="10" customFormat="1" ht="19.95" customHeight="1">
      <c r="B99" s="161"/>
      <c r="C99" s="104"/>
      <c r="D99" s="162" t="s">
        <v>148</v>
      </c>
      <c r="E99" s="163"/>
      <c r="F99" s="163"/>
      <c r="G99" s="163"/>
      <c r="H99" s="163"/>
      <c r="I99" s="163"/>
      <c r="J99" s="164">
        <f>J140</f>
        <v>0</v>
      </c>
      <c r="K99" s="104"/>
      <c r="L99" s="165"/>
    </row>
    <row r="100" spans="2:12" s="10" customFormat="1" ht="19.95" customHeight="1">
      <c r="B100" s="161"/>
      <c r="C100" s="104"/>
      <c r="D100" s="162" t="s">
        <v>149</v>
      </c>
      <c r="E100" s="163"/>
      <c r="F100" s="163"/>
      <c r="G100" s="163"/>
      <c r="H100" s="163"/>
      <c r="I100" s="163"/>
      <c r="J100" s="164">
        <f>J142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150</v>
      </c>
      <c r="E101" s="163"/>
      <c r="F101" s="163"/>
      <c r="G101" s="163"/>
      <c r="H101" s="163"/>
      <c r="I101" s="163"/>
      <c r="J101" s="164">
        <f>J146</f>
        <v>0</v>
      </c>
      <c r="K101" s="104"/>
      <c r="L101" s="165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9.25" customHeight="1">
      <c r="A104" s="34"/>
      <c r="B104" s="35"/>
      <c r="C104" s="154" t="s">
        <v>151</v>
      </c>
      <c r="D104" s="36"/>
      <c r="E104" s="36"/>
      <c r="F104" s="36"/>
      <c r="G104" s="36"/>
      <c r="H104" s="36"/>
      <c r="I104" s="36"/>
      <c r="J104" s="166">
        <f>ROUND(J105+J106+J107+J108+J109+J110,2)</f>
        <v>0</v>
      </c>
      <c r="K104" s="36"/>
      <c r="L104" s="51"/>
      <c r="N104" s="167" t="s">
        <v>40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18" customHeight="1">
      <c r="A105" s="34"/>
      <c r="B105" s="35"/>
      <c r="C105" s="36"/>
      <c r="D105" s="327" t="s">
        <v>152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41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aca="true" t="shared" si="0" ref="BE105:BE110">IF(N105="základní",J105,0)</f>
        <v>0</v>
      </c>
      <c r="BF105" s="175">
        <f aca="true" t="shared" si="1" ref="BF105:BF110">IF(N105="snížená",J105,0)</f>
        <v>0</v>
      </c>
      <c r="BG105" s="175">
        <f aca="true" t="shared" si="2" ref="BG105:BG110">IF(N105="zákl. přenesená",J105,0)</f>
        <v>0</v>
      </c>
      <c r="BH105" s="175">
        <f aca="true" t="shared" si="3" ref="BH105:BH110">IF(N105="sníž. přenesená",J105,0)</f>
        <v>0</v>
      </c>
      <c r="BI105" s="175">
        <f aca="true" t="shared" si="4" ref="BI105:BI110">IF(N105="nulová",J105,0)</f>
        <v>0</v>
      </c>
      <c r="BJ105" s="174" t="s">
        <v>84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327" t="s">
        <v>154</v>
      </c>
      <c r="E106" s="328"/>
      <c r="F106" s="328"/>
      <c r="G106" s="36"/>
      <c r="H106" s="36"/>
      <c r="I106" s="36"/>
      <c r="J106" s="169">
        <v>0</v>
      </c>
      <c r="K106" s="36"/>
      <c r="L106" s="170"/>
      <c r="M106" s="171"/>
      <c r="N106" s="172" t="s">
        <v>41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153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84</v>
      </c>
      <c r="BK106" s="171"/>
      <c r="BL106" s="171"/>
      <c r="BM106" s="171"/>
    </row>
    <row r="107" spans="1:65" s="2" customFormat="1" ht="18" customHeight="1">
      <c r="A107" s="34"/>
      <c r="B107" s="35"/>
      <c r="C107" s="36"/>
      <c r="D107" s="327" t="s">
        <v>155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41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84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156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41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84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327" t="s">
        <v>157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41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84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168" t="s">
        <v>158</v>
      </c>
      <c r="E110" s="36"/>
      <c r="F110" s="36"/>
      <c r="G110" s="36"/>
      <c r="H110" s="36"/>
      <c r="I110" s="36"/>
      <c r="J110" s="169">
        <f>ROUND(J30*T110,2)</f>
        <v>0</v>
      </c>
      <c r="K110" s="36"/>
      <c r="L110" s="170"/>
      <c r="M110" s="171"/>
      <c r="N110" s="172" t="s">
        <v>41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159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84</v>
      </c>
      <c r="BK110" s="171"/>
      <c r="BL110" s="171"/>
      <c r="BM110" s="171"/>
    </row>
    <row r="111" spans="1:31" s="2" customFormat="1" ht="10.2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9.25" customHeight="1">
      <c r="A112" s="34"/>
      <c r="B112" s="35"/>
      <c r="C112" s="176" t="s">
        <v>160</v>
      </c>
      <c r="D112" s="152"/>
      <c r="E112" s="152"/>
      <c r="F112" s="152"/>
      <c r="G112" s="152"/>
      <c r="H112" s="152"/>
      <c r="I112" s="152"/>
      <c r="J112" s="177">
        <f>ROUND(J96+J104,2)</f>
        <v>0</v>
      </c>
      <c r="K112" s="152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" customHeight="1">
      <c r="A118" s="34"/>
      <c r="B118" s="35"/>
      <c r="C118" s="23" t="s">
        <v>161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24" t="str">
        <f>E7</f>
        <v>II/231 - Rekonstrukce ul. 28. října III. část</v>
      </c>
      <c r="F121" s="325"/>
      <c r="G121" s="325"/>
      <c r="H121" s="325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138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77" t="str">
        <f>E9</f>
        <v>000 - VRN - Předběžné a všeobecné položky</v>
      </c>
      <c r="F123" s="326"/>
      <c r="G123" s="326"/>
      <c r="H123" s="32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>Tábor</v>
      </c>
      <c r="G125" s="36"/>
      <c r="H125" s="36"/>
      <c r="I125" s="29" t="s">
        <v>22</v>
      </c>
      <c r="J125" s="66" t="str">
        <f>IF(J12="","",J12)</f>
        <v>30. 6. 2020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24</v>
      </c>
      <c r="D127" s="36"/>
      <c r="E127" s="36"/>
      <c r="F127" s="27" t="str">
        <f>E15</f>
        <v>Správa a údržba silnic Plzeňského kraje</v>
      </c>
      <c r="G127" s="36"/>
      <c r="H127" s="36"/>
      <c r="I127" s="29" t="s">
        <v>30</v>
      </c>
      <c r="J127" s="32" t="str">
        <f>E21</f>
        <v>Ing. Miloš Burianec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33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78"/>
      <c r="B130" s="179"/>
      <c r="C130" s="180" t="s">
        <v>162</v>
      </c>
      <c r="D130" s="181" t="s">
        <v>61</v>
      </c>
      <c r="E130" s="181" t="s">
        <v>57</v>
      </c>
      <c r="F130" s="181" t="s">
        <v>58</v>
      </c>
      <c r="G130" s="181" t="s">
        <v>163</v>
      </c>
      <c r="H130" s="181" t="s">
        <v>164</v>
      </c>
      <c r="I130" s="181" t="s">
        <v>165</v>
      </c>
      <c r="J130" s="181" t="s">
        <v>144</v>
      </c>
      <c r="K130" s="182" t="s">
        <v>166</v>
      </c>
      <c r="L130" s="183"/>
      <c r="M130" s="75" t="s">
        <v>1</v>
      </c>
      <c r="N130" s="76" t="s">
        <v>40</v>
      </c>
      <c r="O130" s="76" t="s">
        <v>167</v>
      </c>
      <c r="P130" s="76" t="s">
        <v>168</v>
      </c>
      <c r="Q130" s="76" t="s">
        <v>169</v>
      </c>
      <c r="R130" s="76" t="s">
        <v>170</v>
      </c>
      <c r="S130" s="76" t="s">
        <v>171</v>
      </c>
      <c r="T130" s="77" t="s">
        <v>172</v>
      </c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</row>
    <row r="131" spans="1:63" s="2" customFormat="1" ht="22.8" customHeight="1">
      <c r="A131" s="34"/>
      <c r="B131" s="35"/>
      <c r="C131" s="82" t="s">
        <v>173</v>
      </c>
      <c r="D131" s="36"/>
      <c r="E131" s="36"/>
      <c r="F131" s="36"/>
      <c r="G131" s="36"/>
      <c r="H131" s="36"/>
      <c r="I131" s="36"/>
      <c r="J131" s="184">
        <f>BK131</f>
        <v>0</v>
      </c>
      <c r="K131" s="36"/>
      <c r="L131" s="39"/>
      <c r="M131" s="78"/>
      <c r="N131" s="185"/>
      <c r="O131" s="79"/>
      <c r="P131" s="186">
        <f>P132</f>
        <v>0</v>
      </c>
      <c r="Q131" s="79"/>
      <c r="R131" s="186">
        <f>R132</f>
        <v>0</v>
      </c>
      <c r="S131" s="79"/>
      <c r="T131" s="187">
        <f>T132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75</v>
      </c>
      <c r="AU131" s="17" t="s">
        <v>90</v>
      </c>
      <c r="BK131" s="188">
        <f>BK132</f>
        <v>0</v>
      </c>
    </row>
    <row r="132" spans="2:63" s="12" customFormat="1" ht="25.95" customHeight="1">
      <c r="B132" s="189"/>
      <c r="C132" s="190"/>
      <c r="D132" s="191" t="s">
        <v>75</v>
      </c>
      <c r="E132" s="192" t="s">
        <v>153</v>
      </c>
      <c r="F132" s="192" t="s">
        <v>174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P133+P140+P142+P146</f>
        <v>0</v>
      </c>
      <c r="Q132" s="197"/>
      <c r="R132" s="198">
        <f>R133+R140+R142+R146</f>
        <v>0</v>
      </c>
      <c r="S132" s="197"/>
      <c r="T132" s="199">
        <f>T133+T140+T142+T146</f>
        <v>0</v>
      </c>
      <c r="AR132" s="200" t="s">
        <v>175</v>
      </c>
      <c r="AT132" s="201" t="s">
        <v>75</v>
      </c>
      <c r="AU132" s="201" t="s">
        <v>76</v>
      </c>
      <c r="AY132" s="200" t="s">
        <v>176</v>
      </c>
      <c r="BK132" s="202">
        <f>BK133+BK140+BK142+BK146</f>
        <v>0</v>
      </c>
    </row>
    <row r="133" spans="2:63" s="12" customFormat="1" ht="22.8" customHeight="1">
      <c r="B133" s="189"/>
      <c r="C133" s="190"/>
      <c r="D133" s="191" t="s">
        <v>75</v>
      </c>
      <c r="E133" s="203" t="s">
        <v>177</v>
      </c>
      <c r="F133" s="203" t="s">
        <v>178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SUM(P134:P139)</f>
        <v>0</v>
      </c>
      <c r="Q133" s="197"/>
      <c r="R133" s="198">
        <f>SUM(R134:R139)</f>
        <v>0</v>
      </c>
      <c r="S133" s="197"/>
      <c r="T133" s="199">
        <f>SUM(T134:T139)</f>
        <v>0</v>
      </c>
      <c r="AR133" s="200" t="s">
        <v>175</v>
      </c>
      <c r="AT133" s="201" t="s">
        <v>75</v>
      </c>
      <c r="AU133" s="201" t="s">
        <v>84</v>
      </c>
      <c r="AY133" s="200" t="s">
        <v>176</v>
      </c>
      <c r="BK133" s="202">
        <f>SUM(BK134:BK139)</f>
        <v>0</v>
      </c>
    </row>
    <row r="134" spans="1:65" s="2" customFormat="1" ht="14.4" customHeight="1">
      <c r="A134" s="34"/>
      <c r="B134" s="35"/>
      <c r="C134" s="205" t="s">
        <v>84</v>
      </c>
      <c r="D134" s="205" t="s">
        <v>179</v>
      </c>
      <c r="E134" s="206" t="s">
        <v>180</v>
      </c>
      <c r="F134" s="207" t="s">
        <v>181</v>
      </c>
      <c r="G134" s="208" t="s">
        <v>182</v>
      </c>
      <c r="H134" s="209">
        <v>1</v>
      </c>
      <c r="I134" s="210"/>
      <c r="J134" s="211">
        <f aca="true" t="shared" si="5" ref="J134:J139">ROUND(I134*H134,2)</f>
        <v>0</v>
      </c>
      <c r="K134" s="207" t="s">
        <v>183</v>
      </c>
      <c r="L134" s="39"/>
      <c r="M134" s="212" t="s">
        <v>1</v>
      </c>
      <c r="N134" s="213" t="s">
        <v>41</v>
      </c>
      <c r="O134" s="71"/>
      <c r="P134" s="214">
        <f aca="true" t="shared" si="6" ref="P134:P139">O134*H134</f>
        <v>0</v>
      </c>
      <c r="Q134" s="214">
        <v>0</v>
      </c>
      <c r="R134" s="214">
        <f aca="true" t="shared" si="7" ref="R134:R139">Q134*H134</f>
        <v>0</v>
      </c>
      <c r="S134" s="214">
        <v>0</v>
      </c>
      <c r="T134" s="215">
        <f aca="true" t="shared" si="8" ref="T134:T139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184</v>
      </c>
      <c r="AT134" s="216" t="s">
        <v>179</v>
      </c>
      <c r="AU134" s="216" t="s">
        <v>86</v>
      </c>
      <c r="AY134" s="17" t="s">
        <v>176</v>
      </c>
      <c r="BE134" s="217">
        <f aca="true" t="shared" si="9" ref="BE134:BE139">IF(N134="základní",J134,0)</f>
        <v>0</v>
      </c>
      <c r="BF134" s="217">
        <f aca="true" t="shared" si="10" ref="BF134:BF139">IF(N134="snížená",J134,0)</f>
        <v>0</v>
      </c>
      <c r="BG134" s="217">
        <f aca="true" t="shared" si="11" ref="BG134:BG139">IF(N134="zákl. přenesená",J134,0)</f>
        <v>0</v>
      </c>
      <c r="BH134" s="217">
        <f aca="true" t="shared" si="12" ref="BH134:BH139">IF(N134="sníž. přenesená",J134,0)</f>
        <v>0</v>
      </c>
      <c r="BI134" s="217">
        <f aca="true" t="shared" si="13" ref="BI134:BI139">IF(N134="nulová",J134,0)</f>
        <v>0</v>
      </c>
      <c r="BJ134" s="17" t="s">
        <v>84</v>
      </c>
      <c r="BK134" s="217">
        <f aca="true" t="shared" si="14" ref="BK134:BK139">ROUND(I134*H134,2)</f>
        <v>0</v>
      </c>
      <c r="BL134" s="17" t="s">
        <v>184</v>
      </c>
      <c r="BM134" s="216" t="s">
        <v>185</v>
      </c>
    </row>
    <row r="135" spans="1:65" s="2" customFormat="1" ht="14.4" customHeight="1">
      <c r="A135" s="34"/>
      <c r="B135" s="35"/>
      <c r="C135" s="205" t="s">
        <v>86</v>
      </c>
      <c r="D135" s="205" t="s">
        <v>179</v>
      </c>
      <c r="E135" s="206" t="s">
        <v>186</v>
      </c>
      <c r="F135" s="207" t="s">
        <v>187</v>
      </c>
      <c r="G135" s="208" t="s">
        <v>182</v>
      </c>
      <c r="H135" s="209">
        <v>1</v>
      </c>
      <c r="I135" s="210"/>
      <c r="J135" s="211">
        <f t="shared" si="5"/>
        <v>0</v>
      </c>
      <c r="K135" s="207" t="s">
        <v>183</v>
      </c>
      <c r="L135" s="39"/>
      <c r="M135" s="212" t="s">
        <v>1</v>
      </c>
      <c r="N135" s="213" t="s">
        <v>41</v>
      </c>
      <c r="O135" s="71"/>
      <c r="P135" s="214">
        <f t="shared" si="6"/>
        <v>0</v>
      </c>
      <c r="Q135" s="214">
        <v>0</v>
      </c>
      <c r="R135" s="214">
        <f t="shared" si="7"/>
        <v>0</v>
      </c>
      <c r="S135" s="214">
        <v>0</v>
      </c>
      <c r="T135" s="215">
        <f t="shared" si="8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184</v>
      </c>
      <c r="AT135" s="216" t="s">
        <v>179</v>
      </c>
      <c r="AU135" s="216" t="s">
        <v>86</v>
      </c>
      <c r="AY135" s="17" t="s">
        <v>176</v>
      </c>
      <c r="BE135" s="217">
        <f t="shared" si="9"/>
        <v>0</v>
      </c>
      <c r="BF135" s="217">
        <f t="shared" si="10"/>
        <v>0</v>
      </c>
      <c r="BG135" s="217">
        <f t="shared" si="11"/>
        <v>0</v>
      </c>
      <c r="BH135" s="217">
        <f t="shared" si="12"/>
        <v>0</v>
      </c>
      <c r="BI135" s="217">
        <f t="shared" si="13"/>
        <v>0</v>
      </c>
      <c r="BJ135" s="17" t="s">
        <v>84</v>
      </c>
      <c r="BK135" s="217">
        <f t="shared" si="14"/>
        <v>0</v>
      </c>
      <c r="BL135" s="17" t="s">
        <v>184</v>
      </c>
      <c r="BM135" s="216" t="s">
        <v>188</v>
      </c>
    </row>
    <row r="136" spans="1:65" s="2" customFormat="1" ht="14.4" customHeight="1">
      <c r="A136" s="34"/>
      <c r="B136" s="35"/>
      <c r="C136" s="205" t="s">
        <v>189</v>
      </c>
      <c r="D136" s="205" t="s">
        <v>179</v>
      </c>
      <c r="E136" s="206" t="s">
        <v>190</v>
      </c>
      <c r="F136" s="207" t="s">
        <v>191</v>
      </c>
      <c r="G136" s="208" t="s">
        <v>182</v>
      </c>
      <c r="H136" s="209">
        <v>1</v>
      </c>
      <c r="I136" s="210"/>
      <c r="J136" s="211">
        <f t="shared" si="5"/>
        <v>0</v>
      </c>
      <c r="K136" s="207" t="s">
        <v>183</v>
      </c>
      <c r="L136" s="39"/>
      <c r="M136" s="212" t="s">
        <v>1</v>
      </c>
      <c r="N136" s="213" t="s">
        <v>41</v>
      </c>
      <c r="O136" s="71"/>
      <c r="P136" s="214">
        <f t="shared" si="6"/>
        <v>0</v>
      </c>
      <c r="Q136" s="214">
        <v>0</v>
      </c>
      <c r="R136" s="214">
        <f t="shared" si="7"/>
        <v>0</v>
      </c>
      <c r="S136" s="214">
        <v>0</v>
      </c>
      <c r="T136" s="215">
        <f t="shared" si="8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184</v>
      </c>
      <c r="AT136" s="216" t="s">
        <v>179</v>
      </c>
      <c r="AU136" s="216" t="s">
        <v>86</v>
      </c>
      <c r="AY136" s="17" t="s">
        <v>176</v>
      </c>
      <c r="BE136" s="217">
        <f t="shared" si="9"/>
        <v>0</v>
      </c>
      <c r="BF136" s="217">
        <f t="shared" si="10"/>
        <v>0</v>
      </c>
      <c r="BG136" s="217">
        <f t="shared" si="11"/>
        <v>0</v>
      </c>
      <c r="BH136" s="217">
        <f t="shared" si="12"/>
        <v>0</v>
      </c>
      <c r="BI136" s="217">
        <f t="shared" si="13"/>
        <v>0</v>
      </c>
      <c r="BJ136" s="17" t="s">
        <v>84</v>
      </c>
      <c r="BK136" s="217">
        <f t="shared" si="14"/>
        <v>0</v>
      </c>
      <c r="BL136" s="17" t="s">
        <v>184</v>
      </c>
      <c r="BM136" s="216" t="s">
        <v>192</v>
      </c>
    </row>
    <row r="137" spans="1:65" s="2" customFormat="1" ht="14.4" customHeight="1">
      <c r="A137" s="34"/>
      <c r="B137" s="35"/>
      <c r="C137" s="205" t="s">
        <v>193</v>
      </c>
      <c r="D137" s="205" t="s">
        <v>179</v>
      </c>
      <c r="E137" s="206" t="s">
        <v>194</v>
      </c>
      <c r="F137" s="207" t="s">
        <v>195</v>
      </c>
      <c r="G137" s="208" t="s">
        <v>182</v>
      </c>
      <c r="H137" s="209">
        <v>1</v>
      </c>
      <c r="I137" s="210"/>
      <c r="J137" s="211">
        <f t="shared" si="5"/>
        <v>0</v>
      </c>
      <c r="K137" s="207" t="s">
        <v>1</v>
      </c>
      <c r="L137" s="39"/>
      <c r="M137" s="212" t="s">
        <v>1</v>
      </c>
      <c r="N137" s="213" t="s">
        <v>41</v>
      </c>
      <c r="O137" s="71"/>
      <c r="P137" s="214">
        <f t="shared" si="6"/>
        <v>0</v>
      </c>
      <c r="Q137" s="214">
        <v>0</v>
      </c>
      <c r="R137" s="214">
        <f t="shared" si="7"/>
        <v>0</v>
      </c>
      <c r="S137" s="214">
        <v>0</v>
      </c>
      <c r="T137" s="215">
        <f t="shared" si="8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184</v>
      </c>
      <c r="AT137" s="216" t="s">
        <v>179</v>
      </c>
      <c r="AU137" s="216" t="s">
        <v>86</v>
      </c>
      <c r="AY137" s="17" t="s">
        <v>176</v>
      </c>
      <c r="BE137" s="217">
        <f t="shared" si="9"/>
        <v>0</v>
      </c>
      <c r="BF137" s="217">
        <f t="shared" si="10"/>
        <v>0</v>
      </c>
      <c r="BG137" s="217">
        <f t="shared" si="11"/>
        <v>0</v>
      </c>
      <c r="BH137" s="217">
        <f t="shared" si="12"/>
        <v>0</v>
      </c>
      <c r="BI137" s="217">
        <f t="shared" si="13"/>
        <v>0</v>
      </c>
      <c r="BJ137" s="17" t="s">
        <v>84</v>
      </c>
      <c r="BK137" s="217">
        <f t="shared" si="14"/>
        <v>0</v>
      </c>
      <c r="BL137" s="17" t="s">
        <v>184</v>
      </c>
      <c r="BM137" s="216" t="s">
        <v>196</v>
      </c>
    </row>
    <row r="138" spans="1:65" s="2" customFormat="1" ht="14.4" customHeight="1">
      <c r="A138" s="34"/>
      <c r="B138" s="35"/>
      <c r="C138" s="205" t="s">
        <v>175</v>
      </c>
      <c r="D138" s="205" t="s">
        <v>179</v>
      </c>
      <c r="E138" s="206" t="s">
        <v>197</v>
      </c>
      <c r="F138" s="207" t="s">
        <v>198</v>
      </c>
      <c r="G138" s="208" t="s">
        <v>182</v>
      </c>
      <c r="H138" s="209">
        <v>1</v>
      </c>
      <c r="I138" s="210"/>
      <c r="J138" s="211">
        <f t="shared" si="5"/>
        <v>0</v>
      </c>
      <c r="K138" s="207" t="s">
        <v>183</v>
      </c>
      <c r="L138" s="39"/>
      <c r="M138" s="212" t="s">
        <v>1</v>
      </c>
      <c r="N138" s="213" t="s">
        <v>41</v>
      </c>
      <c r="O138" s="71"/>
      <c r="P138" s="214">
        <f t="shared" si="6"/>
        <v>0</v>
      </c>
      <c r="Q138" s="214">
        <v>0</v>
      </c>
      <c r="R138" s="214">
        <f t="shared" si="7"/>
        <v>0</v>
      </c>
      <c r="S138" s="214">
        <v>0</v>
      </c>
      <c r="T138" s="215">
        <f t="shared" si="8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184</v>
      </c>
      <c r="AT138" s="216" t="s">
        <v>179</v>
      </c>
      <c r="AU138" s="216" t="s">
        <v>86</v>
      </c>
      <c r="AY138" s="17" t="s">
        <v>176</v>
      </c>
      <c r="BE138" s="217">
        <f t="shared" si="9"/>
        <v>0</v>
      </c>
      <c r="BF138" s="217">
        <f t="shared" si="10"/>
        <v>0</v>
      </c>
      <c r="BG138" s="217">
        <f t="shared" si="11"/>
        <v>0</v>
      </c>
      <c r="BH138" s="217">
        <f t="shared" si="12"/>
        <v>0</v>
      </c>
      <c r="BI138" s="217">
        <f t="shared" si="13"/>
        <v>0</v>
      </c>
      <c r="BJ138" s="17" t="s">
        <v>84</v>
      </c>
      <c r="BK138" s="217">
        <f t="shared" si="14"/>
        <v>0</v>
      </c>
      <c r="BL138" s="17" t="s">
        <v>184</v>
      </c>
      <c r="BM138" s="216" t="s">
        <v>199</v>
      </c>
    </row>
    <row r="139" spans="1:65" s="2" customFormat="1" ht="14.4" customHeight="1">
      <c r="A139" s="34"/>
      <c r="B139" s="35"/>
      <c r="C139" s="205" t="s">
        <v>200</v>
      </c>
      <c r="D139" s="205" t="s">
        <v>179</v>
      </c>
      <c r="E139" s="206" t="s">
        <v>201</v>
      </c>
      <c r="F139" s="207" t="s">
        <v>202</v>
      </c>
      <c r="G139" s="208" t="s">
        <v>182</v>
      </c>
      <c r="H139" s="209">
        <v>1</v>
      </c>
      <c r="I139" s="210"/>
      <c r="J139" s="211">
        <f t="shared" si="5"/>
        <v>0</v>
      </c>
      <c r="K139" s="207" t="s">
        <v>183</v>
      </c>
      <c r="L139" s="39"/>
      <c r="M139" s="212" t="s">
        <v>1</v>
      </c>
      <c r="N139" s="213" t="s">
        <v>41</v>
      </c>
      <c r="O139" s="71"/>
      <c r="P139" s="214">
        <f t="shared" si="6"/>
        <v>0</v>
      </c>
      <c r="Q139" s="214">
        <v>0</v>
      </c>
      <c r="R139" s="214">
        <f t="shared" si="7"/>
        <v>0</v>
      </c>
      <c r="S139" s="214">
        <v>0</v>
      </c>
      <c r="T139" s="215">
        <f t="shared" si="8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184</v>
      </c>
      <c r="AT139" s="216" t="s">
        <v>179</v>
      </c>
      <c r="AU139" s="216" t="s">
        <v>86</v>
      </c>
      <c r="AY139" s="17" t="s">
        <v>176</v>
      </c>
      <c r="BE139" s="217">
        <f t="shared" si="9"/>
        <v>0</v>
      </c>
      <c r="BF139" s="217">
        <f t="shared" si="10"/>
        <v>0</v>
      </c>
      <c r="BG139" s="217">
        <f t="shared" si="11"/>
        <v>0</v>
      </c>
      <c r="BH139" s="217">
        <f t="shared" si="12"/>
        <v>0</v>
      </c>
      <c r="BI139" s="217">
        <f t="shared" si="13"/>
        <v>0</v>
      </c>
      <c r="BJ139" s="17" t="s">
        <v>84</v>
      </c>
      <c r="BK139" s="217">
        <f t="shared" si="14"/>
        <v>0</v>
      </c>
      <c r="BL139" s="17" t="s">
        <v>184</v>
      </c>
      <c r="BM139" s="216" t="s">
        <v>203</v>
      </c>
    </row>
    <row r="140" spans="2:63" s="12" customFormat="1" ht="22.8" customHeight="1">
      <c r="B140" s="189"/>
      <c r="C140" s="190"/>
      <c r="D140" s="191" t="s">
        <v>75</v>
      </c>
      <c r="E140" s="203" t="s">
        <v>204</v>
      </c>
      <c r="F140" s="203" t="s">
        <v>152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P141</f>
        <v>0</v>
      </c>
      <c r="Q140" s="197"/>
      <c r="R140" s="198">
        <f>R141</f>
        <v>0</v>
      </c>
      <c r="S140" s="197"/>
      <c r="T140" s="199">
        <f>T141</f>
        <v>0</v>
      </c>
      <c r="AR140" s="200" t="s">
        <v>175</v>
      </c>
      <c r="AT140" s="201" t="s">
        <v>75</v>
      </c>
      <c r="AU140" s="201" t="s">
        <v>84</v>
      </c>
      <c r="AY140" s="200" t="s">
        <v>176</v>
      </c>
      <c r="BK140" s="202">
        <f>BK141</f>
        <v>0</v>
      </c>
    </row>
    <row r="141" spans="1:65" s="2" customFormat="1" ht="14.4" customHeight="1">
      <c r="A141" s="34"/>
      <c r="B141" s="35"/>
      <c r="C141" s="205" t="s">
        <v>205</v>
      </c>
      <c r="D141" s="205" t="s">
        <v>179</v>
      </c>
      <c r="E141" s="206" t="s">
        <v>206</v>
      </c>
      <c r="F141" s="207" t="s">
        <v>152</v>
      </c>
      <c r="G141" s="208" t="s">
        <v>182</v>
      </c>
      <c r="H141" s="209">
        <v>1</v>
      </c>
      <c r="I141" s="210"/>
      <c r="J141" s="211">
        <f>ROUND(I141*H141,2)</f>
        <v>0</v>
      </c>
      <c r="K141" s="207" t="s">
        <v>183</v>
      </c>
      <c r="L141" s="39"/>
      <c r="M141" s="212" t="s">
        <v>1</v>
      </c>
      <c r="N141" s="213" t="s">
        <v>41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184</v>
      </c>
      <c r="AT141" s="216" t="s">
        <v>179</v>
      </c>
      <c r="AU141" s="216" t="s">
        <v>86</v>
      </c>
      <c r="AY141" s="17" t="s">
        <v>176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184</v>
      </c>
      <c r="BM141" s="216" t="s">
        <v>207</v>
      </c>
    </row>
    <row r="142" spans="2:63" s="12" customFormat="1" ht="22.8" customHeight="1">
      <c r="B142" s="189"/>
      <c r="C142" s="190"/>
      <c r="D142" s="191" t="s">
        <v>75</v>
      </c>
      <c r="E142" s="203" t="s">
        <v>208</v>
      </c>
      <c r="F142" s="203" t="s">
        <v>209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SUM(P143:P145)</f>
        <v>0</v>
      </c>
      <c r="Q142" s="197"/>
      <c r="R142" s="198">
        <f>SUM(R143:R145)</f>
        <v>0</v>
      </c>
      <c r="S142" s="197"/>
      <c r="T142" s="199">
        <f>SUM(T143:T145)</f>
        <v>0</v>
      </c>
      <c r="AR142" s="200" t="s">
        <v>175</v>
      </c>
      <c r="AT142" s="201" t="s">
        <v>75</v>
      </c>
      <c r="AU142" s="201" t="s">
        <v>84</v>
      </c>
      <c r="AY142" s="200" t="s">
        <v>176</v>
      </c>
      <c r="BK142" s="202">
        <f>SUM(BK143:BK145)</f>
        <v>0</v>
      </c>
    </row>
    <row r="143" spans="1:65" s="2" customFormat="1" ht="14.4" customHeight="1">
      <c r="A143" s="34"/>
      <c r="B143" s="35"/>
      <c r="C143" s="205" t="s">
        <v>210</v>
      </c>
      <c r="D143" s="205" t="s">
        <v>179</v>
      </c>
      <c r="E143" s="206" t="s">
        <v>211</v>
      </c>
      <c r="F143" s="207" t="s">
        <v>209</v>
      </c>
      <c r="G143" s="208" t="s">
        <v>182</v>
      </c>
      <c r="H143" s="209">
        <v>1</v>
      </c>
      <c r="I143" s="210"/>
      <c r="J143" s="211">
        <f>ROUND(I143*H143,2)</f>
        <v>0</v>
      </c>
      <c r="K143" s="207" t="s">
        <v>183</v>
      </c>
      <c r="L143" s="39"/>
      <c r="M143" s="212" t="s">
        <v>1</v>
      </c>
      <c r="N143" s="213" t="s">
        <v>41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184</v>
      </c>
      <c r="AT143" s="216" t="s">
        <v>179</v>
      </c>
      <c r="AU143" s="216" t="s">
        <v>86</v>
      </c>
      <c r="AY143" s="17" t="s">
        <v>176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84</v>
      </c>
      <c r="BK143" s="217">
        <f>ROUND(I143*H143,2)</f>
        <v>0</v>
      </c>
      <c r="BL143" s="17" t="s">
        <v>184</v>
      </c>
      <c r="BM143" s="216" t="s">
        <v>212</v>
      </c>
    </row>
    <row r="144" spans="1:65" s="2" customFormat="1" ht="14.4" customHeight="1">
      <c r="A144" s="34"/>
      <c r="B144" s="35"/>
      <c r="C144" s="205" t="s">
        <v>213</v>
      </c>
      <c r="D144" s="205" t="s">
        <v>179</v>
      </c>
      <c r="E144" s="206" t="s">
        <v>214</v>
      </c>
      <c r="F144" s="207" t="s">
        <v>215</v>
      </c>
      <c r="G144" s="208" t="s">
        <v>182</v>
      </c>
      <c r="H144" s="209">
        <v>1</v>
      </c>
      <c r="I144" s="210"/>
      <c r="J144" s="211">
        <f>ROUND(I144*H144,2)</f>
        <v>0</v>
      </c>
      <c r="K144" s="207" t="s">
        <v>183</v>
      </c>
      <c r="L144" s="39"/>
      <c r="M144" s="212" t="s">
        <v>1</v>
      </c>
      <c r="N144" s="213" t="s">
        <v>41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184</v>
      </c>
      <c r="AT144" s="216" t="s">
        <v>179</v>
      </c>
      <c r="AU144" s="216" t="s">
        <v>86</v>
      </c>
      <c r="AY144" s="17" t="s">
        <v>176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84</v>
      </c>
      <c r="BK144" s="217">
        <f>ROUND(I144*H144,2)</f>
        <v>0</v>
      </c>
      <c r="BL144" s="17" t="s">
        <v>184</v>
      </c>
      <c r="BM144" s="216" t="s">
        <v>216</v>
      </c>
    </row>
    <row r="145" spans="1:65" s="2" customFormat="1" ht="14.4" customHeight="1">
      <c r="A145" s="34"/>
      <c r="B145" s="35"/>
      <c r="C145" s="205" t="s">
        <v>217</v>
      </c>
      <c r="D145" s="205" t="s">
        <v>179</v>
      </c>
      <c r="E145" s="206" t="s">
        <v>218</v>
      </c>
      <c r="F145" s="207" t="s">
        <v>219</v>
      </c>
      <c r="G145" s="208" t="s">
        <v>182</v>
      </c>
      <c r="H145" s="209">
        <v>1</v>
      </c>
      <c r="I145" s="210"/>
      <c r="J145" s="211">
        <f>ROUND(I145*H145,2)</f>
        <v>0</v>
      </c>
      <c r="K145" s="207" t="s">
        <v>183</v>
      </c>
      <c r="L145" s="39"/>
      <c r="M145" s="212" t="s">
        <v>1</v>
      </c>
      <c r="N145" s="213" t="s">
        <v>41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184</v>
      </c>
      <c r="AT145" s="216" t="s">
        <v>179</v>
      </c>
      <c r="AU145" s="216" t="s">
        <v>86</v>
      </c>
      <c r="AY145" s="17" t="s">
        <v>176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84</v>
      </c>
      <c r="BK145" s="217">
        <f>ROUND(I145*H145,2)</f>
        <v>0</v>
      </c>
      <c r="BL145" s="17" t="s">
        <v>184</v>
      </c>
      <c r="BM145" s="216" t="s">
        <v>220</v>
      </c>
    </row>
    <row r="146" spans="2:63" s="12" customFormat="1" ht="22.8" customHeight="1">
      <c r="B146" s="189"/>
      <c r="C146" s="190"/>
      <c r="D146" s="191" t="s">
        <v>75</v>
      </c>
      <c r="E146" s="203" t="s">
        <v>221</v>
      </c>
      <c r="F146" s="203" t="s">
        <v>141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SUM(P147:P150)</f>
        <v>0</v>
      </c>
      <c r="Q146" s="197"/>
      <c r="R146" s="198">
        <f>SUM(R147:R150)</f>
        <v>0</v>
      </c>
      <c r="S146" s="197"/>
      <c r="T146" s="199">
        <f>SUM(T147:T150)</f>
        <v>0</v>
      </c>
      <c r="AR146" s="200" t="s">
        <v>175</v>
      </c>
      <c r="AT146" s="201" t="s">
        <v>75</v>
      </c>
      <c r="AU146" s="201" t="s">
        <v>84</v>
      </c>
      <c r="AY146" s="200" t="s">
        <v>176</v>
      </c>
      <c r="BK146" s="202">
        <f>SUM(BK147:BK150)</f>
        <v>0</v>
      </c>
    </row>
    <row r="147" spans="1:65" s="2" customFormat="1" ht="14.4" customHeight="1">
      <c r="A147" s="34"/>
      <c r="B147" s="35"/>
      <c r="C147" s="205" t="s">
        <v>222</v>
      </c>
      <c r="D147" s="205" t="s">
        <v>179</v>
      </c>
      <c r="E147" s="206" t="s">
        <v>223</v>
      </c>
      <c r="F147" s="207" t="s">
        <v>224</v>
      </c>
      <c r="G147" s="208" t="s">
        <v>182</v>
      </c>
      <c r="H147" s="209">
        <v>1</v>
      </c>
      <c r="I147" s="210"/>
      <c r="J147" s="211">
        <f>ROUND(I147*H147,2)</f>
        <v>0</v>
      </c>
      <c r="K147" s="207" t="s">
        <v>1</v>
      </c>
      <c r="L147" s="39"/>
      <c r="M147" s="212" t="s">
        <v>1</v>
      </c>
      <c r="N147" s="213" t="s">
        <v>41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184</v>
      </c>
      <c r="AT147" s="216" t="s">
        <v>179</v>
      </c>
      <c r="AU147" s="216" t="s">
        <v>86</v>
      </c>
      <c r="AY147" s="17" t="s">
        <v>176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84</v>
      </c>
      <c r="BK147" s="217">
        <f>ROUND(I147*H147,2)</f>
        <v>0</v>
      </c>
      <c r="BL147" s="17" t="s">
        <v>184</v>
      </c>
      <c r="BM147" s="216" t="s">
        <v>225</v>
      </c>
    </row>
    <row r="148" spans="2:51" s="13" customFormat="1" ht="10.2">
      <c r="B148" s="218"/>
      <c r="C148" s="219"/>
      <c r="D148" s="220" t="s">
        <v>226</v>
      </c>
      <c r="E148" s="221" t="s">
        <v>1</v>
      </c>
      <c r="F148" s="222" t="s">
        <v>84</v>
      </c>
      <c r="G148" s="219"/>
      <c r="H148" s="223">
        <v>1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226</v>
      </c>
      <c r="AU148" s="229" t="s">
        <v>86</v>
      </c>
      <c r="AV148" s="13" t="s">
        <v>86</v>
      </c>
      <c r="AW148" s="13" t="s">
        <v>32</v>
      </c>
      <c r="AX148" s="13" t="s">
        <v>84</v>
      </c>
      <c r="AY148" s="229" t="s">
        <v>176</v>
      </c>
    </row>
    <row r="149" spans="1:65" s="2" customFormat="1" ht="14.4" customHeight="1">
      <c r="A149" s="34"/>
      <c r="B149" s="35"/>
      <c r="C149" s="205" t="s">
        <v>227</v>
      </c>
      <c r="D149" s="205" t="s">
        <v>179</v>
      </c>
      <c r="E149" s="206" t="s">
        <v>228</v>
      </c>
      <c r="F149" s="207" t="s">
        <v>229</v>
      </c>
      <c r="G149" s="208" t="s">
        <v>182</v>
      </c>
      <c r="H149" s="209">
        <v>1</v>
      </c>
      <c r="I149" s="210"/>
      <c r="J149" s="211">
        <f>ROUND(I149*H149,2)</f>
        <v>0</v>
      </c>
      <c r="K149" s="207" t="s">
        <v>1</v>
      </c>
      <c r="L149" s="39"/>
      <c r="M149" s="212" t="s">
        <v>1</v>
      </c>
      <c r="N149" s="213" t="s">
        <v>41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184</v>
      </c>
      <c r="AT149" s="216" t="s">
        <v>179</v>
      </c>
      <c r="AU149" s="216" t="s">
        <v>86</v>
      </c>
      <c r="AY149" s="17" t="s">
        <v>176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84</v>
      </c>
      <c r="BK149" s="217">
        <f>ROUND(I149*H149,2)</f>
        <v>0</v>
      </c>
      <c r="BL149" s="17" t="s">
        <v>184</v>
      </c>
      <c r="BM149" s="216" t="s">
        <v>230</v>
      </c>
    </row>
    <row r="150" spans="2:51" s="13" customFormat="1" ht="10.2">
      <c r="B150" s="218"/>
      <c r="C150" s="219"/>
      <c r="D150" s="220" t="s">
        <v>226</v>
      </c>
      <c r="E150" s="221" t="s">
        <v>1</v>
      </c>
      <c r="F150" s="222" t="s">
        <v>84</v>
      </c>
      <c r="G150" s="219"/>
      <c r="H150" s="223">
        <v>1</v>
      </c>
      <c r="I150" s="224"/>
      <c r="J150" s="219"/>
      <c r="K150" s="219"/>
      <c r="L150" s="225"/>
      <c r="M150" s="230"/>
      <c r="N150" s="231"/>
      <c r="O150" s="231"/>
      <c r="P150" s="231"/>
      <c r="Q150" s="231"/>
      <c r="R150" s="231"/>
      <c r="S150" s="231"/>
      <c r="T150" s="232"/>
      <c r="AT150" s="229" t="s">
        <v>226</v>
      </c>
      <c r="AU150" s="229" t="s">
        <v>86</v>
      </c>
      <c r="AV150" s="13" t="s">
        <v>86</v>
      </c>
      <c r="AW150" s="13" t="s">
        <v>32</v>
      </c>
      <c r="AX150" s="13" t="s">
        <v>84</v>
      </c>
      <c r="AY150" s="229" t="s">
        <v>176</v>
      </c>
    </row>
    <row r="151" spans="1:31" s="2" customFormat="1" ht="6.9" customHeight="1">
      <c r="A151" s="34"/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39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sheetProtection algorithmName="SHA-512" hashValue="fx+Wy5sw49UWkp10hrf75kSW5GjHAOFFD5Jro+/5p59RpkUj96C5qFVAhIYOHQ/laGm1sT5b+nSkkaM+sln9Jg==" saltValue="0/zhHPO8HAIdS8/IyqpVGYPeCdL9DQuWdYNwV8auQPJzJhcMHj2CE6L4zqKu+o/hwepfodewd5aoJ7Zg1M48gQ==" spinCount="100000" sheet="1" objects="1" scenarios="1" formatColumns="0" formatRows="0" autoFilter="0"/>
  <autoFilter ref="C130:K150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89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1:31" s="2" customFormat="1" ht="12" customHeight="1">
      <c r="A8" s="34"/>
      <c r="B8" s="39"/>
      <c r="C8" s="34"/>
      <c r="D8" s="119" t="s">
        <v>138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9" t="s">
        <v>231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30. 6. 2020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1" t="str">
        <f>'Rekapitulace stavby'!E14</f>
        <v>Vyplň údaj</v>
      </c>
      <c r="F18" s="322"/>
      <c r="G18" s="322"/>
      <c r="H18" s="322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33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3" t="s">
        <v>1</v>
      </c>
      <c r="F27" s="323"/>
      <c r="G27" s="323"/>
      <c r="H27" s="32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0" t="s">
        <v>140</v>
      </c>
      <c r="E30" s="34"/>
      <c r="F30" s="34"/>
      <c r="G30" s="34"/>
      <c r="H30" s="34"/>
      <c r="I30" s="34"/>
      <c r="J30" s="125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26" t="s">
        <v>141</v>
      </c>
      <c r="E31" s="34"/>
      <c r="F31" s="34"/>
      <c r="G31" s="34"/>
      <c r="H31" s="34"/>
      <c r="I31" s="34"/>
      <c r="J31" s="125">
        <f>J100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7" t="s">
        <v>36</v>
      </c>
      <c r="E32" s="34"/>
      <c r="F32" s="34"/>
      <c r="G32" s="34"/>
      <c r="H32" s="34"/>
      <c r="I32" s="34"/>
      <c r="J32" s="128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29" t="s">
        <v>38</v>
      </c>
      <c r="G34" s="34"/>
      <c r="H34" s="34"/>
      <c r="I34" s="129" t="s">
        <v>37</v>
      </c>
      <c r="J34" s="129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40</v>
      </c>
      <c r="E35" s="119" t="s">
        <v>41</v>
      </c>
      <c r="F35" s="131">
        <f>ROUND((SUM(BE100:BE107)+SUM(BE127:BE138)),2)</f>
        <v>0</v>
      </c>
      <c r="G35" s="34"/>
      <c r="H35" s="34"/>
      <c r="I35" s="132">
        <v>0.21</v>
      </c>
      <c r="J35" s="131">
        <f>ROUND(((SUM(BE100:BE107)+SUM(BE127:BE138))*I35),2)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9" t="s">
        <v>42</v>
      </c>
      <c r="F36" s="131">
        <f>ROUND((SUM(BF100:BF107)+SUM(BF127:BF138)),2)</f>
        <v>0</v>
      </c>
      <c r="G36" s="34"/>
      <c r="H36" s="34"/>
      <c r="I36" s="132">
        <v>0.15</v>
      </c>
      <c r="J36" s="131">
        <f>ROUND(((SUM(BF100:BF107)+SUM(BF127:BF138))*I36),2)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9" t="s">
        <v>43</v>
      </c>
      <c r="F37" s="131">
        <f>ROUND((SUM(BG100:BG107)+SUM(BG127:BG138)),2)</f>
        <v>0</v>
      </c>
      <c r="G37" s="34"/>
      <c r="H37" s="34"/>
      <c r="I37" s="132">
        <v>0.21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19" t="s">
        <v>44</v>
      </c>
      <c r="F38" s="131">
        <f>ROUND((SUM(BH100:BH107)+SUM(BH127:BH138)),2)</f>
        <v>0</v>
      </c>
      <c r="G38" s="34"/>
      <c r="H38" s="34"/>
      <c r="I38" s="132">
        <v>0.15</v>
      </c>
      <c r="J38" s="13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45</v>
      </c>
      <c r="F39" s="131">
        <f>ROUND((SUM(BI100:BI107)+SUM(BI127:BI138)),2)</f>
        <v>0</v>
      </c>
      <c r="G39" s="34"/>
      <c r="H39" s="34"/>
      <c r="I39" s="132">
        <v>0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3"/>
      <c r="D41" s="134" t="s">
        <v>46</v>
      </c>
      <c r="E41" s="135"/>
      <c r="F41" s="135"/>
      <c r="G41" s="136" t="s">
        <v>47</v>
      </c>
      <c r="H41" s="137" t="s">
        <v>48</v>
      </c>
      <c r="I41" s="135"/>
      <c r="J41" s="138">
        <f>SUM(J32:J39)</f>
        <v>0</v>
      </c>
      <c r="K41" s="139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7" t="str">
        <f>E9</f>
        <v>SO 001 - Příprava území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Tábor</v>
      </c>
      <c r="G89" s="36"/>
      <c r="H89" s="36"/>
      <c r="I89" s="29" t="s">
        <v>22</v>
      </c>
      <c r="J89" s="66" t="str">
        <f>IF(J12="","",J12)</f>
        <v>30. 6. 2020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Správa a údržba silnic Plzeňského kraje</v>
      </c>
      <c r="G91" s="36"/>
      <c r="H91" s="36"/>
      <c r="I91" s="29" t="s">
        <v>30</v>
      </c>
      <c r="J91" s="32" t="str">
        <f>E21</f>
        <v>Ing. Miloš Burianec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1" t="s">
        <v>143</v>
      </c>
      <c r="D94" s="152"/>
      <c r="E94" s="152"/>
      <c r="F94" s="152"/>
      <c r="G94" s="152"/>
      <c r="H94" s="152"/>
      <c r="I94" s="152"/>
      <c r="J94" s="153" t="s">
        <v>144</v>
      </c>
      <c r="K94" s="152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145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55"/>
      <c r="C97" s="156"/>
      <c r="D97" s="157" t="s">
        <v>232</v>
      </c>
      <c r="E97" s="158"/>
      <c r="F97" s="158"/>
      <c r="G97" s="158"/>
      <c r="H97" s="158"/>
      <c r="I97" s="158"/>
      <c r="J97" s="159">
        <f>J128</f>
        <v>0</v>
      </c>
      <c r="K97" s="156"/>
      <c r="L97" s="160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9.25" customHeight="1">
      <c r="A100" s="34"/>
      <c r="B100" s="35"/>
      <c r="C100" s="154" t="s">
        <v>151</v>
      </c>
      <c r="D100" s="36"/>
      <c r="E100" s="36"/>
      <c r="F100" s="36"/>
      <c r="G100" s="36"/>
      <c r="H100" s="36"/>
      <c r="I100" s="36"/>
      <c r="J100" s="166">
        <f>ROUND(J101+J102+J103+J104+J105+J106,2)</f>
        <v>0</v>
      </c>
      <c r="K100" s="36"/>
      <c r="L100" s="51"/>
      <c r="N100" s="167" t="s">
        <v>40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65" s="2" customFormat="1" ht="18" customHeight="1">
      <c r="A101" s="34"/>
      <c r="B101" s="35"/>
      <c r="C101" s="36"/>
      <c r="D101" s="327" t="s">
        <v>152</v>
      </c>
      <c r="E101" s="328"/>
      <c r="F101" s="328"/>
      <c r="G101" s="36"/>
      <c r="H101" s="36"/>
      <c r="I101" s="36"/>
      <c r="J101" s="169">
        <v>0</v>
      </c>
      <c r="K101" s="36"/>
      <c r="L101" s="170"/>
      <c r="M101" s="171"/>
      <c r="N101" s="172" t="s">
        <v>42</v>
      </c>
      <c r="O101" s="171"/>
      <c r="P101" s="171"/>
      <c r="Q101" s="171"/>
      <c r="R101" s="171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4" t="s">
        <v>153</v>
      </c>
      <c r="AZ101" s="171"/>
      <c r="BA101" s="171"/>
      <c r="BB101" s="171"/>
      <c r="BC101" s="171"/>
      <c r="BD101" s="171"/>
      <c r="BE101" s="175">
        <f aca="true" t="shared" si="0" ref="BE101:BE106">IF(N101="základní",J101,0)</f>
        <v>0</v>
      </c>
      <c r="BF101" s="175">
        <f aca="true" t="shared" si="1" ref="BF101:BF106">IF(N101="snížená",J101,0)</f>
        <v>0</v>
      </c>
      <c r="BG101" s="175">
        <f aca="true" t="shared" si="2" ref="BG101:BG106">IF(N101="zákl. přenesená",J101,0)</f>
        <v>0</v>
      </c>
      <c r="BH101" s="175">
        <f aca="true" t="shared" si="3" ref="BH101:BH106">IF(N101="sníž. přenesená",J101,0)</f>
        <v>0</v>
      </c>
      <c r="BI101" s="175">
        <f aca="true" t="shared" si="4" ref="BI101:BI106">IF(N101="nulová",J101,0)</f>
        <v>0</v>
      </c>
      <c r="BJ101" s="174" t="s">
        <v>86</v>
      </c>
      <c r="BK101" s="171"/>
      <c r="BL101" s="171"/>
      <c r="BM101" s="171"/>
    </row>
    <row r="102" spans="1:65" s="2" customFormat="1" ht="18" customHeight="1">
      <c r="A102" s="34"/>
      <c r="B102" s="35"/>
      <c r="C102" s="36"/>
      <c r="D102" s="327" t="s">
        <v>154</v>
      </c>
      <c r="E102" s="328"/>
      <c r="F102" s="328"/>
      <c r="G102" s="36"/>
      <c r="H102" s="36"/>
      <c r="I102" s="36"/>
      <c r="J102" s="169">
        <v>0</v>
      </c>
      <c r="K102" s="36"/>
      <c r="L102" s="170"/>
      <c r="M102" s="171"/>
      <c r="N102" s="172" t="s">
        <v>42</v>
      </c>
      <c r="O102" s="171"/>
      <c r="P102" s="171"/>
      <c r="Q102" s="171"/>
      <c r="R102" s="171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4" t="s">
        <v>153</v>
      </c>
      <c r="AZ102" s="171"/>
      <c r="BA102" s="171"/>
      <c r="BB102" s="171"/>
      <c r="BC102" s="171"/>
      <c r="BD102" s="171"/>
      <c r="BE102" s="175">
        <f t="shared" si="0"/>
        <v>0</v>
      </c>
      <c r="BF102" s="175">
        <f t="shared" si="1"/>
        <v>0</v>
      </c>
      <c r="BG102" s="175">
        <f t="shared" si="2"/>
        <v>0</v>
      </c>
      <c r="BH102" s="175">
        <f t="shared" si="3"/>
        <v>0</v>
      </c>
      <c r="BI102" s="175">
        <f t="shared" si="4"/>
        <v>0</v>
      </c>
      <c r="BJ102" s="174" t="s">
        <v>86</v>
      </c>
      <c r="BK102" s="171"/>
      <c r="BL102" s="171"/>
      <c r="BM102" s="171"/>
    </row>
    <row r="103" spans="1:65" s="2" customFormat="1" ht="18" customHeight="1">
      <c r="A103" s="34"/>
      <c r="B103" s="35"/>
      <c r="C103" s="36"/>
      <c r="D103" s="327" t="s">
        <v>155</v>
      </c>
      <c r="E103" s="328"/>
      <c r="F103" s="328"/>
      <c r="G103" s="36"/>
      <c r="H103" s="36"/>
      <c r="I103" s="36"/>
      <c r="J103" s="169">
        <v>0</v>
      </c>
      <c r="K103" s="36"/>
      <c r="L103" s="170"/>
      <c r="M103" s="171"/>
      <c r="N103" s="172" t="s">
        <v>42</v>
      </c>
      <c r="O103" s="171"/>
      <c r="P103" s="171"/>
      <c r="Q103" s="171"/>
      <c r="R103" s="171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4" t="s">
        <v>153</v>
      </c>
      <c r="AZ103" s="171"/>
      <c r="BA103" s="171"/>
      <c r="BB103" s="171"/>
      <c r="BC103" s="171"/>
      <c r="BD103" s="171"/>
      <c r="BE103" s="175">
        <f t="shared" si="0"/>
        <v>0</v>
      </c>
      <c r="BF103" s="175">
        <f t="shared" si="1"/>
        <v>0</v>
      </c>
      <c r="BG103" s="175">
        <f t="shared" si="2"/>
        <v>0</v>
      </c>
      <c r="BH103" s="175">
        <f t="shared" si="3"/>
        <v>0</v>
      </c>
      <c r="BI103" s="175">
        <f t="shared" si="4"/>
        <v>0</v>
      </c>
      <c r="BJ103" s="174" t="s">
        <v>86</v>
      </c>
      <c r="BK103" s="171"/>
      <c r="BL103" s="171"/>
      <c r="BM103" s="171"/>
    </row>
    <row r="104" spans="1:65" s="2" customFormat="1" ht="18" customHeight="1">
      <c r="A104" s="34"/>
      <c r="B104" s="35"/>
      <c r="C104" s="36"/>
      <c r="D104" s="327" t="s">
        <v>156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t="shared" si="0"/>
        <v>0</v>
      </c>
      <c r="BF104" s="175">
        <f t="shared" si="1"/>
        <v>0</v>
      </c>
      <c r="BG104" s="175">
        <f t="shared" si="2"/>
        <v>0</v>
      </c>
      <c r="BH104" s="175">
        <f t="shared" si="3"/>
        <v>0</v>
      </c>
      <c r="BI104" s="175">
        <f t="shared" si="4"/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157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168" t="s">
        <v>158</v>
      </c>
      <c r="E106" s="36"/>
      <c r="F106" s="36"/>
      <c r="G106" s="36"/>
      <c r="H106" s="36"/>
      <c r="I106" s="36"/>
      <c r="J106" s="169">
        <f>ROUND(J30*T106,2)</f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159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31" s="2" customFormat="1" ht="10.2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76" t="s">
        <v>160</v>
      </c>
      <c r="D108" s="152"/>
      <c r="E108" s="152"/>
      <c r="F108" s="152"/>
      <c r="G108" s="152"/>
      <c r="H108" s="152"/>
      <c r="I108" s="152"/>
      <c r="J108" s="177">
        <f>ROUND(J96+J100,2)</f>
        <v>0</v>
      </c>
      <c r="K108" s="152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161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24" t="str">
        <f>E7</f>
        <v>II/231 - Rekonstrukce ul. 28. října III. část</v>
      </c>
      <c r="F117" s="325"/>
      <c r="G117" s="325"/>
      <c r="H117" s="32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138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77" t="str">
        <f>E9</f>
        <v>SO 001 - Příprava území</v>
      </c>
      <c r="F119" s="326"/>
      <c r="G119" s="326"/>
      <c r="H119" s="32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Tábor</v>
      </c>
      <c r="G121" s="36"/>
      <c r="H121" s="36"/>
      <c r="I121" s="29" t="s">
        <v>22</v>
      </c>
      <c r="J121" s="66" t="str">
        <f>IF(J12="","",J12)</f>
        <v>30. 6. 2020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24</v>
      </c>
      <c r="D123" s="36"/>
      <c r="E123" s="36"/>
      <c r="F123" s="27" t="str">
        <f>E15</f>
        <v>Správa a údržba silnic Plzeňského kraje</v>
      </c>
      <c r="G123" s="36"/>
      <c r="H123" s="36"/>
      <c r="I123" s="29" t="s">
        <v>30</v>
      </c>
      <c r="J123" s="32" t="str">
        <f>E21</f>
        <v>Ing. Miloš Burianec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78"/>
      <c r="B126" s="179"/>
      <c r="C126" s="180" t="s">
        <v>162</v>
      </c>
      <c r="D126" s="181" t="s">
        <v>61</v>
      </c>
      <c r="E126" s="181" t="s">
        <v>57</v>
      </c>
      <c r="F126" s="181" t="s">
        <v>58</v>
      </c>
      <c r="G126" s="181" t="s">
        <v>163</v>
      </c>
      <c r="H126" s="181" t="s">
        <v>164</v>
      </c>
      <c r="I126" s="181" t="s">
        <v>165</v>
      </c>
      <c r="J126" s="181" t="s">
        <v>144</v>
      </c>
      <c r="K126" s="182" t="s">
        <v>166</v>
      </c>
      <c r="L126" s="183"/>
      <c r="M126" s="75" t="s">
        <v>1</v>
      </c>
      <c r="N126" s="76" t="s">
        <v>40</v>
      </c>
      <c r="O126" s="76" t="s">
        <v>167</v>
      </c>
      <c r="P126" s="76" t="s">
        <v>168</v>
      </c>
      <c r="Q126" s="76" t="s">
        <v>169</v>
      </c>
      <c r="R126" s="76" t="s">
        <v>170</v>
      </c>
      <c r="S126" s="76" t="s">
        <v>171</v>
      </c>
      <c r="T126" s="77" t="s">
        <v>172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</row>
    <row r="127" spans="1:63" s="2" customFormat="1" ht="22.8" customHeight="1">
      <c r="A127" s="34"/>
      <c r="B127" s="35"/>
      <c r="C127" s="82" t="s">
        <v>173</v>
      </c>
      <c r="D127" s="36"/>
      <c r="E127" s="36"/>
      <c r="F127" s="36"/>
      <c r="G127" s="36"/>
      <c r="H127" s="36"/>
      <c r="I127" s="36"/>
      <c r="J127" s="184">
        <f>BK127</f>
        <v>0</v>
      </c>
      <c r="K127" s="36"/>
      <c r="L127" s="39"/>
      <c r="M127" s="78"/>
      <c r="N127" s="185"/>
      <c r="O127" s="79"/>
      <c r="P127" s="186">
        <f>P128</f>
        <v>0</v>
      </c>
      <c r="Q127" s="79"/>
      <c r="R127" s="186">
        <f>R128</f>
        <v>0</v>
      </c>
      <c r="S127" s="79"/>
      <c r="T127" s="187">
        <f>T128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90</v>
      </c>
      <c r="BK127" s="188">
        <f>BK128</f>
        <v>0</v>
      </c>
    </row>
    <row r="128" spans="2:63" s="12" customFormat="1" ht="25.95" customHeight="1">
      <c r="B128" s="189"/>
      <c r="C128" s="190"/>
      <c r="D128" s="191" t="s">
        <v>75</v>
      </c>
      <c r="E128" s="192" t="s">
        <v>84</v>
      </c>
      <c r="F128" s="192" t="s">
        <v>233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SUM(P129:P138)</f>
        <v>0</v>
      </c>
      <c r="Q128" s="197"/>
      <c r="R128" s="198">
        <f>SUM(R129:R138)</f>
        <v>0</v>
      </c>
      <c r="S128" s="197"/>
      <c r="T128" s="199">
        <f>SUM(T129:T138)</f>
        <v>0</v>
      </c>
      <c r="AR128" s="200" t="s">
        <v>84</v>
      </c>
      <c r="AT128" s="201" t="s">
        <v>75</v>
      </c>
      <c r="AU128" s="201" t="s">
        <v>76</v>
      </c>
      <c r="AY128" s="200" t="s">
        <v>176</v>
      </c>
      <c r="BK128" s="202">
        <f>SUM(BK129:BK138)</f>
        <v>0</v>
      </c>
    </row>
    <row r="129" spans="1:65" s="2" customFormat="1" ht="37.8" customHeight="1">
      <c r="A129" s="34"/>
      <c r="B129" s="35"/>
      <c r="C129" s="205" t="s">
        <v>84</v>
      </c>
      <c r="D129" s="205" t="s">
        <v>179</v>
      </c>
      <c r="E129" s="206" t="s">
        <v>234</v>
      </c>
      <c r="F129" s="207" t="s">
        <v>235</v>
      </c>
      <c r="G129" s="208" t="s">
        <v>236</v>
      </c>
      <c r="H129" s="209">
        <v>5545</v>
      </c>
      <c r="I129" s="210"/>
      <c r="J129" s="211">
        <f>ROUND(I129*H129,2)</f>
        <v>0</v>
      </c>
      <c r="K129" s="207" t="s">
        <v>183</v>
      </c>
      <c r="L129" s="39"/>
      <c r="M129" s="212" t="s">
        <v>1</v>
      </c>
      <c r="N129" s="213" t="s">
        <v>41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193</v>
      </c>
      <c r="AT129" s="216" t="s">
        <v>179</v>
      </c>
      <c r="AU129" s="216" t="s">
        <v>84</v>
      </c>
      <c r="AY129" s="17" t="s">
        <v>176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84</v>
      </c>
      <c r="BK129" s="217">
        <f>ROUND(I129*H129,2)</f>
        <v>0</v>
      </c>
      <c r="BL129" s="17" t="s">
        <v>193</v>
      </c>
      <c r="BM129" s="216" t="s">
        <v>237</v>
      </c>
    </row>
    <row r="130" spans="1:65" s="2" customFormat="1" ht="24.15" customHeight="1">
      <c r="A130" s="34"/>
      <c r="B130" s="35"/>
      <c r="C130" s="205" t="s">
        <v>86</v>
      </c>
      <c r="D130" s="205" t="s">
        <v>179</v>
      </c>
      <c r="E130" s="206" t="s">
        <v>238</v>
      </c>
      <c r="F130" s="207" t="s">
        <v>239</v>
      </c>
      <c r="G130" s="208" t="s">
        <v>240</v>
      </c>
      <c r="H130" s="209">
        <v>406</v>
      </c>
      <c r="I130" s="210"/>
      <c r="J130" s="211">
        <f>ROUND(I130*H130,2)</f>
        <v>0</v>
      </c>
      <c r="K130" s="207" t="s">
        <v>183</v>
      </c>
      <c r="L130" s="39"/>
      <c r="M130" s="212" t="s">
        <v>1</v>
      </c>
      <c r="N130" s="213" t="s">
        <v>41</v>
      </c>
      <c r="O130" s="71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193</v>
      </c>
      <c r="AT130" s="216" t="s">
        <v>179</v>
      </c>
      <c r="AU130" s="216" t="s">
        <v>84</v>
      </c>
      <c r="AY130" s="17" t="s">
        <v>176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84</v>
      </c>
      <c r="BK130" s="217">
        <f>ROUND(I130*H130,2)</f>
        <v>0</v>
      </c>
      <c r="BL130" s="17" t="s">
        <v>193</v>
      </c>
      <c r="BM130" s="216" t="s">
        <v>241</v>
      </c>
    </row>
    <row r="131" spans="1:65" s="2" customFormat="1" ht="14.4" customHeight="1">
      <c r="A131" s="34"/>
      <c r="B131" s="35"/>
      <c r="C131" s="205" t="s">
        <v>189</v>
      </c>
      <c r="D131" s="205" t="s">
        <v>179</v>
      </c>
      <c r="E131" s="206" t="s">
        <v>242</v>
      </c>
      <c r="F131" s="207" t="s">
        <v>243</v>
      </c>
      <c r="G131" s="208" t="s">
        <v>240</v>
      </c>
      <c r="H131" s="209">
        <v>406</v>
      </c>
      <c r="I131" s="210"/>
      <c r="J131" s="211">
        <f>ROUND(I131*H131,2)</f>
        <v>0</v>
      </c>
      <c r="K131" s="207" t="s">
        <v>183</v>
      </c>
      <c r="L131" s="39"/>
      <c r="M131" s="212" t="s">
        <v>1</v>
      </c>
      <c r="N131" s="213" t="s">
        <v>41</v>
      </c>
      <c r="O131" s="71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193</v>
      </c>
      <c r="AT131" s="216" t="s">
        <v>179</v>
      </c>
      <c r="AU131" s="216" t="s">
        <v>84</v>
      </c>
      <c r="AY131" s="17" t="s">
        <v>176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84</v>
      </c>
      <c r="BK131" s="217">
        <f>ROUND(I131*H131,2)</f>
        <v>0</v>
      </c>
      <c r="BL131" s="17" t="s">
        <v>193</v>
      </c>
      <c r="BM131" s="216" t="s">
        <v>244</v>
      </c>
    </row>
    <row r="132" spans="1:65" s="2" customFormat="1" ht="24.15" customHeight="1">
      <c r="A132" s="34"/>
      <c r="B132" s="35"/>
      <c r="C132" s="205" t="s">
        <v>193</v>
      </c>
      <c r="D132" s="205" t="s">
        <v>179</v>
      </c>
      <c r="E132" s="206" t="s">
        <v>245</v>
      </c>
      <c r="F132" s="207" t="s">
        <v>246</v>
      </c>
      <c r="G132" s="208" t="s">
        <v>236</v>
      </c>
      <c r="H132" s="209">
        <v>5545</v>
      </c>
      <c r="I132" s="210"/>
      <c r="J132" s="211">
        <f>ROUND(I132*H132,2)</f>
        <v>0</v>
      </c>
      <c r="K132" s="207" t="s">
        <v>183</v>
      </c>
      <c r="L132" s="39"/>
      <c r="M132" s="212" t="s">
        <v>1</v>
      </c>
      <c r="N132" s="213" t="s">
        <v>41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193</v>
      </c>
      <c r="AT132" s="216" t="s">
        <v>179</v>
      </c>
      <c r="AU132" s="216" t="s">
        <v>84</v>
      </c>
      <c r="AY132" s="17" t="s">
        <v>176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84</v>
      </c>
      <c r="BK132" s="217">
        <f>ROUND(I132*H132,2)</f>
        <v>0</v>
      </c>
      <c r="BL132" s="17" t="s">
        <v>193</v>
      </c>
      <c r="BM132" s="216" t="s">
        <v>247</v>
      </c>
    </row>
    <row r="133" spans="2:51" s="13" customFormat="1" ht="10.2">
      <c r="B133" s="218"/>
      <c r="C133" s="219"/>
      <c r="D133" s="220" t="s">
        <v>226</v>
      </c>
      <c r="E133" s="221" t="s">
        <v>1</v>
      </c>
      <c r="F133" s="222" t="s">
        <v>248</v>
      </c>
      <c r="G133" s="219"/>
      <c r="H133" s="223">
        <v>5545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226</v>
      </c>
      <c r="AU133" s="229" t="s">
        <v>84</v>
      </c>
      <c r="AV133" s="13" t="s">
        <v>86</v>
      </c>
      <c r="AW133" s="13" t="s">
        <v>32</v>
      </c>
      <c r="AX133" s="13" t="s">
        <v>76</v>
      </c>
      <c r="AY133" s="229" t="s">
        <v>176</v>
      </c>
    </row>
    <row r="134" spans="2:51" s="14" customFormat="1" ht="10.2">
      <c r="B134" s="233"/>
      <c r="C134" s="234"/>
      <c r="D134" s="220" t="s">
        <v>226</v>
      </c>
      <c r="E134" s="235" t="s">
        <v>1</v>
      </c>
      <c r="F134" s="236" t="s">
        <v>249</v>
      </c>
      <c r="G134" s="234"/>
      <c r="H134" s="237">
        <v>5545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226</v>
      </c>
      <c r="AU134" s="243" t="s">
        <v>84</v>
      </c>
      <c r="AV134" s="14" t="s">
        <v>193</v>
      </c>
      <c r="AW134" s="14" t="s">
        <v>32</v>
      </c>
      <c r="AX134" s="14" t="s">
        <v>84</v>
      </c>
      <c r="AY134" s="243" t="s">
        <v>176</v>
      </c>
    </row>
    <row r="135" spans="1:65" s="2" customFormat="1" ht="24.15" customHeight="1">
      <c r="A135" s="34"/>
      <c r="B135" s="35"/>
      <c r="C135" s="205" t="s">
        <v>175</v>
      </c>
      <c r="D135" s="205" t="s">
        <v>179</v>
      </c>
      <c r="E135" s="206" t="s">
        <v>250</v>
      </c>
      <c r="F135" s="207" t="s">
        <v>251</v>
      </c>
      <c r="G135" s="208" t="s">
        <v>240</v>
      </c>
      <c r="H135" s="209">
        <v>406</v>
      </c>
      <c r="I135" s="210"/>
      <c r="J135" s="211">
        <f>ROUND(I135*H135,2)</f>
        <v>0</v>
      </c>
      <c r="K135" s="207" t="s">
        <v>183</v>
      </c>
      <c r="L135" s="39"/>
      <c r="M135" s="212" t="s">
        <v>1</v>
      </c>
      <c r="N135" s="213" t="s">
        <v>41</v>
      </c>
      <c r="O135" s="71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193</v>
      </c>
      <c r="AT135" s="216" t="s">
        <v>179</v>
      </c>
      <c r="AU135" s="216" t="s">
        <v>84</v>
      </c>
      <c r="AY135" s="17" t="s">
        <v>176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84</v>
      </c>
      <c r="BK135" s="217">
        <f>ROUND(I135*H135,2)</f>
        <v>0</v>
      </c>
      <c r="BL135" s="17" t="s">
        <v>193</v>
      </c>
      <c r="BM135" s="216" t="s">
        <v>252</v>
      </c>
    </row>
    <row r="136" spans="1:65" s="2" customFormat="1" ht="24.15" customHeight="1">
      <c r="A136" s="34"/>
      <c r="B136" s="35"/>
      <c r="C136" s="205" t="s">
        <v>200</v>
      </c>
      <c r="D136" s="205" t="s">
        <v>179</v>
      </c>
      <c r="E136" s="206" t="s">
        <v>253</v>
      </c>
      <c r="F136" s="207" t="s">
        <v>254</v>
      </c>
      <c r="G136" s="208" t="s">
        <v>240</v>
      </c>
      <c r="H136" s="209">
        <v>406</v>
      </c>
      <c r="I136" s="210"/>
      <c r="J136" s="211">
        <f>ROUND(I136*H136,2)</f>
        <v>0</v>
      </c>
      <c r="K136" s="207" t="s">
        <v>183</v>
      </c>
      <c r="L136" s="39"/>
      <c r="M136" s="212" t="s">
        <v>1</v>
      </c>
      <c r="N136" s="213" t="s">
        <v>41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193</v>
      </c>
      <c r="AT136" s="216" t="s">
        <v>179</v>
      </c>
      <c r="AU136" s="216" t="s">
        <v>84</v>
      </c>
      <c r="AY136" s="17" t="s">
        <v>176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84</v>
      </c>
      <c r="BK136" s="217">
        <f>ROUND(I136*H136,2)</f>
        <v>0</v>
      </c>
      <c r="BL136" s="17" t="s">
        <v>193</v>
      </c>
      <c r="BM136" s="216" t="s">
        <v>255</v>
      </c>
    </row>
    <row r="137" spans="1:65" s="2" customFormat="1" ht="14.4" customHeight="1">
      <c r="A137" s="34"/>
      <c r="B137" s="35"/>
      <c r="C137" s="205" t="s">
        <v>205</v>
      </c>
      <c r="D137" s="205" t="s">
        <v>179</v>
      </c>
      <c r="E137" s="206" t="s">
        <v>256</v>
      </c>
      <c r="F137" s="207" t="s">
        <v>257</v>
      </c>
      <c r="G137" s="208" t="s">
        <v>240</v>
      </c>
      <c r="H137" s="209">
        <v>406</v>
      </c>
      <c r="I137" s="210"/>
      <c r="J137" s="211">
        <f>ROUND(I137*H137,2)</f>
        <v>0</v>
      </c>
      <c r="K137" s="207" t="s">
        <v>183</v>
      </c>
      <c r="L137" s="39"/>
      <c r="M137" s="212" t="s">
        <v>1</v>
      </c>
      <c r="N137" s="213" t="s">
        <v>41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193</v>
      </c>
      <c r="AT137" s="216" t="s">
        <v>179</v>
      </c>
      <c r="AU137" s="216" t="s">
        <v>84</v>
      </c>
      <c r="AY137" s="17" t="s">
        <v>176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84</v>
      </c>
      <c r="BK137" s="217">
        <f>ROUND(I137*H137,2)</f>
        <v>0</v>
      </c>
      <c r="BL137" s="17" t="s">
        <v>193</v>
      </c>
      <c r="BM137" s="216" t="s">
        <v>258</v>
      </c>
    </row>
    <row r="138" spans="1:65" s="2" customFormat="1" ht="14.4" customHeight="1">
      <c r="A138" s="34"/>
      <c r="B138" s="35"/>
      <c r="C138" s="205" t="s">
        <v>210</v>
      </c>
      <c r="D138" s="205" t="s">
        <v>179</v>
      </c>
      <c r="E138" s="206" t="s">
        <v>259</v>
      </c>
      <c r="F138" s="207" t="s">
        <v>260</v>
      </c>
      <c r="G138" s="208" t="s">
        <v>240</v>
      </c>
      <c r="H138" s="209">
        <v>406</v>
      </c>
      <c r="I138" s="210"/>
      <c r="J138" s="211">
        <f>ROUND(I138*H138,2)</f>
        <v>0</v>
      </c>
      <c r="K138" s="207" t="s">
        <v>183</v>
      </c>
      <c r="L138" s="39"/>
      <c r="M138" s="244" t="s">
        <v>1</v>
      </c>
      <c r="N138" s="245" t="s">
        <v>41</v>
      </c>
      <c r="O138" s="246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193</v>
      </c>
      <c r="AT138" s="216" t="s">
        <v>179</v>
      </c>
      <c r="AU138" s="216" t="s">
        <v>84</v>
      </c>
      <c r="AY138" s="17" t="s">
        <v>176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84</v>
      </c>
      <c r="BK138" s="217">
        <f>ROUND(I138*H138,2)</f>
        <v>0</v>
      </c>
      <c r="BL138" s="17" t="s">
        <v>193</v>
      </c>
      <c r="BM138" s="216" t="s">
        <v>261</v>
      </c>
    </row>
    <row r="139" spans="1:31" s="2" customFormat="1" ht="6.9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BjTX5w7BiigyBrzd8oIfqcLsvG6fxWolyYGfZVjE55be0owGNTrHEnogXLiOeeJJ2rIW7x8/uN6dVNW56HOu0Q==" saltValue="inhrNK9UgryDd/Tu7uLdOkIHcDEw/3TSNdUtm62fepgP38Y8KF6ROatHQbhy4CmMZt39kKDac1N5E6wzCRoMIA==" spinCount="100000" sheet="1" objects="1" scenarios="1" formatColumns="0" formatRows="0" autoFilter="0"/>
  <autoFilter ref="C126:K138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97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262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264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J108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ROUND((SUM(BE108:BE115)+SUM(BE137:BE479)),2)</f>
        <v>0</v>
      </c>
      <c r="G37" s="34"/>
      <c r="H37" s="34"/>
      <c r="I37" s="132">
        <v>0.21</v>
      </c>
      <c r="J37" s="131">
        <f>ROUND(((SUM(BE108:BE115)+SUM(BE137:BE479))*I37),2)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ROUND((SUM(BF108:BF115)+SUM(BF137:BF479)),2)</f>
        <v>0</v>
      </c>
      <c r="G38" s="34"/>
      <c r="H38" s="34"/>
      <c r="I38" s="132">
        <v>0.15</v>
      </c>
      <c r="J38" s="131">
        <f>ROUND(((SUM(BF108:BF115)+SUM(BF137:BF479))*I38),2)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ROUND((SUM(BG108:BG115)+SUM(BG137:BG479)),2)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ROUND((SUM(BH108:BH115)+SUM(BH137:BH479)),2)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ROUND((SUM(BI108:BI115)+SUM(BI137:BI479)),2)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262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101.1.ZH - Silnice II/231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J138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J139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267</v>
      </c>
      <c r="E101" s="163"/>
      <c r="F101" s="163"/>
      <c r="G101" s="163"/>
      <c r="H101" s="163"/>
      <c r="I101" s="163"/>
      <c r="J101" s="164">
        <f>J242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268</v>
      </c>
      <c r="E102" s="163"/>
      <c r="F102" s="163"/>
      <c r="G102" s="163"/>
      <c r="H102" s="163"/>
      <c r="I102" s="163"/>
      <c r="J102" s="164">
        <f>J260</f>
        <v>0</v>
      </c>
      <c r="K102" s="104"/>
      <c r="L102" s="165"/>
    </row>
    <row r="103" spans="2:12" s="10" customFormat="1" ht="19.95" customHeight="1">
      <c r="B103" s="161"/>
      <c r="C103" s="104"/>
      <c r="D103" s="162" t="s">
        <v>269</v>
      </c>
      <c r="E103" s="163"/>
      <c r="F103" s="163"/>
      <c r="G103" s="163"/>
      <c r="H103" s="163"/>
      <c r="I103" s="163"/>
      <c r="J103" s="164">
        <f>J314</f>
        <v>0</v>
      </c>
      <c r="K103" s="104"/>
      <c r="L103" s="165"/>
    </row>
    <row r="104" spans="2:12" s="10" customFormat="1" ht="19.95" customHeight="1">
      <c r="B104" s="161"/>
      <c r="C104" s="104"/>
      <c r="D104" s="162" t="s">
        <v>270</v>
      </c>
      <c r="E104" s="163"/>
      <c r="F104" s="163"/>
      <c r="G104" s="163"/>
      <c r="H104" s="163"/>
      <c r="I104" s="163"/>
      <c r="J104" s="164">
        <f>J446</f>
        <v>0</v>
      </c>
      <c r="K104" s="104"/>
      <c r="L104" s="165"/>
    </row>
    <row r="105" spans="2:12" s="10" customFormat="1" ht="19.95" customHeight="1">
      <c r="B105" s="161"/>
      <c r="C105" s="104"/>
      <c r="D105" s="162" t="s">
        <v>271</v>
      </c>
      <c r="E105" s="163"/>
      <c r="F105" s="163"/>
      <c r="G105" s="163"/>
      <c r="H105" s="163"/>
      <c r="I105" s="163"/>
      <c r="J105" s="164">
        <f>J477</f>
        <v>0</v>
      </c>
      <c r="K105" s="104"/>
      <c r="L105" s="165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54" t="s">
        <v>151</v>
      </c>
      <c r="D108" s="36"/>
      <c r="E108" s="36"/>
      <c r="F108" s="36"/>
      <c r="G108" s="36"/>
      <c r="H108" s="36"/>
      <c r="I108" s="36"/>
      <c r="J108" s="166">
        <f>ROUND(J109+J110+J111+J112+J113+J114,2)</f>
        <v>0</v>
      </c>
      <c r="K108" s="36"/>
      <c r="L108" s="51"/>
      <c r="N108" s="167" t="s">
        <v>40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327" t="s">
        <v>152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aca="true" t="shared" si="0" ref="BE109:BE114">IF(N109="základní",J109,0)</f>
        <v>0</v>
      </c>
      <c r="BF109" s="175">
        <f aca="true" t="shared" si="1" ref="BF109:BF114">IF(N109="snížená",J109,0)</f>
        <v>0</v>
      </c>
      <c r="BG109" s="175">
        <f aca="true" t="shared" si="2" ref="BG109:BG114">IF(N109="zákl. přenesená",J109,0)</f>
        <v>0</v>
      </c>
      <c r="BH109" s="175">
        <f aca="true" t="shared" si="3" ref="BH109:BH114">IF(N109="sníž. přenesená",J109,0)</f>
        <v>0</v>
      </c>
      <c r="BI109" s="175">
        <f aca="true" t="shared" si="4" ref="BI109:BI114">IF(N109="nulová",J109,0)</f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154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155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327" t="s">
        <v>156</v>
      </c>
      <c r="E112" s="328"/>
      <c r="F112" s="328"/>
      <c r="G112" s="36"/>
      <c r="H112" s="36"/>
      <c r="I112" s="36"/>
      <c r="J112" s="169"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153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65" s="2" customFormat="1" ht="18" customHeight="1">
      <c r="A113" s="34"/>
      <c r="B113" s="35"/>
      <c r="C113" s="36"/>
      <c r="D113" s="327" t="s">
        <v>157</v>
      </c>
      <c r="E113" s="328"/>
      <c r="F113" s="328"/>
      <c r="G113" s="36"/>
      <c r="H113" s="36"/>
      <c r="I113" s="36"/>
      <c r="J113" s="169">
        <v>0</v>
      </c>
      <c r="K113" s="36"/>
      <c r="L113" s="170"/>
      <c r="M113" s="171"/>
      <c r="N113" s="172" t="s">
        <v>42</v>
      </c>
      <c r="O113" s="171"/>
      <c r="P113" s="171"/>
      <c r="Q113" s="171"/>
      <c r="R113" s="171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4" t="s">
        <v>153</v>
      </c>
      <c r="AZ113" s="171"/>
      <c r="BA113" s="171"/>
      <c r="BB113" s="171"/>
      <c r="BC113" s="171"/>
      <c r="BD113" s="171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86</v>
      </c>
      <c r="BK113" s="171"/>
      <c r="BL113" s="171"/>
      <c r="BM113" s="171"/>
    </row>
    <row r="114" spans="1:65" s="2" customFormat="1" ht="18" customHeight="1">
      <c r="A114" s="34"/>
      <c r="B114" s="35"/>
      <c r="C114" s="36"/>
      <c r="D114" s="168" t="s">
        <v>158</v>
      </c>
      <c r="E114" s="36"/>
      <c r="F114" s="36"/>
      <c r="G114" s="36"/>
      <c r="H114" s="36"/>
      <c r="I114" s="36"/>
      <c r="J114" s="169">
        <f>ROUND(J32*T114,2)</f>
        <v>0</v>
      </c>
      <c r="K114" s="36"/>
      <c r="L114" s="170"/>
      <c r="M114" s="171"/>
      <c r="N114" s="172" t="s">
        <v>42</v>
      </c>
      <c r="O114" s="171"/>
      <c r="P114" s="171"/>
      <c r="Q114" s="171"/>
      <c r="R114" s="171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4" t="s">
        <v>159</v>
      </c>
      <c r="AZ114" s="171"/>
      <c r="BA114" s="171"/>
      <c r="BB114" s="171"/>
      <c r="BC114" s="171"/>
      <c r="BD114" s="171"/>
      <c r="BE114" s="175">
        <f t="shared" si="0"/>
        <v>0</v>
      </c>
      <c r="BF114" s="175">
        <f t="shared" si="1"/>
        <v>0</v>
      </c>
      <c r="BG114" s="175">
        <f t="shared" si="2"/>
        <v>0</v>
      </c>
      <c r="BH114" s="175">
        <f t="shared" si="3"/>
        <v>0</v>
      </c>
      <c r="BI114" s="175">
        <f t="shared" si="4"/>
        <v>0</v>
      </c>
      <c r="BJ114" s="174" t="s">
        <v>86</v>
      </c>
      <c r="BK114" s="171"/>
      <c r="BL114" s="171"/>
      <c r="BM114" s="171"/>
    </row>
    <row r="115" spans="1:31" s="2" customFormat="1" ht="10.2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9.25" customHeight="1">
      <c r="A116" s="34"/>
      <c r="B116" s="35"/>
      <c r="C116" s="176" t="s">
        <v>160</v>
      </c>
      <c r="D116" s="152"/>
      <c r="E116" s="152"/>
      <c r="F116" s="152"/>
      <c r="G116" s="152"/>
      <c r="H116" s="152"/>
      <c r="I116" s="152"/>
      <c r="J116" s="177">
        <f>ROUND(J98+J108,2)</f>
        <v>0</v>
      </c>
      <c r="K116" s="152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3" t="s">
        <v>161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24" t="str">
        <f>E7</f>
        <v>II/231 - Rekonstrukce ul. 28. října III. část</v>
      </c>
      <c r="F125" s="325"/>
      <c r="G125" s="325"/>
      <c r="H125" s="325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2:12" s="1" customFormat="1" ht="12" customHeight="1">
      <c r="B126" s="21"/>
      <c r="C126" s="29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4"/>
      <c r="B127" s="35"/>
      <c r="C127" s="36"/>
      <c r="D127" s="36"/>
      <c r="E127" s="324" t="s">
        <v>262</v>
      </c>
      <c r="F127" s="326"/>
      <c r="G127" s="326"/>
      <c r="H127" s="32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263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77" t="str">
        <f>E11</f>
        <v>SO 101.1.ZH - Silnice II/231</v>
      </c>
      <c r="F129" s="326"/>
      <c r="G129" s="326"/>
      <c r="H129" s="32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F14</f>
        <v>Tábor</v>
      </c>
      <c r="G131" s="36"/>
      <c r="H131" s="36"/>
      <c r="I131" s="29" t="s">
        <v>22</v>
      </c>
      <c r="J131" s="66" t="str">
        <f>IF(J14="","",J14)</f>
        <v>30. 6. 2020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24</v>
      </c>
      <c r="D133" s="36"/>
      <c r="E133" s="36"/>
      <c r="F133" s="27" t="str">
        <f>E17</f>
        <v>Správa a údržba silnic Plzeňského kraje</v>
      </c>
      <c r="G133" s="36"/>
      <c r="H133" s="36"/>
      <c r="I133" s="29" t="s">
        <v>30</v>
      </c>
      <c r="J133" s="32" t="str">
        <f>E23</f>
        <v>Ing. Miloš Burianec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15" customHeight="1">
      <c r="A134" s="34"/>
      <c r="B134" s="35"/>
      <c r="C134" s="29" t="s">
        <v>28</v>
      </c>
      <c r="D134" s="36"/>
      <c r="E134" s="36"/>
      <c r="F134" s="27" t="str">
        <f>IF(E20="","",E20)</f>
        <v>Vyplň údaj</v>
      </c>
      <c r="G134" s="36"/>
      <c r="H134" s="36"/>
      <c r="I134" s="29" t="s">
        <v>33</v>
      </c>
      <c r="J134" s="32" t="str">
        <f>E26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78"/>
      <c r="B136" s="179"/>
      <c r="C136" s="180" t="s">
        <v>162</v>
      </c>
      <c r="D136" s="181" t="s">
        <v>61</v>
      </c>
      <c r="E136" s="181" t="s">
        <v>57</v>
      </c>
      <c r="F136" s="181" t="s">
        <v>58</v>
      </c>
      <c r="G136" s="181" t="s">
        <v>163</v>
      </c>
      <c r="H136" s="181" t="s">
        <v>164</v>
      </c>
      <c r="I136" s="181" t="s">
        <v>165</v>
      </c>
      <c r="J136" s="181" t="s">
        <v>144</v>
      </c>
      <c r="K136" s="182" t="s">
        <v>166</v>
      </c>
      <c r="L136" s="183"/>
      <c r="M136" s="75" t="s">
        <v>1</v>
      </c>
      <c r="N136" s="76" t="s">
        <v>40</v>
      </c>
      <c r="O136" s="76" t="s">
        <v>167</v>
      </c>
      <c r="P136" s="76" t="s">
        <v>168</v>
      </c>
      <c r="Q136" s="76" t="s">
        <v>169</v>
      </c>
      <c r="R136" s="76" t="s">
        <v>170</v>
      </c>
      <c r="S136" s="76" t="s">
        <v>171</v>
      </c>
      <c r="T136" s="77" t="s">
        <v>172</v>
      </c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</row>
    <row r="137" spans="1:63" s="2" customFormat="1" ht="22.8" customHeight="1">
      <c r="A137" s="34"/>
      <c r="B137" s="35"/>
      <c r="C137" s="82" t="s">
        <v>173</v>
      </c>
      <c r="D137" s="36"/>
      <c r="E137" s="36"/>
      <c r="F137" s="36"/>
      <c r="G137" s="36"/>
      <c r="H137" s="36"/>
      <c r="I137" s="36"/>
      <c r="J137" s="184">
        <f>BK137</f>
        <v>0</v>
      </c>
      <c r="K137" s="36"/>
      <c r="L137" s="39"/>
      <c r="M137" s="78"/>
      <c r="N137" s="185"/>
      <c r="O137" s="79"/>
      <c r="P137" s="186">
        <f>P138</f>
        <v>0</v>
      </c>
      <c r="Q137" s="79"/>
      <c r="R137" s="186">
        <f>R138</f>
        <v>4551.708424499999</v>
      </c>
      <c r="S137" s="79"/>
      <c r="T137" s="187">
        <f>T138</f>
        <v>7346.5207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90</v>
      </c>
      <c r="BK137" s="188">
        <f>BK138</f>
        <v>0</v>
      </c>
    </row>
    <row r="138" spans="2:63" s="12" customFormat="1" ht="25.95" customHeight="1">
      <c r="B138" s="189"/>
      <c r="C138" s="190"/>
      <c r="D138" s="191" t="s">
        <v>75</v>
      </c>
      <c r="E138" s="192" t="s">
        <v>272</v>
      </c>
      <c r="F138" s="192" t="s">
        <v>273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P139+P242+P260+P314+P446+P477</f>
        <v>0</v>
      </c>
      <c r="Q138" s="197"/>
      <c r="R138" s="198">
        <f>R139+R242+R260+R314+R446+R477</f>
        <v>4551.708424499999</v>
      </c>
      <c r="S138" s="197"/>
      <c r="T138" s="199">
        <f>T139+T242+T260+T314+T446+T477</f>
        <v>7346.5207</v>
      </c>
      <c r="AR138" s="200" t="s">
        <v>84</v>
      </c>
      <c r="AT138" s="201" t="s">
        <v>75</v>
      </c>
      <c r="AU138" s="201" t="s">
        <v>76</v>
      </c>
      <c r="AY138" s="200" t="s">
        <v>176</v>
      </c>
      <c r="BK138" s="202">
        <f>BK139+BK242+BK260+BK314+BK446+BK477</f>
        <v>0</v>
      </c>
    </row>
    <row r="139" spans="2:63" s="12" customFormat="1" ht="22.8" customHeight="1">
      <c r="B139" s="189"/>
      <c r="C139" s="190"/>
      <c r="D139" s="191" t="s">
        <v>75</v>
      </c>
      <c r="E139" s="203" t="s">
        <v>84</v>
      </c>
      <c r="F139" s="203" t="s">
        <v>233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SUM(P140:P241)</f>
        <v>0</v>
      </c>
      <c r="Q139" s="197"/>
      <c r="R139" s="198">
        <f>SUM(R140:R241)</f>
        <v>4219.372094999999</v>
      </c>
      <c r="S139" s="197"/>
      <c r="T139" s="199">
        <f>SUM(T140:T241)</f>
        <v>7276.7151</v>
      </c>
      <c r="AR139" s="200" t="s">
        <v>84</v>
      </c>
      <c r="AT139" s="201" t="s">
        <v>75</v>
      </c>
      <c r="AU139" s="201" t="s">
        <v>84</v>
      </c>
      <c r="AY139" s="200" t="s">
        <v>176</v>
      </c>
      <c r="BK139" s="202">
        <f>SUM(BK140:BK241)</f>
        <v>0</v>
      </c>
    </row>
    <row r="140" spans="1:65" s="2" customFormat="1" ht="24.15" customHeight="1">
      <c r="A140" s="34"/>
      <c r="B140" s="35"/>
      <c r="C140" s="205" t="s">
        <v>84</v>
      </c>
      <c r="D140" s="205" t="s">
        <v>179</v>
      </c>
      <c r="E140" s="206" t="s">
        <v>274</v>
      </c>
      <c r="F140" s="207" t="s">
        <v>275</v>
      </c>
      <c r="G140" s="208" t="s">
        <v>236</v>
      </c>
      <c r="H140" s="209">
        <v>6160.3</v>
      </c>
      <c r="I140" s="210"/>
      <c r="J140" s="211">
        <f>ROUND(I140*H140,2)</f>
        <v>0</v>
      </c>
      <c r="K140" s="207" t="s">
        <v>183</v>
      </c>
      <c r="L140" s="39"/>
      <c r="M140" s="212" t="s">
        <v>1</v>
      </c>
      <c r="N140" s="213" t="s">
        <v>41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0.58</v>
      </c>
      <c r="T140" s="215">
        <f>S140*H140</f>
        <v>3572.9739999999997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193</v>
      </c>
      <c r="AT140" s="216" t="s">
        <v>179</v>
      </c>
      <c r="AU140" s="216" t="s">
        <v>86</v>
      </c>
      <c r="AY140" s="17" t="s">
        <v>176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84</v>
      </c>
      <c r="BK140" s="217">
        <f>ROUND(I140*H140,2)</f>
        <v>0</v>
      </c>
      <c r="BL140" s="17" t="s">
        <v>193</v>
      </c>
      <c r="BM140" s="216" t="s">
        <v>276</v>
      </c>
    </row>
    <row r="141" spans="1:65" s="2" customFormat="1" ht="24.15" customHeight="1">
      <c r="A141" s="34"/>
      <c r="B141" s="35"/>
      <c r="C141" s="205" t="s">
        <v>86</v>
      </c>
      <c r="D141" s="205" t="s">
        <v>179</v>
      </c>
      <c r="E141" s="206" t="s">
        <v>277</v>
      </c>
      <c r="F141" s="207" t="s">
        <v>278</v>
      </c>
      <c r="G141" s="208" t="s">
        <v>236</v>
      </c>
      <c r="H141" s="209">
        <v>6587.58</v>
      </c>
      <c r="I141" s="210"/>
      <c r="J141" s="211">
        <f>ROUND(I141*H141,2)</f>
        <v>0</v>
      </c>
      <c r="K141" s="207" t="s">
        <v>183</v>
      </c>
      <c r="L141" s="39"/>
      <c r="M141" s="212" t="s">
        <v>1</v>
      </c>
      <c r="N141" s="213" t="s">
        <v>41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0.325</v>
      </c>
      <c r="T141" s="215">
        <f>S141*H141</f>
        <v>2140.9635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193</v>
      </c>
      <c r="AT141" s="216" t="s">
        <v>179</v>
      </c>
      <c r="AU141" s="216" t="s">
        <v>86</v>
      </c>
      <c r="AY141" s="17" t="s">
        <v>176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193</v>
      </c>
      <c r="BM141" s="216" t="s">
        <v>279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280</v>
      </c>
      <c r="G142" s="219"/>
      <c r="H142" s="223">
        <v>6587.58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86</v>
      </c>
      <c r="AV142" s="13" t="s">
        <v>86</v>
      </c>
      <c r="AW142" s="13" t="s">
        <v>32</v>
      </c>
      <c r="AX142" s="13" t="s">
        <v>76</v>
      </c>
      <c r="AY142" s="229" t="s">
        <v>176</v>
      </c>
    </row>
    <row r="143" spans="2:51" s="14" customFormat="1" ht="10.2">
      <c r="B143" s="233"/>
      <c r="C143" s="234"/>
      <c r="D143" s="220" t="s">
        <v>226</v>
      </c>
      <c r="E143" s="235" t="s">
        <v>1</v>
      </c>
      <c r="F143" s="236" t="s">
        <v>249</v>
      </c>
      <c r="G143" s="234"/>
      <c r="H143" s="237">
        <v>6587.58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226</v>
      </c>
      <c r="AU143" s="243" t="s">
        <v>86</v>
      </c>
      <c r="AV143" s="14" t="s">
        <v>193</v>
      </c>
      <c r="AW143" s="14" t="s">
        <v>32</v>
      </c>
      <c r="AX143" s="14" t="s">
        <v>84</v>
      </c>
      <c r="AY143" s="243" t="s">
        <v>176</v>
      </c>
    </row>
    <row r="144" spans="1:65" s="2" customFormat="1" ht="24.15" customHeight="1">
      <c r="A144" s="34"/>
      <c r="B144" s="35"/>
      <c r="C144" s="205" t="s">
        <v>189</v>
      </c>
      <c r="D144" s="205" t="s">
        <v>179</v>
      </c>
      <c r="E144" s="206" t="s">
        <v>281</v>
      </c>
      <c r="F144" s="207" t="s">
        <v>282</v>
      </c>
      <c r="G144" s="208" t="s">
        <v>236</v>
      </c>
      <c r="H144" s="209">
        <v>12209.2</v>
      </c>
      <c r="I144" s="210"/>
      <c r="J144" s="211">
        <f>ROUND(I144*H144,2)</f>
        <v>0</v>
      </c>
      <c r="K144" s="207" t="s">
        <v>183</v>
      </c>
      <c r="L144" s="39"/>
      <c r="M144" s="212" t="s">
        <v>1</v>
      </c>
      <c r="N144" s="213" t="s">
        <v>41</v>
      </c>
      <c r="O144" s="71"/>
      <c r="P144" s="214">
        <f>O144*H144</f>
        <v>0</v>
      </c>
      <c r="Q144" s="214">
        <v>5E-05</v>
      </c>
      <c r="R144" s="214">
        <f>Q144*H144</f>
        <v>0.6104600000000001</v>
      </c>
      <c r="S144" s="214">
        <v>0.128</v>
      </c>
      <c r="T144" s="215">
        <f>S144*H144</f>
        <v>1562.7776000000001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193</v>
      </c>
      <c r="AT144" s="216" t="s">
        <v>179</v>
      </c>
      <c r="AU144" s="216" t="s">
        <v>86</v>
      </c>
      <c r="AY144" s="17" t="s">
        <v>176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84</v>
      </c>
      <c r="BK144" s="217">
        <f>ROUND(I144*H144,2)</f>
        <v>0</v>
      </c>
      <c r="BL144" s="17" t="s">
        <v>193</v>
      </c>
      <c r="BM144" s="216" t="s">
        <v>283</v>
      </c>
    </row>
    <row r="145" spans="2:51" s="15" customFormat="1" ht="10.2">
      <c r="B145" s="249"/>
      <c r="C145" s="250"/>
      <c r="D145" s="220" t="s">
        <v>226</v>
      </c>
      <c r="E145" s="251" t="s">
        <v>1</v>
      </c>
      <c r="F145" s="252" t="s">
        <v>284</v>
      </c>
      <c r="G145" s="250"/>
      <c r="H145" s="251" t="s">
        <v>1</v>
      </c>
      <c r="I145" s="253"/>
      <c r="J145" s="250"/>
      <c r="K145" s="250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226</v>
      </c>
      <c r="AU145" s="258" t="s">
        <v>86</v>
      </c>
      <c r="AV145" s="15" t="s">
        <v>84</v>
      </c>
      <c r="AW145" s="15" t="s">
        <v>32</v>
      </c>
      <c r="AX145" s="15" t="s">
        <v>76</v>
      </c>
      <c r="AY145" s="258" t="s">
        <v>176</v>
      </c>
    </row>
    <row r="146" spans="2:51" s="13" customFormat="1" ht="10.2">
      <c r="B146" s="218"/>
      <c r="C146" s="219"/>
      <c r="D146" s="220" t="s">
        <v>226</v>
      </c>
      <c r="E146" s="221" t="s">
        <v>1</v>
      </c>
      <c r="F146" s="222" t="s">
        <v>285</v>
      </c>
      <c r="G146" s="219"/>
      <c r="H146" s="223">
        <v>12209.2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226</v>
      </c>
      <c r="AU146" s="229" t="s">
        <v>86</v>
      </c>
      <c r="AV146" s="13" t="s">
        <v>86</v>
      </c>
      <c r="AW146" s="13" t="s">
        <v>32</v>
      </c>
      <c r="AX146" s="13" t="s">
        <v>76</v>
      </c>
      <c r="AY146" s="229" t="s">
        <v>176</v>
      </c>
    </row>
    <row r="147" spans="2:51" s="14" customFormat="1" ht="10.2">
      <c r="B147" s="233"/>
      <c r="C147" s="234"/>
      <c r="D147" s="220" t="s">
        <v>226</v>
      </c>
      <c r="E147" s="235" t="s">
        <v>1</v>
      </c>
      <c r="F147" s="236" t="s">
        <v>249</v>
      </c>
      <c r="G147" s="234"/>
      <c r="H147" s="237">
        <v>12209.2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226</v>
      </c>
      <c r="AU147" s="243" t="s">
        <v>86</v>
      </c>
      <c r="AV147" s="14" t="s">
        <v>193</v>
      </c>
      <c r="AW147" s="14" t="s">
        <v>32</v>
      </c>
      <c r="AX147" s="14" t="s">
        <v>84</v>
      </c>
      <c r="AY147" s="243" t="s">
        <v>176</v>
      </c>
    </row>
    <row r="148" spans="1:65" s="2" customFormat="1" ht="24.15" customHeight="1">
      <c r="A148" s="34"/>
      <c r="B148" s="35"/>
      <c r="C148" s="205" t="s">
        <v>193</v>
      </c>
      <c r="D148" s="205" t="s">
        <v>179</v>
      </c>
      <c r="E148" s="206" t="s">
        <v>245</v>
      </c>
      <c r="F148" s="207" t="s">
        <v>246</v>
      </c>
      <c r="G148" s="208" t="s">
        <v>236</v>
      </c>
      <c r="H148" s="209">
        <v>10532.6</v>
      </c>
      <c r="I148" s="210"/>
      <c r="J148" s="211">
        <f>ROUND(I148*H148,2)</f>
        <v>0</v>
      </c>
      <c r="K148" s="207" t="s">
        <v>183</v>
      </c>
      <c r="L148" s="39"/>
      <c r="M148" s="212" t="s">
        <v>1</v>
      </c>
      <c r="N148" s="213" t="s">
        <v>41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193</v>
      </c>
      <c r="AT148" s="216" t="s">
        <v>179</v>
      </c>
      <c r="AU148" s="216" t="s">
        <v>86</v>
      </c>
      <c r="AY148" s="17" t="s">
        <v>176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193</v>
      </c>
      <c r="BM148" s="216" t="s">
        <v>286</v>
      </c>
    </row>
    <row r="149" spans="2:51" s="13" customFormat="1" ht="10.2">
      <c r="B149" s="218"/>
      <c r="C149" s="219"/>
      <c r="D149" s="220" t="s">
        <v>226</v>
      </c>
      <c r="E149" s="221" t="s">
        <v>1</v>
      </c>
      <c r="F149" s="222" t="s">
        <v>287</v>
      </c>
      <c r="G149" s="219"/>
      <c r="H149" s="223">
        <v>7453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226</v>
      </c>
      <c r="AU149" s="229" t="s">
        <v>86</v>
      </c>
      <c r="AV149" s="13" t="s">
        <v>86</v>
      </c>
      <c r="AW149" s="13" t="s">
        <v>32</v>
      </c>
      <c r="AX149" s="13" t="s">
        <v>76</v>
      </c>
      <c r="AY149" s="229" t="s">
        <v>176</v>
      </c>
    </row>
    <row r="150" spans="2:51" s="13" customFormat="1" ht="10.2">
      <c r="B150" s="218"/>
      <c r="C150" s="219"/>
      <c r="D150" s="220" t="s">
        <v>226</v>
      </c>
      <c r="E150" s="221" t="s">
        <v>1</v>
      </c>
      <c r="F150" s="222" t="s">
        <v>288</v>
      </c>
      <c r="G150" s="219"/>
      <c r="H150" s="223">
        <v>3079.6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226</v>
      </c>
      <c r="AU150" s="229" t="s">
        <v>86</v>
      </c>
      <c r="AV150" s="13" t="s">
        <v>86</v>
      </c>
      <c r="AW150" s="13" t="s">
        <v>32</v>
      </c>
      <c r="AX150" s="13" t="s">
        <v>76</v>
      </c>
      <c r="AY150" s="229" t="s">
        <v>176</v>
      </c>
    </row>
    <row r="151" spans="2:51" s="14" customFormat="1" ht="10.2">
      <c r="B151" s="233"/>
      <c r="C151" s="234"/>
      <c r="D151" s="220" t="s">
        <v>226</v>
      </c>
      <c r="E151" s="235" t="s">
        <v>1</v>
      </c>
      <c r="F151" s="236" t="s">
        <v>249</v>
      </c>
      <c r="G151" s="234"/>
      <c r="H151" s="237">
        <v>10532.6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226</v>
      </c>
      <c r="AU151" s="243" t="s">
        <v>86</v>
      </c>
      <c r="AV151" s="14" t="s">
        <v>193</v>
      </c>
      <c r="AW151" s="14" t="s">
        <v>32</v>
      </c>
      <c r="AX151" s="14" t="s">
        <v>84</v>
      </c>
      <c r="AY151" s="243" t="s">
        <v>176</v>
      </c>
    </row>
    <row r="152" spans="1:65" s="2" customFormat="1" ht="24.15" customHeight="1">
      <c r="A152" s="34"/>
      <c r="B152" s="35"/>
      <c r="C152" s="205" t="s">
        <v>175</v>
      </c>
      <c r="D152" s="205" t="s">
        <v>179</v>
      </c>
      <c r="E152" s="206" t="s">
        <v>289</v>
      </c>
      <c r="F152" s="207" t="s">
        <v>290</v>
      </c>
      <c r="G152" s="208" t="s">
        <v>291</v>
      </c>
      <c r="H152" s="209">
        <v>3360</v>
      </c>
      <c r="I152" s="210"/>
      <c r="J152" s="211">
        <f>ROUND(I152*H152,2)</f>
        <v>0</v>
      </c>
      <c r="K152" s="207" t="s">
        <v>183</v>
      </c>
      <c r="L152" s="39"/>
      <c r="M152" s="212" t="s">
        <v>1</v>
      </c>
      <c r="N152" s="213" t="s">
        <v>41</v>
      </c>
      <c r="O152" s="71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193</v>
      </c>
      <c r="AT152" s="216" t="s">
        <v>179</v>
      </c>
      <c r="AU152" s="216" t="s">
        <v>86</v>
      </c>
      <c r="AY152" s="17" t="s">
        <v>176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84</v>
      </c>
      <c r="BK152" s="217">
        <f>ROUND(I152*H152,2)</f>
        <v>0</v>
      </c>
      <c r="BL152" s="17" t="s">
        <v>193</v>
      </c>
      <c r="BM152" s="216" t="s">
        <v>292</v>
      </c>
    </row>
    <row r="153" spans="2:51" s="15" customFormat="1" ht="10.2">
      <c r="B153" s="249"/>
      <c r="C153" s="250"/>
      <c r="D153" s="220" t="s">
        <v>226</v>
      </c>
      <c r="E153" s="251" t="s">
        <v>1</v>
      </c>
      <c r="F153" s="252" t="s">
        <v>293</v>
      </c>
      <c r="G153" s="250"/>
      <c r="H153" s="251" t="s">
        <v>1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226</v>
      </c>
      <c r="AU153" s="258" t="s">
        <v>86</v>
      </c>
      <c r="AV153" s="15" t="s">
        <v>84</v>
      </c>
      <c r="AW153" s="15" t="s">
        <v>32</v>
      </c>
      <c r="AX153" s="15" t="s">
        <v>76</v>
      </c>
      <c r="AY153" s="258" t="s">
        <v>176</v>
      </c>
    </row>
    <row r="154" spans="2:51" s="13" customFormat="1" ht="10.2">
      <c r="B154" s="218"/>
      <c r="C154" s="219"/>
      <c r="D154" s="220" t="s">
        <v>226</v>
      </c>
      <c r="E154" s="221" t="s">
        <v>1</v>
      </c>
      <c r="F154" s="222" t="s">
        <v>294</v>
      </c>
      <c r="G154" s="219"/>
      <c r="H154" s="223">
        <v>3360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226</v>
      </c>
      <c r="AU154" s="229" t="s">
        <v>86</v>
      </c>
      <c r="AV154" s="13" t="s">
        <v>86</v>
      </c>
      <c r="AW154" s="13" t="s">
        <v>32</v>
      </c>
      <c r="AX154" s="13" t="s">
        <v>76</v>
      </c>
      <c r="AY154" s="229" t="s">
        <v>176</v>
      </c>
    </row>
    <row r="155" spans="2:51" s="14" customFormat="1" ht="10.2">
      <c r="B155" s="233"/>
      <c r="C155" s="234"/>
      <c r="D155" s="220" t="s">
        <v>226</v>
      </c>
      <c r="E155" s="235" t="s">
        <v>1</v>
      </c>
      <c r="F155" s="236" t="s">
        <v>249</v>
      </c>
      <c r="G155" s="234"/>
      <c r="H155" s="237">
        <v>3360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226</v>
      </c>
      <c r="AU155" s="243" t="s">
        <v>86</v>
      </c>
      <c r="AV155" s="14" t="s">
        <v>193</v>
      </c>
      <c r="AW155" s="14" t="s">
        <v>32</v>
      </c>
      <c r="AX155" s="14" t="s">
        <v>84</v>
      </c>
      <c r="AY155" s="243" t="s">
        <v>176</v>
      </c>
    </row>
    <row r="156" spans="1:65" s="2" customFormat="1" ht="24.15" customHeight="1">
      <c r="A156" s="34"/>
      <c r="B156" s="35"/>
      <c r="C156" s="205" t="s">
        <v>200</v>
      </c>
      <c r="D156" s="205" t="s">
        <v>179</v>
      </c>
      <c r="E156" s="206" t="s">
        <v>295</v>
      </c>
      <c r="F156" s="207" t="s">
        <v>296</v>
      </c>
      <c r="G156" s="208" t="s">
        <v>291</v>
      </c>
      <c r="H156" s="209">
        <v>45.15</v>
      </c>
      <c r="I156" s="210"/>
      <c r="J156" s="211">
        <f>ROUND(I156*H156,2)</f>
        <v>0</v>
      </c>
      <c r="K156" s="207" t="s">
        <v>183</v>
      </c>
      <c r="L156" s="39"/>
      <c r="M156" s="212" t="s">
        <v>1</v>
      </c>
      <c r="N156" s="213" t="s">
        <v>41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193</v>
      </c>
      <c r="AT156" s="216" t="s">
        <v>179</v>
      </c>
      <c r="AU156" s="216" t="s">
        <v>86</v>
      </c>
      <c r="AY156" s="17" t="s">
        <v>176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84</v>
      </c>
      <c r="BK156" s="217">
        <f>ROUND(I156*H156,2)</f>
        <v>0</v>
      </c>
      <c r="BL156" s="17" t="s">
        <v>193</v>
      </c>
      <c r="BM156" s="216" t="s">
        <v>297</v>
      </c>
    </row>
    <row r="157" spans="2:51" s="15" customFormat="1" ht="10.2">
      <c r="B157" s="249"/>
      <c r="C157" s="250"/>
      <c r="D157" s="220" t="s">
        <v>226</v>
      </c>
      <c r="E157" s="251" t="s">
        <v>1</v>
      </c>
      <c r="F157" s="252" t="s">
        <v>298</v>
      </c>
      <c r="G157" s="250"/>
      <c r="H157" s="251" t="s">
        <v>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226</v>
      </c>
      <c r="AU157" s="258" t="s">
        <v>86</v>
      </c>
      <c r="AV157" s="15" t="s">
        <v>84</v>
      </c>
      <c r="AW157" s="15" t="s">
        <v>32</v>
      </c>
      <c r="AX157" s="15" t="s">
        <v>76</v>
      </c>
      <c r="AY157" s="258" t="s">
        <v>176</v>
      </c>
    </row>
    <row r="158" spans="2:51" s="13" customFormat="1" ht="10.2">
      <c r="B158" s="218"/>
      <c r="C158" s="219"/>
      <c r="D158" s="220" t="s">
        <v>226</v>
      </c>
      <c r="E158" s="221" t="s">
        <v>1</v>
      </c>
      <c r="F158" s="222" t="s">
        <v>299</v>
      </c>
      <c r="G158" s="219"/>
      <c r="H158" s="223">
        <v>45.15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226</v>
      </c>
      <c r="AU158" s="229" t="s">
        <v>86</v>
      </c>
      <c r="AV158" s="13" t="s">
        <v>86</v>
      </c>
      <c r="AW158" s="13" t="s">
        <v>32</v>
      </c>
      <c r="AX158" s="13" t="s">
        <v>76</v>
      </c>
      <c r="AY158" s="229" t="s">
        <v>176</v>
      </c>
    </row>
    <row r="159" spans="2:51" s="14" customFormat="1" ht="10.2">
      <c r="B159" s="233"/>
      <c r="C159" s="234"/>
      <c r="D159" s="220" t="s">
        <v>226</v>
      </c>
      <c r="E159" s="235" t="s">
        <v>1</v>
      </c>
      <c r="F159" s="236" t="s">
        <v>249</v>
      </c>
      <c r="G159" s="234"/>
      <c r="H159" s="237">
        <v>45.15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226</v>
      </c>
      <c r="AU159" s="243" t="s">
        <v>86</v>
      </c>
      <c r="AV159" s="14" t="s">
        <v>193</v>
      </c>
      <c r="AW159" s="14" t="s">
        <v>32</v>
      </c>
      <c r="AX159" s="14" t="s">
        <v>84</v>
      </c>
      <c r="AY159" s="243" t="s">
        <v>176</v>
      </c>
    </row>
    <row r="160" spans="1:65" s="2" customFormat="1" ht="24.15" customHeight="1">
      <c r="A160" s="34"/>
      <c r="B160" s="35"/>
      <c r="C160" s="205" t="s">
        <v>205</v>
      </c>
      <c r="D160" s="205" t="s">
        <v>179</v>
      </c>
      <c r="E160" s="206" t="s">
        <v>300</v>
      </c>
      <c r="F160" s="207" t="s">
        <v>301</v>
      </c>
      <c r="G160" s="208" t="s">
        <v>291</v>
      </c>
      <c r="H160" s="209">
        <v>171.625</v>
      </c>
      <c r="I160" s="210"/>
      <c r="J160" s="211">
        <f>ROUND(I160*H160,2)</f>
        <v>0</v>
      </c>
      <c r="K160" s="207" t="s">
        <v>183</v>
      </c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193</v>
      </c>
      <c r="AT160" s="216" t="s">
        <v>179</v>
      </c>
      <c r="AU160" s="216" t="s">
        <v>86</v>
      </c>
      <c r="AY160" s="17" t="s">
        <v>176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193</v>
      </c>
      <c r="BM160" s="216" t="s">
        <v>302</v>
      </c>
    </row>
    <row r="161" spans="2:51" s="15" customFormat="1" ht="10.2">
      <c r="B161" s="249"/>
      <c r="C161" s="250"/>
      <c r="D161" s="220" t="s">
        <v>226</v>
      </c>
      <c r="E161" s="251" t="s">
        <v>1</v>
      </c>
      <c r="F161" s="252" t="s">
        <v>303</v>
      </c>
      <c r="G161" s="250"/>
      <c r="H161" s="251" t="s">
        <v>1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226</v>
      </c>
      <c r="AU161" s="258" t="s">
        <v>86</v>
      </c>
      <c r="AV161" s="15" t="s">
        <v>84</v>
      </c>
      <c r="AW161" s="15" t="s">
        <v>32</v>
      </c>
      <c r="AX161" s="15" t="s">
        <v>76</v>
      </c>
      <c r="AY161" s="258" t="s">
        <v>176</v>
      </c>
    </row>
    <row r="162" spans="2:51" s="13" customFormat="1" ht="10.2">
      <c r="B162" s="218"/>
      <c r="C162" s="219"/>
      <c r="D162" s="220" t="s">
        <v>226</v>
      </c>
      <c r="E162" s="221" t="s">
        <v>1</v>
      </c>
      <c r="F162" s="222" t="s">
        <v>304</v>
      </c>
      <c r="G162" s="219"/>
      <c r="H162" s="223">
        <v>171.625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226</v>
      </c>
      <c r="AU162" s="229" t="s">
        <v>86</v>
      </c>
      <c r="AV162" s="13" t="s">
        <v>86</v>
      </c>
      <c r="AW162" s="13" t="s">
        <v>32</v>
      </c>
      <c r="AX162" s="13" t="s">
        <v>76</v>
      </c>
      <c r="AY162" s="229" t="s">
        <v>176</v>
      </c>
    </row>
    <row r="163" spans="2:51" s="14" customFormat="1" ht="10.2">
      <c r="B163" s="233"/>
      <c r="C163" s="234"/>
      <c r="D163" s="220" t="s">
        <v>226</v>
      </c>
      <c r="E163" s="235" t="s">
        <v>1</v>
      </c>
      <c r="F163" s="236" t="s">
        <v>249</v>
      </c>
      <c r="G163" s="234"/>
      <c r="H163" s="237">
        <v>171.625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226</v>
      </c>
      <c r="AU163" s="243" t="s">
        <v>86</v>
      </c>
      <c r="AV163" s="14" t="s">
        <v>193</v>
      </c>
      <c r="AW163" s="14" t="s">
        <v>32</v>
      </c>
      <c r="AX163" s="14" t="s">
        <v>84</v>
      </c>
      <c r="AY163" s="243" t="s">
        <v>176</v>
      </c>
    </row>
    <row r="164" spans="1:65" s="2" customFormat="1" ht="24.15" customHeight="1">
      <c r="A164" s="34"/>
      <c r="B164" s="35"/>
      <c r="C164" s="205" t="s">
        <v>210</v>
      </c>
      <c r="D164" s="205" t="s">
        <v>179</v>
      </c>
      <c r="E164" s="206" t="s">
        <v>305</v>
      </c>
      <c r="F164" s="207" t="s">
        <v>306</v>
      </c>
      <c r="G164" s="208" t="s">
        <v>291</v>
      </c>
      <c r="H164" s="209">
        <v>2680.6</v>
      </c>
      <c r="I164" s="210"/>
      <c r="J164" s="211">
        <f>ROUND(I164*H164,2)</f>
        <v>0</v>
      </c>
      <c r="K164" s="207" t="s">
        <v>183</v>
      </c>
      <c r="L164" s="39"/>
      <c r="M164" s="212" t="s">
        <v>1</v>
      </c>
      <c r="N164" s="213" t="s">
        <v>41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193</v>
      </c>
      <c r="AT164" s="216" t="s">
        <v>179</v>
      </c>
      <c r="AU164" s="216" t="s">
        <v>86</v>
      </c>
      <c r="AY164" s="17" t="s">
        <v>176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84</v>
      </c>
      <c r="BK164" s="217">
        <f>ROUND(I164*H164,2)</f>
        <v>0</v>
      </c>
      <c r="BL164" s="17" t="s">
        <v>193</v>
      </c>
      <c r="BM164" s="216" t="s">
        <v>307</v>
      </c>
    </row>
    <row r="165" spans="2:51" s="13" customFormat="1" ht="10.2">
      <c r="B165" s="218"/>
      <c r="C165" s="219"/>
      <c r="D165" s="220" t="s">
        <v>226</v>
      </c>
      <c r="E165" s="221" t="s">
        <v>1</v>
      </c>
      <c r="F165" s="222" t="s">
        <v>308</v>
      </c>
      <c r="G165" s="219"/>
      <c r="H165" s="223">
        <v>1490.6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226</v>
      </c>
      <c r="AU165" s="229" t="s">
        <v>86</v>
      </c>
      <c r="AV165" s="13" t="s">
        <v>86</v>
      </c>
      <c r="AW165" s="13" t="s">
        <v>32</v>
      </c>
      <c r="AX165" s="13" t="s">
        <v>76</v>
      </c>
      <c r="AY165" s="229" t="s">
        <v>176</v>
      </c>
    </row>
    <row r="166" spans="2:51" s="15" customFormat="1" ht="10.2">
      <c r="B166" s="249"/>
      <c r="C166" s="250"/>
      <c r="D166" s="220" t="s">
        <v>226</v>
      </c>
      <c r="E166" s="251" t="s">
        <v>1</v>
      </c>
      <c r="F166" s="252" t="s">
        <v>309</v>
      </c>
      <c r="G166" s="250"/>
      <c r="H166" s="251" t="s">
        <v>1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226</v>
      </c>
      <c r="AU166" s="258" t="s">
        <v>86</v>
      </c>
      <c r="AV166" s="15" t="s">
        <v>84</v>
      </c>
      <c r="AW166" s="15" t="s">
        <v>32</v>
      </c>
      <c r="AX166" s="15" t="s">
        <v>76</v>
      </c>
      <c r="AY166" s="258" t="s">
        <v>176</v>
      </c>
    </row>
    <row r="167" spans="2:51" s="13" customFormat="1" ht="10.2">
      <c r="B167" s="218"/>
      <c r="C167" s="219"/>
      <c r="D167" s="220" t="s">
        <v>226</v>
      </c>
      <c r="E167" s="221" t="s">
        <v>1</v>
      </c>
      <c r="F167" s="222" t="s">
        <v>310</v>
      </c>
      <c r="G167" s="219"/>
      <c r="H167" s="223">
        <v>1190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226</v>
      </c>
      <c r="AU167" s="229" t="s">
        <v>86</v>
      </c>
      <c r="AV167" s="13" t="s">
        <v>86</v>
      </c>
      <c r="AW167" s="13" t="s">
        <v>32</v>
      </c>
      <c r="AX167" s="13" t="s">
        <v>76</v>
      </c>
      <c r="AY167" s="229" t="s">
        <v>176</v>
      </c>
    </row>
    <row r="168" spans="2:51" s="14" customFormat="1" ht="10.2">
      <c r="B168" s="233"/>
      <c r="C168" s="234"/>
      <c r="D168" s="220" t="s">
        <v>226</v>
      </c>
      <c r="E168" s="235" t="s">
        <v>1</v>
      </c>
      <c r="F168" s="236" t="s">
        <v>249</v>
      </c>
      <c r="G168" s="234"/>
      <c r="H168" s="237">
        <v>2680.6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226</v>
      </c>
      <c r="AU168" s="243" t="s">
        <v>86</v>
      </c>
      <c r="AV168" s="14" t="s">
        <v>193</v>
      </c>
      <c r="AW168" s="14" t="s">
        <v>32</v>
      </c>
      <c r="AX168" s="14" t="s">
        <v>84</v>
      </c>
      <c r="AY168" s="243" t="s">
        <v>176</v>
      </c>
    </row>
    <row r="169" spans="1:65" s="2" customFormat="1" ht="24.15" customHeight="1">
      <c r="A169" s="34"/>
      <c r="B169" s="35"/>
      <c r="C169" s="205" t="s">
        <v>213</v>
      </c>
      <c r="D169" s="205" t="s">
        <v>179</v>
      </c>
      <c r="E169" s="206" t="s">
        <v>311</v>
      </c>
      <c r="F169" s="207" t="s">
        <v>312</v>
      </c>
      <c r="G169" s="208" t="s">
        <v>291</v>
      </c>
      <c r="H169" s="209">
        <v>3884.735</v>
      </c>
      <c r="I169" s="210"/>
      <c r="J169" s="211">
        <f>ROUND(I169*H169,2)</f>
        <v>0</v>
      </c>
      <c r="K169" s="207" t="s">
        <v>183</v>
      </c>
      <c r="L169" s="39"/>
      <c r="M169" s="212" t="s">
        <v>1</v>
      </c>
      <c r="N169" s="213" t="s">
        <v>41</v>
      </c>
      <c r="O169" s="71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193</v>
      </c>
      <c r="AT169" s="216" t="s">
        <v>179</v>
      </c>
      <c r="AU169" s="216" t="s">
        <v>86</v>
      </c>
      <c r="AY169" s="17" t="s">
        <v>176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84</v>
      </c>
      <c r="BK169" s="217">
        <f>ROUND(I169*H169,2)</f>
        <v>0</v>
      </c>
      <c r="BL169" s="17" t="s">
        <v>193</v>
      </c>
      <c r="BM169" s="216" t="s">
        <v>313</v>
      </c>
    </row>
    <row r="170" spans="2:51" s="13" customFormat="1" ht="10.2">
      <c r="B170" s="218"/>
      <c r="C170" s="219"/>
      <c r="D170" s="220" t="s">
        <v>226</v>
      </c>
      <c r="E170" s="221" t="s">
        <v>1</v>
      </c>
      <c r="F170" s="222" t="s">
        <v>314</v>
      </c>
      <c r="G170" s="219"/>
      <c r="H170" s="223">
        <v>307.96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226</v>
      </c>
      <c r="AU170" s="229" t="s">
        <v>86</v>
      </c>
      <c r="AV170" s="13" t="s">
        <v>86</v>
      </c>
      <c r="AW170" s="13" t="s">
        <v>32</v>
      </c>
      <c r="AX170" s="13" t="s">
        <v>76</v>
      </c>
      <c r="AY170" s="229" t="s">
        <v>176</v>
      </c>
    </row>
    <row r="171" spans="2:51" s="15" customFormat="1" ht="10.2">
      <c r="B171" s="249"/>
      <c r="C171" s="250"/>
      <c r="D171" s="220" t="s">
        <v>226</v>
      </c>
      <c r="E171" s="251" t="s">
        <v>1</v>
      </c>
      <c r="F171" s="252" t="s">
        <v>293</v>
      </c>
      <c r="G171" s="250"/>
      <c r="H171" s="251" t="s">
        <v>1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226</v>
      </c>
      <c r="AU171" s="258" t="s">
        <v>86</v>
      </c>
      <c r="AV171" s="15" t="s">
        <v>84</v>
      </c>
      <c r="AW171" s="15" t="s">
        <v>32</v>
      </c>
      <c r="AX171" s="15" t="s">
        <v>76</v>
      </c>
      <c r="AY171" s="258" t="s">
        <v>176</v>
      </c>
    </row>
    <row r="172" spans="2:51" s="13" customFormat="1" ht="10.2">
      <c r="B172" s="218"/>
      <c r="C172" s="219"/>
      <c r="D172" s="220" t="s">
        <v>226</v>
      </c>
      <c r="E172" s="221" t="s">
        <v>1</v>
      </c>
      <c r="F172" s="222" t="s">
        <v>294</v>
      </c>
      <c r="G172" s="219"/>
      <c r="H172" s="223">
        <v>3360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226</v>
      </c>
      <c r="AU172" s="229" t="s">
        <v>86</v>
      </c>
      <c r="AV172" s="13" t="s">
        <v>86</v>
      </c>
      <c r="AW172" s="13" t="s">
        <v>32</v>
      </c>
      <c r="AX172" s="13" t="s">
        <v>76</v>
      </c>
      <c r="AY172" s="229" t="s">
        <v>176</v>
      </c>
    </row>
    <row r="173" spans="2:51" s="15" customFormat="1" ht="10.2">
      <c r="B173" s="249"/>
      <c r="C173" s="250"/>
      <c r="D173" s="220" t="s">
        <v>226</v>
      </c>
      <c r="E173" s="251" t="s">
        <v>1</v>
      </c>
      <c r="F173" s="252" t="s">
        <v>298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226</v>
      </c>
      <c r="AU173" s="258" t="s">
        <v>86</v>
      </c>
      <c r="AV173" s="15" t="s">
        <v>84</v>
      </c>
      <c r="AW173" s="15" t="s">
        <v>32</v>
      </c>
      <c r="AX173" s="15" t="s">
        <v>76</v>
      </c>
      <c r="AY173" s="258" t="s">
        <v>176</v>
      </c>
    </row>
    <row r="174" spans="2:51" s="13" customFormat="1" ht="10.2">
      <c r="B174" s="218"/>
      <c r="C174" s="219"/>
      <c r="D174" s="220" t="s">
        <v>226</v>
      </c>
      <c r="E174" s="221" t="s">
        <v>1</v>
      </c>
      <c r="F174" s="222" t="s">
        <v>299</v>
      </c>
      <c r="G174" s="219"/>
      <c r="H174" s="223">
        <v>45.15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226</v>
      </c>
      <c r="AU174" s="229" t="s">
        <v>86</v>
      </c>
      <c r="AV174" s="13" t="s">
        <v>86</v>
      </c>
      <c r="AW174" s="13" t="s">
        <v>32</v>
      </c>
      <c r="AX174" s="13" t="s">
        <v>76</v>
      </c>
      <c r="AY174" s="229" t="s">
        <v>176</v>
      </c>
    </row>
    <row r="175" spans="2:51" s="15" customFormat="1" ht="10.2">
      <c r="B175" s="249"/>
      <c r="C175" s="250"/>
      <c r="D175" s="220" t="s">
        <v>226</v>
      </c>
      <c r="E175" s="251" t="s">
        <v>1</v>
      </c>
      <c r="F175" s="252" t="s">
        <v>303</v>
      </c>
      <c r="G175" s="250"/>
      <c r="H175" s="251" t="s">
        <v>1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226</v>
      </c>
      <c r="AU175" s="258" t="s">
        <v>86</v>
      </c>
      <c r="AV175" s="15" t="s">
        <v>84</v>
      </c>
      <c r="AW175" s="15" t="s">
        <v>32</v>
      </c>
      <c r="AX175" s="15" t="s">
        <v>76</v>
      </c>
      <c r="AY175" s="258" t="s">
        <v>176</v>
      </c>
    </row>
    <row r="176" spans="2:51" s="13" customFormat="1" ht="10.2">
      <c r="B176" s="218"/>
      <c r="C176" s="219"/>
      <c r="D176" s="220" t="s">
        <v>226</v>
      </c>
      <c r="E176" s="221" t="s">
        <v>1</v>
      </c>
      <c r="F176" s="222" t="s">
        <v>304</v>
      </c>
      <c r="G176" s="219"/>
      <c r="H176" s="223">
        <v>171.625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226</v>
      </c>
      <c r="AU176" s="229" t="s">
        <v>86</v>
      </c>
      <c r="AV176" s="13" t="s">
        <v>86</v>
      </c>
      <c r="AW176" s="13" t="s">
        <v>32</v>
      </c>
      <c r="AX176" s="13" t="s">
        <v>76</v>
      </c>
      <c r="AY176" s="229" t="s">
        <v>176</v>
      </c>
    </row>
    <row r="177" spans="2:51" s="14" customFormat="1" ht="10.2">
      <c r="B177" s="233"/>
      <c r="C177" s="234"/>
      <c r="D177" s="220" t="s">
        <v>226</v>
      </c>
      <c r="E177" s="235" t="s">
        <v>1</v>
      </c>
      <c r="F177" s="236" t="s">
        <v>249</v>
      </c>
      <c r="G177" s="234"/>
      <c r="H177" s="237">
        <v>3884.735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226</v>
      </c>
      <c r="AU177" s="243" t="s">
        <v>86</v>
      </c>
      <c r="AV177" s="14" t="s">
        <v>193</v>
      </c>
      <c r="AW177" s="14" t="s">
        <v>32</v>
      </c>
      <c r="AX177" s="14" t="s">
        <v>84</v>
      </c>
      <c r="AY177" s="243" t="s">
        <v>176</v>
      </c>
    </row>
    <row r="178" spans="1:65" s="2" customFormat="1" ht="37.8" customHeight="1">
      <c r="A178" s="34"/>
      <c r="B178" s="35"/>
      <c r="C178" s="205" t="s">
        <v>217</v>
      </c>
      <c r="D178" s="205" t="s">
        <v>179</v>
      </c>
      <c r="E178" s="206" t="s">
        <v>315</v>
      </c>
      <c r="F178" s="207" t="s">
        <v>316</v>
      </c>
      <c r="G178" s="208" t="s">
        <v>291</v>
      </c>
      <c r="H178" s="209">
        <v>38847.35</v>
      </c>
      <c r="I178" s="210"/>
      <c r="J178" s="211">
        <f>ROUND(I178*H178,2)</f>
        <v>0</v>
      </c>
      <c r="K178" s="207" t="s">
        <v>183</v>
      </c>
      <c r="L178" s="39"/>
      <c r="M178" s="212" t="s">
        <v>1</v>
      </c>
      <c r="N178" s="213" t="s">
        <v>41</v>
      </c>
      <c r="O178" s="71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6" t="s">
        <v>193</v>
      </c>
      <c r="AT178" s="216" t="s">
        <v>179</v>
      </c>
      <c r="AU178" s="216" t="s">
        <v>86</v>
      </c>
      <c r="AY178" s="17" t="s">
        <v>176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7" t="s">
        <v>84</v>
      </c>
      <c r="BK178" s="217">
        <f>ROUND(I178*H178,2)</f>
        <v>0</v>
      </c>
      <c r="BL178" s="17" t="s">
        <v>193</v>
      </c>
      <c r="BM178" s="216" t="s">
        <v>317</v>
      </c>
    </row>
    <row r="179" spans="2:51" s="13" customFormat="1" ht="10.2">
      <c r="B179" s="218"/>
      <c r="C179" s="219"/>
      <c r="D179" s="220" t="s">
        <v>226</v>
      </c>
      <c r="E179" s="219"/>
      <c r="F179" s="222" t="s">
        <v>318</v>
      </c>
      <c r="G179" s="219"/>
      <c r="H179" s="223">
        <v>38847.35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226</v>
      </c>
      <c r="AU179" s="229" t="s">
        <v>86</v>
      </c>
      <c r="AV179" s="13" t="s">
        <v>86</v>
      </c>
      <c r="AW179" s="13" t="s">
        <v>4</v>
      </c>
      <c r="AX179" s="13" t="s">
        <v>84</v>
      </c>
      <c r="AY179" s="229" t="s">
        <v>176</v>
      </c>
    </row>
    <row r="180" spans="1:65" s="2" customFormat="1" ht="24.15" customHeight="1">
      <c r="A180" s="34"/>
      <c r="B180" s="35"/>
      <c r="C180" s="205" t="s">
        <v>222</v>
      </c>
      <c r="D180" s="205" t="s">
        <v>179</v>
      </c>
      <c r="E180" s="206" t="s">
        <v>319</v>
      </c>
      <c r="F180" s="207" t="s">
        <v>320</v>
      </c>
      <c r="G180" s="208" t="s">
        <v>291</v>
      </c>
      <c r="H180" s="209">
        <v>1935.3</v>
      </c>
      <c r="I180" s="210"/>
      <c r="J180" s="211">
        <f>ROUND(I180*H180,2)</f>
        <v>0</v>
      </c>
      <c r="K180" s="207" t="s">
        <v>183</v>
      </c>
      <c r="L180" s="39"/>
      <c r="M180" s="212" t="s">
        <v>1</v>
      </c>
      <c r="N180" s="213" t="s">
        <v>41</v>
      </c>
      <c r="O180" s="71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193</v>
      </c>
      <c r="AT180" s="216" t="s">
        <v>179</v>
      </c>
      <c r="AU180" s="216" t="s">
        <v>86</v>
      </c>
      <c r="AY180" s="17" t="s">
        <v>176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84</v>
      </c>
      <c r="BK180" s="217">
        <f>ROUND(I180*H180,2)</f>
        <v>0</v>
      </c>
      <c r="BL180" s="17" t="s">
        <v>193</v>
      </c>
      <c r="BM180" s="216" t="s">
        <v>321</v>
      </c>
    </row>
    <row r="181" spans="2:51" s="13" customFormat="1" ht="10.2">
      <c r="B181" s="218"/>
      <c r="C181" s="219"/>
      <c r="D181" s="220" t="s">
        <v>226</v>
      </c>
      <c r="E181" s="221" t="s">
        <v>1</v>
      </c>
      <c r="F181" s="222" t="s">
        <v>322</v>
      </c>
      <c r="G181" s="219"/>
      <c r="H181" s="223">
        <v>745.3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226</v>
      </c>
      <c r="AU181" s="229" t="s">
        <v>86</v>
      </c>
      <c r="AV181" s="13" t="s">
        <v>86</v>
      </c>
      <c r="AW181" s="13" t="s">
        <v>32</v>
      </c>
      <c r="AX181" s="13" t="s">
        <v>76</v>
      </c>
      <c r="AY181" s="229" t="s">
        <v>176</v>
      </c>
    </row>
    <row r="182" spans="2:51" s="15" customFormat="1" ht="10.2">
      <c r="B182" s="249"/>
      <c r="C182" s="250"/>
      <c r="D182" s="220" t="s">
        <v>226</v>
      </c>
      <c r="E182" s="251" t="s">
        <v>1</v>
      </c>
      <c r="F182" s="252" t="s">
        <v>309</v>
      </c>
      <c r="G182" s="250"/>
      <c r="H182" s="251" t="s">
        <v>1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226</v>
      </c>
      <c r="AU182" s="258" t="s">
        <v>86</v>
      </c>
      <c r="AV182" s="15" t="s">
        <v>84</v>
      </c>
      <c r="AW182" s="15" t="s">
        <v>32</v>
      </c>
      <c r="AX182" s="15" t="s">
        <v>76</v>
      </c>
      <c r="AY182" s="258" t="s">
        <v>176</v>
      </c>
    </row>
    <row r="183" spans="2:51" s="13" customFormat="1" ht="10.2">
      <c r="B183" s="218"/>
      <c r="C183" s="219"/>
      <c r="D183" s="220" t="s">
        <v>226</v>
      </c>
      <c r="E183" s="221" t="s">
        <v>1</v>
      </c>
      <c r="F183" s="222" t="s">
        <v>310</v>
      </c>
      <c r="G183" s="219"/>
      <c r="H183" s="223">
        <v>1190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226</v>
      </c>
      <c r="AU183" s="229" t="s">
        <v>86</v>
      </c>
      <c r="AV183" s="13" t="s">
        <v>86</v>
      </c>
      <c r="AW183" s="13" t="s">
        <v>32</v>
      </c>
      <c r="AX183" s="13" t="s">
        <v>76</v>
      </c>
      <c r="AY183" s="229" t="s">
        <v>176</v>
      </c>
    </row>
    <row r="184" spans="2:51" s="14" customFormat="1" ht="10.2">
      <c r="B184" s="233"/>
      <c r="C184" s="234"/>
      <c r="D184" s="220" t="s">
        <v>226</v>
      </c>
      <c r="E184" s="235" t="s">
        <v>1</v>
      </c>
      <c r="F184" s="236" t="s">
        <v>249</v>
      </c>
      <c r="G184" s="234"/>
      <c r="H184" s="237">
        <v>1935.3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226</v>
      </c>
      <c r="AU184" s="243" t="s">
        <v>86</v>
      </c>
      <c r="AV184" s="14" t="s">
        <v>193</v>
      </c>
      <c r="AW184" s="14" t="s">
        <v>32</v>
      </c>
      <c r="AX184" s="14" t="s">
        <v>84</v>
      </c>
      <c r="AY184" s="243" t="s">
        <v>176</v>
      </c>
    </row>
    <row r="185" spans="1:65" s="2" customFormat="1" ht="24.15" customHeight="1">
      <c r="A185" s="34"/>
      <c r="B185" s="35"/>
      <c r="C185" s="205" t="s">
        <v>227</v>
      </c>
      <c r="D185" s="205" t="s">
        <v>179</v>
      </c>
      <c r="E185" s="206" t="s">
        <v>323</v>
      </c>
      <c r="F185" s="207" t="s">
        <v>324</v>
      </c>
      <c r="G185" s="208" t="s">
        <v>291</v>
      </c>
      <c r="H185" s="209">
        <v>493.255</v>
      </c>
      <c r="I185" s="210"/>
      <c r="J185" s="211">
        <f>ROUND(I185*H185,2)</f>
        <v>0</v>
      </c>
      <c r="K185" s="207" t="s">
        <v>183</v>
      </c>
      <c r="L185" s="39"/>
      <c r="M185" s="212" t="s">
        <v>1</v>
      </c>
      <c r="N185" s="213" t="s">
        <v>41</v>
      </c>
      <c r="O185" s="71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6" t="s">
        <v>193</v>
      </c>
      <c r="AT185" s="216" t="s">
        <v>179</v>
      </c>
      <c r="AU185" s="216" t="s">
        <v>86</v>
      </c>
      <c r="AY185" s="17" t="s">
        <v>176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84</v>
      </c>
      <c r="BK185" s="217">
        <f>ROUND(I185*H185,2)</f>
        <v>0</v>
      </c>
      <c r="BL185" s="17" t="s">
        <v>193</v>
      </c>
      <c r="BM185" s="216" t="s">
        <v>325</v>
      </c>
    </row>
    <row r="186" spans="2:51" s="15" customFormat="1" ht="10.2">
      <c r="B186" s="249"/>
      <c r="C186" s="250"/>
      <c r="D186" s="220" t="s">
        <v>226</v>
      </c>
      <c r="E186" s="251" t="s">
        <v>1</v>
      </c>
      <c r="F186" s="252" t="s">
        <v>326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226</v>
      </c>
      <c r="AU186" s="258" t="s">
        <v>86</v>
      </c>
      <c r="AV186" s="15" t="s">
        <v>84</v>
      </c>
      <c r="AW186" s="15" t="s">
        <v>32</v>
      </c>
      <c r="AX186" s="15" t="s">
        <v>76</v>
      </c>
      <c r="AY186" s="258" t="s">
        <v>176</v>
      </c>
    </row>
    <row r="187" spans="2:51" s="13" customFormat="1" ht="10.2">
      <c r="B187" s="218"/>
      <c r="C187" s="219"/>
      <c r="D187" s="220" t="s">
        <v>226</v>
      </c>
      <c r="E187" s="221" t="s">
        <v>1</v>
      </c>
      <c r="F187" s="222" t="s">
        <v>327</v>
      </c>
      <c r="G187" s="219"/>
      <c r="H187" s="223">
        <v>309.6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226</v>
      </c>
      <c r="AU187" s="229" t="s">
        <v>86</v>
      </c>
      <c r="AV187" s="13" t="s">
        <v>86</v>
      </c>
      <c r="AW187" s="13" t="s">
        <v>32</v>
      </c>
      <c r="AX187" s="13" t="s">
        <v>76</v>
      </c>
      <c r="AY187" s="229" t="s">
        <v>176</v>
      </c>
    </row>
    <row r="188" spans="2:51" s="15" customFormat="1" ht="10.2">
      <c r="B188" s="249"/>
      <c r="C188" s="250"/>
      <c r="D188" s="220" t="s">
        <v>226</v>
      </c>
      <c r="E188" s="251" t="s">
        <v>1</v>
      </c>
      <c r="F188" s="252" t="s">
        <v>328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3" customFormat="1" ht="10.2">
      <c r="B189" s="218"/>
      <c r="C189" s="219"/>
      <c r="D189" s="220" t="s">
        <v>226</v>
      </c>
      <c r="E189" s="221" t="s">
        <v>1</v>
      </c>
      <c r="F189" s="222" t="s">
        <v>329</v>
      </c>
      <c r="G189" s="219"/>
      <c r="H189" s="223">
        <v>162.575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226</v>
      </c>
      <c r="AU189" s="229" t="s">
        <v>86</v>
      </c>
      <c r="AV189" s="13" t="s">
        <v>86</v>
      </c>
      <c r="AW189" s="13" t="s">
        <v>32</v>
      </c>
      <c r="AX189" s="13" t="s">
        <v>76</v>
      </c>
      <c r="AY189" s="229" t="s">
        <v>176</v>
      </c>
    </row>
    <row r="190" spans="2:51" s="15" customFormat="1" ht="10.2">
      <c r="B190" s="249"/>
      <c r="C190" s="250"/>
      <c r="D190" s="220" t="s">
        <v>226</v>
      </c>
      <c r="E190" s="251" t="s">
        <v>1</v>
      </c>
      <c r="F190" s="252" t="s">
        <v>330</v>
      </c>
      <c r="G190" s="250"/>
      <c r="H190" s="251" t="s">
        <v>1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226</v>
      </c>
      <c r="AU190" s="258" t="s">
        <v>86</v>
      </c>
      <c r="AV190" s="15" t="s">
        <v>84</v>
      </c>
      <c r="AW190" s="15" t="s">
        <v>32</v>
      </c>
      <c r="AX190" s="15" t="s">
        <v>76</v>
      </c>
      <c r="AY190" s="258" t="s">
        <v>176</v>
      </c>
    </row>
    <row r="191" spans="2:51" s="13" customFormat="1" ht="10.2">
      <c r="B191" s="218"/>
      <c r="C191" s="219"/>
      <c r="D191" s="220" t="s">
        <v>226</v>
      </c>
      <c r="E191" s="221" t="s">
        <v>1</v>
      </c>
      <c r="F191" s="222" t="s">
        <v>331</v>
      </c>
      <c r="G191" s="219"/>
      <c r="H191" s="223">
        <v>21.08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226</v>
      </c>
      <c r="AU191" s="229" t="s">
        <v>86</v>
      </c>
      <c r="AV191" s="13" t="s">
        <v>86</v>
      </c>
      <c r="AW191" s="13" t="s">
        <v>32</v>
      </c>
      <c r="AX191" s="13" t="s">
        <v>76</v>
      </c>
      <c r="AY191" s="229" t="s">
        <v>176</v>
      </c>
    </row>
    <row r="192" spans="2:51" s="14" customFormat="1" ht="10.2">
      <c r="B192" s="233"/>
      <c r="C192" s="234"/>
      <c r="D192" s="220" t="s">
        <v>226</v>
      </c>
      <c r="E192" s="235" t="s">
        <v>1</v>
      </c>
      <c r="F192" s="236" t="s">
        <v>249</v>
      </c>
      <c r="G192" s="234"/>
      <c r="H192" s="237">
        <v>493.255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226</v>
      </c>
      <c r="AU192" s="243" t="s">
        <v>86</v>
      </c>
      <c r="AV192" s="14" t="s">
        <v>193</v>
      </c>
      <c r="AW192" s="14" t="s">
        <v>32</v>
      </c>
      <c r="AX192" s="14" t="s">
        <v>84</v>
      </c>
      <c r="AY192" s="243" t="s">
        <v>176</v>
      </c>
    </row>
    <row r="193" spans="1:65" s="2" customFormat="1" ht="24.15" customHeight="1">
      <c r="A193" s="34"/>
      <c r="B193" s="35"/>
      <c r="C193" s="205" t="s">
        <v>332</v>
      </c>
      <c r="D193" s="205" t="s">
        <v>179</v>
      </c>
      <c r="E193" s="206" t="s">
        <v>333</v>
      </c>
      <c r="F193" s="207" t="s">
        <v>334</v>
      </c>
      <c r="G193" s="208" t="s">
        <v>291</v>
      </c>
      <c r="H193" s="209">
        <v>2801.3</v>
      </c>
      <c r="I193" s="210"/>
      <c r="J193" s="211">
        <f>ROUND(I193*H193,2)</f>
        <v>0</v>
      </c>
      <c r="K193" s="207" t="s">
        <v>183</v>
      </c>
      <c r="L193" s="39"/>
      <c r="M193" s="212" t="s">
        <v>1</v>
      </c>
      <c r="N193" s="213" t="s">
        <v>41</v>
      </c>
      <c r="O193" s="71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6" t="s">
        <v>193</v>
      </c>
      <c r="AT193" s="216" t="s">
        <v>179</v>
      </c>
      <c r="AU193" s="216" t="s">
        <v>86</v>
      </c>
      <c r="AY193" s="17" t="s">
        <v>176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7" t="s">
        <v>84</v>
      </c>
      <c r="BK193" s="217">
        <f>ROUND(I193*H193,2)</f>
        <v>0</v>
      </c>
      <c r="BL193" s="17" t="s">
        <v>193</v>
      </c>
      <c r="BM193" s="216" t="s">
        <v>335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336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3" customFormat="1" ht="10.2">
      <c r="B195" s="218"/>
      <c r="C195" s="219"/>
      <c r="D195" s="220" t="s">
        <v>226</v>
      </c>
      <c r="E195" s="221" t="s">
        <v>1</v>
      </c>
      <c r="F195" s="222" t="s">
        <v>337</v>
      </c>
      <c r="G195" s="219"/>
      <c r="H195" s="223">
        <v>1003.8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226</v>
      </c>
      <c r="AU195" s="229" t="s">
        <v>86</v>
      </c>
      <c r="AV195" s="13" t="s">
        <v>86</v>
      </c>
      <c r="AW195" s="13" t="s">
        <v>32</v>
      </c>
      <c r="AX195" s="13" t="s">
        <v>76</v>
      </c>
      <c r="AY195" s="229" t="s">
        <v>176</v>
      </c>
    </row>
    <row r="196" spans="2:51" s="15" customFormat="1" ht="10.2">
      <c r="B196" s="249"/>
      <c r="C196" s="250"/>
      <c r="D196" s="220" t="s">
        <v>226</v>
      </c>
      <c r="E196" s="251" t="s">
        <v>1</v>
      </c>
      <c r="F196" s="252" t="s">
        <v>309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226</v>
      </c>
      <c r="AU196" s="258" t="s">
        <v>86</v>
      </c>
      <c r="AV196" s="15" t="s">
        <v>84</v>
      </c>
      <c r="AW196" s="15" t="s">
        <v>32</v>
      </c>
      <c r="AX196" s="15" t="s">
        <v>76</v>
      </c>
      <c r="AY196" s="258" t="s">
        <v>176</v>
      </c>
    </row>
    <row r="197" spans="2:51" s="13" customFormat="1" ht="10.2">
      <c r="B197" s="218"/>
      <c r="C197" s="219"/>
      <c r="D197" s="220" t="s">
        <v>226</v>
      </c>
      <c r="E197" s="221" t="s">
        <v>1</v>
      </c>
      <c r="F197" s="222" t="s">
        <v>310</v>
      </c>
      <c r="G197" s="219"/>
      <c r="H197" s="223">
        <v>1190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226</v>
      </c>
      <c r="AU197" s="229" t="s">
        <v>86</v>
      </c>
      <c r="AV197" s="13" t="s">
        <v>86</v>
      </c>
      <c r="AW197" s="13" t="s">
        <v>32</v>
      </c>
      <c r="AX197" s="13" t="s">
        <v>76</v>
      </c>
      <c r="AY197" s="229" t="s">
        <v>176</v>
      </c>
    </row>
    <row r="198" spans="2:51" s="15" customFormat="1" ht="10.2">
      <c r="B198" s="249"/>
      <c r="C198" s="250"/>
      <c r="D198" s="220" t="s">
        <v>226</v>
      </c>
      <c r="E198" s="251" t="s">
        <v>1</v>
      </c>
      <c r="F198" s="252" t="s">
        <v>338</v>
      </c>
      <c r="G198" s="250"/>
      <c r="H198" s="251" t="s">
        <v>1</v>
      </c>
      <c r="I198" s="253"/>
      <c r="J198" s="250"/>
      <c r="K198" s="250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226</v>
      </c>
      <c r="AU198" s="258" t="s">
        <v>86</v>
      </c>
      <c r="AV198" s="15" t="s">
        <v>84</v>
      </c>
      <c r="AW198" s="15" t="s">
        <v>32</v>
      </c>
      <c r="AX198" s="15" t="s">
        <v>76</v>
      </c>
      <c r="AY198" s="258" t="s">
        <v>176</v>
      </c>
    </row>
    <row r="199" spans="2:51" s="13" customFormat="1" ht="10.2">
      <c r="B199" s="218"/>
      <c r="C199" s="219"/>
      <c r="D199" s="220" t="s">
        <v>226</v>
      </c>
      <c r="E199" s="221" t="s">
        <v>1</v>
      </c>
      <c r="F199" s="222" t="s">
        <v>339</v>
      </c>
      <c r="G199" s="219"/>
      <c r="H199" s="223">
        <v>607.5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226</v>
      </c>
      <c r="AU199" s="229" t="s">
        <v>86</v>
      </c>
      <c r="AV199" s="13" t="s">
        <v>86</v>
      </c>
      <c r="AW199" s="13" t="s">
        <v>32</v>
      </c>
      <c r="AX199" s="13" t="s">
        <v>76</v>
      </c>
      <c r="AY199" s="229" t="s">
        <v>176</v>
      </c>
    </row>
    <row r="200" spans="2:51" s="14" customFormat="1" ht="10.2">
      <c r="B200" s="233"/>
      <c r="C200" s="234"/>
      <c r="D200" s="220" t="s">
        <v>226</v>
      </c>
      <c r="E200" s="235" t="s">
        <v>1</v>
      </c>
      <c r="F200" s="236" t="s">
        <v>249</v>
      </c>
      <c r="G200" s="234"/>
      <c r="H200" s="237">
        <v>2801.3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226</v>
      </c>
      <c r="AU200" s="243" t="s">
        <v>86</v>
      </c>
      <c r="AV200" s="14" t="s">
        <v>193</v>
      </c>
      <c r="AW200" s="14" t="s">
        <v>32</v>
      </c>
      <c r="AX200" s="14" t="s">
        <v>84</v>
      </c>
      <c r="AY200" s="243" t="s">
        <v>176</v>
      </c>
    </row>
    <row r="201" spans="1:65" s="2" customFormat="1" ht="14.4" customHeight="1">
      <c r="A201" s="34"/>
      <c r="B201" s="35"/>
      <c r="C201" s="259" t="s">
        <v>340</v>
      </c>
      <c r="D201" s="259" t="s">
        <v>341</v>
      </c>
      <c r="E201" s="260" t="s">
        <v>342</v>
      </c>
      <c r="F201" s="261" t="s">
        <v>343</v>
      </c>
      <c r="G201" s="262" t="s">
        <v>344</v>
      </c>
      <c r="H201" s="263">
        <v>4209.11</v>
      </c>
      <c r="I201" s="264"/>
      <c r="J201" s="265">
        <f>ROUND(I201*H201,2)</f>
        <v>0</v>
      </c>
      <c r="K201" s="261" t="s">
        <v>183</v>
      </c>
      <c r="L201" s="266"/>
      <c r="M201" s="267" t="s">
        <v>1</v>
      </c>
      <c r="N201" s="268" t="s">
        <v>41</v>
      </c>
      <c r="O201" s="71"/>
      <c r="P201" s="214">
        <f>O201*H201</f>
        <v>0</v>
      </c>
      <c r="Q201" s="214">
        <v>1</v>
      </c>
      <c r="R201" s="214">
        <f>Q201*H201</f>
        <v>4209.11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210</v>
      </c>
      <c r="AT201" s="216" t="s">
        <v>341</v>
      </c>
      <c r="AU201" s="216" t="s">
        <v>86</v>
      </c>
      <c r="AY201" s="17" t="s">
        <v>176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84</v>
      </c>
      <c r="BK201" s="217">
        <f>ROUND(I201*H201,2)</f>
        <v>0</v>
      </c>
      <c r="BL201" s="17" t="s">
        <v>193</v>
      </c>
      <c r="BM201" s="216" t="s">
        <v>345</v>
      </c>
    </row>
    <row r="202" spans="2:51" s="15" customFormat="1" ht="10.2">
      <c r="B202" s="249"/>
      <c r="C202" s="250"/>
      <c r="D202" s="220" t="s">
        <v>226</v>
      </c>
      <c r="E202" s="251" t="s">
        <v>1</v>
      </c>
      <c r="F202" s="252" t="s">
        <v>336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226</v>
      </c>
      <c r="AU202" s="258" t="s">
        <v>86</v>
      </c>
      <c r="AV202" s="15" t="s">
        <v>84</v>
      </c>
      <c r="AW202" s="15" t="s">
        <v>32</v>
      </c>
      <c r="AX202" s="15" t="s">
        <v>76</v>
      </c>
      <c r="AY202" s="258" t="s">
        <v>176</v>
      </c>
    </row>
    <row r="203" spans="2:51" s="13" customFormat="1" ht="10.2">
      <c r="B203" s="218"/>
      <c r="C203" s="219"/>
      <c r="D203" s="220" t="s">
        <v>226</v>
      </c>
      <c r="E203" s="221" t="s">
        <v>1</v>
      </c>
      <c r="F203" s="222" t="s">
        <v>337</v>
      </c>
      <c r="G203" s="219"/>
      <c r="H203" s="223">
        <v>1003.8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226</v>
      </c>
      <c r="AU203" s="229" t="s">
        <v>86</v>
      </c>
      <c r="AV203" s="13" t="s">
        <v>86</v>
      </c>
      <c r="AW203" s="13" t="s">
        <v>32</v>
      </c>
      <c r="AX203" s="13" t="s">
        <v>76</v>
      </c>
      <c r="AY203" s="229" t="s">
        <v>176</v>
      </c>
    </row>
    <row r="204" spans="2:51" s="15" customFormat="1" ht="10.2">
      <c r="B204" s="249"/>
      <c r="C204" s="250"/>
      <c r="D204" s="220" t="s">
        <v>226</v>
      </c>
      <c r="E204" s="251" t="s">
        <v>1</v>
      </c>
      <c r="F204" s="252" t="s">
        <v>338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226</v>
      </c>
      <c r="AU204" s="258" t="s">
        <v>86</v>
      </c>
      <c r="AV204" s="15" t="s">
        <v>84</v>
      </c>
      <c r="AW204" s="15" t="s">
        <v>32</v>
      </c>
      <c r="AX204" s="15" t="s">
        <v>76</v>
      </c>
      <c r="AY204" s="258" t="s">
        <v>176</v>
      </c>
    </row>
    <row r="205" spans="2:51" s="13" customFormat="1" ht="10.2">
      <c r="B205" s="218"/>
      <c r="C205" s="219"/>
      <c r="D205" s="220" t="s">
        <v>226</v>
      </c>
      <c r="E205" s="221" t="s">
        <v>1</v>
      </c>
      <c r="F205" s="222" t="s">
        <v>339</v>
      </c>
      <c r="G205" s="219"/>
      <c r="H205" s="223">
        <v>607.5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226</v>
      </c>
      <c r="AU205" s="229" t="s">
        <v>86</v>
      </c>
      <c r="AV205" s="13" t="s">
        <v>86</v>
      </c>
      <c r="AW205" s="13" t="s">
        <v>32</v>
      </c>
      <c r="AX205" s="13" t="s">
        <v>76</v>
      </c>
      <c r="AY205" s="229" t="s">
        <v>176</v>
      </c>
    </row>
    <row r="206" spans="2:51" s="15" customFormat="1" ht="10.2">
      <c r="B206" s="249"/>
      <c r="C206" s="250"/>
      <c r="D206" s="220" t="s">
        <v>226</v>
      </c>
      <c r="E206" s="251" t="s">
        <v>1</v>
      </c>
      <c r="F206" s="252" t="s">
        <v>326</v>
      </c>
      <c r="G206" s="250"/>
      <c r="H206" s="251" t="s">
        <v>1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226</v>
      </c>
      <c r="AU206" s="258" t="s">
        <v>86</v>
      </c>
      <c r="AV206" s="15" t="s">
        <v>84</v>
      </c>
      <c r="AW206" s="15" t="s">
        <v>32</v>
      </c>
      <c r="AX206" s="15" t="s">
        <v>76</v>
      </c>
      <c r="AY206" s="258" t="s">
        <v>176</v>
      </c>
    </row>
    <row r="207" spans="2:51" s="13" customFormat="1" ht="10.2">
      <c r="B207" s="218"/>
      <c r="C207" s="219"/>
      <c r="D207" s="220" t="s">
        <v>226</v>
      </c>
      <c r="E207" s="221" t="s">
        <v>1</v>
      </c>
      <c r="F207" s="222" t="s">
        <v>327</v>
      </c>
      <c r="G207" s="219"/>
      <c r="H207" s="223">
        <v>309.6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226</v>
      </c>
      <c r="AU207" s="229" t="s">
        <v>86</v>
      </c>
      <c r="AV207" s="13" t="s">
        <v>86</v>
      </c>
      <c r="AW207" s="13" t="s">
        <v>32</v>
      </c>
      <c r="AX207" s="13" t="s">
        <v>76</v>
      </c>
      <c r="AY207" s="229" t="s">
        <v>176</v>
      </c>
    </row>
    <row r="208" spans="2:51" s="15" customFormat="1" ht="10.2">
      <c r="B208" s="249"/>
      <c r="C208" s="250"/>
      <c r="D208" s="220" t="s">
        <v>226</v>
      </c>
      <c r="E208" s="251" t="s">
        <v>1</v>
      </c>
      <c r="F208" s="252" t="s">
        <v>328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226</v>
      </c>
      <c r="AU208" s="258" t="s">
        <v>86</v>
      </c>
      <c r="AV208" s="15" t="s">
        <v>84</v>
      </c>
      <c r="AW208" s="15" t="s">
        <v>32</v>
      </c>
      <c r="AX208" s="15" t="s">
        <v>76</v>
      </c>
      <c r="AY208" s="258" t="s">
        <v>176</v>
      </c>
    </row>
    <row r="209" spans="2:51" s="13" customFormat="1" ht="10.2">
      <c r="B209" s="218"/>
      <c r="C209" s="219"/>
      <c r="D209" s="220" t="s">
        <v>226</v>
      </c>
      <c r="E209" s="221" t="s">
        <v>1</v>
      </c>
      <c r="F209" s="222" t="s">
        <v>329</v>
      </c>
      <c r="G209" s="219"/>
      <c r="H209" s="223">
        <v>162.575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226</v>
      </c>
      <c r="AU209" s="229" t="s">
        <v>86</v>
      </c>
      <c r="AV209" s="13" t="s">
        <v>86</v>
      </c>
      <c r="AW209" s="13" t="s">
        <v>32</v>
      </c>
      <c r="AX209" s="13" t="s">
        <v>76</v>
      </c>
      <c r="AY209" s="229" t="s">
        <v>176</v>
      </c>
    </row>
    <row r="210" spans="2:51" s="15" customFormat="1" ht="10.2">
      <c r="B210" s="249"/>
      <c r="C210" s="250"/>
      <c r="D210" s="220" t="s">
        <v>226</v>
      </c>
      <c r="E210" s="251" t="s">
        <v>1</v>
      </c>
      <c r="F210" s="252" t="s">
        <v>330</v>
      </c>
      <c r="G210" s="250"/>
      <c r="H210" s="251" t="s">
        <v>1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226</v>
      </c>
      <c r="AU210" s="258" t="s">
        <v>86</v>
      </c>
      <c r="AV210" s="15" t="s">
        <v>84</v>
      </c>
      <c r="AW210" s="15" t="s">
        <v>32</v>
      </c>
      <c r="AX210" s="15" t="s">
        <v>76</v>
      </c>
      <c r="AY210" s="258" t="s">
        <v>176</v>
      </c>
    </row>
    <row r="211" spans="2:51" s="13" customFormat="1" ht="10.2">
      <c r="B211" s="218"/>
      <c r="C211" s="219"/>
      <c r="D211" s="220" t="s">
        <v>226</v>
      </c>
      <c r="E211" s="221" t="s">
        <v>1</v>
      </c>
      <c r="F211" s="222" t="s">
        <v>331</v>
      </c>
      <c r="G211" s="219"/>
      <c r="H211" s="223">
        <v>21.08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226</v>
      </c>
      <c r="AU211" s="229" t="s">
        <v>86</v>
      </c>
      <c r="AV211" s="13" t="s">
        <v>86</v>
      </c>
      <c r="AW211" s="13" t="s">
        <v>32</v>
      </c>
      <c r="AX211" s="13" t="s">
        <v>76</v>
      </c>
      <c r="AY211" s="229" t="s">
        <v>176</v>
      </c>
    </row>
    <row r="212" spans="2:51" s="14" customFormat="1" ht="10.2">
      <c r="B212" s="233"/>
      <c r="C212" s="234"/>
      <c r="D212" s="220" t="s">
        <v>226</v>
      </c>
      <c r="E212" s="235" t="s">
        <v>1</v>
      </c>
      <c r="F212" s="236" t="s">
        <v>249</v>
      </c>
      <c r="G212" s="234"/>
      <c r="H212" s="237">
        <v>2104.555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226</v>
      </c>
      <c r="AU212" s="243" t="s">
        <v>86</v>
      </c>
      <c r="AV212" s="14" t="s">
        <v>193</v>
      </c>
      <c r="AW212" s="14" t="s">
        <v>32</v>
      </c>
      <c r="AX212" s="14" t="s">
        <v>84</v>
      </c>
      <c r="AY212" s="243" t="s">
        <v>176</v>
      </c>
    </row>
    <row r="213" spans="2:51" s="13" customFormat="1" ht="10.2">
      <c r="B213" s="218"/>
      <c r="C213" s="219"/>
      <c r="D213" s="220" t="s">
        <v>226</v>
      </c>
      <c r="E213" s="219"/>
      <c r="F213" s="222" t="s">
        <v>346</v>
      </c>
      <c r="G213" s="219"/>
      <c r="H213" s="223">
        <v>4209.11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226</v>
      </c>
      <c r="AU213" s="229" t="s">
        <v>86</v>
      </c>
      <c r="AV213" s="13" t="s">
        <v>86</v>
      </c>
      <c r="AW213" s="13" t="s">
        <v>4</v>
      </c>
      <c r="AX213" s="13" t="s">
        <v>84</v>
      </c>
      <c r="AY213" s="229" t="s">
        <v>176</v>
      </c>
    </row>
    <row r="214" spans="1:65" s="2" customFormat="1" ht="24.15" customHeight="1">
      <c r="A214" s="34"/>
      <c r="B214" s="35"/>
      <c r="C214" s="205" t="s">
        <v>8</v>
      </c>
      <c r="D214" s="205" t="s">
        <v>179</v>
      </c>
      <c r="E214" s="206" t="s">
        <v>347</v>
      </c>
      <c r="F214" s="207" t="s">
        <v>348</v>
      </c>
      <c r="G214" s="208" t="s">
        <v>344</v>
      </c>
      <c r="H214" s="209">
        <v>7769.47</v>
      </c>
      <c r="I214" s="210"/>
      <c r="J214" s="211">
        <f>ROUND(I214*H214,2)</f>
        <v>0</v>
      </c>
      <c r="K214" s="207" t="s">
        <v>183</v>
      </c>
      <c r="L214" s="39"/>
      <c r="M214" s="212" t="s">
        <v>1</v>
      </c>
      <c r="N214" s="213" t="s">
        <v>41</v>
      </c>
      <c r="O214" s="71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193</v>
      </c>
      <c r="AT214" s="216" t="s">
        <v>179</v>
      </c>
      <c r="AU214" s="216" t="s">
        <v>86</v>
      </c>
      <c r="AY214" s="17" t="s">
        <v>176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84</v>
      </c>
      <c r="BK214" s="217">
        <f>ROUND(I214*H214,2)</f>
        <v>0</v>
      </c>
      <c r="BL214" s="17" t="s">
        <v>193</v>
      </c>
      <c r="BM214" s="216" t="s">
        <v>349</v>
      </c>
    </row>
    <row r="215" spans="2:51" s="13" customFormat="1" ht="10.2">
      <c r="B215" s="218"/>
      <c r="C215" s="219"/>
      <c r="D215" s="220" t="s">
        <v>226</v>
      </c>
      <c r="E215" s="221" t="s">
        <v>1</v>
      </c>
      <c r="F215" s="222" t="s">
        <v>314</v>
      </c>
      <c r="G215" s="219"/>
      <c r="H215" s="223">
        <v>307.96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226</v>
      </c>
      <c r="AU215" s="229" t="s">
        <v>86</v>
      </c>
      <c r="AV215" s="13" t="s">
        <v>86</v>
      </c>
      <c r="AW215" s="13" t="s">
        <v>32</v>
      </c>
      <c r="AX215" s="13" t="s">
        <v>76</v>
      </c>
      <c r="AY215" s="229" t="s">
        <v>176</v>
      </c>
    </row>
    <row r="216" spans="2:51" s="15" customFormat="1" ht="10.2">
      <c r="B216" s="249"/>
      <c r="C216" s="250"/>
      <c r="D216" s="220" t="s">
        <v>226</v>
      </c>
      <c r="E216" s="251" t="s">
        <v>1</v>
      </c>
      <c r="F216" s="252" t="s">
        <v>293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3" customFormat="1" ht="10.2">
      <c r="B217" s="218"/>
      <c r="C217" s="219"/>
      <c r="D217" s="220" t="s">
        <v>226</v>
      </c>
      <c r="E217" s="221" t="s">
        <v>1</v>
      </c>
      <c r="F217" s="222" t="s">
        <v>294</v>
      </c>
      <c r="G217" s="219"/>
      <c r="H217" s="223">
        <v>3360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226</v>
      </c>
      <c r="AU217" s="229" t="s">
        <v>86</v>
      </c>
      <c r="AV217" s="13" t="s">
        <v>86</v>
      </c>
      <c r="AW217" s="13" t="s">
        <v>32</v>
      </c>
      <c r="AX217" s="13" t="s">
        <v>76</v>
      </c>
      <c r="AY217" s="229" t="s">
        <v>176</v>
      </c>
    </row>
    <row r="218" spans="2:51" s="15" customFormat="1" ht="10.2">
      <c r="B218" s="249"/>
      <c r="C218" s="250"/>
      <c r="D218" s="220" t="s">
        <v>226</v>
      </c>
      <c r="E218" s="251" t="s">
        <v>1</v>
      </c>
      <c r="F218" s="252" t="s">
        <v>298</v>
      </c>
      <c r="G218" s="250"/>
      <c r="H218" s="251" t="s">
        <v>1</v>
      </c>
      <c r="I218" s="253"/>
      <c r="J218" s="250"/>
      <c r="K218" s="250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226</v>
      </c>
      <c r="AU218" s="258" t="s">
        <v>86</v>
      </c>
      <c r="AV218" s="15" t="s">
        <v>84</v>
      </c>
      <c r="AW218" s="15" t="s">
        <v>32</v>
      </c>
      <c r="AX218" s="15" t="s">
        <v>76</v>
      </c>
      <c r="AY218" s="258" t="s">
        <v>176</v>
      </c>
    </row>
    <row r="219" spans="2:51" s="13" customFormat="1" ht="10.2">
      <c r="B219" s="218"/>
      <c r="C219" s="219"/>
      <c r="D219" s="220" t="s">
        <v>226</v>
      </c>
      <c r="E219" s="221" t="s">
        <v>1</v>
      </c>
      <c r="F219" s="222" t="s">
        <v>299</v>
      </c>
      <c r="G219" s="219"/>
      <c r="H219" s="223">
        <v>45.15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226</v>
      </c>
      <c r="AU219" s="229" t="s">
        <v>86</v>
      </c>
      <c r="AV219" s="13" t="s">
        <v>86</v>
      </c>
      <c r="AW219" s="13" t="s">
        <v>32</v>
      </c>
      <c r="AX219" s="13" t="s">
        <v>76</v>
      </c>
      <c r="AY219" s="229" t="s">
        <v>176</v>
      </c>
    </row>
    <row r="220" spans="2:51" s="15" customFormat="1" ht="10.2">
      <c r="B220" s="249"/>
      <c r="C220" s="250"/>
      <c r="D220" s="220" t="s">
        <v>226</v>
      </c>
      <c r="E220" s="251" t="s">
        <v>1</v>
      </c>
      <c r="F220" s="252" t="s">
        <v>303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226</v>
      </c>
      <c r="AU220" s="258" t="s">
        <v>86</v>
      </c>
      <c r="AV220" s="15" t="s">
        <v>84</v>
      </c>
      <c r="AW220" s="15" t="s">
        <v>32</v>
      </c>
      <c r="AX220" s="15" t="s">
        <v>76</v>
      </c>
      <c r="AY220" s="258" t="s">
        <v>176</v>
      </c>
    </row>
    <row r="221" spans="2:51" s="13" customFormat="1" ht="10.2">
      <c r="B221" s="218"/>
      <c r="C221" s="219"/>
      <c r="D221" s="220" t="s">
        <v>226</v>
      </c>
      <c r="E221" s="221" t="s">
        <v>1</v>
      </c>
      <c r="F221" s="222" t="s">
        <v>304</v>
      </c>
      <c r="G221" s="219"/>
      <c r="H221" s="223">
        <v>171.625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226</v>
      </c>
      <c r="AU221" s="229" t="s">
        <v>86</v>
      </c>
      <c r="AV221" s="13" t="s">
        <v>86</v>
      </c>
      <c r="AW221" s="13" t="s">
        <v>32</v>
      </c>
      <c r="AX221" s="13" t="s">
        <v>76</v>
      </c>
      <c r="AY221" s="229" t="s">
        <v>176</v>
      </c>
    </row>
    <row r="222" spans="2:51" s="14" customFormat="1" ht="10.2">
      <c r="B222" s="233"/>
      <c r="C222" s="234"/>
      <c r="D222" s="220" t="s">
        <v>226</v>
      </c>
      <c r="E222" s="235" t="s">
        <v>1</v>
      </c>
      <c r="F222" s="236" t="s">
        <v>249</v>
      </c>
      <c r="G222" s="234"/>
      <c r="H222" s="237">
        <v>3884.735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226</v>
      </c>
      <c r="AU222" s="243" t="s">
        <v>86</v>
      </c>
      <c r="AV222" s="14" t="s">
        <v>193</v>
      </c>
      <c r="AW222" s="14" t="s">
        <v>32</v>
      </c>
      <c r="AX222" s="14" t="s">
        <v>84</v>
      </c>
      <c r="AY222" s="243" t="s">
        <v>176</v>
      </c>
    </row>
    <row r="223" spans="2:51" s="13" customFormat="1" ht="10.2">
      <c r="B223" s="218"/>
      <c r="C223" s="219"/>
      <c r="D223" s="220" t="s">
        <v>226</v>
      </c>
      <c r="E223" s="219"/>
      <c r="F223" s="222" t="s">
        <v>350</v>
      </c>
      <c r="G223" s="219"/>
      <c r="H223" s="223">
        <v>7769.47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226</v>
      </c>
      <c r="AU223" s="229" t="s">
        <v>86</v>
      </c>
      <c r="AV223" s="13" t="s">
        <v>86</v>
      </c>
      <c r="AW223" s="13" t="s">
        <v>4</v>
      </c>
      <c r="AX223" s="13" t="s">
        <v>84</v>
      </c>
      <c r="AY223" s="229" t="s">
        <v>176</v>
      </c>
    </row>
    <row r="224" spans="1:65" s="2" customFormat="1" ht="14.4" customHeight="1">
      <c r="A224" s="34"/>
      <c r="B224" s="35"/>
      <c r="C224" s="205" t="s">
        <v>351</v>
      </c>
      <c r="D224" s="205" t="s">
        <v>179</v>
      </c>
      <c r="E224" s="206" t="s">
        <v>352</v>
      </c>
      <c r="F224" s="207" t="s">
        <v>353</v>
      </c>
      <c r="G224" s="208" t="s">
        <v>291</v>
      </c>
      <c r="H224" s="209">
        <v>3884.735</v>
      </c>
      <c r="I224" s="210"/>
      <c r="J224" s="211">
        <f>ROUND(I224*H224,2)</f>
        <v>0</v>
      </c>
      <c r="K224" s="207" t="s">
        <v>183</v>
      </c>
      <c r="L224" s="39"/>
      <c r="M224" s="212" t="s">
        <v>1</v>
      </c>
      <c r="N224" s="213" t="s">
        <v>41</v>
      </c>
      <c r="O224" s="71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193</v>
      </c>
      <c r="AT224" s="216" t="s">
        <v>179</v>
      </c>
      <c r="AU224" s="216" t="s">
        <v>86</v>
      </c>
      <c r="AY224" s="17" t="s">
        <v>176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7" t="s">
        <v>84</v>
      </c>
      <c r="BK224" s="217">
        <f>ROUND(I224*H224,2)</f>
        <v>0</v>
      </c>
      <c r="BL224" s="17" t="s">
        <v>193</v>
      </c>
      <c r="BM224" s="216" t="s">
        <v>354</v>
      </c>
    </row>
    <row r="225" spans="2:51" s="13" customFormat="1" ht="10.2">
      <c r="B225" s="218"/>
      <c r="C225" s="219"/>
      <c r="D225" s="220" t="s">
        <v>226</v>
      </c>
      <c r="E225" s="221" t="s">
        <v>1</v>
      </c>
      <c r="F225" s="222" t="s">
        <v>314</v>
      </c>
      <c r="G225" s="219"/>
      <c r="H225" s="223">
        <v>307.96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226</v>
      </c>
      <c r="AU225" s="229" t="s">
        <v>86</v>
      </c>
      <c r="AV225" s="13" t="s">
        <v>86</v>
      </c>
      <c r="AW225" s="13" t="s">
        <v>32</v>
      </c>
      <c r="AX225" s="13" t="s">
        <v>76</v>
      </c>
      <c r="AY225" s="229" t="s">
        <v>176</v>
      </c>
    </row>
    <row r="226" spans="2:51" s="15" customFormat="1" ht="10.2">
      <c r="B226" s="249"/>
      <c r="C226" s="250"/>
      <c r="D226" s="220" t="s">
        <v>226</v>
      </c>
      <c r="E226" s="251" t="s">
        <v>1</v>
      </c>
      <c r="F226" s="252" t="s">
        <v>293</v>
      </c>
      <c r="G226" s="250"/>
      <c r="H226" s="251" t="s">
        <v>1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226</v>
      </c>
      <c r="AU226" s="258" t="s">
        <v>86</v>
      </c>
      <c r="AV226" s="15" t="s">
        <v>84</v>
      </c>
      <c r="AW226" s="15" t="s">
        <v>32</v>
      </c>
      <c r="AX226" s="15" t="s">
        <v>76</v>
      </c>
      <c r="AY226" s="258" t="s">
        <v>176</v>
      </c>
    </row>
    <row r="227" spans="2:51" s="13" customFormat="1" ht="10.2">
      <c r="B227" s="218"/>
      <c r="C227" s="219"/>
      <c r="D227" s="220" t="s">
        <v>226</v>
      </c>
      <c r="E227" s="221" t="s">
        <v>1</v>
      </c>
      <c r="F227" s="222" t="s">
        <v>294</v>
      </c>
      <c r="G227" s="219"/>
      <c r="H227" s="223">
        <v>3360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226</v>
      </c>
      <c r="AU227" s="229" t="s">
        <v>86</v>
      </c>
      <c r="AV227" s="13" t="s">
        <v>86</v>
      </c>
      <c r="AW227" s="13" t="s">
        <v>32</v>
      </c>
      <c r="AX227" s="13" t="s">
        <v>76</v>
      </c>
      <c r="AY227" s="229" t="s">
        <v>176</v>
      </c>
    </row>
    <row r="228" spans="2:51" s="15" customFormat="1" ht="10.2">
      <c r="B228" s="249"/>
      <c r="C228" s="250"/>
      <c r="D228" s="220" t="s">
        <v>226</v>
      </c>
      <c r="E228" s="251" t="s">
        <v>1</v>
      </c>
      <c r="F228" s="252" t="s">
        <v>298</v>
      </c>
      <c r="G228" s="250"/>
      <c r="H228" s="251" t="s">
        <v>1</v>
      </c>
      <c r="I228" s="253"/>
      <c r="J228" s="250"/>
      <c r="K228" s="250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226</v>
      </c>
      <c r="AU228" s="258" t="s">
        <v>86</v>
      </c>
      <c r="AV228" s="15" t="s">
        <v>84</v>
      </c>
      <c r="AW228" s="15" t="s">
        <v>32</v>
      </c>
      <c r="AX228" s="15" t="s">
        <v>76</v>
      </c>
      <c r="AY228" s="258" t="s">
        <v>176</v>
      </c>
    </row>
    <row r="229" spans="2:51" s="13" customFormat="1" ht="10.2">
      <c r="B229" s="218"/>
      <c r="C229" s="219"/>
      <c r="D229" s="220" t="s">
        <v>226</v>
      </c>
      <c r="E229" s="221" t="s">
        <v>1</v>
      </c>
      <c r="F229" s="222" t="s">
        <v>299</v>
      </c>
      <c r="G229" s="219"/>
      <c r="H229" s="223">
        <v>45.15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226</v>
      </c>
      <c r="AU229" s="229" t="s">
        <v>86</v>
      </c>
      <c r="AV229" s="13" t="s">
        <v>86</v>
      </c>
      <c r="AW229" s="13" t="s">
        <v>32</v>
      </c>
      <c r="AX229" s="13" t="s">
        <v>76</v>
      </c>
      <c r="AY229" s="229" t="s">
        <v>176</v>
      </c>
    </row>
    <row r="230" spans="2:51" s="15" customFormat="1" ht="10.2">
      <c r="B230" s="249"/>
      <c r="C230" s="250"/>
      <c r="D230" s="220" t="s">
        <v>226</v>
      </c>
      <c r="E230" s="251" t="s">
        <v>1</v>
      </c>
      <c r="F230" s="252" t="s">
        <v>303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226</v>
      </c>
      <c r="AU230" s="258" t="s">
        <v>86</v>
      </c>
      <c r="AV230" s="15" t="s">
        <v>84</v>
      </c>
      <c r="AW230" s="15" t="s">
        <v>32</v>
      </c>
      <c r="AX230" s="15" t="s">
        <v>76</v>
      </c>
      <c r="AY230" s="258" t="s">
        <v>176</v>
      </c>
    </row>
    <row r="231" spans="2:51" s="13" customFormat="1" ht="10.2">
      <c r="B231" s="218"/>
      <c r="C231" s="219"/>
      <c r="D231" s="220" t="s">
        <v>226</v>
      </c>
      <c r="E231" s="221" t="s">
        <v>1</v>
      </c>
      <c r="F231" s="222" t="s">
        <v>304</v>
      </c>
      <c r="G231" s="219"/>
      <c r="H231" s="223">
        <v>171.625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226</v>
      </c>
      <c r="AU231" s="229" t="s">
        <v>86</v>
      </c>
      <c r="AV231" s="13" t="s">
        <v>86</v>
      </c>
      <c r="AW231" s="13" t="s">
        <v>32</v>
      </c>
      <c r="AX231" s="13" t="s">
        <v>76</v>
      </c>
      <c r="AY231" s="229" t="s">
        <v>176</v>
      </c>
    </row>
    <row r="232" spans="2:51" s="14" customFormat="1" ht="10.2">
      <c r="B232" s="233"/>
      <c r="C232" s="234"/>
      <c r="D232" s="220" t="s">
        <v>226</v>
      </c>
      <c r="E232" s="235" t="s">
        <v>1</v>
      </c>
      <c r="F232" s="236" t="s">
        <v>249</v>
      </c>
      <c r="G232" s="234"/>
      <c r="H232" s="237">
        <v>3884.735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226</v>
      </c>
      <c r="AU232" s="243" t="s">
        <v>86</v>
      </c>
      <c r="AV232" s="14" t="s">
        <v>193</v>
      </c>
      <c r="AW232" s="14" t="s">
        <v>32</v>
      </c>
      <c r="AX232" s="14" t="s">
        <v>84</v>
      </c>
      <c r="AY232" s="243" t="s">
        <v>176</v>
      </c>
    </row>
    <row r="233" spans="1:65" s="2" customFormat="1" ht="24.15" customHeight="1">
      <c r="A233" s="34"/>
      <c r="B233" s="35"/>
      <c r="C233" s="205" t="s">
        <v>355</v>
      </c>
      <c r="D233" s="205" t="s">
        <v>179</v>
      </c>
      <c r="E233" s="206" t="s">
        <v>356</v>
      </c>
      <c r="F233" s="207" t="s">
        <v>357</v>
      </c>
      <c r="G233" s="208" t="s">
        <v>236</v>
      </c>
      <c r="H233" s="209">
        <v>3079.6</v>
      </c>
      <c r="I233" s="210"/>
      <c r="J233" s="211">
        <f>ROUND(I233*H233,2)</f>
        <v>0</v>
      </c>
      <c r="K233" s="207" t="s">
        <v>183</v>
      </c>
      <c r="L233" s="39"/>
      <c r="M233" s="212" t="s">
        <v>1</v>
      </c>
      <c r="N233" s="213" t="s">
        <v>41</v>
      </c>
      <c r="O233" s="71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6" t="s">
        <v>193</v>
      </c>
      <c r="AT233" s="216" t="s">
        <v>179</v>
      </c>
      <c r="AU233" s="216" t="s">
        <v>86</v>
      </c>
      <c r="AY233" s="17" t="s">
        <v>176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7" t="s">
        <v>84</v>
      </c>
      <c r="BK233" s="217">
        <f>ROUND(I233*H233,2)</f>
        <v>0</v>
      </c>
      <c r="BL233" s="17" t="s">
        <v>193</v>
      </c>
      <c r="BM233" s="216" t="s">
        <v>358</v>
      </c>
    </row>
    <row r="234" spans="1:65" s="2" customFormat="1" ht="24.15" customHeight="1">
      <c r="A234" s="34"/>
      <c r="B234" s="35"/>
      <c r="C234" s="205" t="s">
        <v>359</v>
      </c>
      <c r="D234" s="205" t="s">
        <v>179</v>
      </c>
      <c r="E234" s="206" t="s">
        <v>360</v>
      </c>
      <c r="F234" s="207" t="s">
        <v>361</v>
      </c>
      <c r="G234" s="208" t="s">
        <v>236</v>
      </c>
      <c r="H234" s="209">
        <v>10703.5</v>
      </c>
      <c r="I234" s="210"/>
      <c r="J234" s="211">
        <f>ROUND(I234*H234,2)</f>
        <v>0</v>
      </c>
      <c r="K234" s="207" t="s">
        <v>183</v>
      </c>
      <c r="L234" s="39"/>
      <c r="M234" s="212" t="s">
        <v>1</v>
      </c>
      <c r="N234" s="213" t="s">
        <v>41</v>
      </c>
      <c r="O234" s="71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193</v>
      </c>
      <c r="AT234" s="216" t="s">
        <v>179</v>
      </c>
      <c r="AU234" s="216" t="s">
        <v>86</v>
      </c>
      <c r="AY234" s="17" t="s">
        <v>176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84</v>
      </c>
      <c r="BK234" s="217">
        <f>ROUND(I234*H234,2)</f>
        <v>0</v>
      </c>
      <c r="BL234" s="17" t="s">
        <v>193</v>
      </c>
      <c r="BM234" s="216" t="s">
        <v>362</v>
      </c>
    </row>
    <row r="235" spans="2:51" s="13" customFormat="1" ht="10.2">
      <c r="B235" s="218"/>
      <c r="C235" s="219"/>
      <c r="D235" s="220" t="s">
        <v>226</v>
      </c>
      <c r="E235" s="221" t="s">
        <v>1</v>
      </c>
      <c r="F235" s="222" t="s">
        <v>363</v>
      </c>
      <c r="G235" s="219"/>
      <c r="H235" s="223">
        <v>10703.5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226</v>
      </c>
      <c r="AU235" s="229" t="s">
        <v>86</v>
      </c>
      <c r="AV235" s="13" t="s">
        <v>86</v>
      </c>
      <c r="AW235" s="13" t="s">
        <v>32</v>
      </c>
      <c r="AX235" s="13" t="s">
        <v>76</v>
      </c>
      <c r="AY235" s="229" t="s">
        <v>176</v>
      </c>
    </row>
    <row r="236" spans="2:51" s="14" customFormat="1" ht="10.2">
      <c r="B236" s="233"/>
      <c r="C236" s="234"/>
      <c r="D236" s="220" t="s">
        <v>226</v>
      </c>
      <c r="E236" s="235" t="s">
        <v>1</v>
      </c>
      <c r="F236" s="236" t="s">
        <v>249</v>
      </c>
      <c r="G236" s="234"/>
      <c r="H236" s="237">
        <v>10703.5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226</v>
      </c>
      <c r="AU236" s="243" t="s">
        <v>86</v>
      </c>
      <c r="AV236" s="14" t="s">
        <v>193</v>
      </c>
      <c r="AW236" s="14" t="s">
        <v>32</v>
      </c>
      <c r="AX236" s="14" t="s">
        <v>84</v>
      </c>
      <c r="AY236" s="243" t="s">
        <v>176</v>
      </c>
    </row>
    <row r="237" spans="1:65" s="2" customFormat="1" ht="24.15" customHeight="1">
      <c r="A237" s="34"/>
      <c r="B237" s="35"/>
      <c r="C237" s="205" t="s">
        <v>364</v>
      </c>
      <c r="D237" s="205" t="s">
        <v>179</v>
      </c>
      <c r="E237" s="206" t="s">
        <v>365</v>
      </c>
      <c r="F237" s="207" t="s">
        <v>366</v>
      </c>
      <c r="G237" s="208" t="s">
        <v>236</v>
      </c>
      <c r="H237" s="209">
        <v>7453</v>
      </c>
      <c r="I237" s="210"/>
      <c r="J237" s="211">
        <f>ROUND(I237*H237,2)</f>
        <v>0</v>
      </c>
      <c r="K237" s="207" t="s">
        <v>183</v>
      </c>
      <c r="L237" s="39"/>
      <c r="M237" s="212" t="s">
        <v>1</v>
      </c>
      <c r="N237" s="213" t="s">
        <v>41</v>
      </c>
      <c r="O237" s="71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6" t="s">
        <v>193</v>
      </c>
      <c r="AT237" s="216" t="s">
        <v>179</v>
      </c>
      <c r="AU237" s="216" t="s">
        <v>86</v>
      </c>
      <c r="AY237" s="17" t="s">
        <v>176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84</v>
      </c>
      <c r="BK237" s="217">
        <f>ROUND(I237*H237,2)</f>
        <v>0</v>
      </c>
      <c r="BL237" s="17" t="s">
        <v>193</v>
      </c>
      <c r="BM237" s="216" t="s">
        <v>367</v>
      </c>
    </row>
    <row r="238" spans="1:65" s="2" customFormat="1" ht="14.4" customHeight="1">
      <c r="A238" s="34"/>
      <c r="B238" s="35"/>
      <c r="C238" s="205" t="s">
        <v>368</v>
      </c>
      <c r="D238" s="205" t="s">
        <v>179</v>
      </c>
      <c r="E238" s="206" t="s">
        <v>369</v>
      </c>
      <c r="F238" s="207" t="s">
        <v>370</v>
      </c>
      <c r="G238" s="208" t="s">
        <v>236</v>
      </c>
      <c r="H238" s="209">
        <v>7453</v>
      </c>
      <c r="I238" s="210"/>
      <c r="J238" s="211">
        <f>ROUND(I238*H238,2)</f>
        <v>0</v>
      </c>
      <c r="K238" s="207" t="s">
        <v>183</v>
      </c>
      <c r="L238" s="39"/>
      <c r="M238" s="212" t="s">
        <v>1</v>
      </c>
      <c r="N238" s="213" t="s">
        <v>41</v>
      </c>
      <c r="O238" s="71"/>
      <c r="P238" s="214">
        <f>O238*H238</f>
        <v>0</v>
      </c>
      <c r="Q238" s="214">
        <v>0.00127</v>
      </c>
      <c r="R238" s="214">
        <f>Q238*H238</f>
        <v>9.46531</v>
      </c>
      <c r="S238" s="214">
        <v>0</v>
      </c>
      <c r="T238" s="21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6" t="s">
        <v>193</v>
      </c>
      <c r="AT238" s="216" t="s">
        <v>179</v>
      </c>
      <c r="AU238" s="216" t="s">
        <v>86</v>
      </c>
      <c r="AY238" s="17" t="s">
        <v>176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7" t="s">
        <v>84</v>
      </c>
      <c r="BK238" s="217">
        <f>ROUND(I238*H238,2)</f>
        <v>0</v>
      </c>
      <c r="BL238" s="17" t="s">
        <v>193</v>
      </c>
      <c r="BM238" s="216" t="s">
        <v>371</v>
      </c>
    </row>
    <row r="239" spans="1:65" s="2" customFormat="1" ht="14.4" customHeight="1">
      <c r="A239" s="34"/>
      <c r="B239" s="35"/>
      <c r="C239" s="259" t="s">
        <v>7</v>
      </c>
      <c r="D239" s="259" t="s">
        <v>341</v>
      </c>
      <c r="E239" s="260" t="s">
        <v>372</v>
      </c>
      <c r="F239" s="261" t="s">
        <v>373</v>
      </c>
      <c r="G239" s="262" t="s">
        <v>374</v>
      </c>
      <c r="H239" s="263">
        <v>186.325</v>
      </c>
      <c r="I239" s="264"/>
      <c r="J239" s="265">
        <f>ROUND(I239*H239,2)</f>
        <v>0</v>
      </c>
      <c r="K239" s="261" t="s">
        <v>183</v>
      </c>
      <c r="L239" s="266"/>
      <c r="M239" s="267" t="s">
        <v>1</v>
      </c>
      <c r="N239" s="268" t="s">
        <v>41</v>
      </c>
      <c r="O239" s="71"/>
      <c r="P239" s="214">
        <f>O239*H239</f>
        <v>0</v>
      </c>
      <c r="Q239" s="214">
        <v>0.001</v>
      </c>
      <c r="R239" s="214">
        <f>Q239*H239</f>
        <v>0.186325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210</v>
      </c>
      <c r="AT239" s="216" t="s">
        <v>341</v>
      </c>
      <c r="AU239" s="216" t="s">
        <v>86</v>
      </c>
      <c r="AY239" s="17" t="s">
        <v>176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84</v>
      </c>
      <c r="BK239" s="217">
        <f>ROUND(I239*H239,2)</f>
        <v>0</v>
      </c>
      <c r="BL239" s="17" t="s">
        <v>193</v>
      </c>
      <c r="BM239" s="216" t="s">
        <v>375</v>
      </c>
    </row>
    <row r="240" spans="2:51" s="13" customFormat="1" ht="10.2">
      <c r="B240" s="218"/>
      <c r="C240" s="219"/>
      <c r="D240" s="220" t="s">
        <v>226</v>
      </c>
      <c r="E240" s="219"/>
      <c r="F240" s="222" t="s">
        <v>376</v>
      </c>
      <c r="G240" s="219"/>
      <c r="H240" s="223">
        <v>186.325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226</v>
      </c>
      <c r="AU240" s="229" t="s">
        <v>86</v>
      </c>
      <c r="AV240" s="13" t="s">
        <v>86</v>
      </c>
      <c r="AW240" s="13" t="s">
        <v>4</v>
      </c>
      <c r="AX240" s="13" t="s">
        <v>84</v>
      </c>
      <c r="AY240" s="229" t="s">
        <v>176</v>
      </c>
    </row>
    <row r="241" spans="1:65" s="2" customFormat="1" ht="14.4" customHeight="1">
      <c r="A241" s="34"/>
      <c r="B241" s="35"/>
      <c r="C241" s="205" t="s">
        <v>377</v>
      </c>
      <c r="D241" s="205" t="s">
        <v>179</v>
      </c>
      <c r="E241" s="206" t="s">
        <v>378</v>
      </c>
      <c r="F241" s="207" t="s">
        <v>379</v>
      </c>
      <c r="G241" s="208" t="s">
        <v>236</v>
      </c>
      <c r="H241" s="209">
        <v>7453</v>
      </c>
      <c r="I241" s="210"/>
      <c r="J241" s="211">
        <f>ROUND(I241*H241,2)</f>
        <v>0</v>
      </c>
      <c r="K241" s="207" t="s">
        <v>183</v>
      </c>
      <c r="L241" s="39"/>
      <c r="M241" s="212" t="s">
        <v>1</v>
      </c>
      <c r="N241" s="213" t="s">
        <v>41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193</v>
      </c>
      <c r="AT241" s="216" t="s">
        <v>179</v>
      </c>
      <c r="AU241" s="216" t="s">
        <v>86</v>
      </c>
      <c r="AY241" s="17" t="s">
        <v>176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84</v>
      </c>
      <c r="BK241" s="217">
        <f>ROUND(I241*H241,2)</f>
        <v>0</v>
      </c>
      <c r="BL241" s="17" t="s">
        <v>193</v>
      </c>
      <c r="BM241" s="216" t="s">
        <v>380</v>
      </c>
    </row>
    <row r="242" spans="2:63" s="12" customFormat="1" ht="22.8" customHeight="1">
      <c r="B242" s="189"/>
      <c r="C242" s="190"/>
      <c r="D242" s="191" t="s">
        <v>75</v>
      </c>
      <c r="E242" s="203" t="s">
        <v>189</v>
      </c>
      <c r="F242" s="203" t="s">
        <v>381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SUM(P243:P259)</f>
        <v>0</v>
      </c>
      <c r="Q242" s="197"/>
      <c r="R242" s="198">
        <f>SUM(R243:R259)</f>
        <v>96.29849999999999</v>
      </c>
      <c r="S242" s="197"/>
      <c r="T242" s="199">
        <f>SUM(T243:T259)</f>
        <v>23.073600000000003</v>
      </c>
      <c r="AR242" s="200" t="s">
        <v>84</v>
      </c>
      <c r="AT242" s="201" t="s">
        <v>75</v>
      </c>
      <c r="AU242" s="201" t="s">
        <v>84</v>
      </c>
      <c r="AY242" s="200" t="s">
        <v>176</v>
      </c>
      <c r="BK242" s="202">
        <f>SUM(BK243:BK259)</f>
        <v>0</v>
      </c>
    </row>
    <row r="243" spans="1:65" s="2" customFormat="1" ht="24.15" customHeight="1">
      <c r="A243" s="34"/>
      <c r="B243" s="35"/>
      <c r="C243" s="205" t="s">
        <v>382</v>
      </c>
      <c r="D243" s="205" t="s">
        <v>179</v>
      </c>
      <c r="E243" s="206" t="s">
        <v>383</v>
      </c>
      <c r="F243" s="207" t="s">
        <v>384</v>
      </c>
      <c r="G243" s="208" t="s">
        <v>385</v>
      </c>
      <c r="H243" s="209">
        <v>129</v>
      </c>
      <c r="I243" s="210"/>
      <c r="J243" s="211">
        <f>ROUND(I243*H243,2)</f>
        <v>0</v>
      </c>
      <c r="K243" s="207" t="s">
        <v>183</v>
      </c>
      <c r="L243" s="39"/>
      <c r="M243" s="212" t="s">
        <v>1</v>
      </c>
      <c r="N243" s="213" t="s">
        <v>41</v>
      </c>
      <c r="O243" s="71"/>
      <c r="P243" s="214">
        <f>O243*H243</f>
        <v>0</v>
      </c>
      <c r="Q243" s="214">
        <v>0.3217</v>
      </c>
      <c r="R243" s="214">
        <f>Q243*H243</f>
        <v>41.4993</v>
      </c>
      <c r="S243" s="214">
        <v>0</v>
      </c>
      <c r="T243" s="21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6" t="s">
        <v>193</v>
      </c>
      <c r="AT243" s="216" t="s">
        <v>179</v>
      </c>
      <c r="AU243" s="216" t="s">
        <v>86</v>
      </c>
      <c r="AY243" s="17" t="s">
        <v>176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7" t="s">
        <v>84</v>
      </c>
      <c r="BK243" s="217">
        <f>ROUND(I243*H243,2)</f>
        <v>0</v>
      </c>
      <c r="BL243" s="17" t="s">
        <v>193</v>
      </c>
      <c r="BM243" s="216" t="s">
        <v>386</v>
      </c>
    </row>
    <row r="244" spans="1:65" s="2" customFormat="1" ht="14.4" customHeight="1">
      <c r="A244" s="34"/>
      <c r="B244" s="35"/>
      <c r="C244" s="259" t="s">
        <v>387</v>
      </c>
      <c r="D244" s="259" t="s">
        <v>341</v>
      </c>
      <c r="E244" s="260" t="s">
        <v>388</v>
      </c>
      <c r="F244" s="261" t="s">
        <v>389</v>
      </c>
      <c r="G244" s="262" t="s">
        <v>240</v>
      </c>
      <c r="H244" s="263">
        <v>761.1</v>
      </c>
      <c r="I244" s="264"/>
      <c r="J244" s="265">
        <f>ROUND(I244*H244,2)</f>
        <v>0</v>
      </c>
      <c r="K244" s="261" t="s">
        <v>1</v>
      </c>
      <c r="L244" s="266"/>
      <c r="M244" s="267" t="s">
        <v>1</v>
      </c>
      <c r="N244" s="268" t="s">
        <v>41</v>
      </c>
      <c r="O244" s="71"/>
      <c r="P244" s="214">
        <f>O244*H244</f>
        <v>0</v>
      </c>
      <c r="Q244" s="214">
        <v>0.072</v>
      </c>
      <c r="R244" s="214">
        <f>Q244*H244</f>
        <v>54.7992</v>
      </c>
      <c r="S244" s="214">
        <v>0</v>
      </c>
      <c r="T244" s="21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6" t="s">
        <v>210</v>
      </c>
      <c r="AT244" s="216" t="s">
        <v>341</v>
      </c>
      <c r="AU244" s="216" t="s">
        <v>86</v>
      </c>
      <c r="AY244" s="17" t="s">
        <v>176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7" t="s">
        <v>84</v>
      </c>
      <c r="BK244" s="217">
        <f>ROUND(I244*H244,2)</f>
        <v>0</v>
      </c>
      <c r="BL244" s="17" t="s">
        <v>193</v>
      </c>
      <c r="BM244" s="216" t="s">
        <v>390</v>
      </c>
    </row>
    <row r="245" spans="2:51" s="13" customFormat="1" ht="10.2">
      <c r="B245" s="218"/>
      <c r="C245" s="219"/>
      <c r="D245" s="220" t="s">
        <v>226</v>
      </c>
      <c r="E245" s="219"/>
      <c r="F245" s="222" t="s">
        <v>391</v>
      </c>
      <c r="G245" s="219"/>
      <c r="H245" s="223">
        <v>761.1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226</v>
      </c>
      <c r="AU245" s="229" t="s">
        <v>86</v>
      </c>
      <c r="AV245" s="13" t="s">
        <v>86</v>
      </c>
      <c r="AW245" s="13" t="s">
        <v>4</v>
      </c>
      <c r="AX245" s="13" t="s">
        <v>84</v>
      </c>
      <c r="AY245" s="229" t="s">
        <v>176</v>
      </c>
    </row>
    <row r="246" spans="1:65" s="2" customFormat="1" ht="24.15" customHeight="1">
      <c r="A246" s="34"/>
      <c r="B246" s="35"/>
      <c r="C246" s="205" t="s">
        <v>392</v>
      </c>
      <c r="D246" s="205" t="s">
        <v>179</v>
      </c>
      <c r="E246" s="206" t="s">
        <v>393</v>
      </c>
      <c r="F246" s="207" t="s">
        <v>394</v>
      </c>
      <c r="G246" s="208" t="s">
        <v>291</v>
      </c>
      <c r="H246" s="209">
        <v>10.488</v>
      </c>
      <c r="I246" s="210"/>
      <c r="J246" s="211">
        <f>ROUND(I246*H246,2)</f>
        <v>0</v>
      </c>
      <c r="K246" s="207" t="s">
        <v>183</v>
      </c>
      <c r="L246" s="39"/>
      <c r="M246" s="212" t="s">
        <v>1</v>
      </c>
      <c r="N246" s="213" t="s">
        <v>41</v>
      </c>
      <c r="O246" s="71"/>
      <c r="P246" s="214">
        <f>O246*H246</f>
        <v>0</v>
      </c>
      <c r="Q246" s="214">
        <v>0</v>
      </c>
      <c r="R246" s="214">
        <f>Q246*H246</f>
        <v>0</v>
      </c>
      <c r="S246" s="214">
        <v>2.2</v>
      </c>
      <c r="T246" s="215">
        <f>S246*H246</f>
        <v>23.073600000000003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193</v>
      </c>
      <c r="AT246" s="216" t="s">
        <v>179</v>
      </c>
      <c r="AU246" s="216" t="s">
        <v>86</v>
      </c>
      <c r="AY246" s="17" t="s">
        <v>176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84</v>
      </c>
      <c r="BK246" s="217">
        <f>ROUND(I246*H246,2)</f>
        <v>0</v>
      </c>
      <c r="BL246" s="17" t="s">
        <v>193</v>
      </c>
      <c r="BM246" s="216" t="s">
        <v>395</v>
      </c>
    </row>
    <row r="247" spans="2:51" s="15" customFormat="1" ht="20.4">
      <c r="B247" s="249"/>
      <c r="C247" s="250"/>
      <c r="D247" s="220" t="s">
        <v>226</v>
      </c>
      <c r="E247" s="251" t="s">
        <v>1</v>
      </c>
      <c r="F247" s="252" t="s">
        <v>396</v>
      </c>
      <c r="G247" s="250"/>
      <c r="H247" s="251" t="s">
        <v>1</v>
      </c>
      <c r="I247" s="253"/>
      <c r="J247" s="250"/>
      <c r="K247" s="250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226</v>
      </c>
      <c r="AU247" s="258" t="s">
        <v>86</v>
      </c>
      <c r="AV247" s="15" t="s">
        <v>84</v>
      </c>
      <c r="AW247" s="15" t="s">
        <v>32</v>
      </c>
      <c r="AX247" s="15" t="s">
        <v>76</v>
      </c>
      <c r="AY247" s="258" t="s">
        <v>176</v>
      </c>
    </row>
    <row r="248" spans="2:51" s="15" customFormat="1" ht="20.4">
      <c r="B248" s="249"/>
      <c r="C248" s="250"/>
      <c r="D248" s="220" t="s">
        <v>226</v>
      </c>
      <c r="E248" s="251" t="s">
        <v>1</v>
      </c>
      <c r="F248" s="252" t="s">
        <v>397</v>
      </c>
      <c r="G248" s="250"/>
      <c r="H248" s="251" t="s">
        <v>1</v>
      </c>
      <c r="I248" s="253"/>
      <c r="J248" s="250"/>
      <c r="K248" s="250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226</v>
      </c>
      <c r="AU248" s="258" t="s">
        <v>86</v>
      </c>
      <c r="AV248" s="15" t="s">
        <v>84</v>
      </c>
      <c r="AW248" s="15" t="s">
        <v>32</v>
      </c>
      <c r="AX248" s="15" t="s">
        <v>76</v>
      </c>
      <c r="AY248" s="258" t="s">
        <v>176</v>
      </c>
    </row>
    <row r="249" spans="2:51" s="15" customFormat="1" ht="10.2">
      <c r="B249" s="249"/>
      <c r="C249" s="250"/>
      <c r="D249" s="220" t="s">
        <v>226</v>
      </c>
      <c r="E249" s="251" t="s">
        <v>1</v>
      </c>
      <c r="F249" s="252" t="s">
        <v>398</v>
      </c>
      <c r="G249" s="250"/>
      <c r="H249" s="251" t="s">
        <v>1</v>
      </c>
      <c r="I249" s="253"/>
      <c r="J249" s="250"/>
      <c r="K249" s="250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226</v>
      </c>
      <c r="AU249" s="258" t="s">
        <v>86</v>
      </c>
      <c r="AV249" s="15" t="s">
        <v>84</v>
      </c>
      <c r="AW249" s="15" t="s">
        <v>32</v>
      </c>
      <c r="AX249" s="15" t="s">
        <v>76</v>
      </c>
      <c r="AY249" s="258" t="s">
        <v>176</v>
      </c>
    </row>
    <row r="250" spans="2:51" s="15" customFormat="1" ht="10.2">
      <c r="B250" s="249"/>
      <c r="C250" s="250"/>
      <c r="D250" s="220" t="s">
        <v>226</v>
      </c>
      <c r="E250" s="251" t="s">
        <v>1</v>
      </c>
      <c r="F250" s="252" t="s">
        <v>399</v>
      </c>
      <c r="G250" s="250"/>
      <c r="H250" s="251" t="s">
        <v>1</v>
      </c>
      <c r="I250" s="253"/>
      <c r="J250" s="250"/>
      <c r="K250" s="250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226</v>
      </c>
      <c r="AU250" s="258" t="s">
        <v>86</v>
      </c>
      <c r="AV250" s="15" t="s">
        <v>84</v>
      </c>
      <c r="AW250" s="15" t="s">
        <v>32</v>
      </c>
      <c r="AX250" s="15" t="s">
        <v>76</v>
      </c>
      <c r="AY250" s="258" t="s">
        <v>176</v>
      </c>
    </row>
    <row r="251" spans="2:51" s="15" customFormat="1" ht="10.2">
      <c r="B251" s="249"/>
      <c r="C251" s="250"/>
      <c r="D251" s="220" t="s">
        <v>226</v>
      </c>
      <c r="E251" s="251" t="s">
        <v>1</v>
      </c>
      <c r="F251" s="252" t="s">
        <v>400</v>
      </c>
      <c r="G251" s="250"/>
      <c r="H251" s="251" t="s">
        <v>1</v>
      </c>
      <c r="I251" s="253"/>
      <c r="J251" s="250"/>
      <c r="K251" s="250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226</v>
      </c>
      <c r="AU251" s="258" t="s">
        <v>86</v>
      </c>
      <c r="AV251" s="15" t="s">
        <v>84</v>
      </c>
      <c r="AW251" s="15" t="s">
        <v>32</v>
      </c>
      <c r="AX251" s="15" t="s">
        <v>76</v>
      </c>
      <c r="AY251" s="258" t="s">
        <v>176</v>
      </c>
    </row>
    <row r="252" spans="2:51" s="15" customFormat="1" ht="20.4">
      <c r="B252" s="249"/>
      <c r="C252" s="250"/>
      <c r="D252" s="220" t="s">
        <v>226</v>
      </c>
      <c r="E252" s="251" t="s">
        <v>1</v>
      </c>
      <c r="F252" s="252" t="s">
        <v>401</v>
      </c>
      <c r="G252" s="250"/>
      <c r="H252" s="251" t="s">
        <v>1</v>
      </c>
      <c r="I252" s="253"/>
      <c r="J252" s="250"/>
      <c r="K252" s="250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226</v>
      </c>
      <c r="AU252" s="258" t="s">
        <v>86</v>
      </c>
      <c r="AV252" s="15" t="s">
        <v>84</v>
      </c>
      <c r="AW252" s="15" t="s">
        <v>32</v>
      </c>
      <c r="AX252" s="15" t="s">
        <v>76</v>
      </c>
      <c r="AY252" s="258" t="s">
        <v>176</v>
      </c>
    </row>
    <row r="253" spans="2:51" s="15" customFormat="1" ht="20.4">
      <c r="B253" s="249"/>
      <c r="C253" s="250"/>
      <c r="D253" s="220" t="s">
        <v>226</v>
      </c>
      <c r="E253" s="251" t="s">
        <v>1</v>
      </c>
      <c r="F253" s="252" t="s">
        <v>397</v>
      </c>
      <c r="G253" s="250"/>
      <c r="H253" s="251" t="s">
        <v>1</v>
      </c>
      <c r="I253" s="253"/>
      <c r="J253" s="250"/>
      <c r="K253" s="250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226</v>
      </c>
      <c r="AU253" s="258" t="s">
        <v>86</v>
      </c>
      <c r="AV253" s="15" t="s">
        <v>84</v>
      </c>
      <c r="AW253" s="15" t="s">
        <v>32</v>
      </c>
      <c r="AX253" s="15" t="s">
        <v>76</v>
      </c>
      <c r="AY253" s="258" t="s">
        <v>176</v>
      </c>
    </row>
    <row r="254" spans="2:51" s="15" customFormat="1" ht="10.2">
      <c r="B254" s="249"/>
      <c r="C254" s="250"/>
      <c r="D254" s="220" t="s">
        <v>226</v>
      </c>
      <c r="E254" s="251" t="s">
        <v>1</v>
      </c>
      <c r="F254" s="252" t="s">
        <v>398</v>
      </c>
      <c r="G254" s="250"/>
      <c r="H254" s="251" t="s">
        <v>1</v>
      </c>
      <c r="I254" s="253"/>
      <c r="J254" s="250"/>
      <c r="K254" s="250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226</v>
      </c>
      <c r="AU254" s="258" t="s">
        <v>86</v>
      </c>
      <c r="AV254" s="15" t="s">
        <v>84</v>
      </c>
      <c r="AW254" s="15" t="s">
        <v>32</v>
      </c>
      <c r="AX254" s="15" t="s">
        <v>76</v>
      </c>
      <c r="AY254" s="258" t="s">
        <v>176</v>
      </c>
    </row>
    <row r="255" spans="2:51" s="15" customFormat="1" ht="10.2">
      <c r="B255" s="249"/>
      <c r="C255" s="250"/>
      <c r="D255" s="220" t="s">
        <v>226</v>
      </c>
      <c r="E255" s="251" t="s">
        <v>1</v>
      </c>
      <c r="F255" s="252" t="s">
        <v>402</v>
      </c>
      <c r="G255" s="250"/>
      <c r="H255" s="251" t="s">
        <v>1</v>
      </c>
      <c r="I255" s="253"/>
      <c r="J255" s="250"/>
      <c r="K255" s="250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226</v>
      </c>
      <c r="AU255" s="258" t="s">
        <v>86</v>
      </c>
      <c r="AV255" s="15" t="s">
        <v>84</v>
      </c>
      <c r="AW255" s="15" t="s">
        <v>32</v>
      </c>
      <c r="AX255" s="15" t="s">
        <v>76</v>
      </c>
      <c r="AY255" s="258" t="s">
        <v>176</v>
      </c>
    </row>
    <row r="256" spans="2:51" s="15" customFormat="1" ht="10.2">
      <c r="B256" s="249"/>
      <c r="C256" s="250"/>
      <c r="D256" s="220" t="s">
        <v>226</v>
      </c>
      <c r="E256" s="251" t="s">
        <v>1</v>
      </c>
      <c r="F256" s="252" t="s">
        <v>400</v>
      </c>
      <c r="G256" s="250"/>
      <c r="H256" s="251" t="s">
        <v>1</v>
      </c>
      <c r="I256" s="253"/>
      <c r="J256" s="250"/>
      <c r="K256" s="250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226</v>
      </c>
      <c r="AU256" s="258" t="s">
        <v>86</v>
      </c>
      <c r="AV256" s="15" t="s">
        <v>84</v>
      </c>
      <c r="AW256" s="15" t="s">
        <v>32</v>
      </c>
      <c r="AX256" s="15" t="s">
        <v>76</v>
      </c>
      <c r="AY256" s="258" t="s">
        <v>176</v>
      </c>
    </row>
    <row r="257" spans="2:51" s="15" customFormat="1" ht="10.2">
      <c r="B257" s="249"/>
      <c r="C257" s="250"/>
      <c r="D257" s="220" t="s">
        <v>226</v>
      </c>
      <c r="E257" s="251" t="s">
        <v>1</v>
      </c>
      <c r="F257" s="252" t="s">
        <v>403</v>
      </c>
      <c r="G257" s="250"/>
      <c r="H257" s="251" t="s">
        <v>1</v>
      </c>
      <c r="I257" s="253"/>
      <c r="J257" s="250"/>
      <c r="K257" s="250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226</v>
      </c>
      <c r="AU257" s="258" t="s">
        <v>86</v>
      </c>
      <c r="AV257" s="15" t="s">
        <v>84</v>
      </c>
      <c r="AW257" s="15" t="s">
        <v>32</v>
      </c>
      <c r="AX257" s="15" t="s">
        <v>76</v>
      </c>
      <c r="AY257" s="258" t="s">
        <v>176</v>
      </c>
    </row>
    <row r="258" spans="2:51" s="13" customFormat="1" ht="10.2">
      <c r="B258" s="218"/>
      <c r="C258" s="219"/>
      <c r="D258" s="220" t="s">
        <v>226</v>
      </c>
      <c r="E258" s="221" t="s">
        <v>1</v>
      </c>
      <c r="F258" s="222" t="s">
        <v>404</v>
      </c>
      <c r="G258" s="219"/>
      <c r="H258" s="223">
        <v>10.488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226</v>
      </c>
      <c r="AU258" s="229" t="s">
        <v>86</v>
      </c>
      <c r="AV258" s="13" t="s">
        <v>86</v>
      </c>
      <c r="AW258" s="13" t="s">
        <v>32</v>
      </c>
      <c r="AX258" s="13" t="s">
        <v>76</v>
      </c>
      <c r="AY258" s="229" t="s">
        <v>176</v>
      </c>
    </row>
    <row r="259" spans="2:51" s="14" customFormat="1" ht="10.2">
      <c r="B259" s="233"/>
      <c r="C259" s="234"/>
      <c r="D259" s="220" t="s">
        <v>226</v>
      </c>
      <c r="E259" s="235" t="s">
        <v>1</v>
      </c>
      <c r="F259" s="236" t="s">
        <v>249</v>
      </c>
      <c r="G259" s="234"/>
      <c r="H259" s="237">
        <v>10.488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226</v>
      </c>
      <c r="AU259" s="243" t="s">
        <v>86</v>
      </c>
      <c r="AV259" s="14" t="s">
        <v>193</v>
      </c>
      <c r="AW259" s="14" t="s">
        <v>32</v>
      </c>
      <c r="AX259" s="14" t="s">
        <v>84</v>
      </c>
      <c r="AY259" s="243" t="s">
        <v>176</v>
      </c>
    </row>
    <row r="260" spans="2:63" s="12" customFormat="1" ht="22.8" customHeight="1">
      <c r="B260" s="189"/>
      <c r="C260" s="190"/>
      <c r="D260" s="191" t="s">
        <v>75</v>
      </c>
      <c r="E260" s="203" t="s">
        <v>175</v>
      </c>
      <c r="F260" s="203" t="s">
        <v>405</v>
      </c>
      <c r="G260" s="190"/>
      <c r="H260" s="190"/>
      <c r="I260" s="193"/>
      <c r="J260" s="204">
        <f>BK260</f>
        <v>0</v>
      </c>
      <c r="K260" s="190"/>
      <c r="L260" s="195"/>
      <c r="M260" s="196"/>
      <c r="N260" s="197"/>
      <c r="O260" s="197"/>
      <c r="P260" s="198">
        <f>SUM(P261:P313)</f>
        <v>0</v>
      </c>
      <c r="Q260" s="197"/>
      <c r="R260" s="198">
        <f>SUM(R261:R313)</f>
        <v>26.381</v>
      </c>
      <c r="S260" s="197"/>
      <c r="T260" s="199">
        <f>SUM(T261:T313)</f>
        <v>0</v>
      </c>
      <c r="AR260" s="200" t="s">
        <v>84</v>
      </c>
      <c r="AT260" s="201" t="s">
        <v>75</v>
      </c>
      <c r="AU260" s="201" t="s">
        <v>84</v>
      </c>
      <c r="AY260" s="200" t="s">
        <v>176</v>
      </c>
      <c r="BK260" s="202">
        <f>SUM(BK261:BK313)</f>
        <v>0</v>
      </c>
    </row>
    <row r="261" spans="1:65" s="2" customFormat="1" ht="14.4" customHeight="1">
      <c r="A261" s="34"/>
      <c r="B261" s="35"/>
      <c r="C261" s="205" t="s">
        <v>406</v>
      </c>
      <c r="D261" s="205" t="s">
        <v>179</v>
      </c>
      <c r="E261" s="206" t="s">
        <v>407</v>
      </c>
      <c r="F261" s="207" t="s">
        <v>408</v>
      </c>
      <c r="G261" s="208" t="s">
        <v>236</v>
      </c>
      <c r="H261" s="209">
        <v>238</v>
      </c>
      <c r="I261" s="210"/>
      <c r="J261" s="211">
        <f>ROUND(I261*H261,2)</f>
        <v>0</v>
      </c>
      <c r="K261" s="207" t="s">
        <v>183</v>
      </c>
      <c r="L261" s="39"/>
      <c r="M261" s="212" t="s">
        <v>1</v>
      </c>
      <c r="N261" s="213" t="s">
        <v>41</v>
      </c>
      <c r="O261" s="71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193</v>
      </c>
      <c r="AT261" s="216" t="s">
        <v>179</v>
      </c>
      <c r="AU261" s="216" t="s">
        <v>86</v>
      </c>
      <c r="AY261" s="17" t="s">
        <v>176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7" t="s">
        <v>84</v>
      </c>
      <c r="BK261" s="217">
        <f>ROUND(I261*H261,2)</f>
        <v>0</v>
      </c>
      <c r="BL261" s="17" t="s">
        <v>193</v>
      </c>
      <c r="BM261" s="216" t="s">
        <v>409</v>
      </c>
    </row>
    <row r="262" spans="2:51" s="15" customFormat="1" ht="10.2">
      <c r="B262" s="249"/>
      <c r="C262" s="250"/>
      <c r="D262" s="220" t="s">
        <v>226</v>
      </c>
      <c r="E262" s="251" t="s">
        <v>1</v>
      </c>
      <c r="F262" s="252" t="s">
        <v>410</v>
      </c>
      <c r="G262" s="250"/>
      <c r="H262" s="251" t="s">
        <v>1</v>
      </c>
      <c r="I262" s="253"/>
      <c r="J262" s="250"/>
      <c r="K262" s="250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226</v>
      </c>
      <c r="AU262" s="258" t="s">
        <v>86</v>
      </c>
      <c r="AV262" s="15" t="s">
        <v>84</v>
      </c>
      <c r="AW262" s="15" t="s">
        <v>32</v>
      </c>
      <c r="AX262" s="15" t="s">
        <v>76</v>
      </c>
      <c r="AY262" s="258" t="s">
        <v>176</v>
      </c>
    </row>
    <row r="263" spans="2:51" s="15" customFormat="1" ht="10.2">
      <c r="B263" s="249"/>
      <c r="C263" s="250"/>
      <c r="D263" s="220" t="s">
        <v>226</v>
      </c>
      <c r="E263" s="251" t="s">
        <v>1</v>
      </c>
      <c r="F263" s="252" t="s">
        <v>411</v>
      </c>
      <c r="G263" s="250"/>
      <c r="H263" s="251" t="s">
        <v>1</v>
      </c>
      <c r="I263" s="253"/>
      <c r="J263" s="250"/>
      <c r="K263" s="250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226</v>
      </c>
      <c r="AU263" s="258" t="s">
        <v>86</v>
      </c>
      <c r="AV263" s="15" t="s">
        <v>84</v>
      </c>
      <c r="AW263" s="15" t="s">
        <v>32</v>
      </c>
      <c r="AX263" s="15" t="s">
        <v>76</v>
      </c>
      <c r="AY263" s="258" t="s">
        <v>176</v>
      </c>
    </row>
    <row r="264" spans="2:51" s="15" customFormat="1" ht="10.2">
      <c r="B264" s="249"/>
      <c r="C264" s="250"/>
      <c r="D264" s="220" t="s">
        <v>226</v>
      </c>
      <c r="E264" s="251" t="s">
        <v>1</v>
      </c>
      <c r="F264" s="252" t="s">
        <v>412</v>
      </c>
      <c r="G264" s="250"/>
      <c r="H264" s="251" t="s">
        <v>1</v>
      </c>
      <c r="I264" s="253"/>
      <c r="J264" s="250"/>
      <c r="K264" s="250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226</v>
      </c>
      <c r="AU264" s="258" t="s">
        <v>86</v>
      </c>
      <c r="AV264" s="15" t="s">
        <v>84</v>
      </c>
      <c r="AW264" s="15" t="s">
        <v>32</v>
      </c>
      <c r="AX264" s="15" t="s">
        <v>76</v>
      </c>
      <c r="AY264" s="258" t="s">
        <v>176</v>
      </c>
    </row>
    <row r="265" spans="2:51" s="13" customFormat="1" ht="10.2">
      <c r="B265" s="218"/>
      <c r="C265" s="219"/>
      <c r="D265" s="220" t="s">
        <v>226</v>
      </c>
      <c r="E265" s="221" t="s">
        <v>1</v>
      </c>
      <c r="F265" s="222" t="s">
        <v>413</v>
      </c>
      <c r="G265" s="219"/>
      <c r="H265" s="223">
        <v>238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226</v>
      </c>
      <c r="AU265" s="229" t="s">
        <v>86</v>
      </c>
      <c r="AV265" s="13" t="s">
        <v>86</v>
      </c>
      <c r="AW265" s="13" t="s">
        <v>32</v>
      </c>
      <c r="AX265" s="13" t="s">
        <v>84</v>
      </c>
      <c r="AY265" s="229" t="s">
        <v>176</v>
      </c>
    </row>
    <row r="266" spans="1:65" s="2" customFormat="1" ht="14.4" customHeight="1">
      <c r="A266" s="34"/>
      <c r="B266" s="35"/>
      <c r="C266" s="205" t="s">
        <v>414</v>
      </c>
      <c r="D266" s="205" t="s">
        <v>179</v>
      </c>
      <c r="E266" s="206" t="s">
        <v>415</v>
      </c>
      <c r="F266" s="207" t="s">
        <v>416</v>
      </c>
      <c r="G266" s="208" t="s">
        <v>236</v>
      </c>
      <c r="H266" s="209">
        <v>7357</v>
      </c>
      <c r="I266" s="210"/>
      <c r="J266" s="211">
        <f>ROUND(I266*H266,2)</f>
        <v>0</v>
      </c>
      <c r="K266" s="207" t="s">
        <v>183</v>
      </c>
      <c r="L266" s="39"/>
      <c r="M266" s="212" t="s">
        <v>1</v>
      </c>
      <c r="N266" s="213" t="s">
        <v>41</v>
      </c>
      <c r="O266" s="71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193</v>
      </c>
      <c r="AT266" s="216" t="s">
        <v>179</v>
      </c>
      <c r="AU266" s="216" t="s">
        <v>86</v>
      </c>
      <c r="AY266" s="17" t="s">
        <v>176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84</v>
      </c>
      <c r="BK266" s="217">
        <f>ROUND(I266*H266,2)</f>
        <v>0</v>
      </c>
      <c r="BL266" s="17" t="s">
        <v>193</v>
      </c>
      <c r="BM266" s="216" t="s">
        <v>417</v>
      </c>
    </row>
    <row r="267" spans="2:51" s="15" customFormat="1" ht="20.4">
      <c r="B267" s="249"/>
      <c r="C267" s="250"/>
      <c r="D267" s="220" t="s">
        <v>226</v>
      </c>
      <c r="E267" s="251" t="s">
        <v>1</v>
      </c>
      <c r="F267" s="252" t="s">
        <v>418</v>
      </c>
      <c r="G267" s="250"/>
      <c r="H267" s="251" t="s">
        <v>1</v>
      </c>
      <c r="I267" s="253"/>
      <c r="J267" s="250"/>
      <c r="K267" s="250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226</v>
      </c>
      <c r="AU267" s="258" t="s">
        <v>86</v>
      </c>
      <c r="AV267" s="15" t="s">
        <v>84</v>
      </c>
      <c r="AW267" s="15" t="s">
        <v>32</v>
      </c>
      <c r="AX267" s="15" t="s">
        <v>76</v>
      </c>
      <c r="AY267" s="258" t="s">
        <v>176</v>
      </c>
    </row>
    <row r="268" spans="2:51" s="15" customFormat="1" ht="10.2">
      <c r="B268" s="249"/>
      <c r="C268" s="250"/>
      <c r="D268" s="220" t="s">
        <v>226</v>
      </c>
      <c r="E268" s="251" t="s">
        <v>1</v>
      </c>
      <c r="F268" s="252" t="s">
        <v>419</v>
      </c>
      <c r="G268" s="250"/>
      <c r="H268" s="251" t="s">
        <v>1</v>
      </c>
      <c r="I268" s="253"/>
      <c r="J268" s="250"/>
      <c r="K268" s="250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226</v>
      </c>
      <c r="AU268" s="258" t="s">
        <v>86</v>
      </c>
      <c r="AV268" s="15" t="s">
        <v>84</v>
      </c>
      <c r="AW268" s="15" t="s">
        <v>32</v>
      </c>
      <c r="AX268" s="15" t="s">
        <v>76</v>
      </c>
      <c r="AY268" s="258" t="s">
        <v>176</v>
      </c>
    </row>
    <row r="269" spans="2:51" s="13" customFormat="1" ht="10.2">
      <c r="B269" s="218"/>
      <c r="C269" s="219"/>
      <c r="D269" s="220" t="s">
        <v>226</v>
      </c>
      <c r="E269" s="221" t="s">
        <v>1</v>
      </c>
      <c r="F269" s="222" t="s">
        <v>420</v>
      </c>
      <c r="G269" s="219"/>
      <c r="H269" s="223">
        <v>7357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226</v>
      </c>
      <c r="AU269" s="229" t="s">
        <v>86</v>
      </c>
      <c r="AV269" s="13" t="s">
        <v>86</v>
      </c>
      <c r="AW269" s="13" t="s">
        <v>32</v>
      </c>
      <c r="AX269" s="13" t="s">
        <v>84</v>
      </c>
      <c r="AY269" s="229" t="s">
        <v>176</v>
      </c>
    </row>
    <row r="270" spans="1:65" s="2" customFormat="1" ht="24.15" customHeight="1">
      <c r="A270" s="34"/>
      <c r="B270" s="35"/>
      <c r="C270" s="205" t="s">
        <v>421</v>
      </c>
      <c r="D270" s="205" t="s">
        <v>179</v>
      </c>
      <c r="E270" s="206" t="s">
        <v>422</v>
      </c>
      <c r="F270" s="207" t="s">
        <v>423</v>
      </c>
      <c r="G270" s="208" t="s">
        <v>236</v>
      </c>
      <c r="H270" s="209">
        <v>7139</v>
      </c>
      <c r="I270" s="210"/>
      <c r="J270" s="211">
        <f>ROUND(I270*H270,2)</f>
        <v>0</v>
      </c>
      <c r="K270" s="207" t="s">
        <v>183</v>
      </c>
      <c r="L270" s="39"/>
      <c r="M270" s="212" t="s">
        <v>1</v>
      </c>
      <c r="N270" s="213" t="s">
        <v>41</v>
      </c>
      <c r="O270" s="71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6" t="s">
        <v>193</v>
      </c>
      <c r="AT270" s="216" t="s">
        <v>179</v>
      </c>
      <c r="AU270" s="216" t="s">
        <v>86</v>
      </c>
      <c r="AY270" s="17" t="s">
        <v>176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84</v>
      </c>
      <c r="BK270" s="217">
        <f>ROUND(I270*H270,2)</f>
        <v>0</v>
      </c>
      <c r="BL270" s="17" t="s">
        <v>193</v>
      </c>
      <c r="BM270" s="216" t="s">
        <v>424</v>
      </c>
    </row>
    <row r="271" spans="2:51" s="15" customFormat="1" ht="20.4">
      <c r="B271" s="249"/>
      <c r="C271" s="250"/>
      <c r="D271" s="220" t="s">
        <v>226</v>
      </c>
      <c r="E271" s="251" t="s">
        <v>1</v>
      </c>
      <c r="F271" s="252" t="s">
        <v>425</v>
      </c>
      <c r="G271" s="250"/>
      <c r="H271" s="251" t="s">
        <v>1</v>
      </c>
      <c r="I271" s="253"/>
      <c r="J271" s="250"/>
      <c r="K271" s="250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226</v>
      </c>
      <c r="AU271" s="258" t="s">
        <v>86</v>
      </c>
      <c r="AV271" s="15" t="s">
        <v>84</v>
      </c>
      <c r="AW271" s="15" t="s">
        <v>32</v>
      </c>
      <c r="AX271" s="15" t="s">
        <v>76</v>
      </c>
      <c r="AY271" s="258" t="s">
        <v>176</v>
      </c>
    </row>
    <row r="272" spans="2:51" s="15" customFormat="1" ht="10.2">
      <c r="B272" s="249"/>
      <c r="C272" s="250"/>
      <c r="D272" s="220" t="s">
        <v>226</v>
      </c>
      <c r="E272" s="251" t="s">
        <v>1</v>
      </c>
      <c r="F272" s="252" t="s">
        <v>426</v>
      </c>
      <c r="G272" s="250"/>
      <c r="H272" s="251" t="s">
        <v>1</v>
      </c>
      <c r="I272" s="253"/>
      <c r="J272" s="250"/>
      <c r="K272" s="250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226</v>
      </c>
      <c r="AU272" s="258" t="s">
        <v>86</v>
      </c>
      <c r="AV272" s="15" t="s">
        <v>84</v>
      </c>
      <c r="AW272" s="15" t="s">
        <v>32</v>
      </c>
      <c r="AX272" s="15" t="s">
        <v>76</v>
      </c>
      <c r="AY272" s="258" t="s">
        <v>176</v>
      </c>
    </row>
    <row r="273" spans="2:51" s="13" customFormat="1" ht="10.2">
      <c r="B273" s="218"/>
      <c r="C273" s="219"/>
      <c r="D273" s="220" t="s">
        <v>226</v>
      </c>
      <c r="E273" s="221" t="s">
        <v>1</v>
      </c>
      <c r="F273" s="222" t="s">
        <v>427</v>
      </c>
      <c r="G273" s="219"/>
      <c r="H273" s="223">
        <v>7139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226</v>
      </c>
      <c r="AU273" s="229" t="s">
        <v>86</v>
      </c>
      <c r="AV273" s="13" t="s">
        <v>86</v>
      </c>
      <c r="AW273" s="13" t="s">
        <v>32</v>
      </c>
      <c r="AX273" s="13" t="s">
        <v>76</v>
      </c>
      <c r="AY273" s="229" t="s">
        <v>176</v>
      </c>
    </row>
    <row r="274" spans="2:51" s="14" customFormat="1" ht="10.2">
      <c r="B274" s="233"/>
      <c r="C274" s="234"/>
      <c r="D274" s="220" t="s">
        <v>226</v>
      </c>
      <c r="E274" s="235" t="s">
        <v>1</v>
      </c>
      <c r="F274" s="236" t="s">
        <v>249</v>
      </c>
      <c r="G274" s="234"/>
      <c r="H274" s="237">
        <v>7139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226</v>
      </c>
      <c r="AU274" s="243" t="s">
        <v>86</v>
      </c>
      <c r="AV274" s="14" t="s">
        <v>193</v>
      </c>
      <c r="AW274" s="14" t="s">
        <v>32</v>
      </c>
      <c r="AX274" s="14" t="s">
        <v>84</v>
      </c>
      <c r="AY274" s="243" t="s">
        <v>176</v>
      </c>
    </row>
    <row r="275" spans="1:65" s="2" customFormat="1" ht="24.15" customHeight="1">
      <c r="A275" s="34"/>
      <c r="B275" s="35"/>
      <c r="C275" s="205" t="s">
        <v>428</v>
      </c>
      <c r="D275" s="205" t="s">
        <v>179</v>
      </c>
      <c r="E275" s="206" t="s">
        <v>429</v>
      </c>
      <c r="F275" s="207" t="s">
        <v>430</v>
      </c>
      <c r="G275" s="208" t="s">
        <v>236</v>
      </c>
      <c r="H275" s="209">
        <v>6921.5</v>
      </c>
      <c r="I275" s="210"/>
      <c r="J275" s="211">
        <f>ROUND(I275*H275,2)</f>
        <v>0</v>
      </c>
      <c r="K275" s="207" t="s">
        <v>183</v>
      </c>
      <c r="L275" s="39"/>
      <c r="M275" s="212" t="s">
        <v>1</v>
      </c>
      <c r="N275" s="213" t="s">
        <v>41</v>
      </c>
      <c r="O275" s="71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6" t="s">
        <v>193</v>
      </c>
      <c r="AT275" s="216" t="s">
        <v>179</v>
      </c>
      <c r="AU275" s="216" t="s">
        <v>86</v>
      </c>
      <c r="AY275" s="17" t="s">
        <v>176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7" t="s">
        <v>84</v>
      </c>
      <c r="BK275" s="217">
        <f>ROUND(I275*H275,2)</f>
        <v>0</v>
      </c>
      <c r="BL275" s="17" t="s">
        <v>193</v>
      </c>
      <c r="BM275" s="216" t="s">
        <v>431</v>
      </c>
    </row>
    <row r="276" spans="2:51" s="15" customFormat="1" ht="20.4">
      <c r="B276" s="249"/>
      <c r="C276" s="250"/>
      <c r="D276" s="220" t="s">
        <v>226</v>
      </c>
      <c r="E276" s="251" t="s">
        <v>1</v>
      </c>
      <c r="F276" s="252" t="s">
        <v>432</v>
      </c>
      <c r="G276" s="250"/>
      <c r="H276" s="251" t="s">
        <v>1</v>
      </c>
      <c r="I276" s="253"/>
      <c r="J276" s="250"/>
      <c r="K276" s="250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226</v>
      </c>
      <c r="AU276" s="258" t="s">
        <v>86</v>
      </c>
      <c r="AV276" s="15" t="s">
        <v>84</v>
      </c>
      <c r="AW276" s="15" t="s">
        <v>32</v>
      </c>
      <c r="AX276" s="15" t="s">
        <v>76</v>
      </c>
      <c r="AY276" s="258" t="s">
        <v>176</v>
      </c>
    </row>
    <row r="277" spans="2:51" s="15" customFormat="1" ht="10.2">
      <c r="B277" s="249"/>
      <c r="C277" s="250"/>
      <c r="D277" s="220" t="s">
        <v>226</v>
      </c>
      <c r="E277" s="251" t="s">
        <v>1</v>
      </c>
      <c r="F277" s="252" t="s">
        <v>433</v>
      </c>
      <c r="G277" s="250"/>
      <c r="H277" s="251" t="s">
        <v>1</v>
      </c>
      <c r="I277" s="253"/>
      <c r="J277" s="250"/>
      <c r="K277" s="250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226</v>
      </c>
      <c r="AU277" s="258" t="s">
        <v>86</v>
      </c>
      <c r="AV277" s="15" t="s">
        <v>84</v>
      </c>
      <c r="AW277" s="15" t="s">
        <v>32</v>
      </c>
      <c r="AX277" s="15" t="s">
        <v>76</v>
      </c>
      <c r="AY277" s="258" t="s">
        <v>176</v>
      </c>
    </row>
    <row r="278" spans="2:51" s="13" customFormat="1" ht="10.2">
      <c r="B278" s="218"/>
      <c r="C278" s="219"/>
      <c r="D278" s="220" t="s">
        <v>226</v>
      </c>
      <c r="E278" s="221" t="s">
        <v>1</v>
      </c>
      <c r="F278" s="222" t="s">
        <v>434</v>
      </c>
      <c r="G278" s="219"/>
      <c r="H278" s="223">
        <v>6921.5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226</v>
      </c>
      <c r="AU278" s="229" t="s">
        <v>86</v>
      </c>
      <c r="AV278" s="13" t="s">
        <v>86</v>
      </c>
      <c r="AW278" s="13" t="s">
        <v>32</v>
      </c>
      <c r="AX278" s="13" t="s">
        <v>76</v>
      </c>
      <c r="AY278" s="229" t="s">
        <v>176</v>
      </c>
    </row>
    <row r="279" spans="2:51" s="14" customFormat="1" ht="10.2">
      <c r="B279" s="233"/>
      <c r="C279" s="234"/>
      <c r="D279" s="220" t="s">
        <v>226</v>
      </c>
      <c r="E279" s="235" t="s">
        <v>1</v>
      </c>
      <c r="F279" s="236" t="s">
        <v>249</v>
      </c>
      <c r="G279" s="234"/>
      <c r="H279" s="237">
        <v>6921.5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226</v>
      </c>
      <c r="AU279" s="243" t="s">
        <v>86</v>
      </c>
      <c r="AV279" s="14" t="s">
        <v>193</v>
      </c>
      <c r="AW279" s="14" t="s">
        <v>32</v>
      </c>
      <c r="AX279" s="14" t="s">
        <v>84</v>
      </c>
      <c r="AY279" s="243" t="s">
        <v>176</v>
      </c>
    </row>
    <row r="280" spans="1:65" s="2" customFormat="1" ht="24.15" customHeight="1">
      <c r="A280" s="34"/>
      <c r="B280" s="35"/>
      <c r="C280" s="205" t="s">
        <v>435</v>
      </c>
      <c r="D280" s="205" t="s">
        <v>179</v>
      </c>
      <c r="E280" s="206" t="s">
        <v>436</v>
      </c>
      <c r="F280" s="207" t="s">
        <v>437</v>
      </c>
      <c r="G280" s="208" t="s">
        <v>236</v>
      </c>
      <c r="H280" s="209">
        <v>114.7</v>
      </c>
      <c r="I280" s="210"/>
      <c r="J280" s="211">
        <f>ROUND(I280*H280,2)</f>
        <v>0</v>
      </c>
      <c r="K280" s="207" t="s">
        <v>183</v>
      </c>
      <c r="L280" s="39"/>
      <c r="M280" s="212" t="s">
        <v>1</v>
      </c>
      <c r="N280" s="213" t="s">
        <v>41</v>
      </c>
      <c r="O280" s="71"/>
      <c r="P280" s="214">
        <f>O280*H280</f>
        <v>0</v>
      </c>
      <c r="Q280" s="214">
        <v>0.23</v>
      </c>
      <c r="R280" s="214">
        <f>Q280*H280</f>
        <v>26.381</v>
      </c>
      <c r="S280" s="214">
        <v>0</v>
      </c>
      <c r="T280" s="21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193</v>
      </c>
      <c r="AT280" s="216" t="s">
        <v>179</v>
      </c>
      <c r="AU280" s="216" t="s">
        <v>86</v>
      </c>
      <c r="AY280" s="17" t="s">
        <v>176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84</v>
      </c>
      <c r="BK280" s="217">
        <f>ROUND(I280*H280,2)</f>
        <v>0</v>
      </c>
      <c r="BL280" s="17" t="s">
        <v>193</v>
      </c>
      <c r="BM280" s="216" t="s">
        <v>438</v>
      </c>
    </row>
    <row r="281" spans="2:51" s="15" customFormat="1" ht="10.2">
      <c r="B281" s="249"/>
      <c r="C281" s="250"/>
      <c r="D281" s="220" t="s">
        <v>226</v>
      </c>
      <c r="E281" s="251" t="s">
        <v>1</v>
      </c>
      <c r="F281" s="252" t="s">
        <v>439</v>
      </c>
      <c r="G281" s="250"/>
      <c r="H281" s="251" t="s">
        <v>1</v>
      </c>
      <c r="I281" s="253"/>
      <c r="J281" s="250"/>
      <c r="K281" s="250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226</v>
      </c>
      <c r="AU281" s="258" t="s">
        <v>86</v>
      </c>
      <c r="AV281" s="15" t="s">
        <v>84</v>
      </c>
      <c r="AW281" s="15" t="s">
        <v>32</v>
      </c>
      <c r="AX281" s="15" t="s">
        <v>76</v>
      </c>
      <c r="AY281" s="258" t="s">
        <v>176</v>
      </c>
    </row>
    <row r="282" spans="2:51" s="15" customFormat="1" ht="10.2">
      <c r="B282" s="249"/>
      <c r="C282" s="250"/>
      <c r="D282" s="220" t="s">
        <v>226</v>
      </c>
      <c r="E282" s="251" t="s">
        <v>1</v>
      </c>
      <c r="F282" s="252" t="s">
        <v>440</v>
      </c>
      <c r="G282" s="250"/>
      <c r="H282" s="251" t="s">
        <v>1</v>
      </c>
      <c r="I282" s="253"/>
      <c r="J282" s="250"/>
      <c r="K282" s="250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226</v>
      </c>
      <c r="AU282" s="258" t="s">
        <v>86</v>
      </c>
      <c r="AV282" s="15" t="s">
        <v>84</v>
      </c>
      <c r="AW282" s="15" t="s">
        <v>32</v>
      </c>
      <c r="AX282" s="15" t="s">
        <v>76</v>
      </c>
      <c r="AY282" s="258" t="s">
        <v>176</v>
      </c>
    </row>
    <row r="283" spans="2:51" s="15" customFormat="1" ht="20.4">
      <c r="B283" s="249"/>
      <c r="C283" s="250"/>
      <c r="D283" s="220" t="s">
        <v>226</v>
      </c>
      <c r="E283" s="251" t="s">
        <v>1</v>
      </c>
      <c r="F283" s="252" t="s">
        <v>441</v>
      </c>
      <c r="G283" s="250"/>
      <c r="H283" s="251" t="s">
        <v>1</v>
      </c>
      <c r="I283" s="253"/>
      <c r="J283" s="250"/>
      <c r="K283" s="250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226</v>
      </c>
      <c r="AU283" s="258" t="s">
        <v>86</v>
      </c>
      <c r="AV283" s="15" t="s">
        <v>84</v>
      </c>
      <c r="AW283" s="15" t="s">
        <v>32</v>
      </c>
      <c r="AX283" s="15" t="s">
        <v>76</v>
      </c>
      <c r="AY283" s="258" t="s">
        <v>176</v>
      </c>
    </row>
    <row r="284" spans="2:51" s="15" customFormat="1" ht="10.2">
      <c r="B284" s="249"/>
      <c r="C284" s="250"/>
      <c r="D284" s="220" t="s">
        <v>226</v>
      </c>
      <c r="E284" s="251" t="s">
        <v>1</v>
      </c>
      <c r="F284" s="252" t="s">
        <v>442</v>
      </c>
      <c r="G284" s="250"/>
      <c r="H284" s="251" t="s">
        <v>1</v>
      </c>
      <c r="I284" s="253"/>
      <c r="J284" s="250"/>
      <c r="K284" s="250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226</v>
      </c>
      <c r="AU284" s="258" t="s">
        <v>86</v>
      </c>
      <c r="AV284" s="15" t="s">
        <v>84</v>
      </c>
      <c r="AW284" s="15" t="s">
        <v>32</v>
      </c>
      <c r="AX284" s="15" t="s">
        <v>76</v>
      </c>
      <c r="AY284" s="258" t="s">
        <v>176</v>
      </c>
    </row>
    <row r="285" spans="2:51" s="13" customFormat="1" ht="10.2">
      <c r="B285" s="218"/>
      <c r="C285" s="219"/>
      <c r="D285" s="220" t="s">
        <v>226</v>
      </c>
      <c r="E285" s="221" t="s">
        <v>1</v>
      </c>
      <c r="F285" s="222" t="s">
        <v>443</v>
      </c>
      <c r="G285" s="219"/>
      <c r="H285" s="223">
        <v>114.7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226</v>
      </c>
      <c r="AU285" s="229" t="s">
        <v>86</v>
      </c>
      <c r="AV285" s="13" t="s">
        <v>86</v>
      </c>
      <c r="AW285" s="13" t="s">
        <v>32</v>
      </c>
      <c r="AX285" s="13" t="s">
        <v>76</v>
      </c>
      <c r="AY285" s="229" t="s">
        <v>176</v>
      </c>
    </row>
    <row r="286" spans="2:51" s="14" customFormat="1" ht="10.2">
      <c r="B286" s="233"/>
      <c r="C286" s="234"/>
      <c r="D286" s="220" t="s">
        <v>226</v>
      </c>
      <c r="E286" s="235" t="s">
        <v>1</v>
      </c>
      <c r="F286" s="236" t="s">
        <v>249</v>
      </c>
      <c r="G286" s="234"/>
      <c r="H286" s="237">
        <v>114.7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226</v>
      </c>
      <c r="AU286" s="243" t="s">
        <v>86</v>
      </c>
      <c r="AV286" s="14" t="s">
        <v>193</v>
      </c>
      <c r="AW286" s="14" t="s">
        <v>32</v>
      </c>
      <c r="AX286" s="14" t="s">
        <v>84</v>
      </c>
      <c r="AY286" s="243" t="s">
        <v>176</v>
      </c>
    </row>
    <row r="287" spans="1:65" s="2" customFormat="1" ht="24.15" customHeight="1">
      <c r="A287" s="34"/>
      <c r="B287" s="35"/>
      <c r="C287" s="205" t="s">
        <v>444</v>
      </c>
      <c r="D287" s="205" t="s">
        <v>179</v>
      </c>
      <c r="E287" s="206" t="s">
        <v>445</v>
      </c>
      <c r="F287" s="207" t="s">
        <v>446</v>
      </c>
      <c r="G287" s="208" t="s">
        <v>236</v>
      </c>
      <c r="H287" s="209">
        <v>7139</v>
      </c>
      <c r="I287" s="210"/>
      <c r="J287" s="211">
        <f>ROUND(I287*H287,2)</f>
        <v>0</v>
      </c>
      <c r="K287" s="207" t="s">
        <v>183</v>
      </c>
      <c r="L287" s="39"/>
      <c r="M287" s="212" t="s">
        <v>1</v>
      </c>
      <c r="N287" s="213" t="s">
        <v>41</v>
      </c>
      <c r="O287" s="71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6" t="s">
        <v>193</v>
      </c>
      <c r="AT287" s="216" t="s">
        <v>179</v>
      </c>
      <c r="AU287" s="216" t="s">
        <v>86</v>
      </c>
      <c r="AY287" s="17" t="s">
        <v>176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7" t="s">
        <v>84</v>
      </c>
      <c r="BK287" s="217">
        <f>ROUND(I287*H287,2)</f>
        <v>0</v>
      </c>
      <c r="BL287" s="17" t="s">
        <v>193</v>
      </c>
      <c r="BM287" s="216" t="s">
        <v>447</v>
      </c>
    </row>
    <row r="288" spans="2:51" s="15" customFormat="1" ht="10.2">
      <c r="B288" s="249"/>
      <c r="C288" s="250"/>
      <c r="D288" s="220" t="s">
        <v>226</v>
      </c>
      <c r="E288" s="251" t="s">
        <v>1</v>
      </c>
      <c r="F288" s="252" t="s">
        <v>448</v>
      </c>
      <c r="G288" s="250"/>
      <c r="H288" s="251" t="s">
        <v>1</v>
      </c>
      <c r="I288" s="253"/>
      <c r="J288" s="250"/>
      <c r="K288" s="250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226</v>
      </c>
      <c r="AU288" s="258" t="s">
        <v>86</v>
      </c>
      <c r="AV288" s="15" t="s">
        <v>84</v>
      </c>
      <c r="AW288" s="15" t="s">
        <v>32</v>
      </c>
      <c r="AX288" s="15" t="s">
        <v>76</v>
      </c>
      <c r="AY288" s="258" t="s">
        <v>176</v>
      </c>
    </row>
    <row r="289" spans="2:51" s="15" customFormat="1" ht="10.2">
      <c r="B289" s="249"/>
      <c r="C289" s="250"/>
      <c r="D289" s="220" t="s">
        <v>226</v>
      </c>
      <c r="E289" s="251" t="s">
        <v>1</v>
      </c>
      <c r="F289" s="252" t="s">
        <v>449</v>
      </c>
      <c r="G289" s="250"/>
      <c r="H289" s="251" t="s">
        <v>1</v>
      </c>
      <c r="I289" s="253"/>
      <c r="J289" s="250"/>
      <c r="K289" s="250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226</v>
      </c>
      <c r="AU289" s="258" t="s">
        <v>86</v>
      </c>
      <c r="AV289" s="15" t="s">
        <v>84</v>
      </c>
      <c r="AW289" s="15" t="s">
        <v>32</v>
      </c>
      <c r="AX289" s="15" t="s">
        <v>76</v>
      </c>
      <c r="AY289" s="258" t="s">
        <v>176</v>
      </c>
    </row>
    <row r="290" spans="2:51" s="15" customFormat="1" ht="10.2">
      <c r="B290" s="249"/>
      <c r="C290" s="250"/>
      <c r="D290" s="220" t="s">
        <v>226</v>
      </c>
      <c r="E290" s="251" t="s">
        <v>1</v>
      </c>
      <c r="F290" s="252" t="s">
        <v>450</v>
      </c>
      <c r="G290" s="250"/>
      <c r="H290" s="251" t="s">
        <v>1</v>
      </c>
      <c r="I290" s="253"/>
      <c r="J290" s="250"/>
      <c r="K290" s="250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226</v>
      </c>
      <c r="AU290" s="258" t="s">
        <v>86</v>
      </c>
      <c r="AV290" s="15" t="s">
        <v>84</v>
      </c>
      <c r="AW290" s="15" t="s">
        <v>32</v>
      </c>
      <c r="AX290" s="15" t="s">
        <v>76</v>
      </c>
      <c r="AY290" s="258" t="s">
        <v>176</v>
      </c>
    </row>
    <row r="291" spans="2:51" s="13" customFormat="1" ht="10.2">
      <c r="B291" s="218"/>
      <c r="C291" s="219"/>
      <c r="D291" s="220" t="s">
        <v>226</v>
      </c>
      <c r="E291" s="221" t="s">
        <v>1</v>
      </c>
      <c r="F291" s="222" t="s">
        <v>427</v>
      </c>
      <c r="G291" s="219"/>
      <c r="H291" s="223">
        <v>7139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226</v>
      </c>
      <c r="AU291" s="229" t="s">
        <v>86</v>
      </c>
      <c r="AV291" s="13" t="s">
        <v>86</v>
      </c>
      <c r="AW291" s="13" t="s">
        <v>32</v>
      </c>
      <c r="AX291" s="13" t="s">
        <v>76</v>
      </c>
      <c r="AY291" s="229" t="s">
        <v>176</v>
      </c>
    </row>
    <row r="292" spans="2:51" s="14" customFormat="1" ht="10.2">
      <c r="B292" s="233"/>
      <c r="C292" s="234"/>
      <c r="D292" s="220" t="s">
        <v>226</v>
      </c>
      <c r="E292" s="235" t="s">
        <v>1</v>
      </c>
      <c r="F292" s="236" t="s">
        <v>249</v>
      </c>
      <c r="G292" s="234"/>
      <c r="H292" s="237">
        <v>7139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226</v>
      </c>
      <c r="AU292" s="243" t="s">
        <v>86</v>
      </c>
      <c r="AV292" s="14" t="s">
        <v>193</v>
      </c>
      <c r="AW292" s="14" t="s">
        <v>32</v>
      </c>
      <c r="AX292" s="14" t="s">
        <v>84</v>
      </c>
      <c r="AY292" s="243" t="s">
        <v>176</v>
      </c>
    </row>
    <row r="293" spans="1:65" s="2" customFormat="1" ht="14.4" customHeight="1">
      <c r="A293" s="34"/>
      <c r="B293" s="35"/>
      <c r="C293" s="205" t="s">
        <v>451</v>
      </c>
      <c r="D293" s="205" t="s">
        <v>179</v>
      </c>
      <c r="E293" s="206" t="s">
        <v>452</v>
      </c>
      <c r="F293" s="207" t="s">
        <v>453</v>
      </c>
      <c r="G293" s="208" t="s">
        <v>236</v>
      </c>
      <c r="H293" s="209">
        <v>13734</v>
      </c>
      <c r="I293" s="210"/>
      <c r="J293" s="211">
        <f>ROUND(I293*H293,2)</f>
        <v>0</v>
      </c>
      <c r="K293" s="207" t="s">
        <v>183</v>
      </c>
      <c r="L293" s="39"/>
      <c r="M293" s="212" t="s">
        <v>1</v>
      </c>
      <c r="N293" s="213" t="s">
        <v>41</v>
      </c>
      <c r="O293" s="71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6" t="s">
        <v>193</v>
      </c>
      <c r="AT293" s="216" t="s">
        <v>179</v>
      </c>
      <c r="AU293" s="216" t="s">
        <v>86</v>
      </c>
      <c r="AY293" s="17" t="s">
        <v>176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84</v>
      </c>
      <c r="BK293" s="217">
        <f>ROUND(I293*H293,2)</f>
        <v>0</v>
      </c>
      <c r="BL293" s="17" t="s">
        <v>193</v>
      </c>
      <c r="BM293" s="216" t="s">
        <v>454</v>
      </c>
    </row>
    <row r="294" spans="2:51" s="15" customFormat="1" ht="10.2">
      <c r="B294" s="249"/>
      <c r="C294" s="250"/>
      <c r="D294" s="220" t="s">
        <v>226</v>
      </c>
      <c r="E294" s="251" t="s">
        <v>1</v>
      </c>
      <c r="F294" s="252" t="s">
        <v>455</v>
      </c>
      <c r="G294" s="250"/>
      <c r="H294" s="251" t="s">
        <v>1</v>
      </c>
      <c r="I294" s="253"/>
      <c r="J294" s="250"/>
      <c r="K294" s="250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226</v>
      </c>
      <c r="AU294" s="258" t="s">
        <v>86</v>
      </c>
      <c r="AV294" s="15" t="s">
        <v>84</v>
      </c>
      <c r="AW294" s="15" t="s">
        <v>32</v>
      </c>
      <c r="AX294" s="15" t="s">
        <v>76</v>
      </c>
      <c r="AY294" s="258" t="s">
        <v>176</v>
      </c>
    </row>
    <row r="295" spans="2:51" s="15" customFormat="1" ht="10.2">
      <c r="B295" s="249"/>
      <c r="C295" s="250"/>
      <c r="D295" s="220" t="s">
        <v>226</v>
      </c>
      <c r="E295" s="251" t="s">
        <v>1</v>
      </c>
      <c r="F295" s="252" t="s">
        <v>456</v>
      </c>
      <c r="G295" s="250"/>
      <c r="H295" s="251" t="s">
        <v>1</v>
      </c>
      <c r="I295" s="253"/>
      <c r="J295" s="250"/>
      <c r="K295" s="250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226</v>
      </c>
      <c r="AU295" s="258" t="s">
        <v>86</v>
      </c>
      <c r="AV295" s="15" t="s">
        <v>84</v>
      </c>
      <c r="AW295" s="15" t="s">
        <v>32</v>
      </c>
      <c r="AX295" s="15" t="s">
        <v>76</v>
      </c>
      <c r="AY295" s="258" t="s">
        <v>176</v>
      </c>
    </row>
    <row r="296" spans="2:51" s="15" customFormat="1" ht="10.2">
      <c r="B296" s="249"/>
      <c r="C296" s="250"/>
      <c r="D296" s="220" t="s">
        <v>226</v>
      </c>
      <c r="E296" s="251" t="s">
        <v>1</v>
      </c>
      <c r="F296" s="252" t="s">
        <v>457</v>
      </c>
      <c r="G296" s="250"/>
      <c r="H296" s="251" t="s">
        <v>1</v>
      </c>
      <c r="I296" s="253"/>
      <c r="J296" s="250"/>
      <c r="K296" s="250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226</v>
      </c>
      <c r="AU296" s="258" t="s">
        <v>86</v>
      </c>
      <c r="AV296" s="15" t="s">
        <v>84</v>
      </c>
      <c r="AW296" s="15" t="s">
        <v>32</v>
      </c>
      <c r="AX296" s="15" t="s">
        <v>76</v>
      </c>
      <c r="AY296" s="258" t="s">
        <v>176</v>
      </c>
    </row>
    <row r="297" spans="2:51" s="15" customFormat="1" ht="10.2">
      <c r="B297" s="249"/>
      <c r="C297" s="250"/>
      <c r="D297" s="220" t="s">
        <v>226</v>
      </c>
      <c r="E297" s="251" t="s">
        <v>1</v>
      </c>
      <c r="F297" s="252" t="s">
        <v>400</v>
      </c>
      <c r="G297" s="250"/>
      <c r="H297" s="251" t="s">
        <v>1</v>
      </c>
      <c r="I297" s="253"/>
      <c r="J297" s="250"/>
      <c r="K297" s="250"/>
      <c r="L297" s="254"/>
      <c r="M297" s="255"/>
      <c r="N297" s="256"/>
      <c r="O297" s="256"/>
      <c r="P297" s="256"/>
      <c r="Q297" s="256"/>
      <c r="R297" s="256"/>
      <c r="S297" s="256"/>
      <c r="T297" s="257"/>
      <c r="AT297" s="258" t="s">
        <v>226</v>
      </c>
      <c r="AU297" s="258" t="s">
        <v>86</v>
      </c>
      <c r="AV297" s="15" t="s">
        <v>84</v>
      </c>
      <c r="AW297" s="15" t="s">
        <v>32</v>
      </c>
      <c r="AX297" s="15" t="s">
        <v>76</v>
      </c>
      <c r="AY297" s="258" t="s">
        <v>176</v>
      </c>
    </row>
    <row r="298" spans="2:51" s="15" customFormat="1" ht="10.2">
      <c r="B298" s="249"/>
      <c r="C298" s="250"/>
      <c r="D298" s="220" t="s">
        <v>226</v>
      </c>
      <c r="E298" s="251" t="s">
        <v>1</v>
      </c>
      <c r="F298" s="252" t="s">
        <v>458</v>
      </c>
      <c r="G298" s="250"/>
      <c r="H298" s="251" t="s">
        <v>1</v>
      </c>
      <c r="I298" s="253"/>
      <c r="J298" s="250"/>
      <c r="K298" s="250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226</v>
      </c>
      <c r="AU298" s="258" t="s">
        <v>86</v>
      </c>
      <c r="AV298" s="15" t="s">
        <v>84</v>
      </c>
      <c r="AW298" s="15" t="s">
        <v>32</v>
      </c>
      <c r="AX298" s="15" t="s">
        <v>76</v>
      </c>
      <c r="AY298" s="258" t="s">
        <v>176</v>
      </c>
    </row>
    <row r="299" spans="2:51" s="15" customFormat="1" ht="10.2">
      <c r="B299" s="249"/>
      <c r="C299" s="250"/>
      <c r="D299" s="220" t="s">
        <v>226</v>
      </c>
      <c r="E299" s="251" t="s">
        <v>1</v>
      </c>
      <c r="F299" s="252" t="s">
        <v>459</v>
      </c>
      <c r="G299" s="250"/>
      <c r="H299" s="251" t="s">
        <v>1</v>
      </c>
      <c r="I299" s="253"/>
      <c r="J299" s="250"/>
      <c r="K299" s="250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226</v>
      </c>
      <c r="AU299" s="258" t="s">
        <v>86</v>
      </c>
      <c r="AV299" s="15" t="s">
        <v>84</v>
      </c>
      <c r="AW299" s="15" t="s">
        <v>32</v>
      </c>
      <c r="AX299" s="15" t="s">
        <v>76</v>
      </c>
      <c r="AY299" s="258" t="s">
        <v>176</v>
      </c>
    </row>
    <row r="300" spans="2:51" s="15" customFormat="1" ht="10.2">
      <c r="B300" s="249"/>
      <c r="C300" s="250"/>
      <c r="D300" s="220" t="s">
        <v>226</v>
      </c>
      <c r="E300" s="251" t="s">
        <v>1</v>
      </c>
      <c r="F300" s="252" t="s">
        <v>460</v>
      </c>
      <c r="G300" s="250"/>
      <c r="H300" s="251" t="s">
        <v>1</v>
      </c>
      <c r="I300" s="253"/>
      <c r="J300" s="250"/>
      <c r="K300" s="250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226</v>
      </c>
      <c r="AU300" s="258" t="s">
        <v>86</v>
      </c>
      <c r="AV300" s="15" t="s">
        <v>84</v>
      </c>
      <c r="AW300" s="15" t="s">
        <v>32</v>
      </c>
      <c r="AX300" s="15" t="s">
        <v>76</v>
      </c>
      <c r="AY300" s="258" t="s">
        <v>176</v>
      </c>
    </row>
    <row r="301" spans="2:51" s="15" customFormat="1" ht="10.2">
      <c r="B301" s="249"/>
      <c r="C301" s="250"/>
      <c r="D301" s="220" t="s">
        <v>226</v>
      </c>
      <c r="E301" s="251" t="s">
        <v>1</v>
      </c>
      <c r="F301" s="252" t="s">
        <v>400</v>
      </c>
      <c r="G301" s="250"/>
      <c r="H301" s="251" t="s">
        <v>1</v>
      </c>
      <c r="I301" s="253"/>
      <c r="J301" s="250"/>
      <c r="K301" s="250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226</v>
      </c>
      <c r="AU301" s="258" t="s">
        <v>86</v>
      </c>
      <c r="AV301" s="15" t="s">
        <v>84</v>
      </c>
      <c r="AW301" s="15" t="s">
        <v>32</v>
      </c>
      <c r="AX301" s="15" t="s">
        <v>76</v>
      </c>
      <c r="AY301" s="258" t="s">
        <v>176</v>
      </c>
    </row>
    <row r="302" spans="2:51" s="15" customFormat="1" ht="10.2">
      <c r="B302" s="249"/>
      <c r="C302" s="250"/>
      <c r="D302" s="220" t="s">
        <v>226</v>
      </c>
      <c r="E302" s="251" t="s">
        <v>1</v>
      </c>
      <c r="F302" s="252" t="s">
        <v>461</v>
      </c>
      <c r="G302" s="250"/>
      <c r="H302" s="251" t="s">
        <v>1</v>
      </c>
      <c r="I302" s="253"/>
      <c r="J302" s="250"/>
      <c r="K302" s="250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226</v>
      </c>
      <c r="AU302" s="258" t="s">
        <v>86</v>
      </c>
      <c r="AV302" s="15" t="s">
        <v>84</v>
      </c>
      <c r="AW302" s="15" t="s">
        <v>32</v>
      </c>
      <c r="AX302" s="15" t="s">
        <v>76</v>
      </c>
      <c r="AY302" s="258" t="s">
        <v>176</v>
      </c>
    </row>
    <row r="303" spans="2:51" s="13" customFormat="1" ht="10.2">
      <c r="B303" s="218"/>
      <c r="C303" s="219"/>
      <c r="D303" s="220" t="s">
        <v>226</v>
      </c>
      <c r="E303" s="221" t="s">
        <v>1</v>
      </c>
      <c r="F303" s="222" t="s">
        <v>462</v>
      </c>
      <c r="G303" s="219"/>
      <c r="H303" s="223">
        <v>13734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226</v>
      </c>
      <c r="AU303" s="229" t="s">
        <v>86</v>
      </c>
      <c r="AV303" s="13" t="s">
        <v>86</v>
      </c>
      <c r="AW303" s="13" t="s">
        <v>32</v>
      </c>
      <c r="AX303" s="13" t="s">
        <v>84</v>
      </c>
      <c r="AY303" s="229" t="s">
        <v>176</v>
      </c>
    </row>
    <row r="304" spans="1:65" s="2" customFormat="1" ht="24.15" customHeight="1">
      <c r="A304" s="34"/>
      <c r="B304" s="35"/>
      <c r="C304" s="205" t="s">
        <v>463</v>
      </c>
      <c r="D304" s="205" t="s">
        <v>179</v>
      </c>
      <c r="E304" s="206" t="s">
        <v>464</v>
      </c>
      <c r="F304" s="207" t="s">
        <v>465</v>
      </c>
      <c r="G304" s="208" t="s">
        <v>236</v>
      </c>
      <c r="H304" s="209">
        <v>6703.5</v>
      </c>
      <c r="I304" s="210"/>
      <c r="J304" s="211">
        <f>ROUND(I304*H304,2)</f>
        <v>0</v>
      </c>
      <c r="K304" s="207" t="s">
        <v>183</v>
      </c>
      <c r="L304" s="39"/>
      <c r="M304" s="212" t="s">
        <v>1</v>
      </c>
      <c r="N304" s="213" t="s">
        <v>41</v>
      </c>
      <c r="O304" s="71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193</v>
      </c>
      <c r="AT304" s="216" t="s">
        <v>179</v>
      </c>
      <c r="AU304" s="216" t="s">
        <v>86</v>
      </c>
      <c r="AY304" s="17" t="s">
        <v>176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84</v>
      </c>
      <c r="BK304" s="217">
        <f>ROUND(I304*H304,2)</f>
        <v>0</v>
      </c>
      <c r="BL304" s="17" t="s">
        <v>193</v>
      </c>
      <c r="BM304" s="216" t="s">
        <v>466</v>
      </c>
    </row>
    <row r="305" spans="2:51" s="15" customFormat="1" ht="20.4">
      <c r="B305" s="249"/>
      <c r="C305" s="250"/>
      <c r="D305" s="220" t="s">
        <v>226</v>
      </c>
      <c r="E305" s="251" t="s">
        <v>1</v>
      </c>
      <c r="F305" s="252" t="s">
        <v>467</v>
      </c>
      <c r="G305" s="250"/>
      <c r="H305" s="251" t="s">
        <v>1</v>
      </c>
      <c r="I305" s="253"/>
      <c r="J305" s="250"/>
      <c r="K305" s="250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226</v>
      </c>
      <c r="AU305" s="258" t="s">
        <v>86</v>
      </c>
      <c r="AV305" s="15" t="s">
        <v>84</v>
      </c>
      <c r="AW305" s="15" t="s">
        <v>32</v>
      </c>
      <c r="AX305" s="15" t="s">
        <v>76</v>
      </c>
      <c r="AY305" s="258" t="s">
        <v>176</v>
      </c>
    </row>
    <row r="306" spans="2:51" s="15" customFormat="1" ht="10.2">
      <c r="B306" s="249"/>
      <c r="C306" s="250"/>
      <c r="D306" s="220" t="s">
        <v>226</v>
      </c>
      <c r="E306" s="251" t="s">
        <v>1</v>
      </c>
      <c r="F306" s="252" t="s">
        <v>468</v>
      </c>
      <c r="G306" s="250"/>
      <c r="H306" s="251" t="s">
        <v>1</v>
      </c>
      <c r="I306" s="253"/>
      <c r="J306" s="250"/>
      <c r="K306" s="250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226</v>
      </c>
      <c r="AU306" s="258" t="s">
        <v>86</v>
      </c>
      <c r="AV306" s="15" t="s">
        <v>84</v>
      </c>
      <c r="AW306" s="15" t="s">
        <v>32</v>
      </c>
      <c r="AX306" s="15" t="s">
        <v>76</v>
      </c>
      <c r="AY306" s="258" t="s">
        <v>176</v>
      </c>
    </row>
    <row r="307" spans="2:51" s="13" customFormat="1" ht="10.2">
      <c r="B307" s="218"/>
      <c r="C307" s="219"/>
      <c r="D307" s="220" t="s">
        <v>226</v>
      </c>
      <c r="E307" s="221" t="s">
        <v>1</v>
      </c>
      <c r="F307" s="222" t="s">
        <v>469</v>
      </c>
      <c r="G307" s="219"/>
      <c r="H307" s="223">
        <v>6703.5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226</v>
      </c>
      <c r="AU307" s="229" t="s">
        <v>86</v>
      </c>
      <c r="AV307" s="13" t="s">
        <v>86</v>
      </c>
      <c r="AW307" s="13" t="s">
        <v>32</v>
      </c>
      <c r="AX307" s="13" t="s">
        <v>76</v>
      </c>
      <c r="AY307" s="229" t="s">
        <v>176</v>
      </c>
    </row>
    <row r="308" spans="2:51" s="14" customFormat="1" ht="10.2">
      <c r="B308" s="233"/>
      <c r="C308" s="234"/>
      <c r="D308" s="220" t="s">
        <v>226</v>
      </c>
      <c r="E308" s="235" t="s">
        <v>1</v>
      </c>
      <c r="F308" s="236" t="s">
        <v>249</v>
      </c>
      <c r="G308" s="234"/>
      <c r="H308" s="237">
        <v>6703.5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226</v>
      </c>
      <c r="AU308" s="243" t="s">
        <v>86</v>
      </c>
      <c r="AV308" s="14" t="s">
        <v>193</v>
      </c>
      <c r="AW308" s="14" t="s">
        <v>32</v>
      </c>
      <c r="AX308" s="14" t="s">
        <v>84</v>
      </c>
      <c r="AY308" s="243" t="s">
        <v>176</v>
      </c>
    </row>
    <row r="309" spans="1:65" s="2" customFormat="1" ht="24.15" customHeight="1">
      <c r="A309" s="34"/>
      <c r="B309" s="35"/>
      <c r="C309" s="205" t="s">
        <v>470</v>
      </c>
      <c r="D309" s="205" t="s">
        <v>179</v>
      </c>
      <c r="E309" s="206" t="s">
        <v>471</v>
      </c>
      <c r="F309" s="207" t="s">
        <v>472</v>
      </c>
      <c r="G309" s="208" t="s">
        <v>236</v>
      </c>
      <c r="H309" s="209">
        <v>6812.5</v>
      </c>
      <c r="I309" s="210"/>
      <c r="J309" s="211">
        <f>ROUND(I309*H309,2)</f>
        <v>0</v>
      </c>
      <c r="K309" s="207" t="s">
        <v>183</v>
      </c>
      <c r="L309" s="39"/>
      <c r="M309" s="212" t="s">
        <v>1</v>
      </c>
      <c r="N309" s="213" t="s">
        <v>41</v>
      </c>
      <c r="O309" s="71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193</v>
      </c>
      <c r="AT309" s="216" t="s">
        <v>179</v>
      </c>
      <c r="AU309" s="216" t="s">
        <v>86</v>
      </c>
      <c r="AY309" s="17" t="s">
        <v>176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84</v>
      </c>
      <c r="BK309" s="217">
        <f>ROUND(I309*H309,2)</f>
        <v>0</v>
      </c>
      <c r="BL309" s="17" t="s">
        <v>193</v>
      </c>
      <c r="BM309" s="216" t="s">
        <v>473</v>
      </c>
    </row>
    <row r="310" spans="2:51" s="15" customFormat="1" ht="20.4">
      <c r="B310" s="249"/>
      <c r="C310" s="250"/>
      <c r="D310" s="220" t="s">
        <v>226</v>
      </c>
      <c r="E310" s="251" t="s">
        <v>1</v>
      </c>
      <c r="F310" s="252" t="s">
        <v>474</v>
      </c>
      <c r="G310" s="250"/>
      <c r="H310" s="251" t="s">
        <v>1</v>
      </c>
      <c r="I310" s="253"/>
      <c r="J310" s="250"/>
      <c r="K310" s="250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226</v>
      </c>
      <c r="AU310" s="258" t="s">
        <v>86</v>
      </c>
      <c r="AV310" s="15" t="s">
        <v>84</v>
      </c>
      <c r="AW310" s="15" t="s">
        <v>32</v>
      </c>
      <c r="AX310" s="15" t="s">
        <v>76</v>
      </c>
      <c r="AY310" s="258" t="s">
        <v>176</v>
      </c>
    </row>
    <row r="311" spans="2:51" s="15" customFormat="1" ht="10.2">
      <c r="B311" s="249"/>
      <c r="C311" s="250"/>
      <c r="D311" s="220" t="s">
        <v>226</v>
      </c>
      <c r="E311" s="251" t="s">
        <v>1</v>
      </c>
      <c r="F311" s="252" t="s">
        <v>475</v>
      </c>
      <c r="G311" s="250"/>
      <c r="H311" s="251" t="s">
        <v>1</v>
      </c>
      <c r="I311" s="253"/>
      <c r="J311" s="250"/>
      <c r="K311" s="250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226</v>
      </c>
      <c r="AU311" s="258" t="s">
        <v>86</v>
      </c>
      <c r="AV311" s="15" t="s">
        <v>84</v>
      </c>
      <c r="AW311" s="15" t="s">
        <v>32</v>
      </c>
      <c r="AX311" s="15" t="s">
        <v>76</v>
      </c>
      <c r="AY311" s="258" t="s">
        <v>176</v>
      </c>
    </row>
    <row r="312" spans="2:51" s="13" customFormat="1" ht="10.2">
      <c r="B312" s="218"/>
      <c r="C312" s="219"/>
      <c r="D312" s="220" t="s">
        <v>226</v>
      </c>
      <c r="E312" s="221" t="s">
        <v>1</v>
      </c>
      <c r="F312" s="222" t="s">
        <v>476</v>
      </c>
      <c r="G312" s="219"/>
      <c r="H312" s="223">
        <v>6812.5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226</v>
      </c>
      <c r="AU312" s="229" t="s">
        <v>86</v>
      </c>
      <c r="AV312" s="13" t="s">
        <v>86</v>
      </c>
      <c r="AW312" s="13" t="s">
        <v>32</v>
      </c>
      <c r="AX312" s="13" t="s">
        <v>76</v>
      </c>
      <c r="AY312" s="229" t="s">
        <v>176</v>
      </c>
    </row>
    <row r="313" spans="2:51" s="14" customFormat="1" ht="10.2">
      <c r="B313" s="233"/>
      <c r="C313" s="234"/>
      <c r="D313" s="220" t="s">
        <v>226</v>
      </c>
      <c r="E313" s="235" t="s">
        <v>1</v>
      </c>
      <c r="F313" s="236" t="s">
        <v>249</v>
      </c>
      <c r="G313" s="234"/>
      <c r="H313" s="237">
        <v>6812.5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226</v>
      </c>
      <c r="AU313" s="243" t="s">
        <v>86</v>
      </c>
      <c r="AV313" s="14" t="s">
        <v>193</v>
      </c>
      <c r="AW313" s="14" t="s">
        <v>32</v>
      </c>
      <c r="AX313" s="14" t="s">
        <v>84</v>
      </c>
      <c r="AY313" s="243" t="s">
        <v>176</v>
      </c>
    </row>
    <row r="314" spans="2:63" s="12" customFormat="1" ht="22.8" customHeight="1">
      <c r="B314" s="189"/>
      <c r="C314" s="190"/>
      <c r="D314" s="191" t="s">
        <v>75</v>
      </c>
      <c r="E314" s="203" t="s">
        <v>213</v>
      </c>
      <c r="F314" s="203" t="s">
        <v>477</v>
      </c>
      <c r="G314" s="190"/>
      <c r="H314" s="190"/>
      <c r="I314" s="193"/>
      <c r="J314" s="204">
        <f>BK314</f>
        <v>0</v>
      </c>
      <c r="K314" s="190"/>
      <c r="L314" s="195"/>
      <c r="M314" s="196"/>
      <c r="N314" s="197"/>
      <c r="O314" s="197"/>
      <c r="P314" s="198">
        <f>SUM(P315:P445)</f>
        <v>0</v>
      </c>
      <c r="Q314" s="197"/>
      <c r="R314" s="198">
        <f>SUM(R315:R445)</f>
        <v>209.6568295</v>
      </c>
      <c r="S314" s="197"/>
      <c r="T314" s="199">
        <f>SUM(T315:T445)</f>
        <v>46.732</v>
      </c>
      <c r="AR314" s="200" t="s">
        <v>84</v>
      </c>
      <c r="AT314" s="201" t="s">
        <v>75</v>
      </c>
      <c r="AU314" s="201" t="s">
        <v>84</v>
      </c>
      <c r="AY314" s="200" t="s">
        <v>176</v>
      </c>
      <c r="BK314" s="202">
        <f>SUM(BK315:BK445)</f>
        <v>0</v>
      </c>
    </row>
    <row r="315" spans="1:65" s="2" customFormat="1" ht="14.4" customHeight="1">
      <c r="A315" s="34"/>
      <c r="B315" s="35"/>
      <c r="C315" s="205" t="s">
        <v>478</v>
      </c>
      <c r="D315" s="205" t="s">
        <v>179</v>
      </c>
      <c r="E315" s="206" t="s">
        <v>479</v>
      </c>
      <c r="F315" s="207" t="s">
        <v>480</v>
      </c>
      <c r="G315" s="208" t="s">
        <v>385</v>
      </c>
      <c r="H315" s="209">
        <v>240</v>
      </c>
      <c r="I315" s="210"/>
      <c r="J315" s="211">
        <f>ROUND(I315*H315,2)</f>
        <v>0</v>
      </c>
      <c r="K315" s="207" t="s">
        <v>183</v>
      </c>
      <c r="L315" s="39"/>
      <c r="M315" s="212" t="s">
        <v>1</v>
      </c>
      <c r="N315" s="213" t="s">
        <v>41</v>
      </c>
      <c r="O315" s="71"/>
      <c r="P315" s="214">
        <f>O315*H315</f>
        <v>0</v>
      </c>
      <c r="Q315" s="214">
        <v>0.04008</v>
      </c>
      <c r="R315" s="214">
        <f>Q315*H315</f>
        <v>9.6192</v>
      </c>
      <c r="S315" s="214">
        <v>0</v>
      </c>
      <c r="T315" s="21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193</v>
      </c>
      <c r="AT315" s="216" t="s">
        <v>179</v>
      </c>
      <c r="AU315" s="216" t="s">
        <v>86</v>
      </c>
      <c r="AY315" s="17" t="s">
        <v>176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84</v>
      </c>
      <c r="BK315" s="217">
        <f>ROUND(I315*H315,2)</f>
        <v>0</v>
      </c>
      <c r="BL315" s="17" t="s">
        <v>193</v>
      </c>
      <c r="BM315" s="216" t="s">
        <v>481</v>
      </c>
    </row>
    <row r="316" spans="1:65" s="2" customFormat="1" ht="14.4" customHeight="1">
      <c r="A316" s="34"/>
      <c r="B316" s="35"/>
      <c r="C316" s="259" t="s">
        <v>482</v>
      </c>
      <c r="D316" s="259" t="s">
        <v>341</v>
      </c>
      <c r="E316" s="260" t="s">
        <v>483</v>
      </c>
      <c r="F316" s="261" t="s">
        <v>484</v>
      </c>
      <c r="G316" s="262" t="s">
        <v>374</v>
      </c>
      <c r="H316" s="263">
        <v>2190.4</v>
      </c>
      <c r="I316" s="264"/>
      <c r="J316" s="265">
        <f>ROUND(I316*H316,2)</f>
        <v>0</v>
      </c>
      <c r="K316" s="261" t="s">
        <v>1</v>
      </c>
      <c r="L316" s="266"/>
      <c r="M316" s="267" t="s">
        <v>1</v>
      </c>
      <c r="N316" s="268" t="s">
        <v>41</v>
      </c>
      <c r="O316" s="71"/>
      <c r="P316" s="214">
        <f>O316*H316</f>
        <v>0</v>
      </c>
      <c r="Q316" s="214">
        <v>0.051</v>
      </c>
      <c r="R316" s="214">
        <f>Q316*H316</f>
        <v>111.71039999999999</v>
      </c>
      <c r="S316" s="214">
        <v>0</v>
      </c>
      <c r="T316" s="215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6" t="s">
        <v>210</v>
      </c>
      <c r="AT316" s="216" t="s">
        <v>341</v>
      </c>
      <c r="AU316" s="216" t="s">
        <v>86</v>
      </c>
      <c r="AY316" s="17" t="s">
        <v>176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7" t="s">
        <v>84</v>
      </c>
      <c r="BK316" s="217">
        <f>ROUND(I316*H316,2)</f>
        <v>0</v>
      </c>
      <c r="BL316" s="17" t="s">
        <v>193</v>
      </c>
      <c r="BM316" s="216" t="s">
        <v>485</v>
      </c>
    </row>
    <row r="317" spans="2:51" s="13" customFormat="1" ht="10.2">
      <c r="B317" s="218"/>
      <c r="C317" s="219"/>
      <c r="D317" s="220" t="s">
        <v>226</v>
      </c>
      <c r="E317" s="221" t="s">
        <v>1</v>
      </c>
      <c r="F317" s="222" t="s">
        <v>486</v>
      </c>
      <c r="G317" s="219"/>
      <c r="H317" s="223">
        <v>2190.4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226</v>
      </c>
      <c r="AU317" s="229" t="s">
        <v>86</v>
      </c>
      <c r="AV317" s="13" t="s">
        <v>86</v>
      </c>
      <c r="AW317" s="13" t="s">
        <v>32</v>
      </c>
      <c r="AX317" s="13" t="s">
        <v>84</v>
      </c>
      <c r="AY317" s="229" t="s">
        <v>176</v>
      </c>
    </row>
    <row r="318" spans="1:65" s="2" customFormat="1" ht="24.15" customHeight="1">
      <c r="A318" s="34"/>
      <c r="B318" s="35"/>
      <c r="C318" s="205" t="s">
        <v>487</v>
      </c>
      <c r="D318" s="205" t="s">
        <v>179</v>
      </c>
      <c r="E318" s="206" t="s">
        <v>488</v>
      </c>
      <c r="F318" s="207" t="s">
        <v>489</v>
      </c>
      <c r="G318" s="208" t="s">
        <v>385</v>
      </c>
      <c r="H318" s="209">
        <v>312</v>
      </c>
      <c r="I318" s="210"/>
      <c r="J318" s="211">
        <f>ROUND(I318*H318,2)</f>
        <v>0</v>
      </c>
      <c r="K318" s="207" t="s">
        <v>183</v>
      </c>
      <c r="L318" s="39"/>
      <c r="M318" s="212" t="s">
        <v>1</v>
      </c>
      <c r="N318" s="213" t="s">
        <v>41</v>
      </c>
      <c r="O318" s="71"/>
      <c r="P318" s="214">
        <f>O318*H318</f>
        <v>0</v>
      </c>
      <c r="Q318" s="214">
        <v>0.0231</v>
      </c>
      <c r="R318" s="214">
        <f>Q318*H318</f>
        <v>7.207199999999999</v>
      </c>
      <c r="S318" s="214">
        <v>0</v>
      </c>
      <c r="T318" s="21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6" t="s">
        <v>193</v>
      </c>
      <c r="AT318" s="216" t="s">
        <v>179</v>
      </c>
      <c r="AU318" s="216" t="s">
        <v>86</v>
      </c>
      <c r="AY318" s="17" t="s">
        <v>176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7" t="s">
        <v>84</v>
      </c>
      <c r="BK318" s="217">
        <f>ROUND(I318*H318,2)</f>
        <v>0</v>
      </c>
      <c r="BL318" s="17" t="s">
        <v>193</v>
      </c>
      <c r="BM318" s="216" t="s">
        <v>490</v>
      </c>
    </row>
    <row r="319" spans="2:51" s="15" customFormat="1" ht="20.4">
      <c r="B319" s="249"/>
      <c r="C319" s="250"/>
      <c r="D319" s="220" t="s">
        <v>226</v>
      </c>
      <c r="E319" s="251" t="s">
        <v>1</v>
      </c>
      <c r="F319" s="252" t="s">
        <v>491</v>
      </c>
      <c r="G319" s="250"/>
      <c r="H319" s="251" t="s">
        <v>1</v>
      </c>
      <c r="I319" s="253"/>
      <c r="J319" s="250"/>
      <c r="K319" s="250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226</v>
      </c>
      <c r="AU319" s="258" t="s">
        <v>86</v>
      </c>
      <c r="AV319" s="15" t="s">
        <v>84</v>
      </c>
      <c r="AW319" s="15" t="s">
        <v>32</v>
      </c>
      <c r="AX319" s="15" t="s">
        <v>76</v>
      </c>
      <c r="AY319" s="258" t="s">
        <v>176</v>
      </c>
    </row>
    <row r="320" spans="2:51" s="15" customFormat="1" ht="20.4">
      <c r="B320" s="249"/>
      <c r="C320" s="250"/>
      <c r="D320" s="220" t="s">
        <v>226</v>
      </c>
      <c r="E320" s="251" t="s">
        <v>1</v>
      </c>
      <c r="F320" s="252" t="s">
        <v>492</v>
      </c>
      <c r="G320" s="250"/>
      <c r="H320" s="251" t="s">
        <v>1</v>
      </c>
      <c r="I320" s="253"/>
      <c r="J320" s="250"/>
      <c r="K320" s="250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226</v>
      </c>
      <c r="AU320" s="258" t="s">
        <v>86</v>
      </c>
      <c r="AV320" s="15" t="s">
        <v>84</v>
      </c>
      <c r="AW320" s="15" t="s">
        <v>32</v>
      </c>
      <c r="AX320" s="15" t="s">
        <v>76</v>
      </c>
      <c r="AY320" s="258" t="s">
        <v>176</v>
      </c>
    </row>
    <row r="321" spans="2:51" s="15" customFormat="1" ht="20.4">
      <c r="B321" s="249"/>
      <c r="C321" s="250"/>
      <c r="D321" s="220" t="s">
        <v>226</v>
      </c>
      <c r="E321" s="251" t="s">
        <v>1</v>
      </c>
      <c r="F321" s="252" t="s">
        <v>493</v>
      </c>
      <c r="G321" s="250"/>
      <c r="H321" s="251" t="s">
        <v>1</v>
      </c>
      <c r="I321" s="253"/>
      <c r="J321" s="250"/>
      <c r="K321" s="250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226</v>
      </c>
      <c r="AU321" s="258" t="s">
        <v>86</v>
      </c>
      <c r="AV321" s="15" t="s">
        <v>84</v>
      </c>
      <c r="AW321" s="15" t="s">
        <v>32</v>
      </c>
      <c r="AX321" s="15" t="s">
        <v>76</v>
      </c>
      <c r="AY321" s="258" t="s">
        <v>176</v>
      </c>
    </row>
    <row r="322" spans="2:51" s="15" customFormat="1" ht="20.4">
      <c r="B322" s="249"/>
      <c r="C322" s="250"/>
      <c r="D322" s="220" t="s">
        <v>226</v>
      </c>
      <c r="E322" s="251" t="s">
        <v>1</v>
      </c>
      <c r="F322" s="252" t="s">
        <v>494</v>
      </c>
      <c r="G322" s="250"/>
      <c r="H322" s="251" t="s">
        <v>1</v>
      </c>
      <c r="I322" s="253"/>
      <c r="J322" s="250"/>
      <c r="K322" s="250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226</v>
      </c>
      <c r="AU322" s="258" t="s">
        <v>86</v>
      </c>
      <c r="AV322" s="15" t="s">
        <v>84</v>
      </c>
      <c r="AW322" s="15" t="s">
        <v>32</v>
      </c>
      <c r="AX322" s="15" t="s">
        <v>76</v>
      </c>
      <c r="AY322" s="258" t="s">
        <v>176</v>
      </c>
    </row>
    <row r="323" spans="2:51" s="15" customFormat="1" ht="10.2">
      <c r="B323" s="249"/>
      <c r="C323" s="250"/>
      <c r="D323" s="220" t="s">
        <v>226</v>
      </c>
      <c r="E323" s="251" t="s">
        <v>1</v>
      </c>
      <c r="F323" s="252" t="s">
        <v>400</v>
      </c>
      <c r="G323" s="250"/>
      <c r="H323" s="251" t="s">
        <v>1</v>
      </c>
      <c r="I323" s="253"/>
      <c r="J323" s="250"/>
      <c r="K323" s="250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226</v>
      </c>
      <c r="AU323" s="258" t="s">
        <v>86</v>
      </c>
      <c r="AV323" s="15" t="s">
        <v>84</v>
      </c>
      <c r="AW323" s="15" t="s">
        <v>32</v>
      </c>
      <c r="AX323" s="15" t="s">
        <v>76</v>
      </c>
      <c r="AY323" s="258" t="s">
        <v>176</v>
      </c>
    </row>
    <row r="324" spans="2:51" s="15" customFormat="1" ht="10.2">
      <c r="B324" s="249"/>
      <c r="C324" s="250"/>
      <c r="D324" s="220" t="s">
        <v>226</v>
      </c>
      <c r="E324" s="251" t="s">
        <v>1</v>
      </c>
      <c r="F324" s="252" t="s">
        <v>495</v>
      </c>
      <c r="G324" s="250"/>
      <c r="H324" s="251" t="s">
        <v>1</v>
      </c>
      <c r="I324" s="253"/>
      <c r="J324" s="250"/>
      <c r="K324" s="250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226</v>
      </c>
      <c r="AU324" s="258" t="s">
        <v>86</v>
      </c>
      <c r="AV324" s="15" t="s">
        <v>84</v>
      </c>
      <c r="AW324" s="15" t="s">
        <v>32</v>
      </c>
      <c r="AX324" s="15" t="s">
        <v>76</v>
      </c>
      <c r="AY324" s="258" t="s">
        <v>176</v>
      </c>
    </row>
    <row r="325" spans="2:51" s="13" customFormat="1" ht="10.2">
      <c r="B325" s="218"/>
      <c r="C325" s="219"/>
      <c r="D325" s="220" t="s">
        <v>226</v>
      </c>
      <c r="E325" s="221" t="s">
        <v>1</v>
      </c>
      <c r="F325" s="222" t="s">
        <v>496</v>
      </c>
      <c r="G325" s="219"/>
      <c r="H325" s="223">
        <v>312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226</v>
      </c>
      <c r="AU325" s="229" t="s">
        <v>86</v>
      </c>
      <c r="AV325" s="13" t="s">
        <v>86</v>
      </c>
      <c r="AW325" s="13" t="s">
        <v>32</v>
      </c>
      <c r="AX325" s="13" t="s">
        <v>84</v>
      </c>
      <c r="AY325" s="229" t="s">
        <v>176</v>
      </c>
    </row>
    <row r="326" spans="1:65" s="2" customFormat="1" ht="24.15" customHeight="1">
      <c r="A326" s="34"/>
      <c r="B326" s="35"/>
      <c r="C326" s="205" t="s">
        <v>497</v>
      </c>
      <c r="D326" s="205" t="s">
        <v>179</v>
      </c>
      <c r="E326" s="206" t="s">
        <v>498</v>
      </c>
      <c r="F326" s="207" t="s">
        <v>499</v>
      </c>
      <c r="G326" s="208" t="s">
        <v>385</v>
      </c>
      <c r="H326" s="209">
        <v>24</v>
      </c>
      <c r="I326" s="210"/>
      <c r="J326" s="211">
        <f>ROUND(I326*H326,2)</f>
        <v>0</v>
      </c>
      <c r="K326" s="207" t="s">
        <v>183</v>
      </c>
      <c r="L326" s="39"/>
      <c r="M326" s="212" t="s">
        <v>1</v>
      </c>
      <c r="N326" s="213" t="s">
        <v>41</v>
      </c>
      <c r="O326" s="71"/>
      <c r="P326" s="214">
        <f>O326*H326</f>
        <v>0</v>
      </c>
      <c r="Q326" s="214">
        <v>0.0396</v>
      </c>
      <c r="R326" s="214">
        <f>Q326*H326</f>
        <v>0.9504000000000001</v>
      </c>
      <c r="S326" s="214">
        <v>0</v>
      </c>
      <c r="T326" s="21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6" t="s">
        <v>193</v>
      </c>
      <c r="AT326" s="216" t="s">
        <v>179</v>
      </c>
      <c r="AU326" s="216" t="s">
        <v>86</v>
      </c>
      <c r="AY326" s="17" t="s">
        <v>176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7" t="s">
        <v>84</v>
      </c>
      <c r="BK326" s="217">
        <f>ROUND(I326*H326,2)</f>
        <v>0</v>
      </c>
      <c r="BL326" s="17" t="s">
        <v>193</v>
      </c>
      <c r="BM326" s="216" t="s">
        <v>500</v>
      </c>
    </row>
    <row r="327" spans="2:51" s="15" customFormat="1" ht="20.4">
      <c r="B327" s="249"/>
      <c r="C327" s="250"/>
      <c r="D327" s="220" t="s">
        <v>226</v>
      </c>
      <c r="E327" s="251" t="s">
        <v>1</v>
      </c>
      <c r="F327" s="252" t="s">
        <v>491</v>
      </c>
      <c r="G327" s="250"/>
      <c r="H327" s="251" t="s">
        <v>1</v>
      </c>
      <c r="I327" s="253"/>
      <c r="J327" s="250"/>
      <c r="K327" s="250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226</v>
      </c>
      <c r="AU327" s="258" t="s">
        <v>86</v>
      </c>
      <c r="AV327" s="15" t="s">
        <v>84</v>
      </c>
      <c r="AW327" s="15" t="s">
        <v>32</v>
      </c>
      <c r="AX327" s="15" t="s">
        <v>76</v>
      </c>
      <c r="AY327" s="258" t="s">
        <v>176</v>
      </c>
    </row>
    <row r="328" spans="2:51" s="15" customFormat="1" ht="20.4">
      <c r="B328" s="249"/>
      <c r="C328" s="250"/>
      <c r="D328" s="220" t="s">
        <v>226</v>
      </c>
      <c r="E328" s="251" t="s">
        <v>1</v>
      </c>
      <c r="F328" s="252" t="s">
        <v>492</v>
      </c>
      <c r="G328" s="250"/>
      <c r="H328" s="251" t="s">
        <v>1</v>
      </c>
      <c r="I328" s="253"/>
      <c r="J328" s="250"/>
      <c r="K328" s="250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226</v>
      </c>
      <c r="AU328" s="258" t="s">
        <v>86</v>
      </c>
      <c r="AV328" s="15" t="s">
        <v>84</v>
      </c>
      <c r="AW328" s="15" t="s">
        <v>32</v>
      </c>
      <c r="AX328" s="15" t="s">
        <v>76</v>
      </c>
      <c r="AY328" s="258" t="s">
        <v>176</v>
      </c>
    </row>
    <row r="329" spans="2:51" s="15" customFormat="1" ht="20.4">
      <c r="B329" s="249"/>
      <c r="C329" s="250"/>
      <c r="D329" s="220" t="s">
        <v>226</v>
      </c>
      <c r="E329" s="251" t="s">
        <v>1</v>
      </c>
      <c r="F329" s="252" t="s">
        <v>493</v>
      </c>
      <c r="G329" s="250"/>
      <c r="H329" s="251" t="s">
        <v>1</v>
      </c>
      <c r="I329" s="253"/>
      <c r="J329" s="250"/>
      <c r="K329" s="250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226</v>
      </c>
      <c r="AU329" s="258" t="s">
        <v>86</v>
      </c>
      <c r="AV329" s="15" t="s">
        <v>84</v>
      </c>
      <c r="AW329" s="15" t="s">
        <v>32</v>
      </c>
      <c r="AX329" s="15" t="s">
        <v>76</v>
      </c>
      <c r="AY329" s="258" t="s">
        <v>176</v>
      </c>
    </row>
    <row r="330" spans="2:51" s="15" customFormat="1" ht="20.4">
      <c r="B330" s="249"/>
      <c r="C330" s="250"/>
      <c r="D330" s="220" t="s">
        <v>226</v>
      </c>
      <c r="E330" s="251" t="s">
        <v>1</v>
      </c>
      <c r="F330" s="252" t="s">
        <v>494</v>
      </c>
      <c r="G330" s="250"/>
      <c r="H330" s="251" t="s">
        <v>1</v>
      </c>
      <c r="I330" s="253"/>
      <c r="J330" s="250"/>
      <c r="K330" s="250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226</v>
      </c>
      <c r="AU330" s="258" t="s">
        <v>86</v>
      </c>
      <c r="AV330" s="15" t="s">
        <v>84</v>
      </c>
      <c r="AW330" s="15" t="s">
        <v>32</v>
      </c>
      <c r="AX330" s="15" t="s">
        <v>76</v>
      </c>
      <c r="AY330" s="258" t="s">
        <v>176</v>
      </c>
    </row>
    <row r="331" spans="2:51" s="15" customFormat="1" ht="10.2">
      <c r="B331" s="249"/>
      <c r="C331" s="250"/>
      <c r="D331" s="220" t="s">
        <v>226</v>
      </c>
      <c r="E331" s="251" t="s">
        <v>1</v>
      </c>
      <c r="F331" s="252" t="s">
        <v>400</v>
      </c>
      <c r="G331" s="250"/>
      <c r="H331" s="251" t="s">
        <v>1</v>
      </c>
      <c r="I331" s="253"/>
      <c r="J331" s="250"/>
      <c r="K331" s="250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226</v>
      </c>
      <c r="AU331" s="258" t="s">
        <v>86</v>
      </c>
      <c r="AV331" s="15" t="s">
        <v>84</v>
      </c>
      <c r="AW331" s="15" t="s">
        <v>32</v>
      </c>
      <c r="AX331" s="15" t="s">
        <v>76</v>
      </c>
      <c r="AY331" s="258" t="s">
        <v>176</v>
      </c>
    </row>
    <row r="332" spans="2:51" s="15" customFormat="1" ht="10.2">
      <c r="B332" s="249"/>
      <c r="C332" s="250"/>
      <c r="D332" s="220" t="s">
        <v>226</v>
      </c>
      <c r="E332" s="251" t="s">
        <v>1</v>
      </c>
      <c r="F332" s="252" t="s">
        <v>495</v>
      </c>
      <c r="G332" s="250"/>
      <c r="H332" s="251" t="s">
        <v>1</v>
      </c>
      <c r="I332" s="253"/>
      <c r="J332" s="250"/>
      <c r="K332" s="250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226</v>
      </c>
      <c r="AU332" s="258" t="s">
        <v>86</v>
      </c>
      <c r="AV332" s="15" t="s">
        <v>84</v>
      </c>
      <c r="AW332" s="15" t="s">
        <v>32</v>
      </c>
      <c r="AX332" s="15" t="s">
        <v>76</v>
      </c>
      <c r="AY332" s="258" t="s">
        <v>176</v>
      </c>
    </row>
    <row r="333" spans="2:51" s="13" customFormat="1" ht="10.2">
      <c r="B333" s="218"/>
      <c r="C333" s="219"/>
      <c r="D333" s="220" t="s">
        <v>226</v>
      </c>
      <c r="E333" s="221" t="s">
        <v>1</v>
      </c>
      <c r="F333" s="222" t="s">
        <v>501</v>
      </c>
      <c r="G333" s="219"/>
      <c r="H333" s="223">
        <v>24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226</v>
      </c>
      <c r="AU333" s="229" t="s">
        <v>86</v>
      </c>
      <c r="AV333" s="13" t="s">
        <v>86</v>
      </c>
      <c r="AW333" s="13" t="s">
        <v>32</v>
      </c>
      <c r="AX333" s="13" t="s">
        <v>84</v>
      </c>
      <c r="AY333" s="229" t="s">
        <v>176</v>
      </c>
    </row>
    <row r="334" spans="1:65" s="2" customFormat="1" ht="24.15" customHeight="1">
      <c r="A334" s="34"/>
      <c r="B334" s="35"/>
      <c r="C334" s="205" t="s">
        <v>502</v>
      </c>
      <c r="D334" s="205" t="s">
        <v>179</v>
      </c>
      <c r="E334" s="206" t="s">
        <v>503</v>
      </c>
      <c r="F334" s="207" t="s">
        <v>504</v>
      </c>
      <c r="G334" s="208" t="s">
        <v>240</v>
      </c>
      <c r="H334" s="209">
        <v>8</v>
      </c>
      <c r="I334" s="210"/>
      <c r="J334" s="211">
        <f>ROUND(I334*H334,2)</f>
        <v>0</v>
      </c>
      <c r="K334" s="207" t="s">
        <v>183</v>
      </c>
      <c r="L334" s="39"/>
      <c r="M334" s="212" t="s">
        <v>1</v>
      </c>
      <c r="N334" s="213" t="s">
        <v>41</v>
      </c>
      <c r="O334" s="71"/>
      <c r="P334" s="214">
        <f>O334*H334</f>
        <v>0</v>
      </c>
      <c r="Q334" s="214">
        <v>0.00036</v>
      </c>
      <c r="R334" s="214">
        <f>Q334*H334</f>
        <v>0.00288</v>
      </c>
      <c r="S334" s="214">
        <v>0</v>
      </c>
      <c r="T334" s="21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6" t="s">
        <v>193</v>
      </c>
      <c r="AT334" s="216" t="s">
        <v>179</v>
      </c>
      <c r="AU334" s="216" t="s">
        <v>86</v>
      </c>
      <c r="AY334" s="17" t="s">
        <v>176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7" t="s">
        <v>84</v>
      </c>
      <c r="BK334" s="217">
        <f>ROUND(I334*H334,2)</f>
        <v>0</v>
      </c>
      <c r="BL334" s="17" t="s">
        <v>193</v>
      </c>
      <c r="BM334" s="216" t="s">
        <v>505</v>
      </c>
    </row>
    <row r="335" spans="2:51" s="15" customFormat="1" ht="20.4">
      <c r="B335" s="249"/>
      <c r="C335" s="250"/>
      <c r="D335" s="220" t="s">
        <v>226</v>
      </c>
      <c r="E335" s="251" t="s">
        <v>1</v>
      </c>
      <c r="F335" s="252" t="s">
        <v>397</v>
      </c>
      <c r="G335" s="250"/>
      <c r="H335" s="251" t="s">
        <v>1</v>
      </c>
      <c r="I335" s="253"/>
      <c r="J335" s="250"/>
      <c r="K335" s="250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226</v>
      </c>
      <c r="AU335" s="258" t="s">
        <v>86</v>
      </c>
      <c r="AV335" s="15" t="s">
        <v>84</v>
      </c>
      <c r="AW335" s="15" t="s">
        <v>32</v>
      </c>
      <c r="AX335" s="15" t="s">
        <v>76</v>
      </c>
      <c r="AY335" s="258" t="s">
        <v>176</v>
      </c>
    </row>
    <row r="336" spans="2:51" s="15" customFormat="1" ht="10.2">
      <c r="B336" s="249"/>
      <c r="C336" s="250"/>
      <c r="D336" s="220" t="s">
        <v>226</v>
      </c>
      <c r="E336" s="251" t="s">
        <v>1</v>
      </c>
      <c r="F336" s="252" t="s">
        <v>506</v>
      </c>
      <c r="G336" s="250"/>
      <c r="H336" s="251" t="s">
        <v>1</v>
      </c>
      <c r="I336" s="253"/>
      <c r="J336" s="250"/>
      <c r="K336" s="250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226</v>
      </c>
      <c r="AU336" s="258" t="s">
        <v>86</v>
      </c>
      <c r="AV336" s="15" t="s">
        <v>84</v>
      </c>
      <c r="AW336" s="15" t="s">
        <v>32</v>
      </c>
      <c r="AX336" s="15" t="s">
        <v>76</v>
      </c>
      <c r="AY336" s="258" t="s">
        <v>176</v>
      </c>
    </row>
    <row r="337" spans="2:51" s="15" customFormat="1" ht="10.2">
      <c r="B337" s="249"/>
      <c r="C337" s="250"/>
      <c r="D337" s="220" t="s">
        <v>226</v>
      </c>
      <c r="E337" s="251" t="s">
        <v>1</v>
      </c>
      <c r="F337" s="252" t="s">
        <v>507</v>
      </c>
      <c r="G337" s="250"/>
      <c r="H337" s="251" t="s">
        <v>1</v>
      </c>
      <c r="I337" s="253"/>
      <c r="J337" s="250"/>
      <c r="K337" s="250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226</v>
      </c>
      <c r="AU337" s="258" t="s">
        <v>86</v>
      </c>
      <c r="AV337" s="15" t="s">
        <v>84</v>
      </c>
      <c r="AW337" s="15" t="s">
        <v>32</v>
      </c>
      <c r="AX337" s="15" t="s">
        <v>76</v>
      </c>
      <c r="AY337" s="258" t="s">
        <v>176</v>
      </c>
    </row>
    <row r="338" spans="2:51" s="13" customFormat="1" ht="10.2">
      <c r="B338" s="218"/>
      <c r="C338" s="219"/>
      <c r="D338" s="220" t="s">
        <v>226</v>
      </c>
      <c r="E338" s="221" t="s">
        <v>1</v>
      </c>
      <c r="F338" s="222" t="s">
        <v>210</v>
      </c>
      <c r="G338" s="219"/>
      <c r="H338" s="223">
        <v>8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226</v>
      </c>
      <c r="AU338" s="229" t="s">
        <v>86</v>
      </c>
      <c r="AV338" s="13" t="s">
        <v>86</v>
      </c>
      <c r="AW338" s="13" t="s">
        <v>32</v>
      </c>
      <c r="AX338" s="13" t="s">
        <v>76</v>
      </c>
      <c r="AY338" s="229" t="s">
        <v>176</v>
      </c>
    </row>
    <row r="339" spans="2:51" s="14" customFormat="1" ht="10.2">
      <c r="B339" s="233"/>
      <c r="C339" s="234"/>
      <c r="D339" s="220" t="s">
        <v>226</v>
      </c>
      <c r="E339" s="235" t="s">
        <v>1</v>
      </c>
      <c r="F339" s="236" t="s">
        <v>249</v>
      </c>
      <c r="G339" s="234"/>
      <c r="H339" s="237">
        <v>8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AT339" s="243" t="s">
        <v>226</v>
      </c>
      <c r="AU339" s="243" t="s">
        <v>86</v>
      </c>
      <c r="AV339" s="14" t="s">
        <v>193</v>
      </c>
      <c r="AW339" s="14" t="s">
        <v>32</v>
      </c>
      <c r="AX339" s="14" t="s">
        <v>84</v>
      </c>
      <c r="AY339" s="243" t="s">
        <v>176</v>
      </c>
    </row>
    <row r="340" spans="1:65" s="2" customFormat="1" ht="14.4" customHeight="1">
      <c r="A340" s="34"/>
      <c r="B340" s="35"/>
      <c r="C340" s="259" t="s">
        <v>508</v>
      </c>
      <c r="D340" s="259" t="s">
        <v>341</v>
      </c>
      <c r="E340" s="260" t="s">
        <v>509</v>
      </c>
      <c r="F340" s="261" t="s">
        <v>510</v>
      </c>
      <c r="G340" s="262" t="s">
        <v>240</v>
      </c>
      <c r="H340" s="263">
        <v>8</v>
      </c>
      <c r="I340" s="264"/>
      <c r="J340" s="265">
        <f>ROUND(I340*H340,2)</f>
        <v>0</v>
      </c>
      <c r="K340" s="261" t="s">
        <v>183</v>
      </c>
      <c r="L340" s="266"/>
      <c r="M340" s="267" t="s">
        <v>1</v>
      </c>
      <c r="N340" s="268" t="s">
        <v>41</v>
      </c>
      <c r="O340" s="71"/>
      <c r="P340" s="214">
        <f>O340*H340</f>
        <v>0</v>
      </c>
      <c r="Q340" s="214">
        <v>0.0025</v>
      </c>
      <c r="R340" s="214">
        <f>Q340*H340</f>
        <v>0.02</v>
      </c>
      <c r="S340" s="214">
        <v>0</v>
      </c>
      <c r="T340" s="215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16" t="s">
        <v>210</v>
      </c>
      <c r="AT340" s="216" t="s">
        <v>341</v>
      </c>
      <c r="AU340" s="216" t="s">
        <v>86</v>
      </c>
      <c r="AY340" s="17" t="s">
        <v>176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7" t="s">
        <v>84</v>
      </c>
      <c r="BK340" s="217">
        <f>ROUND(I340*H340,2)</f>
        <v>0</v>
      </c>
      <c r="BL340" s="17" t="s">
        <v>193</v>
      </c>
      <c r="BM340" s="216" t="s">
        <v>511</v>
      </c>
    </row>
    <row r="341" spans="1:65" s="2" customFormat="1" ht="24.15" customHeight="1">
      <c r="A341" s="34"/>
      <c r="B341" s="35"/>
      <c r="C341" s="205" t="s">
        <v>512</v>
      </c>
      <c r="D341" s="205" t="s">
        <v>179</v>
      </c>
      <c r="E341" s="206" t="s">
        <v>513</v>
      </c>
      <c r="F341" s="207" t="s">
        <v>514</v>
      </c>
      <c r="G341" s="208" t="s">
        <v>385</v>
      </c>
      <c r="H341" s="209">
        <v>121.05</v>
      </c>
      <c r="I341" s="210"/>
      <c r="J341" s="211">
        <f>ROUND(I341*H341,2)</f>
        <v>0</v>
      </c>
      <c r="K341" s="207" t="s">
        <v>183</v>
      </c>
      <c r="L341" s="39"/>
      <c r="M341" s="212" t="s">
        <v>1</v>
      </c>
      <c r="N341" s="213" t="s">
        <v>41</v>
      </c>
      <c r="O341" s="71"/>
      <c r="P341" s="214">
        <f>O341*H341</f>
        <v>0</v>
      </c>
      <c r="Q341" s="214">
        <v>0.08978</v>
      </c>
      <c r="R341" s="214">
        <f>Q341*H341</f>
        <v>10.867868999999999</v>
      </c>
      <c r="S341" s="214">
        <v>0</v>
      </c>
      <c r="T341" s="21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6" t="s">
        <v>193</v>
      </c>
      <c r="AT341" s="216" t="s">
        <v>179</v>
      </c>
      <c r="AU341" s="216" t="s">
        <v>86</v>
      </c>
      <c r="AY341" s="17" t="s">
        <v>176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7" t="s">
        <v>84</v>
      </c>
      <c r="BK341" s="217">
        <f>ROUND(I341*H341,2)</f>
        <v>0</v>
      </c>
      <c r="BL341" s="17" t="s">
        <v>193</v>
      </c>
      <c r="BM341" s="216" t="s">
        <v>515</v>
      </c>
    </row>
    <row r="342" spans="2:51" s="15" customFormat="1" ht="20.4">
      <c r="B342" s="249"/>
      <c r="C342" s="250"/>
      <c r="D342" s="220" t="s">
        <v>226</v>
      </c>
      <c r="E342" s="251" t="s">
        <v>1</v>
      </c>
      <c r="F342" s="252" t="s">
        <v>516</v>
      </c>
      <c r="G342" s="250"/>
      <c r="H342" s="251" t="s">
        <v>1</v>
      </c>
      <c r="I342" s="253"/>
      <c r="J342" s="250"/>
      <c r="K342" s="250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226</v>
      </c>
      <c r="AU342" s="258" t="s">
        <v>86</v>
      </c>
      <c r="AV342" s="15" t="s">
        <v>84</v>
      </c>
      <c r="AW342" s="15" t="s">
        <v>32</v>
      </c>
      <c r="AX342" s="15" t="s">
        <v>76</v>
      </c>
      <c r="AY342" s="258" t="s">
        <v>176</v>
      </c>
    </row>
    <row r="343" spans="2:51" s="15" customFormat="1" ht="10.2">
      <c r="B343" s="249"/>
      <c r="C343" s="250"/>
      <c r="D343" s="220" t="s">
        <v>226</v>
      </c>
      <c r="E343" s="251" t="s">
        <v>1</v>
      </c>
      <c r="F343" s="252" t="s">
        <v>517</v>
      </c>
      <c r="G343" s="250"/>
      <c r="H343" s="251" t="s">
        <v>1</v>
      </c>
      <c r="I343" s="253"/>
      <c r="J343" s="250"/>
      <c r="K343" s="250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226</v>
      </c>
      <c r="AU343" s="258" t="s">
        <v>86</v>
      </c>
      <c r="AV343" s="15" t="s">
        <v>84</v>
      </c>
      <c r="AW343" s="15" t="s">
        <v>32</v>
      </c>
      <c r="AX343" s="15" t="s">
        <v>76</v>
      </c>
      <c r="AY343" s="258" t="s">
        <v>176</v>
      </c>
    </row>
    <row r="344" spans="2:51" s="15" customFormat="1" ht="10.2">
      <c r="B344" s="249"/>
      <c r="C344" s="250"/>
      <c r="D344" s="220" t="s">
        <v>226</v>
      </c>
      <c r="E344" s="251" t="s">
        <v>1</v>
      </c>
      <c r="F344" s="252" t="s">
        <v>518</v>
      </c>
      <c r="G344" s="250"/>
      <c r="H344" s="251" t="s">
        <v>1</v>
      </c>
      <c r="I344" s="253"/>
      <c r="J344" s="250"/>
      <c r="K344" s="250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226</v>
      </c>
      <c r="AU344" s="258" t="s">
        <v>86</v>
      </c>
      <c r="AV344" s="15" t="s">
        <v>84</v>
      </c>
      <c r="AW344" s="15" t="s">
        <v>32</v>
      </c>
      <c r="AX344" s="15" t="s">
        <v>76</v>
      </c>
      <c r="AY344" s="258" t="s">
        <v>176</v>
      </c>
    </row>
    <row r="345" spans="2:51" s="15" customFormat="1" ht="10.2">
      <c r="B345" s="249"/>
      <c r="C345" s="250"/>
      <c r="D345" s="220" t="s">
        <v>226</v>
      </c>
      <c r="E345" s="251" t="s">
        <v>1</v>
      </c>
      <c r="F345" s="252" t="s">
        <v>519</v>
      </c>
      <c r="G345" s="250"/>
      <c r="H345" s="251" t="s">
        <v>1</v>
      </c>
      <c r="I345" s="253"/>
      <c r="J345" s="250"/>
      <c r="K345" s="250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226</v>
      </c>
      <c r="AU345" s="258" t="s">
        <v>86</v>
      </c>
      <c r="AV345" s="15" t="s">
        <v>84</v>
      </c>
      <c r="AW345" s="15" t="s">
        <v>32</v>
      </c>
      <c r="AX345" s="15" t="s">
        <v>76</v>
      </c>
      <c r="AY345" s="258" t="s">
        <v>176</v>
      </c>
    </row>
    <row r="346" spans="2:51" s="13" customFormat="1" ht="10.2">
      <c r="B346" s="218"/>
      <c r="C346" s="219"/>
      <c r="D346" s="220" t="s">
        <v>226</v>
      </c>
      <c r="E346" s="221" t="s">
        <v>1</v>
      </c>
      <c r="F346" s="222" t="s">
        <v>520</v>
      </c>
      <c r="G346" s="219"/>
      <c r="H346" s="223">
        <v>121.05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226</v>
      </c>
      <c r="AU346" s="229" t="s">
        <v>86</v>
      </c>
      <c r="AV346" s="13" t="s">
        <v>86</v>
      </c>
      <c r="AW346" s="13" t="s">
        <v>32</v>
      </c>
      <c r="AX346" s="13" t="s">
        <v>76</v>
      </c>
      <c r="AY346" s="229" t="s">
        <v>176</v>
      </c>
    </row>
    <row r="347" spans="2:51" s="14" customFormat="1" ht="10.2">
      <c r="B347" s="233"/>
      <c r="C347" s="234"/>
      <c r="D347" s="220" t="s">
        <v>226</v>
      </c>
      <c r="E347" s="235" t="s">
        <v>1</v>
      </c>
      <c r="F347" s="236" t="s">
        <v>249</v>
      </c>
      <c r="G347" s="234"/>
      <c r="H347" s="237">
        <v>121.05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226</v>
      </c>
      <c r="AU347" s="243" t="s">
        <v>86</v>
      </c>
      <c r="AV347" s="14" t="s">
        <v>193</v>
      </c>
      <c r="AW347" s="14" t="s">
        <v>32</v>
      </c>
      <c r="AX347" s="14" t="s">
        <v>84</v>
      </c>
      <c r="AY347" s="243" t="s">
        <v>176</v>
      </c>
    </row>
    <row r="348" spans="1:65" s="2" customFormat="1" ht="14.4" customHeight="1">
      <c r="A348" s="34"/>
      <c r="B348" s="35"/>
      <c r="C348" s="259" t="s">
        <v>521</v>
      </c>
      <c r="D348" s="259" t="s">
        <v>341</v>
      </c>
      <c r="E348" s="260" t="s">
        <v>522</v>
      </c>
      <c r="F348" s="261" t="s">
        <v>523</v>
      </c>
      <c r="G348" s="262" t="s">
        <v>236</v>
      </c>
      <c r="H348" s="263">
        <v>18.521</v>
      </c>
      <c r="I348" s="264"/>
      <c r="J348" s="265">
        <f>ROUND(I348*H348,2)</f>
        <v>0</v>
      </c>
      <c r="K348" s="261" t="s">
        <v>1</v>
      </c>
      <c r="L348" s="266"/>
      <c r="M348" s="267" t="s">
        <v>1</v>
      </c>
      <c r="N348" s="268" t="s">
        <v>41</v>
      </c>
      <c r="O348" s="71"/>
      <c r="P348" s="214">
        <f>O348*H348</f>
        <v>0</v>
      </c>
      <c r="Q348" s="214">
        <v>0.222</v>
      </c>
      <c r="R348" s="214">
        <f>Q348*H348</f>
        <v>4.111662</v>
      </c>
      <c r="S348" s="214">
        <v>0</v>
      </c>
      <c r="T348" s="21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6" t="s">
        <v>210</v>
      </c>
      <c r="AT348" s="216" t="s">
        <v>341</v>
      </c>
      <c r="AU348" s="216" t="s">
        <v>86</v>
      </c>
      <c r="AY348" s="17" t="s">
        <v>176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7" t="s">
        <v>84</v>
      </c>
      <c r="BK348" s="217">
        <f>ROUND(I348*H348,2)</f>
        <v>0</v>
      </c>
      <c r="BL348" s="17" t="s">
        <v>193</v>
      </c>
      <c r="BM348" s="216" t="s">
        <v>524</v>
      </c>
    </row>
    <row r="349" spans="2:51" s="13" customFormat="1" ht="10.2">
      <c r="B349" s="218"/>
      <c r="C349" s="219"/>
      <c r="D349" s="220" t="s">
        <v>226</v>
      </c>
      <c r="E349" s="221" t="s">
        <v>1</v>
      </c>
      <c r="F349" s="222" t="s">
        <v>525</v>
      </c>
      <c r="G349" s="219"/>
      <c r="H349" s="223">
        <v>18.521</v>
      </c>
      <c r="I349" s="224"/>
      <c r="J349" s="219"/>
      <c r="K349" s="219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226</v>
      </c>
      <c r="AU349" s="229" t="s">
        <v>86</v>
      </c>
      <c r="AV349" s="13" t="s">
        <v>86</v>
      </c>
      <c r="AW349" s="13" t="s">
        <v>32</v>
      </c>
      <c r="AX349" s="13" t="s">
        <v>84</v>
      </c>
      <c r="AY349" s="229" t="s">
        <v>176</v>
      </c>
    </row>
    <row r="350" spans="1:65" s="2" customFormat="1" ht="24.15" customHeight="1">
      <c r="A350" s="34"/>
      <c r="B350" s="35"/>
      <c r="C350" s="205" t="s">
        <v>526</v>
      </c>
      <c r="D350" s="205" t="s">
        <v>179</v>
      </c>
      <c r="E350" s="206" t="s">
        <v>527</v>
      </c>
      <c r="F350" s="207" t="s">
        <v>528</v>
      </c>
      <c r="G350" s="208" t="s">
        <v>385</v>
      </c>
      <c r="H350" s="209">
        <v>129</v>
      </c>
      <c r="I350" s="210"/>
      <c r="J350" s="211">
        <f>ROUND(I350*H350,2)</f>
        <v>0</v>
      </c>
      <c r="K350" s="207" t="s">
        <v>183</v>
      </c>
      <c r="L350" s="39"/>
      <c r="M350" s="212" t="s">
        <v>1</v>
      </c>
      <c r="N350" s="213" t="s">
        <v>41</v>
      </c>
      <c r="O350" s="71"/>
      <c r="P350" s="214">
        <f>O350*H350</f>
        <v>0</v>
      </c>
      <c r="Q350" s="214">
        <v>0.1554</v>
      </c>
      <c r="R350" s="214">
        <f>Q350*H350</f>
        <v>20.0466</v>
      </c>
      <c r="S350" s="214">
        <v>0</v>
      </c>
      <c r="T350" s="21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6" t="s">
        <v>193</v>
      </c>
      <c r="AT350" s="216" t="s">
        <v>179</v>
      </c>
      <c r="AU350" s="216" t="s">
        <v>86</v>
      </c>
      <c r="AY350" s="17" t="s">
        <v>176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7" t="s">
        <v>84</v>
      </c>
      <c r="BK350" s="217">
        <f>ROUND(I350*H350,2)</f>
        <v>0</v>
      </c>
      <c r="BL350" s="17" t="s">
        <v>193</v>
      </c>
      <c r="BM350" s="216" t="s">
        <v>529</v>
      </c>
    </row>
    <row r="351" spans="2:51" s="15" customFormat="1" ht="10.2">
      <c r="B351" s="249"/>
      <c r="C351" s="250"/>
      <c r="D351" s="220" t="s">
        <v>226</v>
      </c>
      <c r="E351" s="251" t="s">
        <v>1</v>
      </c>
      <c r="F351" s="252" t="s">
        <v>530</v>
      </c>
      <c r="G351" s="250"/>
      <c r="H351" s="251" t="s">
        <v>1</v>
      </c>
      <c r="I351" s="253"/>
      <c r="J351" s="250"/>
      <c r="K351" s="250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226</v>
      </c>
      <c r="AU351" s="258" t="s">
        <v>86</v>
      </c>
      <c r="AV351" s="15" t="s">
        <v>84</v>
      </c>
      <c r="AW351" s="15" t="s">
        <v>32</v>
      </c>
      <c r="AX351" s="15" t="s">
        <v>76</v>
      </c>
      <c r="AY351" s="258" t="s">
        <v>176</v>
      </c>
    </row>
    <row r="352" spans="2:51" s="15" customFormat="1" ht="10.2">
      <c r="B352" s="249"/>
      <c r="C352" s="250"/>
      <c r="D352" s="220" t="s">
        <v>226</v>
      </c>
      <c r="E352" s="251" t="s">
        <v>1</v>
      </c>
      <c r="F352" s="252" t="s">
        <v>531</v>
      </c>
      <c r="G352" s="250"/>
      <c r="H352" s="251" t="s">
        <v>1</v>
      </c>
      <c r="I352" s="253"/>
      <c r="J352" s="250"/>
      <c r="K352" s="250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226</v>
      </c>
      <c r="AU352" s="258" t="s">
        <v>86</v>
      </c>
      <c r="AV352" s="15" t="s">
        <v>84</v>
      </c>
      <c r="AW352" s="15" t="s">
        <v>32</v>
      </c>
      <c r="AX352" s="15" t="s">
        <v>76</v>
      </c>
      <c r="AY352" s="258" t="s">
        <v>176</v>
      </c>
    </row>
    <row r="353" spans="2:51" s="15" customFormat="1" ht="10.2">
      <c r="B353" s="249"/>
      <c r="C353" s="250"/>
      <c r="D353" s="220" t="s">
        <v>226</v>
      </c>
      <c r="E353" s="251" t="s">
        <v>1</v>
      </c>
      <c r="F353" s="252" t="s">
        <v>518</v>
      </c>
      <c r="G353" s="250"/>
      <c r="H353" s="251" t="s">
        <v>1</v>
      </c>
      <c r="I353" s="253"/>
      <c r="J353" s="250"/>
      <c r="K353" s="250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226</v>
      </c>
      <c r="AU353" s="258" t="s">
        <v>86</v>
      </c>
      <c r="AV353" s="15" t="s">
        <v>84</v>
      </c>
      <c r="AW353" s="15" t="s">
        <v>32</v>
      </c>
      <c r="AX353" s="15" t="s">
        <v>76</v>
      </c>
      <c r="AY353" s="258" t="s">
        <v>176</v>
      </c>
    </row>
    <row r="354" spans="2:51" s="15" customFormat="1" ht="10.2">
      <c r="B354" s="249"/>
      <c r="C354" s="250"/>
      <c r="D354" s="220" t="s">
        <v>226</v>
      </c>
      <c r="E354" s="251" t="s">
        <v>1</v>
      </c>
      <c r="F354" s="252" t="s">
        <v>532</v>
      </c>
      <c r="G354" s="250"/>
      <c r="H354" s="251" t="s">
        <v>1</v>
      </c>
      <c r="I354" s="253"/>
      <c r="J354" s="250"/>
      <c r="K354" s="250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226</v>
      </c>
      <c r="AU354" s="258" t="s">
        <v>86</v>
      </c>
      <c r="AV354" s="15" t="s">
        <v>84</v>
      </c>
      <c r="AW354" s="15" t="s">
        <v>32</v>
      </c>
      <c r="AX354" s="15" t="s">
        <v>76</v>
      </c>
      <c r="AY354" s="258" t="s">
        <v>176</v>
      </c>
    </row>
    <row r="355" spans="2:51" s="13" customFormat="1" ht="10.2">
      <c r="B355" s="218"/>
      <c r="C355" s="219"/>
      <c r="D355" s="220" t="s">
        <v>226</v>
      </c>
      <c r="E355" s="221" t="s">
        <v>1</v>
      </c>
      <c r="F355" s="222" t="s">
        <v>533</v>
      </c>
      <c r="G355" s="219"/>
      <c r="H355" s="223">
        <v>129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226</v>
      </c>
      <c r="AU355" s="229" t="s">
        <v>86</v>
      </c>
      <c r="AV355" s="13" t="s">
        <v>86</v>
      </c>
      <c r="AW355" s="13" t="s">
        <v>32</v>
      </c>
      <c r="AX355" s="13" t="s">
        <v>76</v>
      </c>
      <c r="AY355" s="229" t="s">
        <v>176</v>
      </c>
    </row>
    <row r="356" spans="2:51" s="14" customFormat="1" ht="10.2">
      <c r="B356" s="233"/>
      <c r="C356" s="234"/>
      <c r="D356" s="220" t="s">
        <v>226</v>
      </c>
      <c r="E356" s="235" t="s">
        <v>1</v>
      </c>
      <c r="F356" s="236" t="s">
        <v>249</v>
      </c>
      <c r="G356" s="234"/>
      <c r="H356" s="237">
        <v>129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226</v>
      </c>
      <c r="AU356" s="243" t="s">
        <v>86</v>
      </c>
      <c r="AV356" s="14" t="s">
        <v>193</v>
      </c>
      <c r="AW356" s="14" t="s">
        <v>32</v>
      </c>
      <c r="AX356" s="14" t="s">
        <v>84</v>
      </c>
      <c r="AY356" s="243" t="s">
        <v>176</v>
      </c>
    </row>
    <row r="357" spans="1:65" s="2" customFormat="1" ht="14.4" customHeight="1">
      <c r="A357" s="34"/>
      <c r="B357" s="35"/>
      <c r="C357" s="259" t="s">
        <v>534</v>
      </c>
      <c r="D357" s="259" t="s">
        <v>341</v>
      </c>
      <c r="E357" s="260" t="s">
        <v>535</v>
      </c>
      <c r="F357" s="261" t="s">
        <v>536</v>
      </c>
      <c r="G357" s="262" t="s">
        <v>385</v>
      </c>
      <c r="H357" s="263">
        <v>135.45</v>
      </c>
      <c r="I357" s="264"/>
      <c r="J357" s="265">
        <f>ROUND(I357*H357,2)</f>
        <v>0</v>
      </c>
      <c r="K357" s="261" t="s">
        <v>183</v>
      </c>
      <c r="L357" s="266"/>
      <c r="M357" s="267" t="s">
        <v>1</v>
      </c>
      <c r="N357" s="268" t="s">
        <v>41</v>
      </c>
      <c r="O357" s="71"/>
      <c r="P357" s="214">
        <f>O357*H357</f>
        <v>0</v>
      </c>
      <c r="Q357" s="214">
        <v>0.08</v>
      </c>
      <c r="R357" s="214">
        <f>Q357*H357</f>
        <v>10.835999999999999</v>
      </c>
      <c r="S357" s="214">
        <v>0</v>
      </c>
      <c r="T357" s="215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16" t="s">
        <v>210</v>
      </c>
      <c r="AT357" s="216" t="s">
        <v>341</v>
      </c>
      <c r="AU357" s="216" t="s">
        <v>86</v>
      </c>
      <c r="AY357" s="17" t="s">
        <v>176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7" t="s">
        <v>84</v>
      </c>
      <c r="BK357" s="217">
        <f>ROUND(I357*H357,2)</f>
        <v>0</v>
      </c>
      <c r="BL357" s="17" t="s">
        <v>193</v>
      </c>
      <c r="BM357" s="216" t="s">
        <v>537</v>
      </c>
    </row>
    <row r="358" spans="2:51" s="13" customFormat="1" ht="10.2">
      <c r="B358" s="218"/>
      <c r="C358" s="219"/>
      <c r="D358" s="220" t="s">
        <v>226</v>
      </c>
      <c r="E358" s="219"/>
      <c r="F358" s="222" t="s">
        <v>538</v>
      </c>
      <c r="G358" s="219"/>
      <c r="H358" s="223">
        <v>135.45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226</v>
      </c>
      <c r="AU358" s="229" t="s">
        <v>86</v>
      </c>
      <c r="AV358" s="13" t="s">
        <v>86</v>
      </c>
      <c r="AW358" s="13" t="s">
        <v>4</v>
      </c>
      <c r="AX358" s="13" t="s">
        <v>84</v>
      </c>
      <c r="AY358" s="229" t="s">
        <v>176</v>
      </c>
    </row>
    <row r="359" spans="1:65" s="2" customFormat="1" ht="24.15" customHeight="1">
      <c r="A359" s="34"/>
      <c r="B359" s="35"/>
      <c r="C359" s="205" t="s">
        <v>539</v>
      </c>
      <c r="D359" s="205" t="s">
        <v>179</v>
      </c>
      <c r="E359" s="206" t="s">
        <v>540</v>
      </c>
      <c r="F359" s="207" t="s">
        <v>541</v>
      </c>
      <c r="G359" s="208" t="s">
        <v>385</v>
      </c>
      <c r="H359" s="209">
        <v>6.42</v>
      </c>
      <c r="I359" s="210"/>
      <c r="J359" s="211">
        <f>ROUND(I359*H359,2)</f>
        <v>0</v>
      </c>
      <c r="K359" s="207" t="s">
        <v>183</v>
      </c>
      <c r="L359" s="39"/>
      <c r="M359" s="212" t="s">
        <v>1</v>
      </c>
      <c r="N359" s="213" t="s">
        <v>41</v>
      </c>
      <c r="O359" s="71"/>
      <c r="P359" s="214">
        <f>O359*H359</f>
        <v>0</v>
      </c>
      <c r="Q359" s="214">
        <v>0.1295</v>
      </c>
      <c r="R359" s="214">
        <f>Q359*H359</f>
        <v>0.83139</v>
      </c>
      <c r="S359" s="214">
        <v>0</v>
      </c>
      <c r="T359" s="215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16" t="s">
        <v>193</v>
      </c>
      <c r="AT359" s="216" t="s">
        <v>179</v>
      </c>
      <c r="AU359" s="216" t="s">
        <v>86</v>
      </c>
      <c r="AY359" s="17" t="s">
        <v>176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7" t="s">
        <v>84</v>
      </c>
      <c r="BK359" s="217">
        <f>ROUND(I359*H359,2)</f>
        <v>0</v>
      </c>
      <c r="BL359" s="17" t="s">
        <v>193</v>
      </c>
      <c r="BM359" s="216" t="s">
        <v>542</v>
      </c>
    </row>
    <row r="360" spans="2:51" s="15" customFormat="1" ht="10.2">
      <c r="B360" s="249"/>
      <c r="C360" s="250"/>
      <c r="D360" s="220" t="s">
        <v>226</v>
      </c>
      <c r="E360" s="251" t="s">
        <v>1</v>
      </c>
      <c r="F360" s="252" t="s">
        <v>543</v>
      </c>
      <c r="G360" s="250"/>
      <c r="H360" s="251" t="s">
        <v>1</v>
      </c>
      <c r="I360" s="253"/>
      <c r="J360" s="250"/>
      <c r="K360" s="250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226</v>
      </c>
      <c r="AU360" s="258" t="s">
        <v>86</v>
      </c>
      <c r="AV360" s="15" t="s">
        <v>84</v>
      </c>
      <c r="AW360" s="15" t="s">
        <v>32</v>
      </c>
      <c r="AX360" s="15" t="s">
        <v>76</v>
      </c>
      <c r="AY360" s="258" t="s">
        <v>176</v>
      </c>
    </row>
    <row r="361" spans="2:51" s="15" customFormat="1" ht="10.2">
      <c r="B361" s="249"/>
      <c r="C361" s="250"/>
      <c r="D361" s="220" t="s">
        <v>226</v>
      </c>
      <c r="E361" s="251" t="s">
        <v>1</v>
      </c>
      <c r="F361" s="252" t="s">
        <v>531</v>
      </c>
      <c r="G361" s="250"/>
      <c r="H361" s="251" t="s">
        <v>1</v>
      </c>
      <c r="I361" s="253"/>
      <c r="J361" s="250"/>
      <c r="K361" s="250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226</v>
      </c>
      <c r="AU361" s="258" t="s">
        <v>86</v>
      </c>
      <c r="AV361" s="15" t="s">
        <v>84</v>
      </c>
      <c r="AW361" s="15" t="s">
        <v>32</v>
      </c>
      <c r="AX361" s="15" t="s">
        <v>76</v>
      </c>
      <c r="AY361" s="258" t="s">
        <v>176</v>
      </c>
    </row>
    <row r="362" spans="2:51" s="15" customFormat="1" ht="10.2">
      <c r="B362" s="249"/>
      <c r="C362" s="250"/>
      <c r="D362" s="220" t="s">
        <v>226</v>
      </c>
      <c r="E362" s="251" t="s">
        <v>1</v>
      </c>
      <c r="F362" s="252" t="s">
        <v>544</v>
      </c>
      <c r="G362" s="250"/>
      <c r="H362" s="251" t="s">
        <v>1</v>
      </c>
      <c r="I362" s="253"/>
      <c r="J362" s="250"/>
      <c r="K362" s="250"/>
      <c r="L362" s="254"/>
      <c r="M362" s="255"/>
      <c r="N362" s="256"/>
      <c r="O362" s="256"/>
      <c r="P362" s="256"/>
      <c r="Q362" s="256"/>
      <c r="R362" s="256"/>
      <c r="S362" s="256"/>
      <c r="T362" s="257"/>
      <c r="AT362" s="258" t="s">
        <v>226</v>
      </c>
      <c r="AU362" s="258" t="s">
        <v>86</v>
      </c>
      <c r="AV362" s="15" t="s">
        <v>84</v>
      </c>
      <c r="AW362" s="15" t="s">
        <v>32</v>
      </c>
      <c r="AX362" s="15" t="s">
        <v>76</v>
      </c>
      <c r="AY362" s="258" t="s">
        <v>176</v>
      </c>
    </row>
    <row r="363" spans="2:51" s="15" customFormat="1" ht="10.2">
      <c r="B363" s="249"/>
      <c r="C363" s="250"/>
      <c r="D363" s="220" t="s">
        <v>226</v>
      </c>
      <c r="E363" s="251" t="s">
        <v>1</v>
      </c>
      <c r="F363" s="252" t="s">
        <v>545</v>
      </c>
      <c r="G363" s="250"/>
      <c r="H363" s="251" t="s">
        <v>1</v>
      </c>
      <c r="I363" s="253"/>
      <c r="J363" s="250"/>
      <c r="K363" s="250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226</v>
      </c>
      <c r="AU363" s="258" t="s">
        <v>86</v>
      </c>
      <c r="AV363" s="15" t="s">
        <v>84</v>
      </c>
      <c r="AW363" s="15" t="s">
        <v>32</v>
      </c>
      <c r="AX363" s="15" t="s">
        <v>76</v>
      </c>
      <c r="AY363" s="258" t="s">
        <v>176</v>
      </c>
    </row>
    <row r="364" spans="2:51" s="13" customFormat="1" ht="10.2">
      <c r="B364" s="218"/>
      <c r="C364" s="219"/>
      <c r="D364" s="220" t="s">
        <v>226</v>
      </c>
      <c r="E364" s="221" t="s">
        <v>1</v>
      </c>
      <c r="F364" s="222" t="s">
        <v>546</v>
      </c>
      <c r="G364" s="219"/>
      <c r="H364" s="223">
        <v>6.42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226</v>
      </c>
      <c r="AU364" s="229" t="s">
        <v>86</v>
      </c>
      <c r="AV364" s="13" t="s">
        <v>86</v>
      </c>
      <c r="AW364" s="13" t="s">
        <v>32</v>
      </c>
      <c r="AX364" s="13" t="s">
        <v>76</v>
      </c>
      <c r="AY364" s="229" t="s">
        <v>176</v>
      </c>
    </row>
    <row r="365" spans="2:51" s="14" customFormat="1" ht="10.2">
      <c r="B365" s="233"/>
      <c r="C365" s="234"/>
      <c r="D365" s="220" t="s">
        <v>226</v>
      </c>
      <c r="E365" s="235" t="s">
        <v>1</v>
      </c>
      <c r="F365" s="236" t="s">
        <v>249</v>
      </c>
      <c r="G365" s="234"/>
      <c r="H365" s="237">
        <v>6.42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226</v>
      </c>
      <c r="AU365" s="243" t="s">
        <v>86</v>
      </c>
      <c r="AV365" s="14" t="s">
        <v>193</v>
      </c>
      <c r="AW365" s="14" t="s">
        <v>32</v>
      </c>
      <c r="AX365" s="14" t="s">
        <v>84</v>
      </c>
      <c r="AY365" s="243" t="s">
        <v>176</v>
      </c>
    </row>
    <row r="366" spans="1:65" s="2" customFormat="1" ht="14.4" customHeight="1">
      <c r="A366" s="34"/>
      <c r="B366" s="35"/>
      <c r="C366" s="259" t="s">
        <v>547</v>
      </c>
      <c r="D366" s="259" t="s">
        <v>341</v>
      </c>
      <c r="E366" s="260" t="s">
        <v>548</v>
      </c>
      <c r="F366" s="261" t="s">
        <v>549</v>
      </c>
      <c r="G366" s="262" t="s">
        <v>385</v>
      </c>
      <c r="H366" s="263">
        <v>7.062</v>
      </c>
      <c r="I366" s="264"/>
      <c r="J366" s="265">
        <f>ROUND(I366*H366,2)</f>
        <v>0</v>
      </c>
      <c r="K366" s="261" t="s">
        <v>183</v>
      </c>
      <c r="L366" s="266"/>
      <c r="M366" s="267" t="s">
        <v>1</v>
      </c>
      <c r="N366" s="268" t="s">
        <v>41</v>
      </c>
      <c r="O366" s="71"/>
      <c r="P366" s="214">
        <f>O366*H366</f>
        <v>0</v>
      </c>
      <c r="Q366" s="214">
        <v>0.045</v>
      </c>
      <c r="R366" s="214">
        <f>Q366*H366</f>
        <v>0.31779</v>
      </c>
      <c r="S366" s="214">
        <v>0</v>
      </c>
      <c r="T366" s="215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6" t="s">
        <v>210</v>
      </c>
      <c r="AT366" s="216" t="s">
        <v>341</v>
      </c>
      <c r="AU366" s="216" t="s">
        <v>86</v>
      </c>
      <c r="AY366" s="17" t="s">
        <v>176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7" t="s">
        <v>84</v>
      </c>
      <c r="BK366" s="217">
        <f>ROUND(I366*H366,2)</f>
        <v>0</v>
      </c>
      <c r="BL366" s="17" t="s">
        <v>193</v>
      </c>
      <c r="BM366" s="216" t="s">
        <v>550</v>
      </c>
    </row>
    <row r="367" spans="2:51" s="13" customFormat="1" ht="10.2">
      <c r="B367" s="218"/>
      <c r="C367" s="219"/>
      <c r="D367" s="220" t="s">
        <v>226</v>
      </c>
      <c r="E367" s="219"/>
      <c r="F367" s="222" t="s">
        <v>551</v>
      </c>
      <c r="G367" s="219"/>
      <c r="H367" s="223">
        <v>7.062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226</v>
      </c>
      <c r="AU367" s="229" t="s">
        <v>86</v>
      </c>
      <c r="AV367" s="13" t="s">
        <v>86</v>
      </c>
      <c r="AW367" s="13" t="s">
        <v>4</v>
      </c>
      <c r="AX367" s="13" t="s">
        <v>84</v>
      </c>
      <c r="AY367" s="229" t="s">
        <v>176</v>
      </c>
    </row>
    <row r="368" spans="1:65" s="2" customFormat="1" ht="24.15" customHeight="1">
      <c r="A368" s="34"/>
      <c r="B368" s="35"/>
      <c r="C368" s="205" t="s">
        <v>552</v>
      </c>
      <c r="D368" s="205" t="s">
        <v>179</v>
      </c>
      <c r="E368" s="206" t="s">
        <v>553</v>
      </c>
      <c r="F368" s="207" t="s">
        <v>554</v>
      </c>
      <c r="G368" s="208" t="s">
        <v>385</v>
      </c>
      <c r="H368" s="209">
        <v>121.05</v>
      </c>
      <c r="I368" s="210"/>
      <c r="J368" s="211">
        <f>ROUND(I368*H368,2)</f>
        <v>0</v>
      </c>
      <c r="K368" s="207" t="s">
        <v>183</v>
      </c>
      <c r="L368" s="39"/>
      <c r="M368" s="212" t="s">
        <v>1</v>
      </c>
      <c r="N368" s="213" t="s">
        <v>41</v>
      </c>
      <c r="O368" s="71"/>
      <c r="P368" s="214">
        <f>O368*H368</f>
        <v>0</v>
      </c>
      <c r="Q368" s="214">
        <v>0.14067</v>
      </c>
      <c r="R368" s="214">
        <f>Q368*H368</f>
        <v>17.028103499999997</v>
      </c>
      <c r="S368" s="214">
        <v>0</v>
      </c>
      <c r="T368" s="21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6" t="s">
        <v>193</v>
      </c>
      <c r="AT368" s="216" t="s">
        <v>179</v>
      </c>
      <c r="AU368" s="216" t="s">
        <v>86</v>
      </c>
      <c r="AY368" s="17" t="s">
        <v>176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7" t="s">
        <v>84</v>
      </c>
      <c r="BK368" s="217">
        <f>ROUND(I368*H368,2)</f>
        <v>0</v>
      </c>
      <c r="BL368" s="17" t="s">
        <v>193</v>
      </c>
      <c r="BM368" s="216" t="s">
        <v>555</v>
      </c>
    </row>
    <row r="369" spans="2:51" s="15" customFormat="1" ht="10.2">
      <c r="B369" s="249"/>
      <c r="C369" s="250"/>
      <c r="D369" s="220" t="s">
        <v>226</v>
      </c>
      <c r="E369" s="251" t="s">
        <v>1</v>
      </c>
      <c r="F369" s="252" t="s">
        <v>556</v>
      </c>
      <c r="G369" s="250"/>
      <c r="H369" s="251" t="s">
        <v>1</v>
      </c>
      <c r="I369" s="253"/>
      <c r="J369" s="250"/>
      <c r="K369" s="250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226</v>
      </c>
      <c r="AU369" s="258" t="s">
        <v>86</v>
      </c>
      <c r="AV369" s="15" t="s">
        <v>84</v>
      </c>
      <c r="AW369" s="15" t="s">
        <v>32</v>
      </c>
      <c r="AX369" s="15" t="s">
        <v>76</v>
      </c>
      <c r="AY369" s="258" t="s">
        <v>176</v>
      </c>
    </row>
    <row r="370" spans="2:51" s="15" customFormat="1" ht="10.2">
      <c r="B370" s="249"/>
      <c r="C370" s="250"/>
      <c r="D370" s="220" t="s">
        <v>226</v>
      </c>
      <c r="E370" s="251" t="s">
        <v>1</v>
      </c>
      <c r="F370" s="252" t="s">
        <v>517</v>
      </c>
      <c r="G370" s="250"/>
      <c r="H370" s="251" t="s">
        <v>1</v>
      </c>
      <c r="I370" s="253"/>
      <c r="J370" s="250"/>
      <c r="K370" s="250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226</v>
      </c>
      <c r="AU370" s="258" t="s">
        <v>86</v>
      </c>
      <c r="AV370" s="15" t="s">
        <v>84</v>
      </c>
      <c r="AW370" s="15" t="s">
        <v>32</v>
      </c>
      <c r="AX370" s="15" t="s">
        <v>76</v>
      </c>
      <c r="AY370" s="258" t="s">
        <v>176</v>
      </c>
    </row>
    <row r="371" spans="2:51" s="15" customFormat="1" ht="10.2">
      <c r="B371" s="249"/>
      <c r="C371" s="250"/>
      <c r="D371" s="220" t="s">
        <v>226</v>
      </c>
      <c r="E371" s="251" t="s">
        <v>1</v>
      </c>
      <c r="F371" s="252" t="s">
        <v>518</v>
      </c>
      <c r="G371" s="250"/>
      <c r="H371" s="251" t="s">
        <v>1</v>
      </c>
      <c r="I371" s="253"/>
      <c r="J371" s="250"/>
      <c r="K371" s="250"/>
      <c r="L371" s="254"/>
      <c r="M371" s="255"/>
      <c r="N371" s="256"/>
      <c r="O371" s="256"/>
      <c r="P371" s="256"/>
      <c r="Q371" s="256"/>
      <c r="R371" s="256"/>
      <c r="S371" s="256"/>
      <c r="T371" s="257"/>
      <c r="AT371" s="258" t="s">
        <v>226</v>
      </c>
      <c r="AU371" s="258" t="s">
        <v>86</v>
      </c>
      <c r="AV371" s="15" t="s">
        <v>84</v>
      </c>
      <c r="AW371" s="15" t="s">
        <v>32</v>
      </c>
      <c r="AX371" s="15" t="s">
        <v>76</v>
      </c>
      <c r="AY371" s="258" t="s">
        <v>176</v>
      </c>
    </row>
    <row r="372" spans="2:51" s="15" customFormat="1" ht="10.2">
      <c r="B372" s="249"/>
      <c r="C372" s="250"/>
      <c r="D372" s="220" t="s">
        <v>226</v>
      </c>
      <c r="E372" s="251" t="s">
        <v>1</v>
      </c>
      <c r="F372" s="252" t="s">
        <v>519</v>
      </c>
      <c r="G372" s="250"/>
      <c r="H372" s="251" t="s">
        <v>1</v>
      </c>
      <c r="I372" s="253"/>
      <c r="J372" s="250"/>
      <c r="K372" s="250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226</v>
      </c>
      <c r="AU372" s="258" t="s">
        <v>86</v>
      </c>
      <c r="AV372" s="15" t="s">
        <v>84</v>
      </c>
      <c r="AW372" s="15" t="s">
        <v>32</v>
      </c>
      <c r="AX372" s="15" t="s">
        <v>76</v>
      </c>
      <c r="AY372" s="258" t="s">
        <v>176</v>
      </c>
    </row>
    <row r="373" spans="2:51" s="13" customFormat="1" ht="10.2">
      <c r="B373" s="218"/>
      <c r="C373" s="219"/>
      <c r="D373" s="220" t="s">
        <v>226</v>
      </c>
      <c r="E373" s="221" t="s">
        <v>1</v>
      </c>
      <c r="F373" s="222" t="s">
        <v>520</v>
      </c>
      <c r="G373" s="219"/>
      <c r="H373" s="223">
        <v>121.05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226</v>
      </c>
      <c r="AU373" s="229" t="s">
        <v>86</v>
      </c>
      <c r="AV373" s="13" t="s">
        <v>86</v>
      </c>
      <c r="AW373" s="13" t="s">
        <v>32</v>
      </c>
      <c r="AX373" s="13" t="s">
        <v>76</v>
      </c>
      <c r="AY373" s="229" t="s">
        <v>176</v>
      </c>
    </row>
    <row r="374" spans="2:51" s="14" customFormat="1" ht="10.2">
      <c r="B374" s="233"/>
      <c r="C374" s="234"/>
      <c r="D374" s="220" t="s">
        <v>226</v>
      </c>
      <c r="E374" s="235" t="s">
        <v>1</v>
      </c>
      <c r="F374" s="236" t="s">
        <v>249</v>
      </c>
      <c r="G374" s="234"/>
      <c r="H374" s="237">
        <v>121.05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226</v>
      </c>
      <c r="AU374" s="243" t="s">
        <v>86</v>
      </c>
      <c r="AV374" s="14" t="s">
        <v>193</v>
      </c>
      <c r="AW374" s="14" t="s">
        <v>32</v>
      </c>
      <c r="AX374" s="14" t="s">
        <v>84</v>
      </c>
      <c r="AY374" s="243" t="s">
        <v>176</v>
      </c>
    </row>
    <row r="375" spans="1:65" s="2" customFormat="1" ht="14.4" customHeight="1">
      <c r="A375" s="34"/>
      <c r="B375" s="35"/>
      <c r="C375" s="259" t="s">
        <v>557</v>
      </c>
      <c r="D375" s="259" t="s">
        <v>341</v>
      </c>
      <c r="E375" s="260" t="s">
        <v>558</v>
      </c>
      <c r="F375" s="261" t="s">
        <v>559</v>
      </c>
      <c r="G375" s="262" t="s">
        <v>385</v>
      </c>
      <c r="H375" s="263">
        <v>133.155</v>
      </c>
      <c r="I375" s="264"/>
      <c r="J375" s="265">
        <f>ROUND(I375*H375,2)</f>
        <v>0</v>
      </c>
      <c r="K375" s="261" t="s">
        <v>1</v>
      </c>
      <c r="L375" s="266"/>
      <c r="M375" s="267" t="s">
        <v>1</v>
      </c>
      <c r="N375" s="268" t="s">
        <v>41</v>
      </c>
      <c r="O375" s="71"/>
      <c r="P375" s="214">
        <f>O375*H375</f>
        <v>0</v>
      </c>
      <c r="Q375" s="214">
        <v>0.057</v>
      </c>
      <c r="R375" s="214">
        <f>Q375*H375</f>
        <v>7.589835000000001</v>
      </c>
      <c r="S375" s="214">
        <v>0</v>
      </c>
      <c r="T375" s="215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6" t="s">
        <v>210</v>
      </c>
      <c r="AT375" s="216" t="s">
        <v>341</v>
      </c>
      <c r="AU375" s="216" t="s">
        <v>86</v>
      </c>
      <c r="AY375" s="17" t="s">
        <v>176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7" t="s">
        <v>84</v>
      </c>
      <c r="BK375" s="217">
        <f>ROUND(I375*H375,2)</f>
        <v>0</v>
      </c>
      <c r="BL375" s="17" t="s">
        <v>193</v>
      </c>
      <c r="BM375" s="216" t="s">
        <v>560</v>
      </c>
    </row>
    <row r="376" spans="2:51" s="13" customFormat="1" ht="10.2">
      <c r="B376" s="218"/>
      <c r="C376" s="219"/>
      <c r="D376" s="220" t="s">
        <v>226</v>
      </c>
      <c r="E376" s="219"/>
      <c r="F376" s="222" t="s">
        <v>561</v>
      </c>
      <c r="G376" s="219"/>
      <c r="H376" s="223">
        <v>133.155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226</v>
      </c>
      <c r="AU376" s="229" t="s">
        <v>86</v>
      </c>
      <c r="AV376" s="13" t="s">
        <v>86</v>
      </c>
      <c r="AW376" s="13" t="s">
        <v>4</v>
      </c>
      <c r="AX376" s="13" t="s">
        <v>84</v>
      </c>
      <c r="AY376" s="229" t="s">
        <v>176</v>
      </c>
    </row>
    <row r="377" spans="1:65" s="2" customFormat="1" ht="24.15" customHeight="1">
      <c r="A377" s="34"/>
      <c r="B377" s="35"/>
      <c r="C377" s="205" t="s">
        <v>562</v>
      </c>
      <c r="D377" s="205" t="s">
        <v>179</v>
      </c>
      <c r="E377" s="206" t="s">
        <v>563</v>
      </c>
      <c r="F377" s="207" t="s">
        <v>564</v>
      </c>
      <c r="G377" s="208" t="s">
        <v>385</v>
      </c>
      <c r="H377" s="209">
        <v>1967</v>
      </c>
      <c r="I377" s="210"/>
      <c r="J377" s="211">
        <f>ROUND(I377*H377,2)</f>
        <v>0</v>
      </c>
      <c r="K377" s="207" t="s">
        <v>183</v>
      </c>
      <c r="L377" s="39"/>
      <c r="M377" s="212" t="s">
        <v>1</v>
      </c>
      <c r="N377" s="213" t="s">
        <v>41</v>
      </c>
      <c r="O377" s="71"/>
      <c r="P377" s="214">
        <f>O377*H377</f>
        <v>0</v>
      </c>
      <c r="Q377" s="214">
        <v>0.0043</v>
      </c>
      <c r="R377" s="214">
        <f>Q377*H377</f>
        <v>8.4581</v>
      </c>
      <c r="S377" s="214">
        <v>0</v>
      </c>
      <c r="T377" s="21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6" t="s">
        <v>193</v>
      </c>
      <c r="AT377" s="216" t="s">
        <v>179</v>
      </c>
      <c r="AU377" s="216" t="s">
        <v>86</v>
      </c>
      <c r="AY377" s="17" t="s">
        <v>176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7" t="s">
        <v>84</v>
      </c>
      <c r="BK377" s="217">
        <f>ROUND(I377*H377,2)</f>
        <v>0</v>
      </c>
      <c r="BL377" s="17" t="s">
        <v>193</v>
      </c>
      <c r="BM377" s="216" t="s">
        <v>565</v>
      </c>
    </row>
    <row r="378" spans="2:51" s="15" customFormat="1" ht="10.2">
      <c r="B378" s="249"/>
      <c r="C378" s="250"/>
      <c r="D378" s="220" t="s">
        <v>226</v>
      </c>
      <c r="E378" s="251" t="s">
        <v>1</v>
      </c>
      <c r="F378" s="252" t="s">
        <v>566</v>
      </c>
      <c r="G378" s="250"/>
      <c r="H378" s="251" t="s">
        <v>1</v>
      </c>
      <c r="I378" s="253"/>
      <c r="J378" s="250"/>
      <c r="K378" s="250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226</v>
      </c>
      <c r="AU378" s="258" t="s">
        <v>86</v>
      </c>
      <c r="AV378" s="15" t="s">
        <v>84</v>
      </c>
      <c r="AW378" s="15" t="s">
        <v>32</v>
      </c>
      <c r="AX378" s="15" t="s">
        <v>76</v>
      </c>
      <c r="AY378" s="258" t="s">
        <v>176</v>
      </c>
    </row>
    <row r="379" spans="2:51" s="15" customFormat="1" ht="20.4">
      <c r="B379" s="249"/>
      <c r="C379" s="250"/>
      <c r="D379" s="220" t="s">
        <v>226</v>
      </c>
      <c r="E379" s="251" t="s">
        <v>1</v>
      </c>
      <c r="F379" s="252" t="s">
        <v>397</v>
      </c>
      <c r="G379" s="250"/>
      <c r="H379" s="251" t="s">
        <v>1</v>
      </c>
      <c r="I379" s="253"/>
      <c r="J379" s="250"/>
      <c r="K379" s="250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226</v>
      </c>
      <c r="AU379" s="258" t="s">
        <v>86</v>
      </c>
      <c r="AV379" s="15" t="s">
        <v>84</v>
      </c>
      <c r="AW379" s="15" t="s">
        <v>32</v>
      </c>
      <c r="AX379" s="15" t="s">
        <v>76</v>
      </c>
      <c r="AY379" s="258" t="s">
        <v>176</v>
      </c>
    </row>
    <row r="380" spans="2:51" s="15" customFormat="1" ht="10.2">
      <c r="B380" s="249"/>
      <c r="C380" s="250"/>
      <c r="D380" s="220" t="s">
        <v>226</v>
      </c>
      <c r="E380" s="251" t="s">
        <v>1</v>
      </c>
      <c r="F380" s="252" t="s">
        <v>567</v>
      </c>
      <c r="G380" s="250"/>
      <c r="H380" s="251" t="s">
        <v>1</v>
      </c>
      <c r="I380" s="253"/>
      <c r="J380" s="250"/>
      <c r="K380" s="250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226</v>
      </c>
      <c r="AU380" s="258" t="s">
        <v>86</v>
      </c>
      <c r="AV380" s="15" t="s">
        <v>84</v>
      </c>
      <c r="AW380" s="15" t="s">
        <v>32</v>
      </c>
      <c r="AX380" s="15" t="s">
        <v>76</v>
      </c>
      <c r="AY380" s="258" t="s">
        <v>176</v>
      </c>
    </row>
    <row r="381" spans="2:51" s="15" customFormat="1" ht="20.4">
      <c r="B381" s="249"/>
      <c r="C381" s="250"/>
      <c r="D381" s="220" t="s">
        <v>226</v>
      </c>
      <c r="E381" s="251" t="s">
        <v>1</v>
      </c>
      <c r="F381" s="252" t="s">
        <v>568</v>
      </c>
      <c r="G381" s="250"/>
      <c r="H381" s="251" t="s">
        <v>1</v>
      </c>
      <c r="I381" s="253"/>
      <c r="J381" s="250"/>
      <c r="K381" s="250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226</v>
      </c>
      <c r="AU381" s="258" t="s">
        <v>86</v>
      </c>
      <c r="AV381" s="15" t="s">
        <v>84</v>
      </c>
      <c r="AW381" s="15" t="s">
        <v>32</v>
      </c>
      <c r="AX381" s="15" t="s">
        <v>76</v>
      </c>
      <c r="AY381" s="258" t="s">
        <v>176</v>
      </c>
    </row>
    <row r="382" spans="2:51" s="15" customFormat="1" ht="10.2">
      <c r="B382" s="249"/>
      <c r="C382" s="250"/>
      <c r="D382" s="220" t="s">
        <v>226</v>
      </c>
      <c r="E382" s="251" t="s">
        <v>1</v>
      </c>
      <c r="F382" s="252" t="s">
        <v>569</v>
      </c>
      <c r="G382" s="250"/>
      <c r="H382" s="251" t="s">
        <v>1</v>
      </c>
      <c r="I382" s="253"/>
      <c r="J382" s="250"/>
      <c r="K382" s="250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226</v>
      </c>
      <c r="AU382" s="258" t="s">
        <v>86</v>
      </c>
      <c r="AV382" s="15" t="s">
        <v>84</v>
      </c>
      <c r="AW382" s="15" t="s">
        <v>32</v>
      </c>
      <c r="AX382" s="15" t="s">
        <v>76</v>
      </c>
      <c r="AY382" s="258" t="s">
        <v>176</v>
      </c>
    </row>
    <row r="383" spans="2:51" s="15" customFormat="1" ht="10.2">
      <c r="B383" s="249"/>
      <c r="C383" s="250"/>
      <c r="D383" s="220" t="s">
        <v>226</v>
      </c>
      <c r="E383" s="251" t="s">
        <v>1</v>
      </c>
      <c r="F383" s="252" t="s">
        <v>570</v>
      </c>
      <c r="G383" s="250"/>
      <c r="H383" s="251" t="s">
        <v>1</v>
      </c>
      <c r="I383" s="253"/>
      <c r="J383" s="250"/>
      <c r="K383" s="250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226</v>
      </c>
      <c r="AU383" s="258" t="s">
        <v>86</v>
      </c>
      <c r="AV383" s="15" t="s">
        <v>84</v>
      </c>
      <c r="AW383" s="15" t="s">
        <v>32</v>
      </c>
      <c r="AX383" s="15" t="s">
        <v>76</v>
      </c>
      <c r="AY383" s="258" t="s">
        <v>176</v>
      </c>
    </row>
    <row r="384" spans="2:51" s="15" customFormat="1" ht="10.2">
      <c r="B384" s="249"/>
      <c r="C384" s="250"/>
      <c r="D384" s="220" t="s">
        <v>226</v>
      </c>
      <c r="E384" s="251" t="s">
        <v>1</v>
      </c>
      <c r="F384" s="252" t="s">
        <v>571</v>
      </c>
      <c r="G384" s="250"/>
      <c r="H384" s="251" t="s">
        <v>1</v>
      </c>
      <c r="I384" s="253"/>
      <c r="J384" s="250"/>
      <c r="K384" s="250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226</v>
      </c>
      <c r="AU384" s="258" t="s">
        <v>86</v>
      </c>
      <c r="AV384" s="15" t="s">
        <v>84</v>
      </c>
      <c r="AW384" s="15" t="s">
        <v>32</v>
      </c>
      <c r="AX384" s="15" t="s">
        <v>76</v>
      </c>
      <c r="AY384" s="258" t="s">
        <v>176</v>
      </c>
    </row>
    <row r="385" spans="2:51" s="15" customFormat="1" ht="10.2">
      <c r="B385" s="249"/>
      <c r="C385" s="250"/>
      <c r="D385" s="220" t="s">
        <v>226</v>
      </c>
      <c r="E385" s="251" t="s">
        <v>1</v>
      </c>
      <c r="F385" s="252" t="s">
        <v>572</v>
      </c>
      <c r="G385" s="250"/>
      <c r="H385" s="251" t="s">
        <v>1</v>
      </c>
      <c r="I385" s="253"/>
      <c r="J385" s="250"/>
      <c r="K385" s="250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226</v>
      </c>
      <c r="AU385" s="258" t="s">
        <v>86</v>
      </c>
      <c r="AV385" s="15" t="s">
        <v>84</v>
      </c>
      <c r="AW385" s="15" t="s">
        <v>32</v>
      </c>
      <c r="AX385" s="15" t="s">
        <v>76</v>
      </c>
      <c r="AY385" s="258" t="s">
        <v>176</v>
      </c>
    </row>
    <row r="386" spans="2:51" s="15" customFormat="1" ht="10.2">
      <c r="B386" s="249"/>
      <c r="C386" s="250"/>
      <c r="D386" s="220" t="s">
        <v>226</v>
      </c>
      <c r="E386" s="251" t="s">
        <v>1</v>
      </c>
      <c r="F386" s="252" t="s">
        <v>400</v>
      </c>
      <c r="G386" s="250"/>
      <c r="H386" s="251" t="s">
        <v>1</v>
      </c>
      <c r="I386" s="253"/>
      <c r="J386" s="250"/>
      <c r="K386" s="250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226</v>
      </c>
      <c r="AU386" s="258" t="s">
        <v>86</v>
      </c>
      <c r="AV386" s="15" t="s">
        <v>84</v>
      </c>
      <c r="AW386" s="15" t="s">
        <v>32</v>
      </c>
      <c r="AX386" s="15" t="s">
        <v>76</v>
      </c>
      <c r="AY386" s="258" t="s">
        <v>176</v>
      </c>
    </row>
    <row r="387" spans="2:51" s="15" customFormat="1" ht="20.4">
      <c r="B387" s="249"/>
      <c r="C387" s="250"/>
      <c r="D387" s="220" t="s">
        <v>226</v>
      </c>
      <c r="E387" s="251" t="s">
        <v>1</v>
      </c>
      <c r="F387" s="252" t="s">
        <v>573</v>
      </c>
      <c r="G387" s="250"/>
      <c r="H387" s="251" t="s">
        <v>1</v>
      </c>
      <c r="I387" s="253"/>
      <c r="J387" s="250"/>
      <c r="K387" s="250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226</v>
      </c>
      <c r="AU387" s="258" t="s">
        <v>86</v>
      </c>
      <c r="AV387" s="15" t="s">
        <v>84</v>
      </c>
      <c r="AW387" s="15" t="s">
        <v>32</v>
      </c>
      <c r="AX387" s="15" t="s">
        <v>76</v>
      </c>
      <c r="AY387" s="258" t="s">
        <v>176</v>
      </c>
    </row>
    <row r="388" spans="2:51" s="15" customFormat="1" ht="10.2">
      <c r="B388" s="249"/>
      <c r="C388" s="250"/>
      <c r="D388" s="220" t="s">
        <v>226</v>
      </c>
      <c r="E388" s="251" t="s">
        <v>1</v>
      </c>
      <c r="F388" s="252" t="s">
        <v>574</v>
      </c>
      <c r="G388" s="250"/>
      <c r="H388" s="251" t="s">
        <v>1</v>
      </c>
      <c r="I388" s="253"/>
      <c r="J388" s="250"/>
      <c r="K388" s="250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226</v>
      </c>
      <c r="AU388" s="258" t="s">
        <v>86</v>
      </c>
      <c r="AV388" s="15" t="s">
        <v>84</v>
      </c>
      <c r="AW388" s="15" t="s">
        <v>32</v>
      </c>
      <c r="AX388" s="15" t="s">
        <v>76</v>
      </c>
      <c r="AY388" s="258" t="s">
        <v>176</v>
      </c>
    </row>
    <row r="389" spans="2:51" s="15" customFormat="1" ht="10.2">
      <c r="B389" s="249"/>
      <c r="C389" s="250"/>
      <c r="D389" s="220" t="s">
        <v>226</v>
      </c>
      <c r="E389" s="251" t="s">
        <v>1</v>
      </c>
      <c r="F389" s="252" t="s">
        <v>400</v>
      </c>
      <c r="G389" s="250"/>
      <c r="H389" s="251" t="s">
        <v>1</v>
      </c>
      <c r="I389" s="253"/>
      <c r="J389" s="250"/>
      <c r="K389" s="250"/>
      <c r="L389" s="254"/>
      <c r="M389" s="255"/>
      <c r="N389" s="256"/>
      <c r="O389" s="256"/>
      <c r="P389" s="256"/>
      <c r="Q389" s="256"/>
      <c r="R389" s="256"/>
      <c r="S389" s="256"/>
      <c r="T389" s="257"/>
      <c r="AT389" s="258" t="s">
        <v>226</v>
      </c>
      <c r="AU389" s="258" t="s">
        <v>86</v>
      </c>
      <c r="AV389" s="15" t="s">
        <v>84</v>
      </c>
      <c r="AW389" s="15" t="s">
        <v>32</v>
      </c>
      <c r="AX389" s="15" t="s">
        <v>76</v>
      </c>
      <c r="AY389" s="258" t="s">
        <v>176</v>
      </c>
    </row>
    <row r="390" spans="2:51" s="15" customFormat="1" ht="20.4">
      <c r="B390" s="249"/>
      <c r="C390" s="250"/>
      <c r="D390" s="220" t="s">
        <v>226</v>
      </c>
      <c r="E390" s="251" t="s">
        <v>1</v>
      </c>
      <c r="F390" s="252" t="s">
        <v>575</v>
      </c>
      <c r="G390" s="250"/>
      <c r="H390" s="251" t="s">
        <v>1</v>
      </c>
      <c r="I390" s="253"/>
      <c r="J390" s="250"/>
      <c r="K390" s="250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226</v>
      </c>
      <c r="AU390" s="258" t="s">
        <v>86</v>
      </c>
      <c r="AV390" s="15" t="s">
        <v>84</v>
      </c>
      <c r="AW390" s="15" t="s">
        <v>32</v>
      </c>
      <c r="AX390" s="15" t="s">
        <v>76</v>
      </c>
      <c r="AY390" s="258" t="s">
        <v>176</v>
      </c>
    </row>
    <row r="391" spans="2:51" s="15" customFormat="1" ht="10.2">
      <c r="B391" s="249"/>
      <c r="C391" s="250"/>
      <c r="D391" s="220" t="s">
        <v>226</v>
      </c>
      <c r="E391" s="251" t="s">
        <v>1</v>
      </c>
      <c r="F391" s="252" t="s">
        <v>576</v>
      </c>
      <c r="G391" s="250"/>
      <c r="H391" s="251" t="s">
        <v>1</v>
      </c>
      <c r="I391" s="253"/>
      <c r="J391" s="250"/>
      <c r="K391" s="250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226</v>
      </c>
      <c r="AU391" s="258" t="s">
        <v>86</v>
      </c>
      <c r="AV391" s="15" t="s">
        <v>84</v>
      </c>
      <c r="AW391" s="15" t="s">
        <v>32</v>
      </c>
      <c r="AX391" s="15" t="s">
        <v>76</v>
      </c>
      <c r="AY391" s="258" t="s">
        <v>176</v>
      </c>
    </row>
    <row r="392" spans="2:51" s="15" customFormat="1" ht="10.2">
      <c r="B392" s="249"/>
      <c r="C392" s="250"/>
      <c r="D392" s="220" t="s">
        <v>226</v>
      </c>
      <c r="E392" s="251" t="s">
        <v>1</v>
      </c>
      <c r="F392" s="252" t="s">
        <v>400</v>
      </c>
      <c r="G392" s="250"/>
      <c r="H392" s="251" t="s">
        <v>1</v>
      </c>
      <c r="I392" s="253"/>
      <c r="J392" s="250"/>
      <c r="K392" s="250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226</v>
      </c>
      <c r="AU392" s="258" t="s">
        <v>86</v>
      </c>
      <c r="AV392" s="15" t="s">
        <v>84</v>
      </c>
      <c r="AW392" s="15" t="s">
        <v>32</v>
      </c>
      <c r="AX392" s="15" t="s">
        <v>76</v>
      </c>
      <c r="AY392" s="258" t="s">
        <v>176</v>
      </c>
    </row>
    <row r="393" spans="2:51" s="15" customFormat="1" ht="10.2">
      <c r="B393" s="249"/>
      <c r="C393" s="250"/>
      <c r="D393" s="220" t="s">
        <v>226</v>
      </c>
      <c r="E393" s="251" t="s">
        <v>1</v>
      </c>
      <c r="F393" s="252" t="s">
        <v>577</v>
      </c>
      <c r="G393" s="250"/>
      <c r="H393" s="251" t="s">
        <v>1</v>
      </c>
      <c r="I393" s="253"/>
      <c r="J393" s="250"/>
      <c r="K393" s="250"/>
      <c r="L393" s="254"/>
      <c r="M393" s="255"/>
      <c r="N393" s="256"/>
      <c r="O393" s="256"/>
      <c r="P393" s="256"/>
      <c r="Q393" s="256"/>
      <c r="R393" s="256"/>
      <c r="S393" s="256"/>
      <c r="T393" s="257"/>
      <c r="AT393" s="258" t="s">
        <v>226</v>
      </c>
      <c r="AU393" s="258" t="s">
        <v>86</v>
      </c>
      <c r="AV393" s="15" t="s">
        <v>84</v>
      </c>
      <c r="AW393" s="15" t="s">
        <v>32</v>
      </c>
      <c r="AX393" s="15" t="s">
        <v>76</v>
      </c>
      <c r="AY393" s="258" t="s">
        <v>176</v>
      </c>
    </row>
    <row r="394" spans="2:51" s="13" customFormat="1" ht="10.2">
      <c r="B394" s="218"/>
      <c r="C394" s="219"/>
      <c r="D394" s="220" t="s">
        <v>226</v>
      </c>
      <c r="E394" s="221" t="s">
        <v>1</v>
      </c>
      <c r="F394" s="222" t="s">
        <v>578</v>
      </c>
      <c r="G394" s="219"/>
      <c r="H394" s="223">
        <v>1967</v>
      </c>
      <c r="I394" s="224"/>
      <c r="J394" s="219"/>
      <c r="K394" s="219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226</v>
      </c>
      <c r="AU394" s="229" t="s">
        <v>86</v>
      </c>
      <c r="AV394" s="13" t="s">
        <v>86</v>
      </c>
      <c r="AW394" s="13" t="s">
        <v>32</v>
      </c>
      <c r="AX394" s="13" t="s">
        <v>76</v>
      </c>
      <c r="AY394" s="229" t="s">
        <v>176</v>
      </c>
    </row>
    <row r="395" spans="2:51" s="14" customFormat="1" ht="10.2">
      <c r="B395" s="233"/>
      <c r="C395" s="234"/>
      <c r="D395" s="220" t="s">
        <v>226</v>
      </c>
      <c r="E395" s="235" t="s">
        <v>1</v>
      </c>
      <c r="F395" s="236" t="s">
        <v>249</v>
      </c>
      <c r="G395" s="234"/>
      <c r="H395" s="237">
        <v>1967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226</v>
      </c>
      <c r="AU395" s="243" t="s">
        <v>86</v>
      </c>
      <c r="AV395" s="14" t="s">
        <v>193</v>
      </c>
      <c r="AW395" s="14" t="s">
        <v>32</v>
      </c>
      <c r="AX395" s="14" t="s">
        <v>84</v>
      </c>
      <c r="AY395" s="243" t="s">
        <v>176</v>
      </c>
    </row>
    <row r="396" spans="1:65" s="2" customFormat="1" ht="14.4" customHeight="1">
      <c r="A396" s="34"/>
      <c r="B396" s="35"/>
      <c r="C396" s="205" t="s">
        <v>579</v>
      </c>
      <c r="D396" s="205" t="s">
        <v>179</v>
      </c>
      <c r="E396" s="206" t="s">
        <v>580</v>
      </c>
      <c r="F396" s="207" t="s">
        <v>581</v>
      </c>
      <c r="G396" s="208" t="s">
        <v>385</v>
      </c>
      <c r="H396" s="209">
        <v>1010.1</v>
      </c>
      <c r="I396" s="210"/>
      <c r="J396" s="211">
        <f>ROUND(I396*H396,2)</f>
        <v>0</v>
      </c>
      <c r="K396" s="207" t="s">
        <v>183</v>
      </c>
      <c r="L396" s="39"/>
      <c r="M396" s="212" t="s">
        <v>1</v>
      </c>
      <c r="N396" s="213" t="s">
        <v>41</v>
      </c>
      <c r="O396" s="71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6" t="s">
        <v>193</v>
      </c>
      <c r="AT396" s="216" t="s">
        <v>179</v>
      </c>
      <c r="AU396" s="216" t="s">
        <v>86</v>
      </c>
      <c r="AY396" s="17" t="s">
        <v>176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7" t="s">
        <v>84</v>
      </c>
      <c r="BK396" s="217">
        <f>ROUND(I396*H396,2)</f>
        <v>0</v>
      </c>
      <c r="BL396" s="17" t="s">
        <v>193</v>
      </c>
      <c r="BM396" s="216" t="s">
        <v>582</v>
      </c>
    </row>
    <row r="397" spans="2:51" s="15" customFormat="1" ht="10.2">
      <c r="B397" s="249"/>
      <c r="C397" s="250"/>
      <c r="D397" s="220" t="s">
        <v>226</v>
      </c>
      <c r="E397" s="251" t="s">
        <v>1</v>
      </c>
      <c r="F397" s="252" t="s">
        <v>583</v>
      </c>
      <c r="G397" s="250"/>
      <c r="H397" s="251" t="s">
        <v>1</v>
      </c>
      <c r="I397" s="253"/>
      <c r="J397" s="250"/>
      <c r="K397" s="250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226</v>
      </c>
      <c r="AU397" s="258" t="s">
        <v>86</v>
      </c>
      <c r="AV397" s="15" t="s">
        <v>84</v>
      </c>
      <c r="AW397" s="15" t="s">
        <v>32</v>
      </c>
      <c r="AX397" s="15" t="s">
        <v>76</v>
      </c>
      <c r="AY397" s="258" t="s">
        <v>176</v>
      </c>
    </row>
    <row r="398" spans="2:51" s="15" customFormat="1" ht="20.4">
      <c r="B398" s="249"/>
      <c r="C398" s="250"/>
      <c r="D398" s="220" t="s">
        <v>226</v>
      </c>
      <c r="E398" s="251" t="s">
        <v>1</v>
      </c>
      <c r="F398" s="252" t="s">
        <v>397</v>
      </c>
      <c r="G398" s="250"/>
      <c r="H398" s="251" t="s">
        <v>1</v>
      </c>
      <c r="I398" s="253"/>
      <c r="J398" s="250"/>
      <c r="K398" s="250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226</v>
      </c>
      <c r="AU398" s="258" t="s">
        <v>86</v>
      </c>
      <c r="AV398" s="15" t="s">
        <v>84</v>
      </c>
      <c r="AW398" s="15" t="s">
        <v>32</v>
      </c>
      <c r="AX398" s="15" t="s">
        <v>76</v>
      </c>
      <c r="AY398" s="258" t="s">
        <v>176</v>
      </c>
    </row>
    <row r="399" spans="2:51" s="15" customFormat="1" ht="10.2">
      <c r="B399" s="249"/>
      <c r="C399" s="250"/>
      <c r="D399" s="220" t="s">
        <v>226</v>
      </c>
      <c r="E399" s="251" t="s">
        <v>1</v>
      </c>
      <c r="F399" s="252" t="s">
        <v>567</v>
      </c>
      <c r="G399" s="250"/>
      <c r="H399" s="251" t="s">
        <v>1</v>
      </c>
      <c r="I399" s="253"/>
      <c r="J399" s="250"/>
      <c r="K399" s="250"/>
      <c r="L399" s="254"/>
      <c r="M399" s="255"/>
      <c r="N399" s="256"/>
      <c r="O399" s="256"/>
      <c r="P399" s="256"/>
      <c r="Q399" s="256"/>
      <c r="R399" s="256"/>
      <c r="S399" s="256"/>
      <c r="T399" s="257"/>
      <c r="AT399" s="258" t="s">
        <v>226</v>
      </c>
      <c r="AU399" s="258" t="s">
        <v>86</v>
      </c>
      <c r="AV399" s="15" t="s">
        <v>84</v>
      </c>
      <c r="AW399" s="15" t="s">
        <v>32</v>
      </c>
      <c r="AX399" s="15" t="s">
        <v>76</v>
      </c>
      <c r="AY399" s="258" t="s">
        <v>176</v>
      </c>
    </row>
    <row r="400" spans="2:51" s="15" customFormat="1" ht="20.4">
      <c r="B400" s="249"/>
      <c r="C400" s="250"/>
      <c r="D400" s="220" t="s">
        <v>226</v>
      </c>
      <c r="E400" s="251" t="s">
        <v>1</v>
      </c>
      <c r="F400" s="252" t="s">
        <v>568</v>
      </c>
      <c r="G400" s="250"/>
      <c r="H400" s="251" t="s">
        <v>1</v>
      </c>
      <c r="I400" s="253"/>
      <c r="J400" s="250"/>
      <c r="K400" s="250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226</v>
      </c>
      <c r="AU400" s="258" t="s">
        <v>86</v>
      </c>
      <c r="AV400" s="15" t="s">
        <v>84</v>
      </c>
      <c r="AW400" s="15" t="s">
        <v>32</v>
      </c>
      <c r="AX400" s="15" t="s">
        <v>76</v>
      </c>
      <c r="AY400" s="258" t="s">
        <v>176</v>
      </c>
    </row>
    <row r="401" spans="2:51" s="15" customFormat="1" ht="10.2">
      <c r="B401" s="249"/>
      <c r="C401" s="250"/>
      <c r="D401" s="220" t="s">
        <v>226</v>
      </c>
      <c r="E401" s="251" t="s">
        <v>1</v>
      </c>
      <c r="F401" s="252" t="s">
        <v>569</v>
      </c>
      <c r="G401" s="250"/>
      <c r="H401" s="251" t="s">
        <v>1</v>
      </c>
      <c r="I401" s="253"/>
      <c r="J401" s="250"/>
      <c r="K401" s="250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226</v>
      </c>
      <c r="AU401" s="258" t="s">
        <v>86</v>
      </c>
      <c r="AV401" s="15" t="s">
        <v>84</v>
      </c>
      <c r="AW401" s="15" t="s">
        <v>32</v>
      </c>
      <c r="AX401" s="15" t="s">
        <v>76</v>
      </c>
      <c r="AY401" s="258" t="s">
        <v>176</v>
      </c>
    </row>
    <row r="402" spans="2:51" s="15" customFormat="1" ht="10.2">
      <c r="B402" s="249"/>
      <c r="C402" s="250"/>
      <c r="D402" s="220" t="s">
        <v>226</v>
      </c>
      <c r="E402" s="251" t="s">
        <v>1</v>
      </c>
      <c r="F402" s="252" t="s">
        <v>570</v>
      </c>
      <c r="G402" s="250"/>
      <c r="H402" s="251" t="s">
        <v>1</v>
      </c>
      <c r="I402" s="253"/>
      <c r="J402" s="250"/>
      <c r="K402" s="250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226</v>
      </c>
      <c r="AU402" s="258" t="s">
        <v>86</v>
      </c>
      <c r="AV402" s="15" t="s">
        <v>84</v>
      </c>
      <c r="AW402" s="15" t="s">
        <v>32</v>
      </c>
      <c r="AX402" s="15" t="s">
        <v>76</v>
      </c>
      <c r="AY402" s="258" t="s">
        <v>176</v>
      </c>
    </row>
    <row r="403" spans="2:51" s="15" customFormat="1" ht="10.2">
      <c r="B403" s="249"/>
      <c r="C403" s="250"/>
      <c r="D403" s="220" t="s">
        <v>226</v>
      </c>
      <c r="E403" s="251" t="s">
        <v>1</v>
      </c>
      <c r="F403" s="252" t="s">
        <v>571</v>
      </c>
      <c r="G403" s="250"/>
      <c r="H403" s="251" t="s">
        <v>1</v>
      </c>
      <c r="I403" s="253"/>
      <c r="J403" s="250"/>
      <c r="K403" s="250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226</v>
      </c>
      <c r="AU403" s="258" t="s">
        <v>86</v>
      </c>
      <c r="AV403" s="15" t="s">
        <v>84</v>
      </c>
      <c r="AW403" s="15" t="s">
        <v>32</v>
      </c>
      <c r="AX403" s="15" t="s">
        <v>76</v>
      </c>
      <c r="AY403" s="258" t="s">
        <v>176</v>
      </c>
    </row>
    <row r="404" spans="2:51" s="15" customFormat="1" ht="10.2">
      <c r="B404" s="249"/>
      <c r="C404" s="250"/>
      <c r="D404" s="220" t="s">
        <v>226</v>
      </c>
      <c r="E404" s="251" t="s">
        <v>1</v>
      </c>
      <c r="F404" s="252" t="s">
        <v>572</v>
      </c>
      <c r="G404" s="250"/>
      <c r="H404" s="251" t="s">
        <v>1</v>
      </c>
      <c r="I404" s="253"/>
      <c r="J404" s="250"/>
      <c r="K404" s="250"/>
      <c r="L404" s="254"/>
      <c r="M404" s="255"/>
      <c r="N404" s="256"/>
      <c r="O404" s="256"/>
      <c r="P404" s="256"/>
      <c r="Q404" s="256"/>
      <c r="R404" s="256"/>
      <c r="S404" s="256"/>
      <c r="T404" s="257"/>
      <c r="AT404" s="258" t="s">
        <v>226</v>
      </c>
      <c r="AU404" s="258" t="s">
        <v>86</v>
      </c>
      <c r="AV404" s="15" t="s">
        <v>84</v>
      </c>
      <c r="AW404" s="15" t="s">
        <v>32</v>
      </c>
      <c r="AX404" s="15" t="s">
        <v>76</v>
      </c>
      <c r="AY404" s="258" t="s">
        <v>176</v>
      </c>
    </row>
    <row r="405" spans="2:51" s="15" customFormat="1" ht="10.2">
      <c r="B405" s="249"/>
      <c r="C405" s="250"/>
      <c r="D405" s="220" t="s">
        <v>226</v>
      </c>
      <c r="E405" s="251" t="s">
        <v>1</v>
      </c>
      <c r="F405" s="252" t="s">
        <v>400</v>
      </c>
      <c r="G405" s="250"/>
      <c r="H405" s="251" t="s">
        <v>1</v>
      </c>
      <c r="I405" s="253"/>
      <c r="J405" s="250"/>
      <c r="K405" s="250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226</v>
      </c>
      <c r="AU405" s="258" t="s">
        <v>86</v>
      </c>
      <c r="AV405" s="15" t="s">
        <v>84</v>
      </c>
      <c r="AW405" s="15" t="s">
        <v>32</v>
      </c>
      <c r="AX405" s="15" t="s">
        <v>76</v>
      </c>
      <c r="AY405" s="258" t="s">
        <v>176</v>
      </c>
    </row>
    <row r="406" spans="2:51" s="15" customFormat="1" ht="20.4">
      <c r="B406" s="249"/>
      <c r="C406" s="250"/>
      <c r="D406" s="220" t="s">
        <v>226</v>
      </c>
      <c r="E406" s="251" t="s">
        <v>1</v>
      </c>
      <c r="F406" s="252" t="s">
        <v>573</v>
      </c>
      <c r="G406" s="250"/>
      <c r="H406" s="251" t="s">
        <v>1</v>
      </c>
      <c r="I406" s="253"/>
      <c r="J406" s="250"/>
      <c r="K406" s="250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226</v>
      </c>
      <c r="AU406" s="258" t="s">
        <v>86</v>
      </c>
      <c r="AV406" s="15" t="s">
        <v>84</v>
      </c>
      <c r="AW406" s="15" t="s">
        <v>32</v>
      </c>
      <c r="AX406" s="15" t="s">
        <v>76</v>
      </c>
      <c r="AY406" s="258" t="s">
        <v>176</v>
      </c>
    </row>
    <row r="407" spans="2:51" s="15" customFormat="1" ht="10.2">
      <c r="B407" s="249"/>
      <c r="C407" s="250"/>
      <c r="D407" s="220" t="s">
        <v>226</v>
      </c>
      <c r="E407" s="251" t="s">
        <v>1</v>
      </c>
      <c r="F407" s="252" t="s">
        <v>574</v>
      </c>
      <c r="G407" s="250"/>
      <c r="H407" s="251" t="s">
        <v>1</v>
      </c>
      <c r="I407" s="253"/>
      <c r="J407" s="250"/>
      <c r="K407" s="250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226</v>
      </c>
      <c r="AU407" s="258" t="s">
        <v>86</v>
      </c>
      <c r="AV407" s="15" t="s">
        <v>84</v>
      </c>
      <c r="AW407" s="15" t="s">
        <v>32</v>
      </c>
      <c r="AX407" s="15" t="s">
        <v>76</v>
      </c>
      <c r="AY407" s="258" t="s">
        <v>176</v>
      </c>
    </row>
    <row r="408" spans="2:51" s="15" customFormat="1" ht="10.2">
      <c r="B408" s="249"/>
      <c r="C408" s="250"/>
      <c r="D408" s="220" t="s">
        <v>226</v>
      </c>
      <c r="E408" s="251" t="s">
        <v>1</v>
      </c>
      <c r="F408" s="252" t="s">
        <v>400</v>
      </c>
      <c r="G408" s="250"/>
      <c r="H408" s="251" t="s">
        <v>1</v>
      </c>
      <c r="I408" s="253"/>
      <c r="J408" s="250"/>
      <c r="K408" s="250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226</v>
      </c>
      <c r="AU408" s="258" t="s">
        <v>86</v>
      </c>
      <c r="AV408" s="15" t="s">
        <v>84</v>
      </c>
      <c r="AW408" s="15" t="s">
        <v>32</v>
      </c>
      <c r="AX408" s="15" t="s">
        <v>76</v>
      </c>
      <c r="AY408" s="258" t="s">
        <v>176</v>
      </c>
    </row>
    <row r="409" spans="2:51" s="15" customFormat="1" ht="10.2">
      <c r="B409" s="249"/>
      <c r="C409" s="250"/>
      <c r="D409" s="220" t="s">
        <v>226</v>
      </c>
      <c r="E409" s="251" t="s">
        <v>1</v>
      </c>
      <c r="F409" s="252" t="s">
        <v>584</v>
      </c>
      <c r="G409" s="250"/>
      <c r="H409" s="251" t="s">
        <v>1</v>
      </c>
      <c r="I409" s="253"/>
      <c r="J409" s="250"/>
      <c r="K409" s="250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226</v>
      </c>
      <c r="AU409" s="258" t="s">
        <v>86</v>
      </c>
      <c r="AV409" s="15" t="s">
        <v>84</v>
      </c>
      <c r="AW409" s="15" t="s">
        <v>32</v>
      </c>
      <c r="AX409" s="15" t="s">
        <v>76</v>
      </c>
      <c r="AY409" s="258" t="s">
        <v>176</v>
      </c>
    </row>
    <row r="410" spans="2:51" s="13" customFormat="1" ht="10.2">
      <c r="B410" s="218"/>
      <c r="C410" s="219"/>
      <c r="D410" s="220" t="s">
        <v>226</v>
      </c>
      <c r="E410" s="221" t="s">
        <v>1</v>
      </c>
      <c r="F410" s="222" t="s">
        <v>585</v>
      </c>
      <c r="G410" s="219"/>
      <c r="H410" s="223">
        <v>1010.1</v>
      </c>
      <c r="I410" s="224"/>
      <c r="J410" s="219"/>
      <c r="K410" s="219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226</v>
      </c>
      <c r="AU410" s="229" t="s">
        <v>86</v>
      </c>
      <c r="AV410" s="13" t="s">
        <v>86</v>
      </c>
      <c r="AW410" s="13" t="s">
        <v>32</v>
      </c>
      <c r="AX410" s="13" t="s">
        <v>84</v>
      </c>
      <c r="AY410" s="229" t="s">
        <v>176</v>
      </c>
    </row>
    <row r="411" spans="1:65" s="2" customFormat="1" ht="14.4" customHeight="1">
      <c r="A411" s="34"/>
      <c r="B411" s="35"/>
      <c r="C411" s="205" t="s">
        <v>586</v>
      </c>
      <c r="D411" s="205" t="s">
        <v>179</v>
      </c>
      <c r="E411" s="206" t="s">
        <v>587</v>
      </c>
      <c r="F411" s="207" t="s">
        <v>588</v>
      </c>
      <c r="G411" s="208" t="s">
        <v>385</v>
      </c>
      <c r="H411" s="209">
        <v>1010.1</v>
      </c>
      <c r="I411" s="210"/>
      <c r="J411" s="211">
        <f>ROUND(I411*H411,2)</f>
        <v>0</v>
      </c>
      <c r="K411" s="207" t="s">
        <v>183</v>
      </c>
      <c r="L411" s="39"/>
      <c r="M411" s="212" t="s">
        <v>1</v>
      </c>
      <c r="N411" s="213" t="s">
        <v>41</v>
      </c>
      <c r="O411" s="71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6" t="s">
        <v>193</v>
      </c>
      <c r="AT411" s="216" t="s">
        <v>179</v>
      </c>
      <c r="AU411" s="216" t="s">
        <v>86</v>
      </c>
      <c r="AY411" s="17" t="s">
        <v>176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7" t="s">
        <v>84</v>
      </c>
      <c r="BK411" s="217">
        <f>ROUND(I411*H411,2)</f>
        <v>0</v>
      </c>
      <c r="BL411" s="17" t="s">
        <v>193</v>
      </c>
      <c r="BM411" s="216" t="s">
        <v>589</v>
      </c>
    </row>
    <row r="412" spans="2:51" s="15" customFormat="1" ht="10.2">
      <c r="B412" s="249"/>
      <c r="C412" s="250"/>
      <c r="D412" s="220" t="s">
        <v>226</v>
      </c>
      <c r="E412" s="251" t="s">
        <v>1</v>
      </c>
      <c r="F412" s="252" t="s">
        <v>590</v>
      </c>
      <c r="G412" s="250"/>
      <c r="H412" s="251" t="s">
        <v>1</v>
      </c>
      <c r="I412" s="253"/>
      <c r="J412" s="250"/>
      <c r="K412" s="250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226</v>
      </c>
      <c r="AU412" s="258" t="s">
        <v>86</v>
      </c>
      <c r="AV412" s="15" t="s">
        <v>84</v>
      </c>
      <c r="AW412" s="15" t="s">
        <v>32</v>
      </c>
      <c r="AX412" s="15" t="s">
        <v>76</v>
      </c>
      <c r="AY412" s="258" t="s">
        <v>176</v>
      </c>
    </row>
    <row r="413" spans="2:51" s="15" customFormat="1" ht="20.4">
      <c r="B413" s="249"/>
      <c r="C413" s="250"/>
      <c r="D413" s="220" t="s">
        <v>226</v>
      </c>
      <c r="E413" s="251" t="s">
        <v>1</v>
      </c>
      <c r="F413" s="252" t="s">
        <v>397</v>
      </c>
      <c r="G413" s="250"/>
      <c r="H413" s="251" t="s">
        <v>1</v>
      </c>
      <c r="I413" s="253"/>
      <c r="J413" s="250"/>
      <c r="K413" s="250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226</v>
      </c>
      <c r="AU413" s="258" t="s">
        <v>86</v>
      </c>
      <c r="AV413" s="15" t="s">
        <v>84</v>
      </c>
      <c r="AW413" s="15" t="s">
        <v>32</v>
      </c>
      <c r="AX413" s="15" t="s">
        <v>76</v>
      </c>
      <c r="AY413" s="258" t="s">
        <v>176</v>
      </c>
    </row>
    <row r="414" spans="2:51" s="15" customFormat="1" ht="10.2">
      <c r="B414" s="249"/>
      <c r="C414" s="250"/>
      <c r="D414" s="220" t="s">
        <v>226</v>
      </c>
      <c r="E414" s="251" t="s">
        <v>1</v>
      </c>
      <c r="F414" s="252" t="s">
        <v>567</v>
      </c>
      <c r="G414" s="250"/>
      <c r="H414" s="251" t="s">
        <v>1</v>
      </c>
      <c r="I414" s="253"/>
      <c r="J414" s="250"/>
      <c r="K414" s="250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226</v>
      </c>
      <c r="AU414" s="258" t="s">
        <v>86</v>
      </c>
      <c r="AV414" s="15" t="s">
        <v>84</v>
      </c>
      <c r="AW414" s="15" t="s">
        <v>32</v>
      </c>
      <c r="AX414" s="15" t="s">
        <v>76</v>
      </c>
      <c r="AY414" s="258" t="s">
        <v>176</v>
      </c>
    </row>
    <row r="415" spans="2:51" s="15" customFormat="1" ht="20.4">
      <c r="B415" s="249"/>
      <c r="C415" s="250"/>
      <c r="D415" s="220" t="s">
        <v>226</v>
      </c>
      <c r="E415" s="251" t="s">
        <v>1</v>
      </c>
      <c r="F415" s="252" t="s">
        <v>568</v>
      </c>
      <c r="G415" s="250"/>
      <c r="H415" s="251" t="s">
        <v>1</v>
      </c>
      <c r="I415" s="253"/>
      <c r="J415" s="250"/>
      <c r="K415" s="250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226</v>
      </c>
      <c r="AU415" s="258" t="s">
        <v>86</v>
      </c>
      <c r="AV415" s="15" t="s">
        <v>84</v>
      </c>
      <c r="AW415" s="15" t="s">
        <v>32</v>
      </c>
      <c r="AX415" s="15" t="s">
        <v>76</v>
      </c>
      <c r="AY415" s="258" t="s">
        <v>176</v>
      </c>
    </row>
    <row r="416" spans="2:51" s="15" customFormat="1" ht="10.2">
      <c r="B416" s="249"/>
      <c r="C416" s="250"/>
      <c r="D416" s="220" t="s">
        <v>226</v>
      </c>
      <c r="E416" s="251" t="s">
        <v>1</v>
      </c>
      <c r="F416" s="252" t="s">
        <v>569</v>
      </c>
      <c r="G416" s="250"/>
      <c r="H416" s="251" t="s">
        <v>1</v>
      </c>
      <c r="I416" s="253"/>
      <c r="J416" s="250"/>
      <c r="K416" s="250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226</v>
      </c>
      <c r="AU416" s="258" t="s">
        <v>86</v>
      </c>
      <c r="AV416" s="15" t="s">
        <v>84</v>
      </c>
      <c r="AW416" s="15" t="s">
        <v>32</v>
      </c>
      <c r="AX416" s="15" t="s">
        <v>76</v>
      </c>
      <c r="AY416" s="258" t="s">
        <v>176</v>
      </c>
    </row>
    <row r="417" spans="2:51" s="15" customFormat="1" ht="10.2">
      <c r="B417" s="249"/>
      <c r="C417" s="250"/>
      <c r="D417" s="220" t="s">
        <v>226</v>
      </c>
      <c r="E417" s="251" t="s">
        <v>1</v>
      </c>
      <c r="F417" s="252" t="s">
        <v>570</v>
      </c>
      <c r="G417" s="250"/>
      <c r="H417" s="251" t="s">
        <v>1</v>
      </c>
      <c r="I417" s="253"/>
      <c r="J417" s="250"/>
      <c r="K417" s="250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226</v>
      </c>
      <c r="AU417" s="258" t="s">
        <v>86</v>
      </c>
      <c r="AV417" s="15" t="s">
        <v>84</v>
      </c>
      <c r="AW417" s="15" t="s">
        <v>32</v>
      </c>
      <c r="AX417" s="15" t="s">
        <v>76</v>
      </c>
      <c r="AY417" s="258" t="s">
        <v>176</v>
      </c>
    </row>
    <row r="418" spans="2:51" s="15" customFormat="1" ht="10.2">
      <c r="B418" s="249"/>
      <c r="C418" s="250"/>
      <c r="D418" s="220" t="s">
        <v>226</v>
      </c>
      <c r="E418" s="251" t="s">
        <v>1</v>
      </c>
      <c r="F418" s="252" t="s">
        <v>571</v>
      </c>
      <c r="G418" s="250"/>
      <c r="H418" s="251" t="s">
        <v>1</v>
      </c>
      <c r="I418" s="253"/>
      <c r="J418" s="250"/>
      <c r="K418" s="250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226</v>
      </c>
      <c r="AU418" s="258" t="s">
        <v>86</v>
      </c>
      <c r="AV418" s="15" t="s">
        <v>84</v>
      </c>
      <c r="AW418" s="15" t="s">
        <v>32</v>
      </c>
      <c r="AX418" s="15" t="s">
        <v>76</v>
      </c>
      <c r="AY418" s="258" t="s">
        <v>176</v>
      </c>
    </row>
    <row r="419" spans="2:51" s="15" customFormat="1" ht="10.2">
      <c r="B419" s="249"/>
      <c r="C419" s="250"/>
      <c r="D419" s="220" t="s">
        <v>226</v>
      </c>
      <c r="E419" s="251" t="s">
        <v>1</v>
      </c>
      <c r="F419" s="252" t="s">
        <v>572</v>
      </c>
      <c r="G419" s="250"/>
      <c r="H419" s="251" t="s">
        <v>1</v>
      </c>
      <c r="I419" s="253"/>
      <c r="J419" s="250"/>
      <c r="K419" s="250"/>
      <c r="L419" s="254"/>
      <c r="M419" s="255"/>
      <c r="N419" s="256"/>
      <c r="O419" s="256"/>
      <c r="P419" s="256"/>
      <c r="Q419" s="256"/>
      <c r="R419" s="256"/>
      <c r="S419" s="256"/>
      <c r="T419" s="257"/>
      <c r="AT419" s="258" t="s">
        <v>226</v>
      </c>
      <c r="AU419" s="258" t="s">
        <v>86</v>
      </c>
      <c r="AV419" s="15" t="s">
        <v>84</v>
      </c>
      <c r="AW419" s="15" t="s">
        <v>32</v>
      </c>
      <c r="AX419" s="15" t="s">
        <v>76</v>
      </c>
      <c r="AY419" s="258" t="s">
        <v>176</v>
      </c>
    </row>
    <row r="420" spans="2:51" s="15" customFormat="1" ht="10.2">
      <c r="B420" s="249"/>
      <c r="C420" s="250"/>
      <c r="D420" s="220" t="s">
        <v>226</v>
      </c>
      <c r="E420" s="251" t="s">
        <v>1</v>
      </c>
      <c r="F420" s="252" t="s">
        <v>400</v>
      </c>
      <c r="G420" s="250"/>
      <c r="H420" s="251" t="s">
        <v>1</v>
      </c>
      <c r="I420" s="253"/>
      <c r="J420" s="250"/>
      <c r="K420" s="250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226</v>
      </c>
      <c r="AU420" s="258" t="s">
        <v>86</v>
      </c>
      <c r="AV420" s="15" t="s">
        <v>84</v>
      </c>
      <c r="AW420" s="15" t="s">
        <v>32</v>
      </c>
      <c r="AX420" s="15" t="s">
        <v>76</v>
      </c>
      <c r="AY420" s="258" t="s">
        <v>176</v>
      </c>
    </row>
    <row r="421" spans="2:51" s="15" customFormat="1" ht="20.4">
      <c r="B421" s="249"/>
      <c r="C421" s="250"/>
      <c r="D421" s="220" t="s">
        <v>226</v>
      </c>
      <c r="E421" s="251" t="s">
        <v>1</v>
      </c>
      <c r="F421" s="252" t="s">
        <v>591</v>
      </c>
      <c r="G421" s="250"/>
      <c r="H421" s="251" t="s">
        <v>1</v>
      </c>
      <c r="I421" s="253"/>
      <c r="J421" s="250"/>
      <c r="K421" s="250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226</v>
      </c>
      <c r="AU421" s="258" t="s">
        <v>86</v>
      </c>
      <c r="AV421" s="15" t="s">
        <v>84</v>
      </c>
      <c r="AW421" s="15" t="s">
        <v>32</v>
      </c>
      <c r="AX421" s="15" t="s">
        <v>76</v>
      </c>
      <c r="AY421" s="258" t="s">
        <v>176</v>
      </c>
    </row>
    <row r="422" spans="2:51" s="15" customFormat="1" ht="10.2">
      <c r="B422" s="249"/>
      <c r="C422" s="250"/>
      <c r="D422" s="220" t="s">
        <v>226</v>
      </c>
      <c r="E422" s="251" t="s">
        <v>1</v>
      </c>
      <c r="F422" s="252" t="s">
        <v>574</v>
      </c>
      <c r="G422" s="250"/>
      <c r="H422" s="251" t="s">
        <v>1</v>
      </c>
      <c r="I422" s="253"/>
      <c r="J422" s="250"/>
      <c r="K422" s="250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226</v>
      </c>
      <c r="AU422" s="258" t="s">
        <v>86</v>
      </c>
      <c r="AV422" s="15" t="s">
        <v>84</v>
      </c>
      <c r="AW422" s="15" t="s">
        <v>32</v>
      </c>
      <c r="AX422" s="15" t="s">
        <v>76</v>
      </c>
      <c r="AY422" s="258" t="s">
        <v>176</v>
      </c>
    </row>
    <row r="423" spans="2:51" s="15" customFormat="1" ht="10.2">
      <c r="B423" s="249"/>
      <c r="C423" s="250"/>
      <c r="D423" s="220" t="s">
        <v>226</v>
      </c>
      <c r="E423" s="251" t="s">
        <v>1</v>
      </c>
      <c r="F423" s="252" t="s">
        <v>400</v>
      </c>
      <c r="G423" s="250"/>
      <c r="H423" s="251" t="s">
        <v>1</v>
      </c>
      <c r="I423" s="253"/>
      <c r="J423" s="250"/>
      <c r="K423" s="250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226</v>
      </c>
      <c r="AU423" s="258" t="s">
        <v>86</v>
      </c>
      <c r="AV423" s="15" t="s">
        <v>84</v>
      </c>
      <c r="AW423" s="15" t="s">
        <v>32</v>
      </c>
      <c r="AX423" s="15" t="s">
        <v>76</v>
      </c>
      <c r="AY423" s="258" t="s">
        <v>176</v>
      </c>
    </row>
    <row r="424" spans="2:51" s="15" customFormat="1" ht="10.2">
      <c r="B424" s="249"/>
      <c r="C424" s="250"/>
      <c r="D424" s="220" t="s">
        <v>226</v>
      </c>
      <c r="E424" s="251" t="s">
        <v>1</v>
      </c>
      <c r="F424" s="252" t="s">
        <v>592</v>
      </c>
      <c r="G424" s="250"/>
      <c r="H424" s="251" t="s">
        <v>1</v>
      </c>
      <c r="I424" s="253"/>
      <c r="J424" s="250"/>
      <c r="K424" s="250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226</v>
      </c>
      <c r="AU424" s="258" t="s">
        <v>86</v>
      </c>
      <c r="AV424" s="15" t="s">
        <v>84</v>
      </c>
      <c r="AW424" s="15" t="s">
        <v>32</v>
      </c>
      <c r="AX424" s="15" t="s">
        <v>76</v>
      </c>
      <c r="AY424" s="258" t="s">
        <v>176</v>
      </c>
    </row>
    <row r="425" spans="2:51" s="13" customFormat="1" ht="10.2">
      <c r="B425" s="218"/>
      <c r="C425" s="219"/>
      <c r="D425" s="220" t="s">
        <v>226</v>
      </c>
      <c r="E425" s="221" t="s">
        <v>1</v>
      </c>
      <c r="F425" s="222" t="s">
        <v>585</v>
      </c>
      <c r="G425" s="219"/>
      <c r="H425" s="223">
        <v>1010.1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226</v>
      </c>
      <c r="AU425" s="229" t="s">
        <v>86</v>
      </c>
      <c r="AV425" s="13" t="s">
        <v>86</v>
      </c>
      <c r="AW425" s="13" t="s">
        <v>32</v>
      </c>
      <c r="AX425" s="13" t="s">
        <v>84</v>
      </c>
      <c r="AY425" s="229" t="s">
        <v>176</v>
      </c>
    </row>
    <row r="426" spans="1:65" s="2" customFormat="1" ht="24.15" customHeight="1">
      <c r="A426" s="34"/>
      <c r="B426" s="35"/>
      <c r="C426" s="205" t="s">
        <v>593</v>
      </c>
      <c r="D426" s="205" t="s">
        <v>179</v>
      </c>
      <c r="E426" s="206" t="s">
        <v>594</v>
      </c>
      <c r="F426" s="207" t="s">
        <v>595</v>
      </c>
      <c r="G426" s="208" t="s">
        <v>385</v>
      </c>
      <c r="H426" s="209">
        <v>660</v>
      </c>
      <c r="I426" s="210"/>
      <c r="J426" s="211">
        <f>ROUND(I426*H426,2)</f>
        <v>0</v>
      </c>
      <c r="K426" s="207" t="s">
        <v>183</v>
      </c>
      <c r="L426" s="39"/>
      <c r="M426" s="212" t="s">
        <v>1</v>
      </c>
      <c r="N426" s="213" t="s">
        <v>41</v>
      </c>
      <c r="O426" s="71"/>
      <c r="P426" s="214">
        <f>O426*H426</f>
        <v>0</v>
      </c>
      <c r="Q426" s="214">
        <v>9E-05</v>
      </c>
      <c r="R426" s="214">
        <f>Q426*H426</f>
        <v>0.0594</v>
      </c>
      <c r="S426" s="214">
        <v>0.042</v>
      </c>
      <c r="T426" s="215">
        <f>S426*H426</f>
        <v>27.720000000000002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216" t="s">
        <v>193</v>
      </c>
      <c r="AT426" s="216" t="s">
        <v>179</v>
      </c>
      <c r="AU426" s="216" t="s">
        <v>86</v>
      </c>
      <c r="AY426" s="17" t="s">
        <v>176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7" t="s">
        <v>84</v>
      </c>
      <c r="BK426" s="217">
        <f>ROUND(I426*H426,2)</f>
        <v>0</v>
      </c>
      <c r="BL426" s="17" t="s">
        <v>193</v>
      </c>
      <c r="BM426" s="216" t="s">
        <v>596</v>
      </c>
    </row>
    <row r="427" spans="2:51" s="15" customFormat="1" ht="10.2">
      <c r="B427" s="249"/>
      <c r="C427" s="250"/>
      <c r="D427" s="220" t="s">
        <v>226</v>
      </c>
      <c r="E427" s="251" t="s">
        <v>1</v>
      </c>
      <c r="F427" s="252" t="s">
        <v>597</v>
      </c>
      <c r="G427" s="250"/>
      <c r="H427" s="251" t="s">
        <v>1</v>
      </c>
      <c r="I427" s="253"/>
      <c r="J427" s="250"/>
      <c r="K427" s="250"/>
      <c r="L427" s="254"/>
      <c r="M427" s="255"/>
      <c r="N427" s="256"/>
      <c r="O427" s="256"/>
      <c r="P427" s="256"/>
      <c r="Q427" s="256"/>
      <c r="R427" s="256"/>
      <c r="S427" s="256"/>
      <c r="T427" s="257"/>
      <c r="AT427" s="258" t="s">
        <v>226</v>
      </c>
      <c r="AU427" s="258" t="s">
        <v>86</v>
      </c>
      <c r="AV427" s="15" t="s">
        <v>84</v>
      </c>
      <c r="AW427" s="15" t="s">
        <v>32</v>
      </c>
      <c r="AX427" s="15" t="s">
        <v>76</v>
      </c>
      <c r="AY427" s="258" t="s">
        <v>176</v>
      </c>
    </row>
    <row r="428" spans="2:51" s="15" customFormat="1" ht="10.2">
      <c r="B428" s="249"/>
      <c r="C428" s="250"/>
      <c r="D428" s="220" t="s">
        <v>226</v>
      </c>
      <c r="E428" s="251" t="s">
        <v>1</v>
      </c>
      <c r="F428" s="252" t="s">
        <v>598</v>
      </c>
      <c r="G428" s="250"/>
      <c r="H428" s="251" t="s">
        <v>1</v>
      </c>
      <c r="I428" s="253"/>
      <c r="J428" s="250"/>
      <c r="K428" s="250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226</v>
      </c>
      <c r="AU428" s="258" t="s">
        <v>86</v>
      </c>
      <c r="AV428" s="15" t="s">
        <v>84</v>
      </c>
      <c r="AW428" s="15" t="s">
        <v>32</v>
      </c>
      <c r="AX428" s="15" t="s">
        <v>76</v>
      </c>
      <c r="AY428" s="258" t="s">
        <v>176</v>
      </c>
    </row>
    <row r="429" spans="2:51" s="15" customFormat="1" ht="10.2">
      <c r="B429" s="249"/>
      <c r="C429" s="250"/>
      <c r="D429" s="220" t="s">
        <v>226</v>
      </c>
      <c r="E429" s="251" t="s">
        <v>1</v>
      </c>
      <c r="F429" s="252" t="s">
        <v>599</v>
      </c>
      <c r="G429" s="250"/>
      <c r="H429" s="251" t="s">
        <v>1</v>
      </c>
      <c r="I429" s="253"/>
      <c r="J429" s="250"/>
      <c r="K429" s="250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226</v>
      </c>
      <c r="AU429" s="258" t="s">
        <v>86</v>
      </c>
      <c r="AV429" s="15" t="s">
        <v>84</v>
      </c>
      <c r="AW429" s="15" t="s">
        <v>32</v>
      </c>
      <c r="AX429" s="15" t="s">
        <v>76</v>
      </c>
      <c r="AY429" s="258" t="s">
        <v>176</v>
      </c>
    </row>
    <row r="430" spans="2:51" s="15" customFormat="1" ht="10.2">
      <c r="B430" s="249"/>
      <c r="C430" s="250"/>
      <c r="D430" s="220" t="s">
        <v>226</v>
      </c>
      <c r="E430" s="251" t="s">
        <v>1</v>
      </c>
      <c r="F430" s="252" t="s">
        <v>600</v>
      </c>
      <c r="G430" s="250"/>
      <c r="H430" s="251" t="s">
        <v>1</v>
      </c>
      <c r="I430" s="253"/>
      <c r="J430" s="250"/>
      <c r="K430" s="250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226</v>
      </c>
      <c r="AU430" s="258" t="s">
        <v>86</v>
      </c>
      <c r="AV430" s="15" t="s">
        <v>84</v>
      </c>
      <c r="AW430" s="15" t="s">
        <v>32</v>
      </c>
      <c r="AX430" s="15" t="s">
        <v>76</v>
      </c>
      <c r="AY430" s="258" t="s">
        <v>176</v>
      </c>
    </row>
    <row r="431" spans="2:51" s="15" customFormat="1" ht="10.2">
      <c r="B431" s="249"/>
      <c r="C431" s="250"/>
      <c r="D431" s="220" t="s">
        <v>226</v>
      </c>
      <c r="E431" s="251" t="s">
        <v>1</v>
      </c>
      <c r="F431" s="252" t="s">
        <v>400</v>
      </c>
      <c r="G431" s="250"/>
      <c r="H431" s="251" t="s">
        <v>1</v>
      </c>
      <c r="I431" s="253"/>
      <c r="J431" s="250"/>
      <c r="K431" s="250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226</v>
      </c>
      <c r="AU431" s="258" t="s">
        <v>86</v>
      </c>
      <c r="AV431" s="15" t="s">
        <v>84</v>
      </c>
      <c r="AW431" s="15" t="s">
        <v>32</v>
      </c>
      <c r="AX431" s="15" t="s">
        <v>76</v>
      </c>
      <c r="AY431" s="258" t="s">
        <v>176</v>
      </c>
    </row>
    <row r="432" spans="2:51" s="15" customFormat="1" ht="10.2">
      <c r="B432" s="249"/>
      <c r="C432" s="250"/>
      <c r="D432" s="220" t="s">
        <v>226</v>
      </c>
      <c r="E432" s="251" t="s">
        <v>1</v>
      </c>
      <c r="F432" s="252" t="s">
        <v>601</v>
      </c>
      <c r="G432" s="250"/>
      <c r="H432" s="251" t="s">
        <v>1</v>
      </c>
      <c r="I432" s="253"/>
      <c r="J432" s="250"/>
      <c r="K432" s="250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226</v>
      </c>
      <c r="AU432" s="258" t="s">
        <v>86</v>
      </c>
      <c r="AV432" s="15" t="s">
        <v>84</v>
      </c>
      <c r="AW432" s="15" t="s">
        <v>32</v>
      </c>
      <c r="AX432" s="15" t="s">
        <v>76</v>
      </c>
      <c r="AY432" s="258" t="s">
        <v>176</v>
      </c>
    </row>
    <row r="433" spans="2:51" s="13" customFormat="1" ht="10.2">
      <c r="B433" s="218"/>
      <c r="C433" s="219"/>
      <c r="D433" s="220" t="s">
        <v>226</v>
      </c>
      <c r="E433" s="221" t="s">
        <v>1</v>
      </c>
      <c r="F433" s="222" t="s">
        <v>602</v>
      </c>
      <c r="G433" s="219"/>
      <c r="H433" s="223">
        <v>660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226</v>
      </c>
      <c r="AU433" s="229" t="s">
        <v>86</v>
      </c>
      <c r="AV433" s="13" t="s">
        <v>86</v>
      </c>
      <c r="AW433" s="13" t="s">
        <v>32</v>
      </c>
      <c r="AX433" s="13" t="s">
        <v>84</v>
      </c>
      <c r="AY433" s="229" t="s">
        <v>176</v>
      </c>
    </row>
    <row r="434" spans="1:65" s="2" customFormat="1" ht="14.4" customHeight="1">
      <c r="A434" s="34"/>
      <c r="B434" s="35"/>
      <c r="C434" s="205" t="s">
        <v>603</v>
      </c>
      <c r="D434" s="205" t="s">
        <v>179</v>
      </c>
      <c r="E434" s="206" t="s">
        <v>604</v>
      </c>
      <c r="F434" s="207" t="s">
        <v>605</v>
      </c>
      <c r="G434" s="208" t="s">
        <v>385</v>
      </c>
      <c r="H434" s="209">
        <v>19.4</v>
      </c>
      <c r="I434" s="210"/>
      <c r="J434" s="211">
        <f>ROUND(I434*H434,2)</f>
        <v>0</v>
      </c>
      <c r="K434" s="207" t="s">
        <v>183</v>
      </c>
      <c r="L434" s="39"/>
      <c r="M434" s="212" t="s">
        <v>1</v>
      </c>
      <c r="N434" s="213" t="s">
        <v>41</v>
      </c>
      <c r="O434" s="71"/>
      <c r="P434" s="214">
        <f>O434*H434</f>
        <v>0</v>
      </c>
      <c r="Q434" s="214">
        <v>0</v>
      </c>
      <c r="R434" s="214">
        <f>Q434*H434</f>
        <v>0</v>
      </c>
      <c r="S434" s="214">
        <v>0.98</v>
      </c>
      <c r="T434" s="215">
        <f>S434*H434</f>
        <v>19.011999999999997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16" t="s">
        <v>193</v>
      </c>
      <c r="AT434" s="216" t="s">
        <v>179</v>
      </c>
      <c r="AU434" s="216" t="s">
        <v>86</v>
      </c>
      <c r="AY434" s="17" t="s">
        <v>176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7" t="s">
        <v>84</v>
      </c>
      <c r="BK434" s="217">
        <f>ROUND(I434*H434,2)</f>
        <v>0</v>
      </c>
      <c r="BL434" s="17" t="s">
        <v>193</v>
      </c>
      <c r="BM434" s="216" t="s">
        <v>606</v>
      </c>
    </row>
    <row r="435" spans="2:51" s="15" customFormat="1" ht="20.4">
      <c r="B435" s="249"/>
      <c r="C435" s="250"/>
      <c r="D435" s="220" t="s">
        <v>226</v>
      </c>
      <c r="E435" s="251" t="s">
        <v>1</v>
      </c>
      <c r="F435" s="252" t="s">
        <v>607</v>
      </c>
      <c r="G435" s="250"/>
      <c r="H435" s="251" t="s">
        <v>1</v>
      </c>
      <c r="I435" s="253"/>
      <c r="J435" s="250"/>
      <c r="K435" s="250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226</v>
      </c>
      <c r="AU435" s="258" t="s">
        <v>86</v>
      </c>
      <c r="AV435" s="15" t="s">
        <v>84</v>
      </c>
      <c r="AW435" s="15" t="s">
        <v>32</v>
      </c>
      <c r="AX435" s="15" t="s">
        <v>76</v>
      </c>
      <c r="AY435" s="258" t="s">
        <v>176</v>
      </c>
    </row>
    <row r="436" spans="2:51" s="15" customFormat="1" ht="20.4">
      <c r="B436" s="249"/>
      <c r="C436" s="250"/>
      <c r="D436" s="220" t="s">
        <v>226</v>
      </c>
      <c r="E436" s="251" t="s">
        <v>1</v>
      </c>
      <c r="F436" s="252" t="s">
        <v>397</v>
      </c>
      <c r="G436" s="250"/>
      <c r="H436" s="251" t="s">
        <v>1</v>
      </c>
      <c r="I436" s="253"/>
      <c r="J436" s="250"/>
      <c r="K436" s="250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226</v>
      </c>
      <c r="AU436" s="258" t="s">
        <v>86</v>
      </c>
      <c r="AV436" s="15" t="s">
        <v>84</v>
      </c>
      <c r="AW436" s="15" t="s">
        <v>32</v>
      </c>
      <c r="AX436" s="15" t="s">
        <v>76</v>
      </c>
      <c r="AY436" s="258" t="s">
        <v>176</v>
      </c>
    </row>
    <row r="437" spans="2:51" s="15" customFormat="1" ht="10.2">
      <c r="B437" s="249"/>
      <c r="C437" s="250"/>
      <c r="D437" s="220" t="s">
        <v>226</v>
      </c>
      <c r="E437" s="251" t="s">
        <v>1</v>
      </c>
      <c r="F437" s="252" t="s">
        <v>608</v>
      </c>
      <c r="G437" s="250"/>
      <c r="H437" s="251" t="s">
        <v>1</v>
      </c>
      <c r="I437" s="253"/>
      <c r="J437" s="250"/>
      <c r="K437" s="250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226</v>
      </c>
      <c r="AU437" s="258" t="s">
        <v>86</v>
      </c>
      <c r="AV437" s="15" t="s">
        <v>84</v>
      </c>
      <c r="AW437" s="15" t="s">
        <v>32</v>
      </c>
      <c r="AX437" s="15" t="s">
        <v>76</v>
      </c>
      <c r="AY437" s="258" t="s">
        <v>176</v>
      </c>
    </row>
    <row r="438" spans="2:51" s="15" customFormat="1" ht="10.2">
      <c r="B438" s="249"/>
      <c r="C438" s="250"/>
      <c r="D438" s="220" t="s">
        <v>226</v>
      </c>
      <c r="E438" s="251" t="s">
        <v>1</v>
      </c>
      <c r="F438" s="252" t="s">
        <v>609</v>
      </c>
      <c r="G438" s="250"/>
      <c r="H438" s="251" t="s">
        <v>1</v>
      </c>
      <c r="I438" s="253"/>
      <c r="J438" s="250"/>
      <c r="K438" s="250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226</v>
      </c>
      <c r="AU438" s="258" t="s">
        <v>86</v>
      </c>
      <c r="AV438" s="15" t="s">
        <v>84</v>
      </c>
      <c r="AW438" s="15" t="s">
        <v>32</v>
      </c>
      <c r="AX438" s="15" t="s">
        <v>76</v>
      </c>
      <c r="AY438" s="258" t="s">
        <v>176</v>
      </c>
    </row>
    <row r="439" spans="2:51" s="13" customFormat="1" ht="10.2">
      <c r="B439" s="218"/>
      <c r="C439" s="219"/>
      <c r="D439" s="220" t="s">
        <v>226</v>
      </c>
      <c r="E439" s="221" t="s">
        <v>1</v>
      </c>
      <c r="F439" s="222" t="s">
        <v>610</v>
      </c>
      <c r="G439" s="219"/>
      <c r="H439" s="223">
        <v>9.7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226</v>
      </c>
      <c r="AU439" s="229" t="s">
        <v>86</v>
      </c>
      <c r="AV439" s="13" t="s">
        <v>86</v>
      </c>
      <c r="AW439" s="13" t="s">
        <v>32</v>
      </c>
      <c r="AX439" s="13" t="s">
        <v>76</v>
      </c>
      <c r="AY439" s="229" t="s">
        <v>176</v>
      </c>
    </row>
    <row r="440" spans="2:51" s="15" customFormat="1" ht="20.4">
      <c r="B440" s="249"/>
      <c r="C440" s="250"/>
      <c r="D440" s="220" t="s">
        <v>226</v>
      </c>
      <c r="E440" s="251" t="s">
        <v>1</v>
      </c>
      <c r="F440" s="252" t="s">
        <v>611</v>
      </c>
      <c r="G440" s="250"/>
      <c r="H440" s="251" t="s">
        <v>1</v>
      </c>
      <c r="I440" s="253"/>
      <c r="J440" s="250"/>
      <c r="K440" s="250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226</v>
      </c>
      <c r="AU440" s="258" t="s">
        <v>86</v>
      </c>
      <c r="AV440" s="15" t="s">
        <v>84</v>
      </c>
      <c r="AW440" s="15" t="s">
        <v>32</v>
      </c>
      <c r="AX440" s="15" t="s">
        <v>76</v>
      </c>
      <c r="AY440" s="258" t="s">
        <v>176</v>
      </c>
    </row>
    <row r="441" spans="2:51" s="15" customFormat="1" ht="20.4">
      <c r="B441" s="249"/>
      <c r="C441" s="250"/>
      <c r="D441" s="220" t="s">
        <v>226</v>
      </c>
      <c r="E441" s="251" t="s">
        <v>1</v>
      </c>
      <c r="F441" s="252" t="s">
        <v>397</v>
      </c>
      <c r="G441" s="250"/>
      <c r="H441" s="251" t="s">
        <v>1</v>
      </c>
      <c r="I441" s="253"/>
      <c r="J441" s="250"/>
      <c r="K441" s="250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226</v>
      </c>
      <c r="AU441" s="258" t="s">
        <v>86</v>
      </c>
      <c r="AV441" s="15" t="s">
        <v>84</v>
      </c>
      <c r="AW441" s="15" t="s">
        <v>32</v>
      </c>
      <c r="AX441" s="15" t="s">
        <v>76</v>
      </c>
      <c r="AY441" s="258" t="s">
        <v>176</v>
      </c>
    </row>
    <row r="442" spans="2:51" s="15" customFormat="1" ht="10.2">
      <c r="B442" s="249"/>
      <c r="C442" s="250"/>
      <c r="D442" s="220" t="s">
        <v>226</v>
      </c>
      <c r="E442" s="251" t="s">
        <v>1</v>
      </c>
      <c r="F442" s="252" t="s">
        <v>608</v>
      </c>
      <c r="G442" s="250"/>
      <c r="H442" s="251" t="s">
        <v>1</v>
      </c>
      <c r="I442" s="253"/>
      <c r="J442" s="250"/>
      <c r="K442" s="250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226</v>
      </c>
      <c r="AU442" s="258" t="s">
        <v>86</v>
      </c>
      <c r="AV442" s="15" t="s">
        <v>84</v>
      </c>
      <c r="AW442" s="15" t="s">
        <v>32</v>
      </c>
      <c r="AX442" s="15" t="s">
        <v>76</v>
      </c>
      <c r="AY442" s="258" t="s">
        <v>176</v>
      </c>
    </row>
    <row r="443" spans="2:51" s="15" customFormat="1" ht="10.2">
      <c r="B443" s="249"/>
      <c r="C443" s="250"/>
      <c r="D443" s="220" t="s">
        <v>226</v>
      </c>
      <c r="E443" s="251" t="s">
        <v>1</v>
      </c>
      <c r="F443" s="252" t="s">
        <v>609</v>
      </c>
      <c r="G443" s="250"/>
      <c r="H443" s="251" t="s">
        <v>1</v>
      </c>
      <c r="I443" s="253"/>
      <c r="J443" s="250"/>
      <c r="K443" s="250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226</v>
      </c>
      <c r="AU443" s="258" t="s">
        <v>86</v>
      </c>
      <c r="AV443" s="15" t="s">
        <v>84</v>
      </c>
      <c r="AW443" s="15" t="s">
        <v>32</v>
      </c>
      <c r="AX443" s="15" t="s">
        <v>76</v>
      </c>
      <c r="AY443" s="258" t="s">
        <v>176</v>
      </c>
    </row>
    <row r="444" spans="2:51" s="13" customFormat="1" ht="10.2">
      <c r="B444" s="218"/>
      <c r="C444" s="219"/>
      <c r="D444" s="220" t="s">
        <v>226</v>
      </c>
      <c r="E444" s="221" t="s">
        <v>1</v>
      </c>
      <c r="F444" s="222" t="s">
        <v>610</v>
      </c>
      <c r="G444" s="219"/>
      <c r="H444" s="223">
        <v>9.7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226</v>
      </c>
      <c r="AU444" s="229" t="s">
        <v>86</v>
      </c>
      <c r="AV444" s="13" t="s">
        <v>86</v>
      </c>
      <c r="AW444" s="13" t="s">
        <v>32</v>
      </c>
      <c r="AX444" s="13" t="s">
        <v>76</v>
      </c>
      <c r="AY444" s="229" t="s">
        <v>176</v>
      </c>
    </row>
    <row r="445" spans="2:51" s="14" customFormat="1" ht="10.2">
      <c r="B445" s="233"/>
      <c r="C445" s="234"/>
      <c r="D445" s="220" t="s">
        <v>226</v>
      </c>
      <c r="E445" s="235" t="s">
        <v>1</v>
      </c>
      <c r="F445" s="236" t="s">
        <v>249</v>
      </c>
      <c r="G445" s="234"/>
      <c r="H445" s="237">
        <v>19.4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226</v>
      </c>
      <c r="AU445" s="243" t="s">
        <v>86</v>
      </c>
      <c r="AV445" s="14" t="s">
        <v>193</v>
      </c>
      <c r="AW445" s="14" t="s">
        <v>32</v>
      </c>
      <c r="AX445" s="14" t="s">
        <v>84</v>
      </c>
      <c r="AY445" s="243" t="s">
        <v>176</v>
      </c>
    </row>
    <row r="446" spans="2:63" s="12" customFormat="1" ht="22.8" customHeight="1">
      <c r="B446" s="189"/>
      <c r="C446" s="190"/>
      <c r="D446" s="191" t="s">
        <v>75</v>
      </c>
      <c r="E446" s="203" t="s">
        <v>612</v>
      </c>
      <c r="F446" s="203" t="s">
        <v>613</v>
      </c>
      <c r="G446" s="190"/>
      <c r="H446" s="190"/>
      <c r="I446" s="193"/>
      <c r="J446" s="204">
        <f>BK446</f>
        <v>0</v>
      </c>
      <c r="K446" s="190"/>
      <c r="L446" s="195"/>
      <c r="M446" s="196"/>
      <c r="N446" s="197"/>
      <c r="O446" s="197"/>
      <c r="P446" s="198">
        <f>SUM(P447:P476)</f>
        <v>0</v>
      </c>
      <c r="Q446" s="197"/>
      <c r="R446" s="198">
        <f>SUM(R447:R476)</f>
        <v>0</v>
      </c>
      <c r="S446" s="197"/>
      <c r="T446" s="199">
        <f>SUM(T447:T476)</f>
        <v>0</v>
      </c>
      <c r="AR446" s="200" t="s">
        <v>84</v>
      </c>
      <c r="AT446" s="201" t="s">
        <v>75</v>
      </c>
      <c r="AU446" s="201" t="s">
        <v>84</v>
      </c>
      <c r="AY446" s="200" t="s">
        <v>176</v>
      </c>
      <c r="BK446" s="202">
        <f>SUM(BK447:BK476)</f>
        <v>0</v>
      </c>
    </row>
    <row r="447" spans="1:65" s="2" customFormat="1" ht="14.4" customHeight="1">
      <c r="A447" s="34"/>
      <c r="B447" s="35"/>
      <c r="C447" s="205" t="s">
        <v>614</v>
      </c>
      <c r="D447" s="205" t="s">
        <v>179</v>
      </c>
      <c r="E447" s="206" t="s">
        <v>615</v>
      </c>
      <c r="F447" s="207" t="s">
        <v>616</v>
      </c>
      <c r="G447" s="208" t="s">
        <v>344</v>
      </c>
      <c r="H447" s="209">
        <v>5135.752</v>
      </c>
      <c r="I447" s="210"/>
      <c r="J447" s="211">
        <f>ROUND(I447*H447,2)</f>
        <v>0</v>
      </c>
      <c r="K447" s="207" t="s">
        <v>183</v>
      </c>
      <c r="L447" s="39"/>
      <c r="M447" s="212" t="s">
        <v>1</v>
      </c>
      <c r="N447" s="213" t="s">
        <v>41</v>
      </c>
      <c r="O447" s="71"/>
      <c r="P447" s="214">
        <f>O447*H447</f>
        <v>0</v>
      </c>
      <c r="Q447" s="214">
        <v>0</v>
      </c>
      <c r="R447" s="214">
        <f>Q447*H447</f>
        <v>0</v>
      </c>
      <c r="S447" s="214">
        <v>0</v>
      </c>
      <c r="T447" s="215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16" t="s">
        <v>193</v>
      </c>
      <c r="AT447" s="216" t="s">
        <v>179</v>
      </c>
      <c r="AU447" s="216" t="s">
        <v>86</v>
      </c>
      <c r="AY447" s="17" t="s">
        <v>176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7" t="s">
        <v>84</v>
      </c>
      <c r="BK447" s="217">
        <f>ROUND(I447*H447,2)</f>
        <v>0</v>
      </c>
      <c r="BL447" s="17" t="s">
        <v>193</v>
      </c>
      <c r="BM447" s="216" t="s">
        <v>617</v>
      </c>
    </row>
    <row r="448" spans="2:51" s="13" customFormat="1" ht="10.2">
      <c r="B448" s="218"/>
      <c r="C448" s="219"/>
      <c r="D448" s="220" t="s">
        <v>226</v>
      </c>
      <c r="E448" s="221" t="s">
        <v>1</v>
      </c>
      <c r="F448" s="222" t="s">
        <v>618</v>
      </c>
      <c r="G448" s="219"/>
      <c r="H448" s="223">
        <v>3572.974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226</v>
      </c>
      <c r="AU448" s="229" t="s">
        <v>86</v>
      </c>
      <c r="AV448" s="13" t="s">
        <v>86</v>
      </c>
      <c r="AW448" s="13" t="s">
        <v>32</v>
      </c>
      <c r="AX448" s="13" t="s">
        <v>76</v>
      </c>
      <c r="AY448" s="229" t="s">
        <v>176</v>
      </c>
    </row>
    <row r="449" spans="2:51" s="13" customFormat="1" ht="10.2">
      <c r="B449" s="218"/>
      <c r="C449" s="219"/>
      <c r="D449" s="220" t="s">
        <v>226</v>
      </c>
      <c r="E449" s="221" t="s">
        <v>1</v>
      </c>
      <c r="F449" s="222" t="s">
        <v>619</v>
      </c>
      <c r="G449" s="219"/>
      <c r="H449" s="223">
        <v>1562.778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226</v>
      </c>
      <c r="AU449" s="229" t="s">
        <v>86</v>
      </c>
      <c r="AV449" s="13" t="s">
        <v>86</v>
      </c>
      <c r="AW449" s="13" t="s">
        <v>32</v>
      </c>
      <c r="AX449" s="13" t="s">
        <v>76</v>
      </c>
      <c r="AY449" s="229" t="s">
        <v>176</v>
      </c>
    </row>
    <row r="450" spans="2:51" s="14" customFormat="1" ht="10.2">
      <c r="B450" s="233"/>
      <c r="C450" s="234"/>
      <c r="D450" s="220" t="s">
        <v>226</v>
      </c>
      <c r="E450" s="235" t="s">
        <v>1</v>
      </c>
      <c r="F450" s="236" t="s">
        <v>249</v>
      </c>
      <c r="G450" s="234"/>
      <c r="H450" s="237">
        <v>5135.752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226</v>
      </c>
      <c r="AU450" s="243" t="s">
        <v>86</v>
      </c>
      <c r="AV450" s="14" t="s">
        <v>193</v>
      </c>
      <c r="AW450" s="14" t="s">
        <v>32</v>
      </c>
      <c r="AX450" s="14" t="s">
        <v>84</v>
      </c>
      <c r="AY450" s="243" t="s">
        <v>176</v>
      </c>
    </row>
    <row r="451" spans="1:65" s="2" customFormat="1" ht="24.15" customHeight="1">
      <c r="A451" s="34"/>
      <c r="B451" s="35"/>
      <c r="C451" s="205" t="s">
        <v>620</v>
      </c>
      <c r="D451" s="205" t="s">
        <v>179</v>
      </c>
      <c r="E451" s="206" t="s">
        <v>621</v>
      </c>
      <c r="F451" s="207" t="s">
        <v>622</v>
      </c>
      <c r="G451" s="208" t="s">
        <v>344</v>
      </c>
      <c r="H451" s="209">
        <v>97579.288</v>
      </c>
      <c r="I451" s="210"/>
      <c r="J451" s="211">
        <f>ROUND(I451*H451,2)</f>
        <v>0</v>
      </c>
      <c r="K451" s="207" t="s">
        <v>183</v>
      </c>
      <c r="L451" s="39"/>
      <c r="M451" s="212" t="s">
        <v>1</v>
      </c>
      <c r="N451" s="213" t="s">
        <v>41</v>
      </c>
      <c r="O451" s="71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16" t="s">
        <v>193</v>
      </c>
      <c r="AT451" s="216" t="s">
        <v>179</v>
      </c>
      <c r="AU451" s="216" t="s">
        <v>86</v>
      </c>
      <c r="AY451" s="17" t="s">
        <v>176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7" t="s">
        <v>84</v>
      </c>
      <c r="BK451" s="217">
        <f>ROUND(I451*H451,2)</f>
        <v>0</v>
      </c>
      <c r="BL451" s="17" t="s">
        <v>193</v>
      </c>
      <c r="BM451" s="216" t="s">
        <v>623</v>
      </c>
    </row>
    <row r="452" spans="2:51" s="13" customFormat="1" ht="10.2">
      <c r="B452" s="218"/>
      <c r="C452" s="219"/>
      <c r="D452" s="220" t="s">
        <v>226</v>
      </c>
      <c r="E452" s="221" t="s">
        <v>1</v>
      </c>
      <c r="F452" s="222" t="s">
        <v>624</v>
      </c>
      <c r="G452" s="219"/>
      <c r="H452" s="223">
        <v>5135.752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226</v>
      </c>
      <c r="AU452" s="229" t="s">
        <v>86</v>
      </c>
      <c r="AV452" s="13" t="s">
        <v>86</v>
      </c>
      <c r="AW452" s="13" t="s">
        <v>32</v>
      </c>
      <c r="AX452" s="13" t="s">
        <v>76</v>
      </c>
      <c r="AY452" s="229" t="s">
        <v>176</v>
      </c>
    </row>
    <row r="453" spans="2:51" s="14" customFormat="1" ht="10.2">
      <c r="B453" s="233"/>
      <c r="C453" s="234"/>
      <c r="D453" s="220" t="s">
        <v>226</v>
      </c>
      <c r="E453" s="235" t="s">
        <v>1</v>
      </c>
      <c r="F453" s="236" t="s">
        <v>249</v>
      </c>
      <c r="G453" s="234"/>
      <c r="H453" s="237">
        <v>5135.752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226</v>
      </c>
      <c r="AU453" s="243" t="s">
        <v>86</v>
      </c>
      <c r="AV453" s="14" t="s">
        <v>193</v>
      </c>
      <c r="AW453" s="14" t="s">
        <v>32</v>
      </c>
      <c r="AX453" s="14" t="s">
        <v>84</v>
      </c>
      <c r="AY453" s="243" t="s">
        <v>176</v>
      </c>
    </row>
    <row r="454" spans="2:51" s="13" customFormat="1" ht="10.2">
      <c r="B454" s="218"/>
      <c r="C454" s="219"/>
      <c r="D454" s="220" t="s">
        <v>226</v>
      </c>
      <c r="E454" s="219"/>
      <c r="F454" s="222" t="s">
        <v>625</v>
      </c>
      <c r="G454" s="219"/>
      <c r="H454" s="223">
        <v>97579.288</v>
      </c>
      <c r="I454" s="224"/>
      <c r="J454" s="219"/>
      <c r="K454" s="219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226</v>
      </c>
      <c r="AU454" s="229" t="s">
        <v>86</v>
      </c>
      <c r="AV454" s="13" t="s">
        <v>86</v>
      </c>
      <c r="AW454" s="13" t="s">
        <v>4</v>
      </c>
      <c r="AX454" s="13" t="s">
        <v>84</v>
      </c>
      <c r="AY454" s="229" t="s">
        <v>176</v>
      </c>
    </row>
    <row r="455" spans="1:65" s="2" customFormat="1" ht="14.4" customHeight="1">
      <c r="A455" s="34"/>
      <c r="B455" s="35"/>
      <c r="C455" s="205" t="s">
        <v>626</v>
      </c>
      <c r="D455" s="205" t="s">
        <v>179</v>
      </c>
      <c r="E455" s="206" t="s">
        <v>627</v>
      </c>
      <c r="F455" s="207" t="s">
        <v>628</v>
      </c>
      <c r="G455" s="208" t="s">
        <v>344</v>
      </c>
      <c r="H455" s="209">
        <v>2183.05</v>
      </c>
      <c r="I455" s="210"/>
      <c r="J455" s="211">
        <f>ROUND(I455*H455,2)</f>
        <v>0</v>
      </c>
      <c r="K455" s="207" t="s">
        <v>183</v>
      </c>
      <c r="L455" s="39"/>
      <c r="M455" s="212" t="s">
        <v>1</v>
      </c>
      <c r="N455" s="213" t="s">
        <v>41</v>
      </c>
      <c r="O455" s="71"/>
      <c r="P455" s="214">
        <f>O455*H455</f>
        <v>0</v>
      </c>
      <c r="Q455" s="214">
        <v>0</v>
      </c>
      <c r="R455" s="214">
        <f>Q455*H455</f>
        <v>0</v>
      </c>
      <c r="S455" s="214">
        <v>0</v>
      </c>
      <c r="T455" s="215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16" t="s">
        <v>193</v>
      </c>
      <c r="AT455" s="216" t="s">
        <v>179</v>
      </c>
      <c r="AU455" s="216" t="s">
        <v>86</v>
      </c>
      <c r="AY455" s="17" t="s">
        <v>176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7" t="s">
        <v>84</v>
      </c>
      <c r="BK455" s="217">
        <f>ROUND(I455*H455,2)</f>
        <v>0</v>
      </c>
      <c r="BL455" s="17" t="s">
        <v>193</v>
      </c>
      <c r="BM455" s="216" t="s">
        <v>629</v>
      </c>
    </row>
    <row r="456" spans="2:51" s="13" customFormat="1" ht="10.2">
      <c r="B456" s="218"/>
      <c r="C456" s="219"/>
      <c r="D456" s="220" t="s">
        <v>226</v>
      </c>
      <c r="E456" s="221" t="s">
        <v>1</v>
      </c>
      <c r="F456" s="222" t="s">
        <v>630</v>
      </c>
      <c r="G456" s="219"/>
      <c r="H456" s="223">
        <v>2183.05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226</v>
      </c>
      <c r="AU456" s="229" t="s">
        <v>86</v>
      </c>
      <c r="AV456" s="13" t="s">
        <v>86</v>
      </c>
      <c r="AW456" s="13" t="s">
        <v>32</v>
      </c>
      <c r="AX456" s="13" t="s">
        <v>76</v>
      </c>
      <c r="AY456" s="229" t="s">
        <v>176</v>
      </c>
    </row>
    <row r="457" spans="2:51" s="14" customFormat="1" ht="10.2">
      <c r="B457" s="233"/>
      <c r="C457" s="234"/>
      <c r="D457" s="220" t="s">
        <v>226</v>
      </c>
      <c r="E457" s="235" t="s">
        <v>1</v>
      </c>
      <c r="F457" s="236" t="s">
        <v>249</v>
      </c>
      <c r="G457" s="234"/>
      <c r="H457" s="237">
        <v>2183.05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AT457" s="243" t="s">
        <v>226</v>
      </c>
      <c r="AU457" s="243" t="s">
        <v>86</v>
      </c>
      <c r="AV457" s="14" t="s">
        <v>193</v>
      </c>
      <c r="AW457" s="14" t="s">
        <v>32</v>
      </c>
      <c r="AX457" s="14" t="s">
        <v>84</v>
      </c>
      <c r="AY457" s="243" t="s">
        <v>176</v>
      </c>
    </row>
    <row r="458" spans="1:65" s="2" customFormat="1" ht="24.15" customHeight="1">
      <c r="A458" s="34"/>
      <c r="B458" s="35"/>
      <c r="C458" s="205" t="s">
        <v>631</v>
      </c>
      <c r="D458" s="205" t="s">
        <v>179</v>
      </c>
      <c r="E458" s="206" t="s">
        <v>632</v>
      </c>
      <c r="F458" s="207" t="s">
        <v>633</v>
      </c>
      <c r="G458" s="208" t="s">
        <v>344</v>
      </c>
      <c r="H458" s="209">
        <v>41477.95</v>
      </c>
      <c r="I458" s="210"/>
      <c r="J458" s="211">
        <f>ROUND(I458*H458,2)</f>
        <v>0</v>
      </c>
      <c r="K458" s="207" t="s">
        <v>183</v>
      </c>
      <c r="L458" s="39"/>
      <c r="M458" s="212" t="s">
        <v>1</v>
      </c>
      <c r="N458" s="213" t="s">
        <v>41</v>
      </c>
      <c r="O458" s="71"/>
      <c r="P458" s="214">
        <f>O458*H458</f>
        <v>0</v>
      </c>
      <c r="Q458" s="214">
        <v>0</v>
      </c>
      <c r="R458" s="214">
        <f>Q458*H458</f>
        <v>0</v>
      </c>
      <c r="S458" s="214">
        <v>0</v>
      </c>
      <c r="T458" s="215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16" t="s">
        <v>193</v>
      </c>
      <c r="AT458" s="216" t="s">
        <v>179</v>
      </c>
      <c r="AU458" s="216" t="s">
        <v>86</v>
      </c>
      <c r="AY458" s="17" t="s">
        <v>176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7" t="s">
        <v>84</v>
      </c>
      <c r="BK458" s="217">
        <f>ROUND(I458*H458,2)</f>
        <v>0</v>
      </c>
      <c r="BL458" s="17" t="s">
        <v>193</v>
      </c>
      <c r="BM458" s="216" t="s">
        <v>634</v>
      </c>
    </row>
    <row r="459" spans="2:51" s="13" customFormat="1" ht="10.2">
      <c r="B459" s="218"/>
      <c r="C459" s="219"/>
      <c r="D459" s="220" t="s">
        <v>226</v>
      </c>
      <c r="E459" s="221" t="s">
        <v>1</v>
      </c>
      <c r="F459" s="222" t="s">
        <v>635</v>
      </c>
      <c r="G459" s="219"/>
      <c r="H459" s="223">
        <v>2183.05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226</v>
      </c>
      <c r="AU459" s="229" t="s">
        <v>86</v>
      </c>
      <c r="AV459" s="13" t="s">
        <v>86</v>
      </c>
      <c r="AW459" s="13" t="s">
        <v>32</v>
      </c>
      <c r="AX459" s="13" t="s">
        <v>84</v>
      </c>
      <c r="AY459" s="229" t="s">
        <v>176</v>
      </c>
    </row>
    <row r="460" spans="2:51" s="13" customFormat="1" ht="10.2">
      <c r="B460" s="218"/>
      <c r="C460" s="219"/>
      <c r="D460" s="220" t="s">
        <v>226</v>
      </c>
      <c r="E460" s="219"/>
      <c r="F460" s="222" t="s">
        <v>636</v>
      </c>
      <c r="G460" s="219"/>
      <c r="H460" s="223">
        <v>41477.95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226</v>
      </c>
      <c r="AU460" s="229" t="s">
        <v>86</v>
      </c>
      <c r="AV460" s="13" t="s">
        <v>86</v>
      </c>
      <c r="AW460" s="13" t="s">
        <v>4</v>
      </c>
      <c r="AX460" s="13" t="s">
        <v>84</v>
      </c>
      <c r="AY460" s="229" t="s">
        <v>176</v>
      </c>
    </row>
    <row r="461" spans="1:65" s="2" customFormat="1" ht="24.15" customHeight="1">
      <c r="A461" s="34"/>
      <c r="B461" s="35"/>
      <c r="C461" s="205" t="s">
        <v>637</v>
      </c>
      <c r="D461" s="205" t="s">
        <v>179</v>
      </c>
      <c r="E461" s="206" t="s">
        <v>638</v>
      </c>
      <c r="F461" s="207" t="s">
        <v>639</v>
      </c>
      <c r="G461" s="208" t="s">
        <v>344</v>
      </c>
      <c r="H461" s="209">
        <v>5135.752</v>
      </c>
      <c r="I461" s="210"/>
      <c r="J461" s="211">
        <f>ROUND(I461*H461,2)</f>
        <v>0</v>
      </c>
      <c r="K461" s="207" t="s">
        <v>183</v>
      </c>
      <c r="L461" s="39"/>
      <c r="M461" s="212" t="s">
        <v>1</v>
      </c>
      <c r="N461" s="213" t="s">
        <v>41</v>
      </c>
      <c r="O461" s="71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16" t="s">
        <v>193</v>
      </c>
      <c r="AT461" s="216" t="s">
        <v>179</v>
      </c>
      <c r="AU461" s="216" t="s">
        <v>86</v>
      </c>
      <c r="AY461" s="17" t="s">
        <v>176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7" t="s">
        <v>84</v>
      </c>
      <c r="BK461" s="217">
        <f>ROUND(I461*H461,2)</f>
        <v>0</v>
      </c>
      <c r="BL461" s="17" t="s">
        <v>193</v>
      </c>
      <c r="BM461" s="216" t="s">
        <v>640</v>
      </c>
    </row>
    <row r="462" spans="2:51" s="13" customFormat="1" ht="10.2">
      <c r="B462" s="218"/>
      <c r="C462" s="219"/>
      <c r="D462" s="220" t="s">
        <v>226</v>
      </c>
      <c r="E462" s="221" t="s">
        <v>1</v>
      </c>
      <c r="F462" s="222" t="s">
        <v>618</v>
      </c>
      <c r="G462" s="219"/>
      <c r="H462" s="223">
        <v>3572.974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226</v>
      </c>
      <c r="AU462" s="229" t="s">
        <v>86</v>
      </c>
      <c r="AV462" s="13" t="s">
        <v>86</v>
      </c>
      <c r="AW462" s="13" t="s">
        <v>32</v>
      </c>
      <c r="AX462" s="13" t="s">
        <v>76</v>
      </c>
      <c r="AY462" s="229" t="s">
        <v>176</v>
      </c>
    </row>
    <row r="463" spans="2:51" s="13" customFormat="1" ht="10.2">
      <c r="B463" s="218"/>
      <c r="C463" s="219"/>
      <c r="D463" s="220" t="s">
        <v>226</v>
      </c>
      <c r="E463" s="221" t="s">
        <v>1</v>
      </c>
      <c r="F463" s="222" t="s">
        <v>619</v>
      </c>
      <c r="G463" s="219"/>
      <c r="H463" s="223">
        <v>1562.778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226</v>
      </c>
      <c r="AU463" s="229" t="s">
        <v>86</v>
      </c>
      <c r="AV463" s="13" t="s">
        <v>86</v>
      </c>
      <c r="AW463" s="13" t="s">
        <v>32</v>
      </c>
      <c r="AX463" s="13" t="s">
        <v>76</v>
      </c>
      <c r="AY463" s="229" t="s">
        <v>176</v>
      </c>
    </row>
    <row r="464" spans="2:51" s="14" customFormat="1" ht="10.2">
      <c r="B464" s="233"/>
      <c r="C464" s="234"/>
      <c r="D464" s="220" t="s">
        <v>226</v>
      </c>
      <c r="E464" s="235" t="s">
        <v>1</v>
      </c>
      <c r="F464" s="236" t="s">
        <v>249</v>
      </c>
      <c r="G464" s="234"/>
      <c r="H464" s="237">
        <v>5135.752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226</v>
      </c>
      <c r="AU464" s="243" t="s">
        <v>86</v>
      </c>
      <c r="AV464" s="14" t="s">
        <v>193</v>
      </c>
      <c r="AW464" s="14" t="s">
        <v>32</v>
      </c>
      <c r="AX464" s="14" t="s">
        <v>84</v>
      </c>
      <c r="AY464" s="243" t="s">
        <v>176</v>
      </c>
    </row>
    <row r="465" spans="1:65" s="2" customFormat="1" ht="24.15" customHeight="1">
      <c r="A465" s="34"/>
      <c r="B465" s="35"/>
      <c r="C465" s="205" t="s">
        <v>641</v>
      </c>
      <c r="D465" s="205" t="s">
        <v>179</v>
      </c>
      <c r="E465" s="206" t="s">
        <v>642</v>
      </c>
      <c r="F465" s="207" t="s">
        <v>643</v>
      </c>
      <c r="G465" s="208" t="s">
        <v>344</v>
      </c>
      <c r="H465" s="209">
        <v>2183.053</v>
      </c>
      <c r="I465" s="210"/>
      <c r="J465" s="211">
        <f>ROUND(I465*H465,2)</f>
        <v>0</v>
      </c>
      <c r="K465" s="207" t="s">
        <v>183</v>
      </c>
      <c r="L465" s="39"/>
      <c r="M465" s="212" t="s">
        <v>1</v>
      </c>
      <c r="N465" s="213" t="s">
        <v>41</v>
      </c>
      <c r="O465" s="71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16" t="s">
        <v>193</v>
      </c>
      <c r="AT465" s="216" t="s">
        <v>179</v>
      </c>
      <c r="AU465" s="216" t="s">
        <v>86</v>
      </c>
      <c r="AY465" s="17" t="s">
        <v>176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7" t="s">
        <v>84</v>
      </c>
      <c r="BK465" s="217">
        <f>ROUND(I465*H465,2)</f>
        <v>0</v>
      </c>
      <c r="BL465" s="17" t="s">
        <v>193</v>
      </c>
      <c r="BM465" s="216" t="s">
        <v>644</v>
      </c>
    </row>
    <row r="466" spans="2:51" s="13" customFormat="1" ht="10.2">
      <c r="B466" s="218"/>
      <c r="C466" s="219"/>
      <c r="D466" s="220" t="s">
        <v>226</v>
      </c>
      <c r="E466" s="221" t="s">
        <v>1</v>
      </c>
      <c r="F466" s="222" t="s">
        <v>645</v>
      </c>
      <c r="G466" s="219"/>
      <c r="H466" s="223">
        <v>2183.053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226</v>
      </c>
      <c r="AU466" s="229" t="s">
        <v>86</v>
      </c>
      <c r="AV466" s="13" t="s">
        <v>86</v>
      </c>
      <c r="AW466" s="13" t="s">
        <v>32</v>
      </c>
      <c r="AX466" s="13" t="s">
        <v>76</v>
      </c>
      <c r="AY466" s="229" t="s">
        <v>176</v>
      </c>
    </row>
    <row r="467" spans="2:51" s="14" customFormat="1" ht="10.2">
      <c r="B467" s="233"/>
      <c r="C467" s="234"/>
      <c r="D467" s="220" t="s">
        <v>226</v>
      </c>
      <c r="E467" s="235" t="s">
        <v>1</v>
      </c>
      <c r="F467" s="236" t="s">
        <v>249</v>
      </c>
      <c r="G467" s="234"/>
      <c r="H467" s="237">
        <v>2183.053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226</v>
      </c>
      <c r="AU467" s="243" t="s">
        <v>86</v>
      </c>
      <c r="AV467" s="14" t="s">
        <v>193</v>
      </c>
      <c r="AW467" s="14" t="s">
        <v>32</v>
      </c>
      <c r="AX467" s="14" t="s">
        <v>84</v>
      </c>
      <c r="AY467" s="243" t="s">
        <v>176</v>
      </c>
    </row>
    <row r="468" spans="1:65" s="2" customFormat="1" ht="37.8" customHeight="1">
      <c r="A468" s="34"/>
      <c r="B468" s="35"/>
      <c r="C468" s="205" t="s">
        <v>646</v>
      </c>
      <c r="D468" s="205" t="s">
        <v>179</v>
      </c>
      <c r="E468" s="206" t="s">
        <v>647</v>
      </c>
      <c r="F468" s="207" t="s">
        <v>648</v>
      </c>
      <c r="G468" s="208" t="s">
        <v>344</v>
      </c>
      <c r="H468" s="209">
        <v>2183.053</v>
      </c>
      <c r="I468" s="210"/>
      <c r="J468" s="211">
        <f>ROUND(I468*H468,2)</f>
        <v>0</v>
      </c>
      <c r="K468" s="207" t="s">
        <v>183</v>
      </c>
      <c r="L468" s="39"/>
      <c r="M468" s="212" t="s">
        <v>1</v>
      </c>
      <c r="N468" s="213" t="s">
        <v>41</v>
      </c>
      <c r="O468" s="71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16" t="s">
        <v>193</v>
      </c>
      <c r="AT468" s="216" t="s">
        <v>179</v>
      </c>
      <c r="AU468" s="216" t="s">
        <v>86</v>
      </c>
      <c r="AY468" s="17" t="s">
        <v>176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7" t="s">
        <v>84</v>
      </c>
      <c r="BK468" s="217">
        <f>ROUND(I468*H468,2)</f>
        <v>0</v>
      </c>
      <c r="BL468" s="17" t="s">
        <v>193</v>
      </c>
      <c r="BM468" s="216" t="s">
        <v>649</v>
      </c>
    </row>
    <row r="469" spans="2:51" s="13" customFormat="1" ht="10.2">
      <c r="B469" s="218"/>
      <c r="C469" s="219"/>
      <c r="D469" s="220" t="s">
        <v>226</v>
      </c>
      <c r="E469" s="221" t="s">
        <v>1</v>
      </c>
      <c r="F469" s="222" t="s">
        <v>645</v>
      </c>
      <c r="G469" s="219"/>
      <c r="H469" s="223">
        <v>2183.053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226</v>
      </c>
      <c r="AU469" s="229" t="s">
        <v>86</v>
      </c>
      <c r="AV469" s="13" t="s">
        <v>86</v>
      </c>
      <c r="AW469" s="13" t="s">
        <v>32</v>
      </c>
      <c r="AX469" s="13" t="s">
        <v>76</v>
      </c>
      <c r="AY469" s="229" t="s">
        <v>176</v>
      </c>
    </row>
    <row r="470" spans="2:51" s="14" customFormat="1" ht="10.2">
      <c r="B470" s="233"/>
      <c r="C470" s="234"/>
      <c r="D470" s="220" t="s">
        <v>226</v>
      </c>
      <c r="E470" s="235" t="s">
        <v>1</v>
      </c>
      <c r="F470" s="236" t="s">
        <v>249</v>
      </c>
      <c r="G470" s="234"/>
      <c r="H470" s="237">
        <v>2183.053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226</v>
      </c>
      <c r="AU470" s="243" t="s">
        <v>86</v>
      </c>
      <c r="AV470" s="14" t="s">
        <v>193</v>
      </c>
      <c r="AW470" s="14" t="s">
        <v>32</v>
      </c>
      <c r="AX470" s="14" t="s">
        <v>84</v>
      </c>
      <c r="AY470" s="243" t="s">
        <v>176</v>
      </c>
    </row>
    <row r="471" spans="1:65" s="2" customFormat="1" ht="37.8" customHeight="1">
      <c r="A471" s="34"/>
      <c r="B471" s="35"/>
      <c r="C471" s="205" t="s">
        <v>650</v>
      </c>
      <c r="D471" s="205" t="s">
        <v>179</v>
      </c>
      <c r="E471" s="206" t="s">
        <v>651</v>
      </c>
      <c r="F471" s="207" t="s">
        <v>652</v>
      </c>
      <c r="G471" s="208" t="s">
        <v>344</v>
      </c>
      <c r="H471" s="209">
        <v>3572.974</v>
      </c>
      <c r="I471" s="210"/>
      <c r="J471" s="211">
        <f>ROUND(I471*H471,2)</f>
        <v>0</v>
      </c>
      <c r="K471" s="207" t="s">
        <v>183</v>
      </c>
      <c r="L471" s="39"/>
      <c r="M471" s="212" t="s">
        <v>1</v>
      </c>
      <c r="N471" s="213" t="s">
        <v>41</v>
      </c>
      <c r="O471" s="71"/>
      <c r="P471" s="214">
        <f>O471*H471</f>
        <v>0</v>
      </c>
      <c r="Q471" s="214">
        <v>0</v>
      </c>
      <c r="R471" s="214">
        <f>Q471*H471</f>
        <v>0</v>
      </c>
      <c r="S471" s="214">
        <v>0</v>
      </c>
      <c r="T471" s="215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16" t="s">
        <v>193</v>
      </c>
      <c r="AT471" s="216" t="s">
        <v>179</v>
      </c>
      <c r="AU471" s="216" t="s">
        <v>86</v>
      </c>
      <c r="AY471" s="17" t="s">
        <v>176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7" t="s">
        <v>84</v>
      </c>
      <c r="BK471" s="217">
        <f>ROUND(I471*H471,2)</f>
        <v>0</v>
      </c>
      <c r="BL471" s="17" t="s">
        <v>193</v>
      </c>
      <c r="BM471" s="216" t="s">
        <v>653</v>
      </c>
    </row>
    <row r="472" spans="2:51" s="13" customFormat="1" ht="10.2">
      <c r="B472" s="218"/>
      <c r="C472" s="219"/>
      <c r="D472" s="220" t="s">
        <v>226</v>
      </c>
      <c r="E472" s="221" t="s">
        <v>1</v>
      </c>
      <c r="F472" s="222" t="s">
        <v>618</v>
      </c>
      <c r="G472" s="219"/>
      <c r="H472" s="223">
        <v>3572.974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226</v>
      </c>
      <c r="AU472" s="229" t="s">
        <v>86</v>
      </c>
      <c r="AV472" s="13" t="s">
        <v>86</v>
      </c>
      <c r="AW472" s="13" t="s">
        <v>32</v>
      </c>
      <c r="AX472" s="13" t="s">
        <v>76</v>
      </c>
      <c r="AY472" s="229" t="s">
        <v>176</v>
      </c>
    </row>
    <row r="473" spans="2:51" s="14" customFormat="1" ht="10.2">
      <c r="B473" s="233"/>
      <c r="C473" s="234"/>
      <c r="D473" s="220" t="s">
        <v>226</v>
      </c>
      <c r="E473" s="235" t="s">
        <v>1</v>
      </c>
      <c r="F473" s="236" t="s">
        <v>249</v>
      </c>
      <c r="G473" s="234"/>
      <c r="H473" s="237">
        <v>3572.974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226</v>
      </c>
      <c r="AU473" s="243" t="s">
        <v>86</v>
      </c>
      <c r="AV473" s="14" t="s">
        <v>193</v>
      </c>
      <c r="AW473" s="14" t="s">
        <v>32</v>
      </c>
      <c r="AX473" s="14" t="s">
        <v>84</v>
      </c>
      <c r="AY473" s="243" t="s">
        <v>176</v>
      </c>
    </row>
    <row r="474" spans="1:65" s="2" customFormat="1" ht="37.8" customHeight="1">
      <c r="A474" s="34"/>
      <c r="B474" s="35"/>
      <c r="C474" s="205" t="s">
        <v>654</v>
      </c>
      <c r="D474" s="205" t="s">
        <v>179</v>
      </c>
      <c r="E474" s="206" t="s">
        <v>655</v>
      </c>
      <c r="F474" s="207" t="s">
        <v>656</v>
      </c>
      <c r="G474" s="208" t="s">
        <v>344</v>
      </c>
      <c r="H474" s="209">
        <v>1562.778</v>
      </c>
      <c r="I474" s="210"/>
      <c r="J474" s="211">
        <f>ROUND(I474*H474,2)</f>
        <v>0</v>
      </c>
      <c r="K474" s="207" t="s">
        <v>183</v>
      </c>
      <c r="L474" s="39"/>
      <c r="M474" s="212" t="s">
        <v>1</v>
      </c>
      <c r="N474" s="213" t="s">
        <v>41</v>
      </c>
      <c r="O474" s="71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16" t="s">
        <v>193</v>
      </c>
      <c r="AT474" s="216" t="s">
        <v>179</v>
      </c>
      <c r="AU474" s="216" t="s">
        <v>86</v>
      </c>
      <c r="AY474" s="17" t="s">
        <v>176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7" t="s">
        <v>84</v>
      </c>
      <c r="BK474" s="217">
        <f>ROUND(I474*H474,2)</f>
        <v>0</v>
      </c>
      <c r="BL474" s="17" t="s">
        <v>193</v>
      </c>
      <c r="BM474" s="216" t="s">
        <v>657</v>
      </c>
    </row>
    <row r="475" spans="2:51" s="13" customFormat="1" ht="10.2">
      <c r="B475" s="218"/>
      <c r="C475" s="219"/>
      <c r="D475" s="220" t="s">
        <v>226</v>
      </c>
      <c r="E475" s="221" t="s">
        <v>1</v>
      </c>
      <c r="F475" s="222" t="s">
        <v>619</v>
      </c>
      <c r="G475" s="219"/>
      <c r="H475" s="223">
        <v>1562.778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226</v>
      </c>
      <c r="AU475" s="229" t="s">
        <v>86</v>
      </c>
      <c r="AV475" s="13" t="s">
        <v>86</v>
      </c>
      <c r="AW475" s="13" t="s">
        <v>32</v>
      </c>
      <c r="AX475" s="13" t="s">
        <v>76</v>
      </c>
      <c r="AY475" s="229" t="s">
        <v>176</v>
      </c>
    </row>
    <row r="476" spans="2:51" s="14" customFormat="1" ht="10.2">
      <c r="B476" s="233"/>
      <c r="C476" s="234"/>
      <c r="D476" s="220" t="s">
        <v>226</v>
      </c>
      <c r="E476" s="235" t="s">
        <v>1</v>
      </c>
      <c r="F476" s="236" t="s">
        <v>249</v>
      </c>
      <c r="G476" s="234"/>
      <c r="H476" s="237">
        <v>1562.778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226</v>
      </c>
      <c r="AU476" s="243" t="s">
        <v>86</v>
      </c>
      <c r="AV476" s="14" t="s">
        <v>193</v>
      </c>
      <c r="AW476" s="14" t="s">
        <v>32</v>
      </c>
      <c r="AX476" s="14" t="s">
        <v>84</v>
      </c>
      <c r="AY476" s="243" t="s">
        <v>176</v>
      </c>
    </row>
    <row r="477" spans="2:63" s="12" customFormat="1" ht="22.8" customHeight="1">
      <c r="B477" s="189"/>
      <c r="C477" s="190"/>
      <c r="D477" s="191" t="s">
        <v>75</v>
      </c>
      <c r="E477" s="203" t="s">
        <v>658</v>
      </c>
      <c r="F477" s="203" t="s">
        <v>659</v>
      </c>
      <c r="G477" s="190"/>
      <c r="H477" s="190"/>
      <c r="I477" s="193"/>
      <c r="J477" s="204">
        <f>BK477</f>
        <v>0</v>
      </c>
      <c r="K477" s="190"/>
      <c r="L477" s="195"/>
      <c r="M477" s="196"/>
      <c r="N477" s="197"/>
      <c r="O477" s="197"/>
      <c r="P477" s="198">
        <f>SUM(P478:P479)</f>
        <v>0</v>
      </c>
      <c r="Q477" s="197"/>
      <c r="R477" s="198">
        <f>SUM(R478:R479)</f>
        <v>0</v>
      </c>
      <c r="S477" s="197"/>
      <c r="T477" s="199">
        <f>SUM(T478:T479)</f>
        <v>0</v>
      </c>
      <c r="AR477" s="200" t="s">
        <v>84</v>
      </c>
      <c r="AT477" s="201" t="s">
        <v>75</v>
      </c>
      <c r="AU477" s="201" t="s">
        <v>84</v>
      </c>
      <c r="AY477" s="200" t="s">
        <v>176</v>
      </c>
      <c r="BK477" s="202">
        <f>SUM(BK478:BK479)</f>
        <v>0</v>
      </c>
    </row>
    <row r="478" spans="1:65" s="2" customFormat="1" ht="24.15" customHeight="1">
      <c r="A478" s="34"/>
      <c r="B478" s="35"/>
      <c r="C478" s="205" t="s">
        <v>660</v>
      </c>
      <c r="D478" s="205" t="s">
        <v>179</v>
      </c>
      <c r="E478" s="206" t="s">
        <v>661</v>
      </c>
      <c r="F478" s="207" t="s">
        <v>662</v>
      </c>
      <c r="G478" s="208" t="s">
        <v>344</v>
      </c>
      <c r="H478" s="209">
        <v>4551.708</v>
      </c>
      <c r="I478" s="210"/>
      <c r="J478" s="211">
        <f>ROUND(I478*H478,2)</f>
        <v>0</v>
      </c>
      <c r="K478" s="207" t="s">
        <v>183</v>
      </c>
      <c r="L478" s="39"/>
      <c r="M478" s="212" t="s">
        <v>1</v>
      </c>
      <c r="N478" s="213" t="s">
        <v>41</v>
      </c>
      <c r="O478" s="71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16" t="s">
        <v>193</v>
      </c>
      <c r="AT478" s="216" t="s">
        <v>179</v>
      </c>
      <c r="AU478" s="216" t="s">
        <v>86</v>
      </c>
      <c r="AY478" s="17" t="s">
        <v>176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7" t="s">
        <v>84</v>
      </c>
      <c r="BK478" s="217">
        <f>ROUND(I478*H478,2)</f>
        <v>0</v>
      </c>
      <c r="BL478" s="17" t="s">
        <v>193</v>
      </c>
      <c r="BM478" s="216" t="s">
        <v>663</v>
      </c>
    </row>
    <row r="479" spans="1:65" s="2" customFormat="1" ht="24.15" customHeight="1">
      <c r="A479" s="34"/>
      <c r="B479" s="35"/>
      <c r="C479" s="205" t="s">
        <v>664</v>
      </c>
      <c r="D479" s="205" t="s">
        <v>179</v>
      </c>
      <c r="E479" s="206" t="s">
        <v>665</v>
      </c>
      <c r="F479" s="207" t="s">
        <v>666</v>
      </c>
      <c r="G479" s="208" t="s">
        <v>344</v>
      </c>
      <c r="H479" s="209">
        <v>4551.708</v>
      </c>
      <c r="I479" s="210"/>
      <c r="J479" s="211">
        <f>ROUND(I479*H479,2)</f>
        <v>0</v>
      </c>
      <c r="K479" s="207" t="s">
        <v>183</v>
      </c>
      <c r="L479" s="39"/>
      <c r="M479" s="244" t="s">
        <v>1</v>
      </c>
      <c r="N479" s="245" t="s">
        <v>41</v>
      </c>
      <c r="O479" s="246"/>
      <c r="P479" s="247">
        <f>O479*H479</f>
        <v>0</v>
      </c>
      <c r="Q479" s="247">
        <v>0</v>
      </c>
      <c r="R479" s="247">
        <f>Q479*H479</f>
        <v>0</v>
      </c>
      <c r="S479" s="247">
        <v>0</v>
      </c>
      <c r="T479" s="24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16" t="s">
        <v>193</v>
      </c>
      <c r="AT479" s="216" t="s">
        <v>179</v>
      </c>
      <c r="AU479" s="216" t="s">
        <v>86</v>
      </c>
      <c r="AY479" s="17" t="s">
        <v>176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7" t="s">
        <v>84</v>
      </c>
      <c r="BK479" s="217">
        <f>ROUND(I479*H479,2)</f>
        <v>0</v>
      </c>
      <c r="BL479" s="17" t="s">
        <v>193</v>
      </c>
      <c r="BM479" s="216" t="s">
        <v>667</v>
      </c>
    </row>
    <row r="480" spans="1:31" s="2" customFormat="1" ht="6.9" customHeight="1">
      <c r="A480" s="34"/>
      <c r="B480" s="54"/>
      <c r="C480" s="55"/>
      <c r="D480" s="55"/>
      <c r="E480" s="55"/>
      <c r="F480" s="55"/>
      <c r="G480" s="55"/>
      <c r="H480" s="55"/>
      <c r="I480" s="55"/>
      <c r="J480" s="55"/>
      <c r="K480" s="55"/>
      <c r="L480" s="39"/>
      <c r="M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</row>
  </sheetData>
  <sheetProtection algorithmName="SHA-512" hashValue="Ehc4fiewirqW6FxuuEp3FTVsRyPq3h+lOsXE18WZyuid54aCzkdauY17/ARLyfolg1qNdD8ULCyEdmyxL2yjgg==" saltValue="G+BLc5glFKCa+lKojn79l1/3SEfdLDx86k+X0PNk0VBijnswfOzudW98PczXtUgne1Rcdc2Eyh3ZBj3jkGGYAg==" spinCount="100000" sheet="1" objects="1" scenarios="1" formatColumns="0" formatRows="0" autoFilter="0"/>
  <autoFilter ref="C136:K479"/>
  <mergeCells count="17"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100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262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668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J106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ROUND((SUM(BE106:BE113)+SUM(BE135:BE252)),2)</f>
        <v>0</v>
      </c>
      <c r="G37" s="34"/>
      <c r="H37" s="34"/>
      <c r="I37" s="132">
        <v>0.21</v>
      </c>
      <c r="J37" s="131">
        <f>ROUND(((SUM(BE106:BE113)+SUM(BE135:BE252))*I37),2)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ROUND((SUM(BF106:BF113)+SUM(BF135:BF252)),2)</f>
        <v>0</v>
      </c>
      <c r="G38" s="34"/>
      <c r="H38" s="34"/>
      <c r="I38" s="132">
        <v>0.15</v>
      </c>
      <c r="J38" s="131">
        <f>ROUND(((SUM(BF106:BF113)+SUM(BF135:BF252))*I38),2)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ROUND((SUM(BG106:BG113)+SUM(BG135:BG252)),2)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ROUND((SUM(BH106:BH113)+SUM(BH135:BH252)),2)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ROUND((SUM(BI106:BI113)+SUM(BI135:BI252)),2)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262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101.2.ZH - Odvodnění (trativody, drenáže a žlaby)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J136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J137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669</v>
      </c>
      <c r="E101" s="163"/>
      <c r="F101" s="163"/>
      <c r="G101" s="163"/>
      <c r="H101" s="163"/>
      <c r="I101" s="163"/>
      <c r="J101" s="164">
        <f>J177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269</v>
      </c>
      <c r="E102" s="163"/>
      <c r="F102" s="163"/>
      <c r="G102" s="163"/>
      <c r="H102" s="163"/>
      <c r="I102" s="163"/>
      <c r="J102" s="164">
        <f>J210</f>
        <v>0</v>
      </c>
      <c r="K102" s="104"/>
      <c r="L102" s="165"/>
    </row>
    <row r="103" spans="2:12" s="10" customFormat="1" ht="19.95" customHeight="1">
      <c r="B103" s="161"/>
      <c r="C103" s="104"/>
      <c r="D103" s="162" t="s">
        <v>271</v>
      </c>
      <c r="E103" s="163"/>
      <c r="F103" s="163"/>
      <c r="G103" s="163"/>
      <c r="H103" s="163"/>
      <c r="I103" s="163"/>
      <c r="J103" s="164">
        <f>J250</f>
        <v>0</v>
      </c>
      <c r="K103" s="104"/>
      <c r="L103" s="165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9.25" customHeight="1">
      <c r="A106" s="34"/>
      <c r="B106" s="35"/>
      <c r="C106" s="154" t="s">
        <v>151</v>
      </c>
      <c r="D106" s="36"/>
      <c r="E106" s="36"/>
      <c r="F106" s="36"/>
      <c r="G106" s="36"/>
      <c r="H106" s="36"/>
      <c r="I106" s="36"/>
      <c r="J106" s="166">
        <f>ROUND(J107+J108+J109+J110+J111+J112,2)</f>
        <v>0</v>
      </c>
      <c r="K106" s="36"/>
      <c r="L106" s="51"/>
      <c r="N106" s="167" t="s">
        <v>40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35"/>
      <c r="C107" s="36"/>
      <c r="D107" s="327" t="s">
        <v>152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aca="true" t="shared" si="0" ref="BE107:BE112">IF(N107="základní",J107,0)</f>
        <v>0</v>
      </c>
      <c r="BF107" s="175">
        <f aca="true" t="shared" si="1" ref="BF107:BF112">IF(N107="snížená",J107,0)</f>
        <v>0</v>
      </c>
      <c r="BG107" s="175">
        <f aca="true" t="shared" si="2" ref="BG107:BG112">IF(N107="zákl. přenesená",J107,0)</f>
        <v>0</v>
      </c>
      <c r="BH107" s="175">
        <f aca="true" t="shared" si="3" ref="BH107:BH112">IF(N107="sníž. přenesená",J107,0)</f>
        <v>0</v>
      </c>
      <c r="BI107" s="175">
        <f aca="true" t="shared" si="4" ref="BI107:BI112">IF(N107="nulová",J107,0)</f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154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327" t="s">
        <v>155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156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157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168" t="s">
        <v>158</v>
      </c>
      <c r="E112" s="36"/>
      <c r="F112" s="36"/>
      <c r="G112" s="36"/>
      <c r="H112" s="36"/>
      <c r="I112" s="36"/>
      <c r="J112" s="169">
        <f>ROUND(J32*T112,2)</f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159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31" s="2" customFormat="1" ht="10.2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76" t="s">
        <v>160</v>
      </c>
      <c r="D114" s="152"/>
      <c r="E114" s="152"/>
      <c r="F114" s="152"/>
      <c r="G114" s="152"/>
      <c r="H114" s="152"/>
      <c r="I114" s="152"/>
      <c r="J114" s="177">
        <f>ROUND(J98+J106,2)</f>
        <v>0</v>
      </c>
      <c r="K114" s="152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3" t="s">
        <v>161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24" t="str">
        <f>E7</f>
        <v>II/231 - Rekonstrukce ul. 28. října III. část</v>
      </c>
      <c r="F123" s="325"/>
      <c r="G123" s="325"/>
      <c r="H123" s="325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24" t="s">
        <v>262</v>
      </c>
      <c r="F125" s="326"/>
      <c r="G125" s="326"/>
      <c r="H125" s="32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263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77" t="str">
        <f>E11</f>
        <v>SO 101.2.ZH - Odvodnění (trativody, drenáže a žlaby)</v>
      </c>
      <c r="F127" s="326"/>
      <c r="G127" s="326"/>
      <c r="H127" s="32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Tábor</v>
      </c>
      <c r="G129" s="36"/>
      <c r="H129" s="36"/>
      <c r="I129" s="29" t="s">
        <v>22</v>
      </c>
      <c r="J129" s="66" t="str">
        <f>IF(J14="","",J14)</f>
        <v>30. 6. 2020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9" t="s">
        <v>24</v>
      </c>
      <c r="D131" s="36"/>
      <c r="E131" s="36"/>
      <c r="F131" s="27" t="str">
        <f>E17</f>
        <v>Správa a údržba silnic Plzeňského kraje</v>
      </c>
      <c r="G131" s="36"/>
      <c r="H131" s="36"/>
      <c r="I131" s="29" t="s">
        <v>30</v>
      </c>
      <c r="J131" s="32" t="str">
        <f>E23</f>
        <v>Ing. Miloš Burianec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28</v>
      </c>
      <c r="D132" s="36"/>
      <c r="E132" s="36"/>
      <c r="F132" s="27" t="str">
        <f>IF(E20="","",E20)</f>
        <v>Vyplň údaj</v>
      </c>
      <c r="G132" s="36"/>
      <c r="H132" s="36"/>
      <c r="I132" s="29" t="s">
        <v>33</v>
      </c>
      <c r="J132" s="32" t="str">
        <f>E26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78"/>
      <c r="B134" s="179"/>
      <c r="C134" s="180" t="s">
        <v>162</v>
      </c>
      <c r="D134" s="181" t="s">
        <v>61</v>
      </c>
      <c r="E134" s="181" t="s">
        <v>57</v>
      </c>
      <c r="F134" s="181" t="s">
        <v>58</v>
      </c>
      <c r="G134" s="181" t="s">
        <v>163</v>
      </c>
      <c r="H134" s="181" t="s">
        <v>164</v>
      </c>
      <c r="I134" s="181" t="s">
        <v>165</v>
      </c>
      <c r="J134" s="181" t="s">
        <v>144</v>
      </c>
      <c r="K134" s="182" t="s">
        <v>166</v>
      </c>
      <c r="L134" s="183"/>
      <c r="M134" s="75" t="s">
        <v>1</v>
      </c>
      <c r="N134" s="76" t="s">
        <v>40</v>
      </c>
      <c r="O134" s="76" t="s">
        <v>167</v>
      </c>
      <c r="P134" s="76" t="s">
        <v>168</v>
      </c>
      <c r="Q134" s="76" t="s">
        <v>169</v>
      </c>
      <c r="R134" s="76" t="s">
        <v>170</v>
      </c>
      <c r="S134" s="76" t="s">
        <v>171</v>
      </c>
      <c r="T134" s="77" t="s">
        <v>172</v>
      </c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</row>
    <row r="135" spans="1:63" s="2" customFormat="1" ht="22.8" customHeight="1">
      <c r="A135" s="34"/>
      <c r="B135" s="35"/>
      <c r="C135" s="82" t="s">
        <v>173</v>
      </c>
      <c r="D135" s="36"/>
      <c r="E135" s="36"/>
      <c r="F135" s="36"/>
      <c r="G135" s="36"/>
      <c r="H135" s="36"/>
      <c r="I135" s="36"/>
      <c r="J135" s="184">
        <f>BK135</f>
        <v>0</v>
      </c>
      <c r="K135" s="36"/>
      <c r="L135" s="39"/>
      <c r="M135" s="78"/>
      <c r="N135" s="185"/>
      <c r="O135" s="79"/>
      <c r="P135" s="186">
        <f>P136</f>
        <v>0</v>
      </c>
      <c r="Q135" s="79"/>
      <c r="R135" s="186">
        <f>R136</f>
        <v>987.8573849800001</v>
      </c>
      <c r="S135" s="79"/>
      <c r="T135" s="187">
        <f>T136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75</v>
      </c>
      <c r="AU135" s="17" t="s">
        <v>90</v>
      </c>
      <c r="BK135" s="188">
        <f>BK136</f>
        <v>0</v>
      </c>
    </row>
    <row r="136" spans="2:63" s="12" customFormat="1" ht="25.95" customHeight="1">
      <c r="B136" s="189"/>
      <c r="C136" s="190"/>
      <c r="D136" s="191" t="s">
        <v>75</v>
      </c>
      <c r="E136" s="192" t="s">
        <v>272</v>
      </c>
      <c r="F136" s="192" t="s">
        <v>273</v>
      </c>
      <c r="G136" s="190"/>
      <c r="H136" s="190"/>
      <c r="I136" s="193"/>
      <c r="J136" s="194">
        <f>BK136</f>
        <v>0</v>
      </c>
      <c r="K136" s="190"/>
      <c r="L136" s="195"/>
      <c r="M136" s="196"/>
      <c r="N136" s="197"/>
      <c r="O136" s="197"/>
      <c r="P136" s="198">
        <f>P137+P177+P210+P250</f>
        <v>0</v>
      </c>
      <c r="Q136" s="197"/>
      <c r="R136" s="198">
        <f>R137+R177+R210+R250</f>
        <v>987.8573849800001</v>
      </c>
      <c r="S136" s="197"/>
      <c r="T136" s="199">
        <f>T137+T177+T210+T250</f>
        <v>0</v>
      </c>
      <c r="AR136" s="200" t="s">
        <v>84</v>
      </c>
      <c r="AT136" s="201" t="s">
        <v>75</v>
      </c>
      <c r="AU136" s="201" t="s">
        <v>76</v>
      </c>
      <c r="AY136" s="200" t="s">
        <v>176</v>
      </c>
      <c r="BK136" s="202">
        <f>BK137+BK177+BK210+BK250</f>
        <v>0</v>
      </c>
    </row>
    <row r="137" spans="2:63" s="12" customFormat="1" ht="22.8" customHeight="1">
      <c r="B137" s="189"/>
      <c r="C137" s="190"/>
      <c r="D137" s="191" t="s">
        <v>75</v>
      </c>
      <c r="E137" s="203" t="s">
        <v>84</v>
      </c>
      <c r="F137" s="203" t="s">
        <v>233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SUM(P138:P176)</f>
        <v>0</v>
      </c>
      <c r="Q137" s="197"/>
      <c r="R137" s="198">
        <f>SUM(R138:R176)</f>
        <v>42.16</v>
      </c>
      <c r="S137" s="197"/>
      <c r="T137" s="199">
        <f>SUM(T138:T176)</f>
        <v>0</v>
      </c>
      <c r="AR137" s="200" t="s">
        <v>84</v>
      </c>
      <c r="AT137" s="201" t="s">
        <v>75</v>
      </c>
      <c r="AU137" s="201" t="s">
        <v>84</v>
      </c>
      <c r="AY137" s="200" t="s">
        <v>176</v>
      </c>
      <c r="BK137" s="202">
        <f>SUM(BK138:BK176)</f>
        <v>0</v>
      </c>
    </row>
    <row r="138" spans="1:65" s="2" customFormat="1" ht="24.15" customHeight="1">
      <c r="A138" s="34"/>
      <c r="B138" s="35"/>
      <c r="C138" s="205" t="s">
        <v>84</v>
      </c>
      <c r="D138" s="205" t="s">
        <v>179</v>
      </c>
      <c r="E138" s="206" t="s">
        <v>300</v>
      </c>
      <c r="F138" s="207" t="s">
        <v>301</v>
      </c>
      <c r="G138" s="208" t="s">
        <v>291</v>
      </c>
      <c r="H138" s="209">
        <v>485.016</v>
      </c>
      <c r="I138" s="210"/>
      <c r="J138" s="211">
        <f>ROUND(I138*H138,2)</f>
        <v>0</v>
      </c>
      <c r="K138" s="207" t="s">
        <v>183</v>
      </c>
      <c r="L138" s="39"/>
      <c r="M138" s="212" t="s">
        <v>1</v>
      </c>
      <c r="N138" s="213" t="s">
        <v>41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193</v>
      </c>
      <c r="AT138" s="216" t="s">
        <v>179</v>
      </c>
      <c r="AU138" s="216" t="s">
        <v>86</v>
      </c>
      <c r="AY138" s="17" t="s">
        <v>176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84</v>
      </c>
      <c r="BK138" s="217">
        <f>ROUND(I138*H138,2)</f>
        <v>0</v>
      </c>
      <c r="BL138" s="17" t="s">
        <v>193</v>
      </c>
      <c r="BM138" s="216" t="s">
        <v>670</v>
      </c>
    </row>
    <row r="139" spans="2:51" s="15" customFormat="1" ht="10.2">
      <c r="B139" s="249"/>
      <c r="C139" s="250"/>
      <c r="D139" s="220" t="s">
        <v>226</v>
      </c>
      <c r="E139" s="251" t="s">
        <v>1</v>
      </c>
      <c r="F139" s="252" t="s">
        <v>671</v>
      </c>
      <c r="G139" s="250"/>
      <c r="H139" s="251" t="s">
        <v>1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226</v>
      </c>
      <c r="AU139" s="258" t="s">
        <v>86</v>
      </c>
      <c r="AV139" s="15" t="s">
        <v>84</v>
      </c>
      <c r="AW139" s="15" t="s">
        <v>32</v>
      </c>
      <c r="AX139" s="15" t="s">
        <v>76</v>
      </c>
      <c r="AY139" s="258" t="s">
        <v>176</v>
      </c>
    </row>
    <row r="140" spans="2:51" s="13" customFormat="1" ht="10.2">
      <c r="B140" s="218"/>
      <c r="C140" s="219"/>
      <c r="D140" s="220" t="s">
        <v>226</v>
      </c>
      <c r="E140" s="221" t="s">
        <v>1</v>
      </c>
      <c r="F140" s="222" t="s">
        <v>672</v>
      </c>
      <c r="G140" s="219"/>
      <c r="H140" s="223">
        <v>199.338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226</v>
      </c>
      <c r="AU140" s="229" t="s">
        <v>86</v>
      </c>
      <c r="AV140" s="13" t="s">
        <v>86</v>
      </c>
      <c r="AW140" s="13" t="s">
        <v>32</v>
      </c>
      <c r="AX140" s="13" t="s">
        <v>76</v>
      </c>
      <c r="AY140" s="229" t="s">
        <v>176</v>
      </c>
    </row>
    <row r="141" spans="2:51" s="13" customFormat="1" ht="10.2">
      <c r="B141" s="218"/>
      <c r="C141" s="219"/>
      <c r="D141" s="220" t="s">
        <v>226</v>
      </c>
      <c r="E141" s="221" t="s">
        <v>1</v>
      </c>
      <c r="F141" s="222" t="s">
        <v>673</v>
      </c>
      <c r="G141" s="219"/>
      <c r="H141" s="223">
        <v>65.79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226</v>
      </c>
      <c r="AU141" s="229" t="s">
        <v>86</v>
      </c>
      <c r="AV141" s="13" t="s">
        <v>86</v>
      </c>
      <c r="AW141" s="13" t="s">
        <v>32</v>
      </c>
      <c r="AX141" s="13" t="s">
        <v>76</v>
      </c>
      <c r="AY141" s="229" t="s">
        <v>176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674</v>
      </c>
      <c r="G142" s="219"/>
      <c r="H142" s="223">
        <v>219.888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86</v>
      </c>
      <c r="AV142" s="13" t="s">
        <v>86</v>
      </c>
      <c r="AW142" s="13" t="s">
        <v>32</v>
      </c>
      <c r="AX142" s="13" t="s">
        <v>76</v>
      </c>
      <c r="AY142" s="229" t="s">
        <v>176</v>
      </c>
    </row>
    <row r="143" spans="2:51" s="14" customFormat="1" ht="10.2">
      <c r="B143" s="233"/>
      <c r="C143" s="234"/>
      <c r="D143" s="220" t="s">
        <v>226</v>
      </c>
      <c r="E143" s="235" t="s">
        <v>1</v>
      </c>
      <c r="F143" s="236" t="s">
        <v>249</v>
      </c>
      <c r="G143" s="234"/>
      <c r="H143" s="237">
        <v>485.01599999999996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226</v>
      </c>
      <c r="AU143" s="243" t="s">
        <v>86</v>
      </c>
      <c r="AV143" s="14" t="s">
        <v>193</v>
      </c>
      <c r="AW143" s="14" t="s">
        <v>32</v>
      </c>
      <c r="AX143" s="14" t="s">
        <v>84</v>
      </c>
      <c r="AY143" s="243" t="s">
        <v>176</v>
      </c>
    </row>
    <row r="144" spans="1:65" s="2" customFormat="1" ht="24.15" customHeight="1">
      <c r="A144" s="34"/>
      <c r="B144" s="35"/>
      <c r="C144" s="205" t="s">
        <v>86</v>
      </c>
      <c r="D144" s="205" t="s">
        <v>179</v>
      </c>
      <c r="E144" s="206" t="s">
        <v>311</v>
      </c>
      <c r="F144" s="207" t="s">
        <v>312</v>
      </c>
      <c r="G144" s="208" t="s">
        <v>291</v>
      </c>
      <c r="H144" s="209">
        <v>485.016</v>
      </c>
      <c r="I144" s="210"/>
      <c r="J144" s="211">
        <f>ROUND(I144*H144,2)</f>
        <v>0</v>
      </c>
      <c r="K144" s="207" t="s">
        <v>183</v>
      </c>
      <c r="L144" s="39"/>
      <c r="M144" s="212" t="s">
        <v>1</v>
      </c>
      <c r="N144" s="213" t="s">
        <v>41</v>
      </c>
      <c r="O144" s="71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193</v>
      </c>
      <c r="AT144" s="216" t="s">
        <v>179</v>
      </c>
      <c r="AU144" s="216" t="s">
        <v>86</v>
      </c>
      <c r="AY144" s="17" t="s">
        <v>176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84</v>
      </c>
      <c r="BK144" s="217">
        <f>ROUND(I144*H144,2)</f>
        <v>0</v>
      </c>
      <c r="BL144" s="17" t="s">
        <v>193</v>
      </c>
      <c r="BM144" s="216" t="s">
        <v>675</v>
      </c>
    </row>
    <row r="145" spans="2:51" s="13" customFormat="1" ht="10.2">
      <c r="B145" s="218"/>
      <c r="C145" s="219"/>
      <c r="D145" s="220" t="s">
        <v>226</v>
      </c>
      <c r="E145" s="221" t="s">
        <v>1</v>
      </c>
      <c r="F145" s="222" t="s">
        <v>676</v>
      </c>
      <c r="G145" s="219"/>
      <c r="H145" s="223">
        <v>485.016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226</v>
      </c>
      <c r="AU145" s="229" t="s">
        <v>86</v>
      </c>
      <c r="AV145" s="13" t="s">
        <v>86</v>
      </c>
      <c r="AW145" s="13" t="s">
        <v>32</v>
      </c>
      <c r="AX145" s="13" t="s">
        <v>76</v>
      </c>
      <c r="AY145" s="229" t="s">
        <v>176</v>
      </c>
    </row>
    <row r="146" spans="2:51" s="14" customFormat="1" ht="10.2">
      <c r="B146" s="233"/>
      <c r="C146" s="234"/>
      <c r="D146" s="220" t="s">
        <v>226</v>
      </c>
      <c r="E146" s="235" t="s">
        <v>1</v>
      </c>
      <c r="F146" s="236" t="s">
        <v>249</v>
      </c>
      <c r="G146" s="234"/>
      <c r="H146" s="237">
        <v>485.016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226</v>
      </c>
      <c r="AU146" s="243" t="s">
        <v>86</v>
      </c>
      <c r="AV146" s="14" t="s">
        <v>193</v>
      </c>
      <c r="AW146" s="14" t="s">
        <v>32</v>
      </c>
      <c r="AX146" s="14" t="s">
        <v>84</v>
      </c>
      <c r="AY146" s="243" t="s">
        <v>176</v>
      </c>
    </row>
    <row r="147" spans="1:65" s="2" customFormat="1" ht="37.8" customHeight="1">
      <c r="A147" s="34"/>
      <c r="B147" s="35"/>
      <c r="C147" s="205" t="s">
        <v>189</v>
      </c>
      <c r="D147" s="205" t="s">
        <v>179</v>
      </c>
      <c r="E147" s="206" t="s">
        <v>315</v>
      </c>
      <c r="F147" s="207" t="s">
        <v>316</v>
      </c>
      <c r="G147" s="208" t="s">
        <v>291</v>
      </c>
      <c r="H147" s="209">
        <v>4850.16</v>
      </c>
      <c r="I147" s="210"/>
      <c r="J147" s="211">
        <f>ROUND(I147*H147,2)</f>
        <v>0</v>
      </c>
      <c r="K147" s="207" t="s">
        <v>183</v>
      </c>
      <c r="L147" s="39"/>
      <c r="M147" s="212" t="s">
        <v>1</v>
      </c>
      <c r="N147" s="213" t="s">
        <v>41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193</v>
      </c>
      <c r="AT147" s="216" t="s">
        <v>179</v>
      </c>
      <c r="AU147" s="216" t="s">
        <v>86</v>
      </c>
      <c r="AY147" s="17" t="s">
        <v>176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84</v>
      </c>
      <c r="BK147" s="217">
        <f>ROUND(I147*H147,2)</f>
        <v>0</v>
      </c>
      <c r="BL147" s="17" t="s">
        <v>193</v>
      </c>
      <c r="BM147" s="216" t="s">
        <v>677</v>
      </c>
    </row>
    <row r="148" spans="2:51" s="13" customFormat="1" ht="10.2">
      <c r="B148" s="218"/>
      <c r="C148" s="219"/>
      <c r="D148" s="220" t="s">
        <v>226</v>
      </c>
      <c r="E148" s="219"/>
      <c r="F148" s="222" t="s">
        <v>678</v>
      </c>
      <c r="G148" s="219"/>
      <c r="H148" s="223">
        <v>4850.16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226</v>
      </c>
      <c r="AU148" s="229" t="s">
        <v>86</v>
      </c>
      <c r="AV148" s="13" t="s">
        <v>86</v>
      </c>
      <c r="AW148" s="13" t="s">
        <v>4</v>
      </c>
      <c r="AX148" s="13" t="s">
        <v>84</v>
      </c>
      <c r="AY148" s="229" t="s">
        <v>176</v>
      </c>
    </row>
    <row r="149" spans="1:65" s="2" customFormat="1" ht="24.15" customHeight="1">
      <c r="A149" s="34"/>
      <c r="B149" s="35"/>
      <c r="C149" s="205" t="s">
        <v>193</v>
      </c>
      <c r="D149" s="205" t="s">
        <v>179</v>
      </c>
      <c r="E149" s="206" t="s">
        <v>333</v>
      </c>
      <c r="F149" s="207" t="s">
        <v>334</v>
      </c>
      <c r="G149" s="208" t="s">
        <v>291</v>
      </c>
      <c r="H149" s="209">
        <v>21.08</v>
      </c>
      <c r="I149" s="210"/>
      <c r="J149" s="211">
        <f>ROUND(I149*H149,2)</f>
        <v>0</v>
      </c>
      <c r="K149" s="207" t="s">
        <v>183</v>
      </c>
      <c r="L149" s="39"/>
      <c r="M149" s="212" t="s">
        <v>1</v>
      </c>
      <c r="N149" s="213" t="s">
        <v>41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193</v>
      </c>
      <c r="AT149" s="216" t="s">
        <v>179</v>
      </c>
      <c r="AU149" s="216" t="s">
        <v>86</v>
      </c>
      <c r="AY149" s="17" t="s">
        <v>176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84</v>
      </c>
      <c r="BK149" s="217">
        <f>ROUND(I149*H149,2)</f>
        <v>0</v>
      </c>
      <c r="BL149" s="17" t="s">
        <v>193</v>
      </c>
      <c r="BM149" s="216" t="s">
        <v>679</v>
      </c>
    </row>
    <row r="150" spans="2:51" s="15" customFormat="1" ht="20.4">
      <c r="B150" s="249"/>
      <c r="C150" s="250"/>
      <c r="D150" s="220" t="s">
        <v>226</v>
      </c>
      <c r="E150" s="251" t="s">
        <v>1</v>
      </c>
      <c r="F150" s="252" t="s">
        <v>680</v>
      </c>
      <c r="G150" s="250"/>
      <c r="H150" s="251" t="s">
        <v>1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226</v>
      </c>
      <c r="AU150" s="258" t="s">
        <v>86</v>
      </c>
      <c r="AV150" s="15" t="s">
        <v>84</v>
      </c>
      <c r="AW150" s="15" t="s">
        <v>32</v>
      </c>
      <c r="AX150" s="15" t="s">
        <v>76</v>
      </c>
      <c r="AY150" s="258" t="s">
        <v>176</v>
      </c>
    </row>
    <row r="151" spans="2:51" s="15" customFormat="1" ht="20.4">
      <c r="B151" s="249"/>
      <c r="C151" s="250"/>
      <c r="D151" s="220" t="s">
        <v>226</v>
      </c>
      <c r="E151" s="251" t="s">
        <v>1</v>
      </c>
      <c r="F151" s="252" t="s">
        <v>681</v>
      </c>
      <c r="G151" s="250"/>
      <c r="H151" s="251" t="s">
        <v>1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226</v>
      </c>
      <c r="AU151" s="258" t="s">
        <v>86</v>
      </c>
      <c r="AV151" s="15" t="s">
        <v>84</v>
      </c>
      <c r="AW151" s="15" t="s">
        <v>32</v>
      </c>
      <c r="AX151" s="15" t="s">
        <v>76</v>
      </c>
      <c r="AY151" s="258" t="s">
        <v>176</v>
      </c>
    </row>
    <row r="152" spans="2:51" s="15" customFormat="1" ht="10.2">
      <c r="B152" s="249"/>
      <c r="C152" s="250"/>
      <c r="D152" s="220" t="s">
        <v>226</v>
      </c>
      <c r="E152" s="251" t="s">
        <v>1</v>
      </c>
      <c r="F152" s="252" t="s">
        <v>682</v>
      </c>
      <c r="G152" s="250"/>
      <c r="H152" s="251" t="s">
        <v>1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226</v>
      </c>
      <c r="AU152" s="258" t="s">
        <v>86</v>
      </c>
      <c r="AV152" s="15" t="s">
        <v>84</v>
      </c>
      <c r="AW152" s="15" t="s">
        <v>32</v>
      </c>
      <c r="AX152" s="15" t="s">
        <v>76</v>
      </c>
      <c r="AY152" s="258" t="s">
        <v>176</v>
      </c>
    </row>
    <row r="153" spans="2:51" s="15" customFormat="1" ht="10.2">
      <c r="B153" s="249"/>
      <c r="C153" s="250"/>
      <c r="D153" s="220" t="s">
        <v>226</v>
      </c>
      <c r="E153" s="251" t="s">
        <v>1</v>
      </c>
      <c r="F153" s="252" t="s">
        <v>683</v>
      </c>
      <c r="G153" s="250"/>
      <c r="H153" s="251" t="s">
        <v>1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226</v>
      </c>
      <c r="AU153" s="258" t="s">
        <v>86</v>
      </c>
      <c r="AV153" s="15" t="s">
        <v>84</v>
      </c>
      <c r="AW153" s="15" t="s">
        <v>32</v>
      </c>
      <c r="AX153" s="15" t="s">
        <v>76</v>
      </c>
      <c r="AY153" s="258" t="s">
        <v>176</v>
      </c>
    </row>
    <row r="154" spans="2:51" s="13" customFormat="1" ht="10.2">
      <c r="B154" s="218"/>
      <c r="C154" s="219"/>
      <c r="D154" s="220" t="s">
        <v>226</v>
      </c>
      <c r="E154" s="221" t="s">
        <v>1</v>
      </c>
      <c r="F154" s="222" t="s">
        <v>684</v>
      </c>
      <c r="G154" s="219"/>
      <c r="H154" s="223">
        <v>21.08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226</v>
      </c>
      <c r="AU154" s="229" t="s">
        <v>86</v>
      </c>
      <c r="AV154" s="13" t="s">
        <v>86</v>
      </c>
      <c r="AW154" s="13" t="s">
        <v>32</v>
      </c>
      <c r="AX154" s="13" t="s">
        <v>76</v>
      </c>
      <c r="AY154" s="229" t="s">
        <v>176</v>
      </c>
    </row>
    <row r="155" spans="2:51" s="14" customFormat="1" ht="10.2">
      <c r="B155" s="233"/>
      <c r="C155" s="234"/>
      <c r="D155" s="220" t="s">
        <v>226</v>
      </c>
      <c r="E155" s="235" t="s">
        <v>1</v>
      </c>
      <c r="F155" s="236" t="s">
        <v>249</v>
      </c>
      <c r="G155" s="234"/>
      <c r="H155" s="237">
        <v>21.08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226</v>
      </c>
      <c r="AU155" s="243" t="s">
        <v>86</v>
      </c>
      <c r="AV155" s="14" t="s">
        <v>193</v>
      </c>
      <c r="AW155" s="14" t="s">
        <v>32</v>
      </c>
      <c r="AX155" s="14" t="s">
        <v>84</v>
      </c>
      <c r="AY155" s="243" t="s">
        <v>176</v>
      </c>
    </row>
    <row r="156" spans="1:65" s="2" customFormat="1" ht="14.4" customHeight="1">
      <c r="A156" s="34"/>
      <c r="B156" s="35"/>
      <c r="C156" s="259" t="s">
        <v>175</v>
      </c>
      <c r="D156" s="259" t="s">
        <v>341</v>
      </c>
      <c r="E156" s="260" t="s">
        <v>342</v>
      </c>
      <c r="F156" s="261" t="s">
        <v>343</v>
      </c>
      <c r="G156" s="262" t="s">
        <v>344</v>
      </c>
      <c r="H156" s="263">
        <v>42.16</v>
      </c>
      <c r="I156" s="264"/>
      <c r="J156" s="265">
        <f>ROUND(I156*H156,2)</f>
        <v>0</v>
      </c>
      <c r="K156" s="261" t="s">
        <v>183</v>
      </c>
      <c r="L156" s="266"/>
      <c r="M156" s="267" t="s">
        <v>1</v>
      </c>
      <c r="N156" s="268" t="s">
        <v>41</v>
      </c>
      <c r="O156" s="71"/>
      <c r="P156" s="214">
        <f>O156*H156</f>
        <v>0</v>
      </c>
      <c r="Q156" s="214">
        <v>1</v>
      </c>
      <c r="R156" s="214">
        <f>Q156*H156</f>
        <v>42.16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210</v>
      </c>
      <c r="AT156" s="216" t="s">
        <v>341</v>
      </c>
      <c r="AU156" s="216" t="s">
        <v>86</v>
      </c>
      <c r="AY156" s="17" t="s">
        <v>176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84</v>
      </c>
      <c r="BK156" s="217">
        <f>ROUND(I156*H156,2)</f>
        <v>0</v>
      </c>
      <c r="BL156" s="17" t="s">
        <v>193</v>
      </c>
      <c r="BM156" s="216" t="s">
        <v>685</v>
      </c>
    </row>
    <row r="157" spans="2:51" s="15" customFormat="1" ht="20.4">
      <c r="B157" s="249"/>
      <c r="C157" s="250"/>
      <c r="D157" s="220" t="s">
        <v>226</v>
      </c>
      <c r="E157" s="251" t="s">
        <v>1</v>
      </c>
      <c r="F157" s="252" t="s">
        <v>680</v>
      </c>
      <c r="G157" s="250"/>
      <c r="H157" s="251" t="s">
        <v>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226</v>
      </c>
      <c r="AU157" s="258" t="s">
        <v>86</v>
      </c>
      <c r="AV157" s="15" t="s">
        <v>84</v>
      </c>
      <c r="AW157" s="15" t="s">
        <v>32</v>
      </c>
      <c r="AX157" s="15" t="s">
        <v>76</v>
      </c>
      <c r="AY157" s="258" t="s">
        <v>176</v>
      </c>
    </row>
    <row r="158" spans="2:51" s="15" customFormat="1" ht="20.4">
      <c r="B158" s="249"/>
      <c r="C158" s="250"/>
      <c r="D158" s="220" t="s">
        <v>226</v>
      </c>
      <c r="E158" s="251" t="s">
        <v>1</v>
      </c>
      <c r="F158" s="252" t="s">
        <v>681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86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5" customFormat="1" ht="10.2">
      <c r="B159" s="249"/>
      <c r="C159" s="250"/>
      <c r="D159" s="220" t="s">
        <v>226</v>
      </c>
      <c r="E159" s="251" t="s">
        <v>1</v>
      </c>
      <c r="F159" s="252" t="s">
        <v>682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226</v>
      </c>
      <c r="AU159" s="258" t="s">
        <v>86</v>
      </c>
      <c r="AV159" s="15" t="s">
        <v>84</v>
      </c>
      <c r="AW159" s="15" t="s">
        <v>32</v>
      </c>
      <c r="AX159" s="15" t="s">
        <v>76</v>
      </c>
      <c r="AY159" s="258" t="s">
        <v>176</v>
      </c>
    </row>
    <row r="160" spans="2:51" s="15" customFormat="1" ht="10.2">
      <c r="B160" s="249"/>
      <c r="C160" s="250"/>
      <c r="D160" s="220" t="s">
        <v>226</v>
      </c>
      <c r="E160" s="251" t="s">
        <v>1</v>
      </c>
      <c r="F160" s="252" t="s">
        <v>683</v>
      </c>
      <c r="G160" s="250"/>
      <c r="H160" s="251" t="s">
        <v>1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226</v>
      </c>
      <c r="AU160" s="258" t="s">
        <v>86</v>
      </c>
      <c r="AV160" s="15" t="s">
        <v>84</v>
      </c>
      <c r="AW160" s="15" t="s">
        <v>32</v>
      </c>
      <c r="AX160" s="15" t="s">
        <v>76</v>
      </c>
      <c r="AY160" s="258" t="s">
        <v>176</v>
      </c>
    </row>
    <row r="161" spans="2:51" s="13" customFormat="1" ht="10.2">
      <c r="B161" s="218"/>
      <c r="C161" s="219"/>
      <c r="D161" s="220" t="s">
        <v>226</v>
      </c>
      <c r="E161" s="221" t="s">
        <v>1</v>
      </c>
      <c r="F161" s="222" t="s">
        <v>684</v>
      </c>
      <c r="G161" s="219"/>
      <c r="H161" s="223">
        <v>21.08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226</v>
      </c>
      <c r="AU161" s="229" t="s">
        <v>86</v>
      </c>
      <c r="AV161" s="13" t="s">
        <v>86</v>
      </c>
      <c r="AW161" s="13" t="s">
        <v>32</v>
      </c>
      <c r="AX161" s="13" t="s">
        <v>76</v>
      </c>
      <c r="AY161" s="229" t="s">
        <v>176</v>
      </c>
    </row>
    <row r="162" spans="2:51" s="14" customFormat="1" ht="10.2">
      <c r="B162" s="233"/>
      <c r="C162" s="234"/>
      <c r="D162" s="220" t="s">
        <v>226</v>
      </c>
      <c r="E162" s="235" t="s">
        <v>1</v>
      </c>
      <c r="F162" s="236" t="s">
        <v>249</v>
      </c>
      <c r="G162" s="234"/>
      <c r="H162" s="237">
        <v>21.08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226</v>
      </c>
      <c r="AU162" s="243" t="s">
        <v>86</v>
      </c>
      <c r="AV162" s="14" t="s">
        <v>193</v>
      </c>
      <c r="AW162" s="14" t="s">
        <v>32</v>
      </c>
      <c r="AX162" s="14" t="s">
        <v>84</v>
      </c>
      <c r="AY162" s="243" t="s">
        <v>176</v>
      </c>
    </row>
    <row r="163" spans="2:51" s="13" customFormat="1" ht="10.2">
      <c r="B163" s="218"/>
      <c r="C163" s="219"/>
      <c r="D163" s="220" t="s">
        <v>226</v>
      </c>
      <c r="E163" s="219"/>
      <c r="F163" s="222" t="s">
        <v>686</v>
      </c>
      <c r="G163" s="219"/>
      <c r="H163" s="223">
        <v>42.16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226</v>
      </c>
      <c r="AU163" s="229" t="s">
        <v>86</v>
      </c>
      <c r="AV163" s="13" t="s">
        <v>86</v>
      </c>
      <c r="AW163" s="13" t="s">
        <v>4</v>
      </c>
      <c r="AX163" s="13" t="s">
        <v>84</v>
      </c>
      <c r="AY163" s="229" t="s">
        <v>176</v>
      </c>
    </row>
    <row r="164" spans="1:65" s="2" customFormat="1" ht="24.15" customHeight="1">
      <c r="A164" s="34"/>
      <c r="B164" s="35"/>
      <c r="C164" s="205" t="s">
        <v>200</v>
      </c>
      <c r="D164" s="205" t="s">
        <v>179</v>
      </c>
      <c r="E164" s="206" t="s">
        <v>347</v>
      </c>
      <c r="F164" s="207" t="s">
        <v>348</v>
      </c>
      <c r="G164" s="208" t="s">
        <v>344</v>
      </c>
      <c r="H164" s="209">
        <v>970.032</v>
      </c>
      <c r="I164" s="210"/>
      <c r="J164" s="211">
        <f>ROUND(I164*H164,2)</f>
        <v>0</v>
      </c>
      <c r="K164" s="207" t="s">
        <v>183</v>
      </c>
      <c r="L164" s="39"/>
      <c r="M164" s="212" t="s">
        <v>1</v>
      </c>
      <c r="N164" s="213" t="s">
        <v>41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193</v>
      </c>
      <c r="AT164" s="216" t="s">
        <v>179</v>
      </c>
      <c r="AU164" s="216" t="s">
        <v>86</v>
      </c>
      <c r="AY164" s="17" t="s">
        <v>176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84</v>
      </c>
      <c r="BK164" s="217">
        <f>ROUND(I164*H164,2)</f>
        <v>0</v>
      </c>
      <c r="BL164" s="17" t="s">
        <v>193</v>
      </c>
      <c r="BM164" s="216" t="s">
        <v>687</v>
      </c>
    </row>
    <row r="165" spans="2:51" s="13" customFormat="1" ht="10.2">
      <c r="B165" s="218"/>
      <c r="C165" s="219"/>
      <c r="D165" s="220" t="s">
        <v>226</v>
      </c>
      <c r="E165" s="221" t="s">
        <v>1</v>
      </c>
      <c r="F165" s="222" t="s">
        <v>676</v>
      </c>
      <c r="G165" s="219"/>
      <c r="H165" s="223">
        <v>485.016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226</v>
      </c>
      <c r="AU165" s="229" t="s">
        <v>86</v>
      </c>
      <c r="AV165" s="13" t="s">
        <v>86</v>
      </c>
      <c r="AW165" s="13" t="s">
        <v>32</v>
      </c>
      <c r="AX165" s="13" t="s">
        <v>76</v>
      </c>
      <c r="AY165" s="229" t="s">
        <v>176</v>
      </c>
    </row>
    <row r="166" spans="2:51" s="14" customFormat="1" ht="10.2">
      <c r="B166" s="233"/>
      <c r="C166" s="234"/>
      <c r="D166" s="220" t="s">
        <v>226</v>
      </c>
      <c r="E166" s="235" t="s">
        <v>1</v>
      </c>
      <c r="F166" s="236" t="s">
        <v>249</v>
      </c>
      <c r="G166" s="234"/>
      <c r="H166" s="237">
        <v>485.016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226</v>
      </c>
      <c r="AU166" s="243" t="s">
        <v>86</v>
      </c>
      <c r="AV166" s="14" t="s">
        <v>193</v>
      </c>
      <c r="AW166" s="14" t="s">
        <v>32</v>
      </c>
      <c r="AX166" s="14" t="s">
        <v>84</v>
      </c>
      <c r="AY166" s="243" t="s">
        <v>176</v>
      </c>
    </row>
    <row r="167" spans="2:51" s="13" customFormat="1" ht="10.2">
      <c r="B167" s="218"/>
      <c r="C167" s="219"/>
      <c r="D167" s="220" t="s">
        <v>226</v>
      </c>
      <c r="E167" s="219"/>
      <c r="F167" s="222" t="s">
        <v>688</v>
      </c>
      <c r="G167" s="219"/>
      <c r="H167" s="223">
        <v>970.032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226</v>
      </c>
      <c r="AU167" s="229" t="s">
        <v>86</v>
      </c>
      <c r="AV167" s="13" t="s">
        <v>86</v>
      </c>
      <c r="AW167" s="13" t="s">
        <v>4</v>
      </c>
      <c r="AX167" s="13" t="s">
        <v>84</v>
      </c>
      <c r="AY167" s="229" t="s">
        <v>176</v>
      </c>
    </row>
    <row r="168" spans="1:65" s="2" customFormat="1" ht="14.4" customHeight="1">
      <c r="A168" s="34"/>
      <c r="B168" s="35"/>
      <c r="C168" s="205" t="s">
        <v>205</v>
      </c>
      <c r="D168" s="205" t="s">
        <v>179</v>
      </c>
      <c r="E168" s="206" t="s">
        <v>352</v>
      </c>
      <c r="F168" s="207" t="s">
        <v>353</v>
      </c>
      <c r="G168" s="208" t="s">
        <v>291</v>
      </c>
      <c r="H168" s="209">
        <v>485.016</v>
      </c>
      <c r="I168" s="210"/>
      <c r="J168" s="211">
        <f>ROUND(I168*H168,2)</f>
        <v>0</v>
      </c>
      <c r="K168" s="207" t="s">
        <v>183</v>
      </c>
      <c r="L168" s="39"/>
      <c r="M168" s="212" t="s">
        <v>1</v>
      </c>
      <c r="N168" s="213" t="s">
        <v>41</v>
      </c>
      <c r="O168" s="71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193</v>
      </c>
      <c r="AT168" s="216" t="s">
        <v>179</v>
      </c>
      <c r="AU168" s="216" t="s">
        <v>86</v>
      </c>
      <c r="AY168" s="17" t="s">
        <v>176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84</v>
      </c>
      <c r="BK168" s="217">
        <f>ROUND(I168*H168,2)</f>
        <v>0</v>
      </c>
      <c r="BL168" s="17" t="s">
        <v>193</v>
      </c>
      <c r="BM168" s="216" t="s">
        <v>689</v>
      </c>
    </row>
    <row r="169" spans="2:51" s="13" customFormat="1" ht="10.2">
      <c r="B169" s="218"/>
      <c r="C169" s="219"/>
      <c r="D169" s="220" t="s">
        <v>226</v>
      </c>
      <c r="E169" s="221" t="s">
        <v>1</v>
      </c>
      <c r="F169" s="222" t="s">
        <v>676</v>
      </c>
      <c r="G169" s="219"/>
      <c r="H169" s="223">
        <v>485.016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226</v>
      </c>
      <c r="AU169" s="229" t="s">
        <v>86</v>
      </c>
      <c r="AV169" s="13" t="s">
        <v>86</v>
      </c>
      <c r="AW169" s="13" t="s">
        <v>32</v>
      </c>
      <c r="AX169" s="13" t="s">
        <v>76</v>
      </c>
      <c r="AY169" s="229" t="s">
        <v>176</v>
      </c>
    </row>
    <row r="170" spans="2:51" s="14" customFormat="1" ht="10.2">
      <c r="B170" s="233"/>
      <c r="C170" s="234"/>
      <c r="D170" s="220" t="s">
        <v>226</v>
      </c>
      <c r="E170" s="235" t="s">
        <v>1</v>
      </c>
      <c r="F170" s="236" t="s">
        <v>249</v>
      </c>
      <c r="G170" s="234"/>
      <c r="H170" s="237">
        <v>485.016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226</v>
      </c>
      <c r="AU170" s="243" t="s">
        <v>86</v>
      </c>
      <c r="AV170" s="14" t="s">
        <v>193</v>
      </c>
      <c r="AW170" s="14" t="s">
        <v>32</v>
      </c>
      <c r="AX170" s="14" t="s">
        <v>84</v>
      </c>
      <c r="AY170" s="243" t="s">
        <v>176</v>
      </c>
    </row>
    <row r="171" spans="1:65" s="2" customFormat="1" ht="24.15" customHeight="1">
      <c r="A171" s="34"/>
      <c r="B171" s="35"/>
      <c r="C171" s="205" t="s">
        <v>210</v>
      </c>
      <c r="D171" s="205" t="s">
        <v>179</v>
      </c>
      <c r="E171" s="206" t="s">
        <v>690</v>
      </c>
      <c r="F171" s="207" t="s">
        <v>691</v>
      </c>
      <c r="G171" s="208" t="s">
        <v>236</v>
      </c>
      <c r="H171" s="209">
        <v>2397.101</v>
      </c>
      <c r="I171" s="210"/>
      <c r="J171" s="211">
        <f>ROUND(I171*H171,2)</f>
        <v>0</v>
      </c>
      <c r="K171" s="207" t="s">
        <v>183</v>
      </c>
      <c r="L171" s="39"/>
      <c r="M171" s="212" t="s">
        <v>1</v>
      </c>
      <c r="N171" s="213" t="s">
        <v>41</v>
      </c>
      <c r="O171" s="71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193</v>
      </c>
      <c r="AT171" s="216" t="s">
        <v>179</v>
      </c>
      <c r="AU171" s="216" t="s">
        <v>86</v>
      </c>
      <c r="AY171" s="17" t="s">
        <v>176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84</v>
      </c>
      <c r="BK171" s="217">
        <f>ROUND(I171*H171,2)</f>
        <v>0</v>
      </c>
      <c r="BL171" s="17" t="s">
        <v>193</v>
      </c>
      <c r="BM171" s="216" t="s">
        <v>692</v>
      </c>
    </row>
    <row r="172" spans="2:51" s="13" customFormat="1" ht="10.2">
      <c r="B172" s="218"/>
      <c r="C172" s="219"/>
      <c r="D172" s="220" t="s">
        <v>226</v>
      </c>
      <c r="E172" s="221" t="s">
        <v>1</v>
      </c>
      <c r="F172" s="222" t="s">
        <v>693</v>
      </c>
      <c r="G172" s="219"/>
      <c r="H172" s="223">
        <v>968.143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226</v>
      </c>
      <c r="AU172" s="229" t="s">
        <v>86</v>
      </c>
      <c r="AV172" s="13" t="s">
        <v>86</v>
      </c>
      <c r="AW172" s="13" t="s">
        <v>32</v>
      </c>
      <c r="AX172" s="13" t="s">
        <v>76</v>
      </c>
      <c r="AY172" s="229" t="s">
        <v>176</v>
      </c>
    </row>
    <row r="173" spans="2:51" s="13" customFormat="1" ht="10.2">
      <c r="B173" s="218"/>
      <c r="C173" s="219"/>
      <c r="D173" s="220" t="s">
        <v>226</v>
      </c>
      <c r="E173" s="221" t="s">
        <v>1</v>
      </c>
      <c r="F173" s="222" t="s">
        <v>694</v>
      </c>
      <c r="G173" s="219"/>
      <c r="H173" s="223">
        <v>366.48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226</v>
      </c>
      <c r="AU173" s="229" t="s">
        <v>86</v>
      </c>
      <c r="AV173" s="13" t="s">
        <v>86</v>
      </c>
      <c r="AW173" s="13" t="s">
        <v>32</v>
      </c>
      <c r="AX173" s="13" t="s">
        <v>76</v>
      </c>
      <c r="AY173" s="229" t="s">
        <v>176</v>
      </c>
    </row>
    <row r="174" spans="2:51" s="13" customFormat="1" ht="10.2">
      <c r="B174" s="218"/>
      <c r="C174" s="219"/>
      <c r="D174" s="220" t="s">
        <v>226</v>
      </c>
      <c r="E174" s="221" t="s">
        <v>1</v>
      </c>
      <c r="F174" s="222" t="s">
        <v>695</v>
      </c>
      <c r="G174" s="219"/>
      <c r="H174" s="223">
        <v>996.688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226</v>
      </c>
      <c r="AU174" s="229" t="s">
        <v>86</v>
      </c>
      <c r="AV174" s="13" t="s">
        <v>86</v>
      </c>
      <c r="AW174" s="13" t="s">
        <v>32</v>
      </c>
      <c r="AX174" s="13" t="s">
        <v>76</v>
      </c>
      <c r="AY174" s="229" t="s">
        <v>176</v>
      </c>
    </row>
    <row r="175" spans="2:51" s="13" customFormat="1" ht="10.2">
      <c r="B175" s="218"/>
      <c r="C175" s="219"/>
      <c r="D175" s="220" t="s">
        <v>226</v>
      </c>
      <c r="E175" s="221" t="s">
        <v>1</v>
      </c>
      <c r="F175" s="222" t="s">
        <v>673</v>
      </c>
      <c r="G175" s="219"/>
      <c r="H175" s="223">
        <v>65.79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226</v>
      </c>
      <c r="AU175" s="229" t="s">
        <v>86</v>
      </c>
      <c r="AV175" s="13" t="s">
        <v>86</v>
      </c>
      <c r="AW175" s="13" t="s">
        <v>32</v>
      </c>
      <c r="AX175" s="13" t="s">
        <v>76</v>
      </c>
      <c r="AY175" s="229" t="s">
        <v>176</v>
      </c>
    </row>
    <row r="176" spans="2:51" s="14" customFormat="1" ht="10.2">
      <c r="B176" s="233"/>
      <c r="C176" s="234"/>
      <c r="D176" s="220" t="s">
        <v>226</v>
      </c>
      <c r="E176" s="235" t="s">
        <v>1</v>
      </c>
      <c r="F176" s="236" t="s">
        <v>249</v>
      </c>
      <c r="G176" s="234"/>
      <c r="H176" s="237">
        <v>2397.101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226</v>
      </c>
      <c r="AU176" s="243" t="s">
        <v>86</v>
      </c>
      <c r="AV176" s="14" t="s">
        <v>193</v>
      </c>
      <c r="AW176" s="14" t="s">
        <v>32</v>
      </c>
      <c r="AX176" s="14" t="s">
        <v>84</v>
      </c>
      <c r="AY176" s="243" t="s">
        <v>176</v>
      </c>
    </row>
    <row r="177" spans="2:63" s="12" customFormat="1" ht="22.8" customHeight="1">
      <c r="B177" s="189"/>
      <c r="C177" s="190"/>
      <c r="D177" s="191" t="s">
        <v>75</v>
      </c>
      <c r="E177" s="203" t="s">
        <v>86</v>
      </c>
      <c r="F177" s="203" t="s">
        <v>696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SUM(P178:P209)</f>
        <v>0</v>
      </c>
      <c r="Q177" s="197"/>
      <c r="R177" s="198">
        <f>SUM(R178:R209)</f>
        <v>321.95241196000006</v>
      </c>
      <c r="S177" s="197"/>
      <c r="T177" s="199">
        <f>SUM(T178:T209)</f>
        <v>0</v>
      </c>
      <c r="AR177" s="200" t="s">
        <v>84</v>
      </c>
      <c r="AT177" s="201" t="s">
        <v>75</v>
      </c>
      <c r="AU177" s="201" t="s">
        <v>84</v>
      </c>
      <c r="AY177" s="200" t="s">
        <v>176</v>
      </c>
      <c r="BK177" s="202">
        <f>SUM(BK178:BK209)</f>
        <v>0</v>
      </c>
    </row>
    <row r="178" spans="1:65" s="2" customFormat="1" ht="24.15" customHeight="1">
      <c r="A178" s="34"/>
      <c r="B178" s="35"/>
      <c r="C178" s="205" t="s">
        <v>213</v>
      </c>
      <c r="D178" s="205" t="s">
        <v>179</v>
      </c>
      <c r="E178" s="206" t="s">
        <v>697</v>
      </c>
      <c r="F178" s="207" t="s">
        <v>698</v>
      </c>
      <c r="G178" s="208" t="s">
        <v>236</v>
      </c>
      <c r="H178" s="209">
        <v>1766.858</v>
      </c>
      <c r="I178" s="210"/>
      <c r="J178" s="211">
        <f>ROUND(I178*H178,2)</f>
        <v>0</v>
      </c>
      <c r="K178" s="207" t="s">
        <v>183</v>
      </c>
      <c r="L178" s="39"/>
      <c r="M178" s="212" t="s">
        <v>1</v>
      </c>
      <c r="N178" s="213" t="s">
        <v>41</v>
      </c>
      <c r="O178" s="71"/>
      <c r="P178" s="214">
        <f>O178*H178</f>
        <v>0</v>
      </c>
      <c r="Q178" s="214">
        <v>0.00017</v>
      </c>
      <c r="R178" s="214">
        <f>Q178*H178</f>
        <v>0.30036586000000004</v>
      </c>
      <c r="S178" s="214">
        <v>0</v>
      </c>
      <c r="T178" s="21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6" t="s">
        <v>193</v>
      </c>
      <c r="AT178" s="216" t="s">
        <v>179</v>
      </c>
      <c r="AU178" s="216" t="s">
        <v>86</v>
      </c>
      <c r="AY178" s="17" t="s">
        <v>176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7" t="s">
        <v>84</v>
      </c>
      <c r="BK178" s="217">
        <f>ROUND(I178*H178,2)</f>
        <v>0</v>
      </c>
      <c r="BL178" s="17" t="s">
        <v>193</v>
      </c>
      <c r="BM178" s="216" t="s">
        <v>699</v>
      </c>
    </row>
    <row r="179" spans="2:51" s="15" customFormat="1" ht="20.4">
      <c r="B179" s="249"/>
      <c r="C179" s="250"/>
      <c r="D179" s="220" t="s">
        <v>226</v>
      </c>
      <c r="E179" s="251" t="s">
        <v>1</v>
      </c>
      <c r="F179" s="252" t="s">
        <v>700</v>
      </c>
      <c r="G179" s="250"/>
      <c r="H179" s="251" t="s">
        <v>1</v>
      </c>
      <c r="I179" s="253"/>
      <c r="J179" s="250"/>
      <c r="K179" s="250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226</v>
      </c>
      <c r="AU179" s="258" t="s">
        <v>86</v>
      </c>
      <c r="AV179" s="15" t="s">
        <v>84</v>
      </c>
      <c r="AW179" s="15" t="s">
        <v>32</v>
      </c>
      <c r="AX179" s="15" t="s">
        <v>76</v>
      </c>
      <c r="AY179" s="258" t="s">
        <v>176</v>
      </c>
    </row>
    <row r="180" spans="2:51" s="15" customFormat="1" ht="10.2">
      <c r="B180" s="249"/>
      <c r="C180" s="250"/>
      <c r="D180" s="220" t="s">
        <v>226</v>
      </c>
      <c r="E180" s="251" t="s">
        <v>1</v>
      </c>
      <c r="F180" s="252" t="s">
        <v>701</v>
      </c>
      <c r="G180" s="250"/>
      <c r="H180" s="251" t="s">
        <v>1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226</v>
      </c>
      <c r="AU180" s="258" t="s">
        <v>86</v>
      </c>
      <c r="AV180" s="15" t="s">
        <v>84</v>
      </c>
      <c r="AW180" s="15" t="s">
        <v>32</v>
      </c>
      <c r="AX180" s="15" t="s">
        <v>76</v>
      </c>
      <c r="AY180" s="258" t="s">
        <v>176</v>
      </c>
    </row>
    <row r="181" spans="2:51" s="15" customFormat="1" ht="20.4">
      <c r="B181" s="249"/>
      <c r="C181" s="250"/>
      <c r="D181" s="220" t="s">
        <v>226</v>
      </c>
      <c r="E181" s="251" t="s">
        <v>1</v>
      </c>
      <c r="F181" s="252" t="s">
        <v>702</v>
      </c>
      <c r="G181" s="250"/>
      <c r="H181" s="251" t="s">
        <v>1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226</v>
      </c>
      <c r="AU181" s="258" t="s">
        <v>86</v>
      </c>
      <c r="AV181" s="15" t="s">
        <v>84</v>
      </c>
      <c r="AW181" s="15" t="s">
        <v>32</v>
      </c>
      <c r="AX181" s="15" t="s">
        <v>76</v>
      </c>
      <c r="AY181" s="258" t="s">
        <v>176</v>
      </c>
    </row>
    <row r="182" spans="2:51" s="15" customFormat="1" ht="20.4">
      <c r="B182" s="249"/>
      <c r="C182" s="250"/>
      <c r="D182" s="220" t="s">
        <v>226</v>
      </c>
      <c r="E182" s="251" t="s">
        <v>1</v>
      </c>
      <c r="F182" s="252" t="s">
        <v>703</v>
      </c>
      <c r="G182" s="250"/>
      <c r="H182" s="251" t="s">
        <v>1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226</v>
      </c>
      <c r="AU182" s="258" t="s">
        <v>86</v>
      </c>
      <c r="AV182" s="15" t="s">
        <v>84</v>
      </c>
      <c r="AW182" s="15" t="s">
        <v>32</v>
      </c>
      <c r="AX182" s="15" t="s">
        <v>76</v>
      </c>
      <c r="AY182" s="258" t="s">
        <v>176</v>
      </c>
    </row>
    <row r="183" spans="2:51" s="15" customFormat="1" ht="20.4">
      <c r="B183" s="249"/>
      <c r="C183" s="250"/>
      <c r="D183" s="220" t="s">
        <v>226</v>
      </c>
      <c r="E183" s="251" t="s">
        <v>1</v>
      </c>
      <c r="F183" s="252" t="s">
        <v>704</v>
      </c>
      <c r="G183" s="250"/>
      <c r="H183" s="251" t="s">
        <v>1</v>
      </c>
      <c r="I183" s="253"/>
      <c r="J183" s="250"/>
      <c r="K183" s="250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226</v>
      </c>
      <c r="AU183" s="258" t="s">
        <v>86</v>
      </c>
      <c r="AV183" s="15" t="s">
        <v>84</v>
      </c>
      <c r="AW183" s="15" t="s">
        <v>32</v>
      </c>
      <c r="AX183" s="15" t="s">
        <v>76</v>
      </c>
      <c r="AY183" s="258" t="s">
        <v>176</v>
      </c>
    </row>
    <row r="184" spans="2:51" s="15" customFormat="1" ht="20.4">
      <c r="B184" s="249"/>
      <c r="C184" s="250"/>
      <c r="D184" s="220" t="s">
        <v>226</v>
      </c>
      <c r="E184" s="251" t="s">
        <v>1</v>
      </c>
      <c r="F184" s="252" t="s">
        <v>705</v>
      </c>
      <c r="G184" s="250"/>
      <c r="H184" s="251" t="s">
        <v>1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226</v>
      </c>
      <c r="AU184" s="258" t="s">
        <v>86</v>
      </c>
      <c r="AV184" s="15" t="s">
        <v>84</v>
      </c>
      <c r="AW184" s="15" t="s">
        <v>32</v>
      </c>
      <c r="AX184" s="15" t="s">
        <v>76</v>
      </c>
      <c r="AY184" s="258" t="s">
        <v>176</v>
      </c>
    </row>
    <row r="185" spans="2:51" s="15" customFormat="1" ht="20.4">
      <c r="B185" s="249"/>
      <c r="C185" s="250"/>
      <c r="D185" s="220" t="s">
        <v>226</v>
      </c>
      <c r="E185" s="251" t="s">
        <v>1</v>
      </c>
      <c r="F185" s="252" t="s">
        <v>706</v>
      </c>
      <c r="G185" s="250"/>
      <c r="H185" s="251" t="s">
        <v>1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226</v>
      </c>
      <c r="AU185" s="258" t="s">
        <v>86</v>
      </c>
      <c r="AV185" s="15" t="s">
        <v>84</v>
      </c>
      <c r="AW185" s="15" t="s">
        <v>32</v>
      </c>
      <c r="AX185" s="15" t="s">
        <v>76</v>
      </c>
      <c r="AY185" s="258" t="s">
        <v>176</v>
      </c>
    </row>
    <row r="186" spans="2:51" s="15" customFormat="1" ht="20.4">
      <c r="B186" s="249"/>
      <c r="C186" s="250"/>
      <c r="D186" s="220" t="s">
        <v>226</v>
      </c>
      <c r="E186" s="251" t="s">
        <v>1</v>
      </c>
      <c r="F186" s="252" t="s">
        <v>707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226</v>
      </c>
      <c r="AU186" s="258" t="s">
        <v>86</v>
      </c>
      <c r="AV186" s="15" t="s">
        <v>84</v>
      </c>
      <c r="AW186" s="15" t="s">
        <v>32</v>
      </c>
      <c r="AX186" s="15" t="s">
        <v>76</v>
      </c>
      <c r="AY186" s="258" t="s">
        <v>176</v>
      </c>
    </row>
    <row r="187" spans="2:51" s="15" customFormat="1" ht="10.2">
      <c r="B187" s="249"/>
      <c r="C187" s="250"/>
      <c r="D187" s="220" t="s">
        <v>226</v>
      </c>
      <c r="E187" s="251" t="s">
        <v>1</v>
      </c>
      <c r="F187" s="252" t="s">
        <v>400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226</v>
      </c>
      <c r="AU187" s="258" t="s">
        <v>86</v>
      </c>
      <c r="AV187" s="15" t="s">
        <v>84</v>
      </c>
      <c r="AW187" s="15" t="s">
        <v>32</v>
      </c>
      <c r="AX187" s="15" t="s">
        <v>76</v>
      </c>
      <c r="AY187" s="258" t="s">
        <v>176</v>
      </c>
    </row>
    <row r="188" spans="2:51" s="15" customFormat="1" ht="10.2">
      <c r="B188" s="249"/>
      <c r="C188" s="250"/>
      <c r="D188" s="220" t="s">
        <v>226</v>
      </c>
      <c r="E188" s="251" t="s">
        <v>1</v>
      </c>
      <c r="F188" s="252" t="s">
        <v>708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3" customFormat="1" ht="10.2">
      <c r="B189" s="218"/>
      <c r="C189" s="219"/>
      <c r="D189" s="220" t="s">
        <v>226</v>
      </c>
      <c r="E189" s="221" t="s">
        <v>1</v>
      </c>
      <c r="F189" s="222" t="s">
        <v>709</v>
      </c>
      <c r="G189" s="219"/>
      <c r="H189" s="223">
        <v>1766.858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226</v>
      </c>
      <c r="AU189" s="229" t="s">
        <v>86</v>
      </c>
      <c r="AV189" s="13" t="s">
        <v>86</v>
      </c>
      <c r="AW189" s="13" t="s">
        <v>32</v>
      </c>
      <c r="AX189" s="13" t="s">
        <v>84</v>
      </c>
      <c r="AY189" s="229" t="s">
        <v>176</v>
      </c>
    </row>
    <row r="190" spans="1:65" s="2" customFormat="1" ht="24.15" customHeight="1">
      <c r="A190" s="34"/>
      <c r="B190" s="35"/>
      <c r="C190" s="259" t="s">
        <v>217</v>
      </c>
      <c r="D190" s="259" t="s">
        <v>341</v>
      </c>
      <c r="E190" s="260" t="s">
        <v>710</v>
      </c>
      <c r="F190" s="261" t="s">
        <v>711</v>
      </c>
      <c r="G190" s="262" t="s">
        <v>236</v>
      </c>
      <c r="H190" s="263">
        <v>2031.887</v>
      </c>
      <c r="I190" s="264"/>
      <c r="J190" s="265">
        <f>ROUND(I190*H190,2)</f>
        <v>0</v>
      </c>
      <c r="K190" s="261" t="s">
        <v>183</v>
      </c>
      <c r="L190" s="266"/>
      <c r="M190" s="267" t="s">
        <v>1</v>
      </c>
      <c r="N190" s="268" t="s">
        <v>41</v>
      </c>
      <c r="O190" s="71"/>
      <c r="P190" s="214">
        <f>O190*H190</f>
        <v>0</v>
      </c>
      <c r="Q190" s="214">
        <v>0.0003</v>
      </c>
      <c r="R190" s="214">
        <f>Q190*H190</f>
        <v>0.6095660999999999</v>
      </c>
      <c r="S190" s="214">
        <v>0</v>
      </c>
      <c r="T190" s="21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6" t="s">
        <v>210</v>
      </c>
      <c r="AT190" s="216" t="s">
        <v>341</v>
      </c>
      <c r="AU190" s="216" t="s">
        <v>86</v>
      </c>
      <c r="AY190" s="17" t="s">
        <v>176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7" t="s">
        <v>84</v>
      </c>
      <c r="BK190" s="217">
        <f>ROUND(I190*H190,2)</f>
        <v>0</v>
      </c>
      <c r="BL190" s="17" t="s">
        <v>193</v>
      </c>
      <c r="BM190" s="216" t="s">
        <v>712</v>
      </c>
    </row>
    <row r="191" spans="2:51" s="13" customFormat="1" ht="10.2">
      <c r="B191" s="218"/>
      <c r="C191" s="219"/>
      <c r="D191" s="220" t="s">
        <v>226</v>
      </c>
      <c r="E191" s="219"/>
      <c r="F191" s="222" t="s">
        <v>713</v>
      </c>
      <c r="G191" s="219"/>
      <c r="H191" s="223">
        <v>2031.887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226</v>
      </c>
      <c r="AU191" s="229" t="s">
        <v>86</v>
      </c>
      <c r="AV191" s="13" t="s">
        <v>86</v>
      </c>
      <c r="AW191" s="13" t="s">
        <v>4</v>
      </c>
      <c r="AX191" s="13" t="s">
        <v>84</v>
      </c>
      <c r="AY191" s="229" t="s">
        <v>176</v>
      </c>
    </row>
    <row r="192" spans="1:65" s="2" customFormat="1" ht="37.8" customHeight="1">
      <c r="A192" s="34"/>
      <c r="B192" s="35"/>
      <c r="C192" s="205" t="s">
        <v>222</v>
      </c>
      <c r="D192" s="205" t="s">
        <v>179</v>
      </c>
      <c r="E192" s="206" t="s">
        <v>714</v>
      </c>
      <c r="F192" s="207" t="s">
        <v>715</v>
      </c>
      <c r="G192" s="208" t="s">
        <v>385</v>
      </c>
      <c r="H192" s="209">
        <v>129</v>
      </c>
      <c r="I192" s="210"/>
      <c r="J192" s="211">
        <f>ROUND(I192*H192,2)</f>
        <v>0</v>
      </c>
      <c r="K192" s="207" t="s">
        <v>183</v>
      </c>
      <c r="L192" s="39"/>
      <c r="M192" s="212" t="s">
        <v>1</v>
      </c>
      <c r="N192" s="213" t="s">
        <v>41</v>
      </c>
      <c r="O192" s="71"/>
      <c r="P192" s="214">
        <f>O192*H192</f>
        <v>0</v>
      </c>
      <c r="Q192" s="214">
        <v>0.27378</v>
      </c>
      <c r="R192" s="214">
        <f>Q192*H192</f>
        <v>35.317620000000005</v>
      </c>
      <c r="S192" s="214">
        <v>0</v>
      </c>
      <c r="T192" s="21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6" t="s">
        <v>193</v>
      </c>
      <c r="AT192" s="216" t="s">
        <v>179</v>
      </c>
      <c r="AU192" s="216" t="s">
        <v>86</v>
      </c>
      <c r="AY192" s="17" t="s">
        <v>176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84</v>
      </c>
      <c r="BK192" s="217">
        <f>ROUND(I192*H192,2)</f>
        <v>0</v>
      </c>
      <c r="BL192" s="17" t="s">
        <v>193</v>
      </c>
      <c r="BM192" s="216" t="s">
        <v>716</v>
      </c>
    </row>
    <row r="193" spans="2:51" s="15" customFormat="1" ht="20.4">
      <c r="B193" s="249"/>
      <c r="C193" s="250"/>
      <c r="D193" s="220" t="s">
        <v>226</v>
      </c>
      <c r="E193" s="251" t="s">
        <v>1</v>
      </c>
      <c r="F193" s="252" t="s">
        <v>717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718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5" customFormat="1" ht="10.2">
      <c r="B195" s="249"/>
      <c r="C195" s="250"/>
      <c r="D195" s="220" t="s">
        <v>226</v>
      </c>
      <c r="E195" s="251" t="s">
        <v>1</v>
      </c>
      <c r="F195" s="252" t="s">
        <v>719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3" customFormat="1" ht="10.2">
      <c r="B196" s="218"/>
      <c r="C196" s="219"/>
      <c r="D196" s="220" t="s">
        <v>226</v>
      </c>
      <c r="E196" s="221" t="s">
        <v>1</v>
      </c>
      <c r="F196" s="222" t="s">
        <v>533</v>
      </c>
      <c r="G196" s="219"/>
      <c r="H196" s="223">
        <v>129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226</v>
      </c>
      <c r="AU196" s="229" t="s">
        <v>86</v>
      </c>
      <c r="AV196" s="13" t="s">
        <v>86</v>
      </c>
      <c r="AW196" s="13" t="s">
        <v>32</v>
      </c>
      <c r="AX196" s="13" t="s">
        <v>84</v>
      </c>
      <c r="AY196" s="229" t="s">
        <v>176</v>
      </c>
    </row>
    <row r="197" spans="1:65" s="2" customFormat="1" ht="37.8" customHeight="1">
      <c r="A197" s="34"/>
      <c r="B197" s="35"/>
      <c r="C197" s="205" t="s">
        <v>227</v>
      </c>
      <c r="D197" s="205" t="s">
        <v>179</v>
      </c>
      <c r="E197" s="206" t="s">
        <v>720</v>
      </c>
      <c r="F197" s="207" t="s">
        <v>721</v>
      </c>
      <c r="G197" s="208" t="s">
        <v>385</v>
      </c>
      <c r="H197" s="209">
        <v>906.2</v>
      </c>
      <c r="I197" s="210"/>
      <c r="J197" s="211">
        <f>ROUND(I197*H197,2)</f>
        <v>0</v>
      </c>
      <c r="K197" s="207" t="s">
        <v>183</v>
      </c>
      <c r="L197" s="39"/>
      <c r="M197" s="212" t="s">
        <v>1</v>
      </c>
      <c r="N197" s="213" t="s">
        <v>41</v>
      </c>
      <c r="O197" s="71"/>
      <c r="P197" s="214">
        <f>O197*H197</f>
        <v>0</v>
      </c>
      <c r="Q197" s="214">
        <v>0.3153</v>
      </c>
      <c r="R197" s="214">
        <f>Q197*H197</f>
        <v>285.72486000000004</v>
      </c>
      <c r="S197" s="214">
        <v>0</v>
      </c>
      <c r="T197" s="21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6" t="s">
        <v>193</v>
      </c>
      <c r="AT197" s="216" t="s">
        <v>179</v>
      </c>
      <c r="AU197" s="216" t="s">
        <v>86</v>
      </c>
      <c r="AY197" s="17" t="s">
        <v>176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84</v>
      </c>
      <c r="BK197" s="217">
        <f>ROUND(I197*H197,2)</f>
        <v>0</v>
      </c>
      <c r="BL197" s="17" t="s">
        <v>193</v>
      </c>
      <c r="BM197" s="216" t="s">
        <v>722</v>
      </c>
    </row>
    <row r="198" spans="2:51" s="15" customFormat="1" ht="20.4">
      <c r="B198" s="249"/>
      <c r="C198" s="250"/>
      <c r="D198" s="220" t="s">
        <v>226</v>
      </c>
      <c r="E198" s="251" t="s">
        <v>1</v>
      </c>
      <c r="F198" s="252" t="s">
        <v>723</v>
      </c>
      <c r="G198" s="250"/>
      <c r="H198" s="251" t="s">
        <v>1</v>
      </c>
      <c r="I198" s="253"/>
      <c r="J198" s="250"/>
      <c r="K198" s="250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226</v>
      </c>
      <c r="AU198" s="258" t="s">
        <v>86</v>
      </c>
      <c r="AV198" s="15" t="s">
        <v>84</v>
      </c>
      <c r="AW198" s="15" t="s">
        <v>32</v>
      </c>
      <c r="AX198" s="15" t="s">
        <v>76</v>
      </c>
      <c r="AY198" s="258" t="s">
        <v>176</v>
      </c>
    </row>
    <row r="199" spans="2:51" s="15" customFormat="1" ht="10.2">
      <c r="B199" s="249"/>
      <c r="C199" s="250"/>
      <c r="D199" s="220" t="s">
        <v>226</v>
      </c>
      <c r="E199" s="251" t="s">
        <v>1</v>
      </c>
      <c r="F199" s="252" t="s">
        <v>701</v>
      </c>
      <c r="G199" s="250"/>
      <c r="H199" s="251" t="s">
        <v>1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226</v>
      </c>
      <c r="AU199" s="258" t="s">
        <v>86</v>
      </c>
      <c r="AV199" s="15" t="s">
        <v>84</v>
      </c>
      <c r="AW199" s="15" t="s">
        <v>32</v>
      </c>
      <c r="AX199" s="15" t="s">
        <v>76</v>
      </c>
      <c r="AY199" s="258" t="s">
        <v>176</v>
      </c>
    </row>
    <row r="200" spans="2:51" s="15" customFormat="1" ht="10.2">
      <c r="B200" s="249"/>
      <c r="C200" s="250"/>
      <c r="D200" s="220" t="s">
        <v>226</v>
      </c>
      <c r="E200" s="251" t="s">
        <v>1</v>
      </c>
      <c r="F200" s="252" t="s">
        <v>724</v>
      </c>
      <c r="G200" s="250"/>
      <c r="H200" s="251" t="s">
        <v>1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226</v>
      </c>
      <c r="AU200" s="258" t="s">
        <v>86</v>
      </c>
      <c r="AV200" s="15" t="s">
        <v>84</v>
      </c>
      <c r="AW200" s="15" t="s">
        <v>32</v>
      </c>
      <c r="AX200" s="15" t="s">
        <v>76</v>
      </c>
      <c r="AY200" s="258" t="s">
        <v>176</v>
      </c>
    </row>
    <row r="201" spans="2:51" s="15" customFormat="1" ht="20.4">
      <c r="B201" s="249"/>
      <c r="C201" s="250"/>
      <c r="D201" s="220" t="s">
        <v>226</v>
      </c>
      <c r="E201" s="251" t="s">
        <v>1</v>
      </c>
      <c r="F201" s="252" t="s">
        <v>725</v>
      </c>
      <c r="G201" s="250"/>
      <c r="H201" s="251" t="s">
        <v>1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226</v>
      </c>
      <c r="AU201" s="258" t="s">
        <v>86</v>
      </c>
      <c r="AV201" s="15" t="s">
        <v>84</v>
      </c>
      <c r="AW201" s="15" t="s">
        <v>32</v>
      </c>
      <c r="AX201" s="15" t="s">
        <v>76</v>
      </c>
      <c r="AY201" s="258" t="s">
        <v>176</v>
      </c>
    </row>
    <row r="202" spans="2:51" s="15" customFormat="1" ht="20.4">
      <c r="B202" s="249"/>
      <c r="C202" s="250"/>
      <c r="D202" s="220" t="s">
        <v>226</v>
      </c>
      <c r="E202" s="251" t="s">
        <v>1</v>
      </c>
      <c r="F202" s="252" t="s">
        <v>726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226</v>
      </c>
      <c r="AU202" s="258" t="s">
        <v>86</v>
      </c>
      <c r="AV202" s="15" t="s">
        <v>84</v>
      </c>
      <c r="AW202" s="15" t="s">
        <v>32</v>
      </c>
      <c r="AX202" s="15" t="s">
        <v>76</v>
      </c>
      <c r="AY202" s="258" t="s">
        <v>176</v>
      </c>
    </row>
    <row r="203" spans="2:51" s="15" customFormat="1" ht="20.4">
      <c r="B203" s="249"/>
      <c r="C203" s="250"/>
      <c r="D203" s="220" t="s">
        <v>226</v>
      </c>
      <c r="E203" s="251" t="s">
        <v>1</v>
      </c>
      <c r="F203" s="252" t="s">
        <v>727</v>
      </c>
      <c r="G203" s="250"/>
      <c r="H203" s="251" t="s">
        <v>1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226</v>
      </c>
      <c r="AU203" s="258" t="s">
        <v>86</v>
      </c>
      <c r="AV203" s="15" t="s">
        <v>84</v>
      </c>
      <c r="AW203" s="15" t="s">
        <v>32</v>
      </c>
      <c r="AX203" s="15" t="s">
        <v>76</v>
      </c>
      <c r="AY203" s="258" t="s">
        <v>176</v>
      </c>
    </row>
    <row r="204" spans="2:51" s="15" customFormat="1" ht="20.4">
      <c r="B204" s="249"/>
      <c r="C204" s="250"/>
      <c r="D204" s="220" t="s">
        <v>226</v>
      </c>
      <c r="E204" s="251" t="s">
        <v>1</v>
      </c>
      <c r="F204" s="252" t="s">
        <v>728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226</v>
      </c>
      <c r="AU204" s="258" t="s">
        <v>86</v>
      </c>
      <c r="AV204" s="15" t="s">
        <v>84</v>
      </c>
      <c r="AW204" s="15" t="s">
        <v>32</v>
      </c>
      <c r="AX204" s="15" t="s">
        <v>76</v>
      </c>
      <c r="AY204" s="258" t="s">
        <v>176</v>
      </c>
    </row>
    <row r="205" spans="2:51" s="15" customFormat="1" ht="20.4">
      <c r="B205" s="249"/>
      <c r="C205" s="250"/>
      <c r="D205" s="220" t="s">
        <v>226</v>
      </c>
      <c r="E205" s="251" t="s">
        <v>1</v>
      </c>
      <c r="F205" s="252" t="s">
        <v>729</v>
      </c>
      <c r="G205" s="250"/>
      <c r="H205" s="251" t="s">
        <v>1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226</v>
      </c>
      <c r="AU205" s="258" t="s">
        <v>86</v>
      </c>
      <c r="AV205" s="15" t="s">
        <v>84</v>
      </c>
      <c r="AW205" s="15" t="s">
        <v>32</v>
      </c>
      <c r="AX205" s="15" t="s">
        <v>76</v>
      </c>
      <c r="AY205" s="258" t="s">
        <v>176</v>
      </c>
    </row>
    <row r="206" spans="2:51" s="15" customFormat="1" ht="10.2">
      <c r="B206" s="249"/>
      <c r="C206" s="250"/>
      <c r="D206" s="220" t="s">
        <v>226</v>
      </c>
      <c r="E206" s="251" t="s">
        <v>1</v>
      </c>
      <c r="F206" s="252" t="s">
        <v>400</v>
      </c>
      <c r="G206" s="250"/>
      <c r="H206" s="251" t="s">
        <v>1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226</v>
      </c>
      <c r="AU206" s="258" t="s">
        <v>86</v>
      </c>
      <c r="AV206" s="15" t="s">
        <v>84</v>
      </c>
      <c r="AW206" s="15" t="s">
        <v>32</v>
      </c>
      <c r="AX206" s="15" t="s">
        <v>76</v>
      </c>
      <c r="AY206" s="258" t="s">
        <v>176</v>
      </c>
    </row>
    <row r="207" spans="2:51" s="15" customFormat="1" ht="10.2">
      <c r="B207" s="249"/>
      <c r="C207" s="250"/>
      <c r="D207" s="220" t="s">
        <v>226</v>
      </c>
      <c r="E207" s="251" t="s">
        <v>1</v>
      </c>
      <c r="F207" s="252" t="s">
        <v>730</v>
      </c>
      <c r="G207" s="250"/>
      <c r="H207" s="251" t="s">
        <v>1</v>
      </c>
      <c r="I207" s="253"/>
      <c r="J207" s="250"/>
      <c r="K207" s="250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226</v>
      </c>
      <c r="AU207" s="258" t="s">
        <v>86</v>
      </c>
      <c r="AV207" s="15" t="s">
        <v>84</v>
      </c>
      <c r="AW207" s="15" t="s">
        <v>32</v>
      </c>
      <c r="AX207" s="15" t="s">
        <v>76</v>
      </c>
      <c r="AY207" s="258" t="s">
        <v>176</v>
      </c>
    </row>
    <row r="208" spans="2:51" s="13" customFormat="1" ht="10.2">
      <c r="B208" s="218"/>
      <c r="C208" s="219"/>
      <c r="D208" s="220" t="s">
        <v>226</v>
      </c>
      <c r="E208" s="221" t="s">
        <v>1</v>
      </c>
      <c r="F208" s="222" t="s">
        <v>731</v>
      </c>
      <c r="G208" s="219"/>
      <c r="H208" s="223">
        <v>906.2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226</v>
      </c>
      <c r="AU208" s="229" t="s">
        <v>86</v>
      </c>
      <c r="AV208" s="13" t="s">
        <v>86</v>
      </c>
      <c r="AW208" s="13" t="s">
        <v>32</v>
      </c>
      <c r="AX208" s="13" t="s">
        <v>76</v>
      </c>
      <c r="AY208" s="229" t="s">
        <v>176</v>
      </c>
    </row>
    <row r="209" spans="2:51" s="14" customFormat="1" ht="10.2">
      <c r="B209" s="233"/>
      <c r="C209" s="234"/>
      <c r="D209" s="220" t="s">
        <v>226</v>
      </c>
      <c r="E209" s="235" t="s">
        <v>1</v>
      </c>
      <c r="F209" s="236" t="s">
        <v>249</v>
      </c>
      <c r="G209" s="234"/>
      <c r="H209" s="237">
        <v>906.2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226</v>
      </c>
      <c r="AU209" s="243" t="s">
        <v>86</v>
      </c>
      <c r="AV209" s="14" t="s">
        <v>193</v>
      </c>
      <c r="AW209" s="14" t="s">
        <v>32</v>
      </c>
      <c r="AX209" s="14" t="s">
        <v>84</v>
      </c>
      <c r="AY209" s="243" t="s">
        <v>176</v>
      </c>
    </row>
    <row r="210" spans="2:63" s="12" customFormat="1" ht="22.8" customHeight="1">
      <c r="B210" s="189"/>
      <c r="C210" s="190"/>
      <c r="D210" s="191" t="s">
        <v>75</v>
      </c>
      <c r="E210" s="203" t="s">
        <v>213</v>
      </c>
      <c r="F210" s="203" t="s">
        <v>477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SUM(P211:P249)</f>
        <v>0</v>
      </c>
      <c r="Q210" s="197"/>
      <c r="R210" s="198">
        <f>SUM(R211:R249)</f>
        <v>623.7449730200001</v>
      </c>
      <c r="S210" s="197"/>
      <c r="T210" s="199">
        <f>SUM(T211:T249)</f>
        <v>0</v>
      </c>
      <c r="AR210" s="200" t="s">
        <v>84</v>
      </c>
      <c r="AT210" s="201" t="s">
        <v>75</v>
      </c>
      <c r="AU210" s="201" t="s">
        <v>84</v>
      </c>
      <c r="AY210" s="200" t="s">
        <v>176</v>
      </c>
      <c r="BK210" s="202">
        <f>SUM(BK211:BK249)</f>
        <v>0</v>
      </c>
    </row>
    <row r="211" spans="1:65" s="2" customFormat="1" ht="24.15" customHeight="1">
      <c r="A211" s="34"/>
      <c r="B211" s="35"/>
      <c r="C211" s="205" t="s">
        <v>332</v>
      </c>
      <c r="D211" s="205" t="s">
        <v>179</v>
      </c>
      <c r="E211" s="206" t="s">
        <v>732</v>
      </c>
      <c r="F211" s="207" t="s">
        <v>733</v>
      </c>
      <c r="G211" s="208" t="s">
        <v>385</v>
      </c>
      <c r="H211" s="209">
        <v>820</v>
      </c>
      <c r="I211" s="210"/>
      <c r="J211" s="211">
        <f>ROUND(I211*H211,2)</f>
        <v>0</v>
      </c>
      <c r="K211" s="207" t="s">
        <v>183</v>
      </c>
      <c r="L211" s="39"/>
      <c r="M211" s="212" t="s">
        <v>1</v>
      </c>
      <c r="N211" s="213" t="s">
        <v>41</v>
      </c>
      <c r="O211" s="71"/>
      <c r="P211" s="214">
        <f>O211*H211</f>
        <v>0</v>
      </c>
      <c r="Q211" s="214">
        <v>0.13096</v>
      </c>
      <c r="R211" s="214">
        <f>Q211*H211</f>
        <v>107.38719999999999</v>
      </c>
      <c r="S211" s="214">
        <v>0</v>
      </c>
      <c r="T211" s="21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193</v>
      </c>
      <c r="AT211" s="216" t="s">
        <v>179</v>
      </c>
      <c r="AU211" s="216" t="s">
        <v>86</v>
      </c>
      <c r="AY211" s="17" t="s">
        <v>176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84</v>
      </c>
      <c r="BK211" s="217">
        <f>ROUND(I211*H211,2)</f>
        <v>0</v>
      </c>
      <c r="BL211" s="17" t="s">
        <v>193</v>
      </c>
      <c r="BM211" s="216" t="s">
        <v>734</v>
      </c>
    </row>
    <row r="212" spans="2:51" s="15" customFormat="1" ht="20.4">
      <c r="B212" s="249"/>
      <c r="C212" s="250"/>
      <c r="D212" s="220" t="s">
        <v>226</v>
      </c>
      <c r="E212" s="251" t="s">
        <v>1</v>
      </c>
      <c r="F212" s="252" t="s">
        <v>735</v>
      </c>
      <c r="G212" s="250"/>
      <c r="H212" s="251" t="s">
        <v>1</v>
      </c>
      <c r="I212" s="253"/>
      <c r="J212" s="250"/>
      <c r="K212" s="250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226</v>
      </c>
      <c r="AU212" s="258" t="s">
        <v>86</v>
      </c>
      <c r="AV212" s="15" t="s">
        <v>84</v>
      </c>
      <c r="AW212" s="15" t="s">
        <v>32</v>
      </c>
      <c r="AX212" s="15" t="s">
        <v>76</v>
      </c>
      <c r="AY212" s="258" t="s">
        <v>176</v>
      </c>
    </row>
    <row r="213" spans="2:51" s="15" customFormat="1" ht="10.2">
      <c r="B213" s="249"/>
      <c r="C213" s="250"/>
      <c r="D213" s="220" t="s">
        <v>226</v>
      </c>
      <c r="E213" s="251" t="s">
        <v>1</v>
      </c>
      <c r="F213" s="252" t="s">
        <v>701</v>
      </c>
      <c r="G213" s="250"/>
      <c r="H213" s="251" t="s">
        <v>1</v>
      </c>
      <c r="I213" s="253"/>
      <c r="J213" s="250"/>
      <c r="K213" s="250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226</v>
      </c>
      <c r="AU213" s="258" t="s">
        <v>86</v>
      </c>
      <c r="AV213" s="15" t="s">
        <v>84</v>
      </c>
      <c r="AW213" s="15" t="s">
        <v>32</v>
      </c>
      <c r="AX213" s="15" t="s">
        <v>76</v>
      </c>
      <c r="AY213" s="258" t="s">
        <v>176</v>
      </c>
    </row>
    <row r="214" spans="2:51" s="15" customFormat="1" ht="10.2">
      <c r="B214" s="249"/>
      <c r="C214" s="250"/>
      <c r="D214" s="220" t="s">
        <v>226</v>
      </c>
      <c r="E214" s="251" t="s">
        <v>1</v>
      </c>
      <c r="F214" s="252" t="s">
        <v>736</v>
      </c>
      <c r="G214" s="250"/>
      <c r="H214" s="251" t="s">
        <v>1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226</v>
      </c>
      <c r="AU214" s="258" t="s">
        <v>86</v>
      </c>
      <c r="AV214" s="15" t="s">
        <v>84</v>
      </c>
      <c r="AW214" s="15" t="s">
        <v>32</v>
      </c>
      <c r="AX214" s="15" t="s">
        <v>76</v>
      </c>
      <c r="AY214" s="258" t="s">
        <v>176</v>
      </c>
    </row>
    <row r="215" spans="2:51" s="15" customFormat="1" ht="10.2">
      <c r="B215" s="249"/>
      <c r="C215" s="250"/>
      <c r="D215" s="220" t="s">
        <v>226</v>
      </c>
      <c r="E215" s="251" t="s">
        <v>1</v>
      </c>
      <c r="F215" s="252" t="s">
        <v>737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226</v>
      </c>
      <c r="AU215" s="258" t="s">
        <v>86</v>
      </c>
      <c r="AV215" s="15" t="s">
        <v>84</v>
      </c>
      <c r="AW215" s="15" t="s">
        <v>32</v>
      </c>
      <c r="AX215" s="15" t="s">
        <v>76</v>
      </c>
      <c r="AY215" s="258" t="s">
        <v>176</v>
      </c>
    </row>
    <row r="216" spans="2:51" s="15" customFormat="1" ht="10.2">
      <c r="B216" s="249"/>
      <c r="C216" s="250"/>
      <c r="D216" s="220" t="s">
        <v>226</v>
      </c>
      <c r="E216" s="251" t="s">
        <v>1</v>
      </c>
      <c r="F216" s="252" t="s">
        <v>738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5" customFormat="1" ht="10.2">
      <c r="B217" s="249"/>
      <c r="C217" s="250"/>
      <c r="D217" s="220" t="s">
        <v>226</v>
      </c>
      <c r="E217" s="251" t="s">
        <v>1</v>
      </c>
      <c r="F217" s="252" t="s">
        <v>739</v>
      </c>
      <c r="G217" s="250"/>
      <c r="H217" s="251" t="s">
        <v>1</v>
      </c>
      <c r="I217" s="253"/>
      <c r="J217" s="250"/>
      <c r="K217" s="250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226</v>
      </c>
      <c r="AU217" s="258" t="s">
        <v>86</v>
      </c>
      <c r="AV217" s="15" t="s">
        <v>84</v>
      </c>
      <c r="AW217" s="15" t="s">
        <v>32</v>
      </c>
      <c r="AX217" s="15" t="s">
        <v>76</v>
      </c>
      <c r="AY217" s="258" t="s">
        <v>176</v>
      </c>
    </row>
    <row r="218" spans="2:51" s="13" customFormat="1" ht="10.2">
      <c r="B218" s="218"/>
      <c r="C218" s="219"/>
      <c r="D218" s="220" t="s">
        <v>226</v>
      </c>
      <c r="E218" s="221" t="s">
        <v>1</v>
      </c>
      <c r="F218" s="222" t="s">
        <v>740</v>
      </c>
      <c r="G218" s="219"/>
      <c r="H218" s="223">
        <v>820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226</v>
      </c>
      <c r="AU218" s="229" t="s">
        <v>86</v>
      </c>
      <c r="AV218" s="13" t="s">
        <v>86</v>
      </c>
      <c r="AW218" s="13" t="s">
        <v>32</v>
      </c>
      <c r="AX218" s="13" t="s">
        <v>76</v>
      </c>
      <c r="AY218" s="229" t="s">
        <v>176</v>
      </c>
    </row>
    <row r="219" spans="2:51" s="14" customFormat="1" ht="10.2">
      <c r="B219" s="233"/>
      <c r="C219" s="234"/>
      <c r="D219" s="220" t="s">
        <v>226</v>
      </c>
      <c r="E219" s="235" t="s">
        <v>1</v>
      </c>
      <c r="F219" s="236" t="s">
        <v>249</v>
      </c>
      <c r="G219" s="234"/>
      <c r="H219" s="237">
        <v>820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226</v>
      </c>
      <c r="AU219" s="243" t="s">
        <v>86</v>
      </c>
      <c r="AV219" s="14" t="s">
        <v>193</v>
      </c>
      <c r="AW219" s="14" t="s">
        <v>32</v>
      </c>
      <c r="AX219" s="14" t="s">
        <v>84</v>
      </c>
      <c r="AY219" s="243" t="s">
        <v>176</v>
      </c>
    </row>
    <row r="220" spans="1:65" s="2" customFormat="1" ht="24.15" customHeight="1">
      <c r="A220" s="34"/>
      <c r="B220" s="35"/>
      <c r="C220" s="205" t="s">
        <v>340</v>
      </c>
      <c r="D220" s="205" t="s">
        <v>179</v>
      </c>
      <c r="E220" s="206" t="s">
        <v>741</v>
      </c>
      <c r="F220" s="207" t="s">
        <v>742</v>
      </c>
      <c r="G220" s="208" t="s">
        <v>236</v>
      </c>
      <c r="H220" s="209">
        <v>654.838</v>
      </c>
      <c r="I220" s="210"/>
      <c r="J220" s="211">
        <f>ROUND(I220*H220,2)</f>
        <v>0</v>
      </c>
      <c r="K220" s="207" t="s">
        <v>183</v>
      </c>
      <c r="L220" s="39"/>
      <c r="M220" s="212" t="s">
        <v>1</v>
      </c>
      <c r="N220" s="213" t="s">
        <v>41</v>
      </c>
      <c r="O220" s="71"/>
      <c r="P220" s="214">
        <f>O220*H220</f>
        <v>0</v>
      </c>
      <c r="Q220" s="214">
        <v>0.28029</v>
      </c>
      <c r="R220" s="214">
        <f>Q220*H220</f>
        <v>183.54454302</v>
      </c>
      <c r="S220" s="214">
        <v>0</v>
      </c>
      <c r="T220" s="21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6" t="s">
        <v>193</v>
      </c>
      <c r="AT220" s="216" t="s">
        <v>179</v>
      </c>
      <c r="AU220" s="216" t="s">
        <v>86</v>
      </c>
      <c r="AY220" s="17" t="s">
        <v>176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84</v>
      </c>
      <c r="BK220" s="217">
        <f>ROUND(I220*H220,2)</f>
        <v>0</v>
      </c>
      <c r="BL220" s="17" t="s">
        <v>193</v>
      </c>
      <c r="BM220" s="216" t="s">
        <v>743</v>
      </c>
    </row>
    <row r="221" spans="2:51" s="15" customFormat="1" ht="10.2">
      <c r="B221" s="249"/>
      <c r="C221" s="250"/>
      <c r="D221" s="220" t="s">
        <v>226</v>
      </c>
      <c r="E221" s="251" t="s">
        <v>1</v>
      </c>
      <c r="F221" s="252" t="s">
        <v>701</v>
      </c>
      <c r="G221" s="250"/>
      <c r="H221" s="251" t="s">
        <v>1</v>
      </c>
      <c r="I221" s="253"/>
      <c r="J221" s="250"/>
      <c r="K221" s="250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226</v>
      </c>
      <c r="AU221" s="258" t="s">
        <v>86</v>
      </c>
      <c r="AV221" s="15" t="s">
        <v>84</v>
      </c>
      <c r="AW221" s="15" t="s">
        <v>32</v>
      </c>
      <c r="AX221" s="15" t="s">
        <v>76</v>
      </c>
      <c r="AY221" s="258" t="s">
        <v>176</v>
      </c>
    </row>
    <row r="222" spans="2:51" s="15" customFormat="1" ht="10.2">
      <c r="B222" s="249"/>
      <c r="C222" s="250"/>
      <c r="D222" s="220" t="s">
        <v>226</v>
      </c>
      <c r="E222" s="251" t="s">
        <v>1</v>
      </c>
      <c r="F222" s="252" t="s">
        <v>736</v>
      </c>
      <c r="G222" s="250"/>
      <c r="H222" s="251" t="s">
        <v>1</v>
      </c>
      <c r="I222" s="253"/>
      <c r="J222" s="250"/>
      <c r="K222" s="250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226</v>
      </c>
      <c r="AU222" s="258" t="s">
        <v>86</v>
      </c>
      <c r="AV222" s="15" t="s">
        <v>84</v>
      </c>
      <c r="AW222" s="15" t="s">
        <v>32</v>
      </c>
      <c r="AX222" s="15" t="s">
        <v>76</v>
      </c>
      <c r="AY222" s="258" t="s">
        <v>176</v>
      </c>
    </row>
    <row r="223" spans="2:51" s="15" customFormat="1" ht="10.2">
      <c r="B223" s="249"/>
      <c r="C223" s="250"/>
      <c r="D223" s="220" t="s">
        <v>226</v>
      </c>
      <c r="E223" s="251" t="s">
        <v>1</v>
      </c>
      <c r="F223" s="252" t="s">
        <v>738</v>
      </c>
      <c r="G223" s="250"/>
      <c r="H223" s="251" t="s">
        <v>1</v>
      </c>
      <c r="I223" s="253"/>
      <c r="J223" s="250"/>
      <c r="K223" s="250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226</v>
      </c>
      <c r="AU223" s="258" t="s">
        <v>86</v>
      </c>
      <c r="AV223" s="15" t="s">
        <v>84</v>
      </c>
      <c r="AW223" s="15" t="s">
        <v>32</v>
      </c>
      <c r="AX223" s="15" t="s">
        <v>76</v>
      </c>
      <c r="AY223" s="258" t="s">
        <v>176</v>
      </c>
    </row>
    <row r="224" spans="2:51" s="15" customFormat="1" ht="10.2">
      <c r="B224" s="249"/>
      <c r="C224" s="250"/>
      <c r="D224" s="220" t="s">
        <v>226</v>
      </c>
      <c r="E224" s="251" t="s">
        <v>1</v>
      </c>
      <c r="F224" s="252" t="s">
        <v>739</v>
      </c>
      <c r="G224" s="250"/>
      <c r="H224" s="251" t="s">
        <v>1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226</v>
      </c>
      <c r="AU224" s="258" t="s">
        <v>86</v>
      </c>
      <c r="AV224" s="15" t="s">
        <v>84</v>
      </c>
      <c r="AW224" s="15" t="s">
        <v>32</v>
      </c>
      <c r="AX224" s="15" t="s">
        <v>76</v>
      </c>
      <c r="AY224" s="258" t="s">
        <v>176</v>
      </c>
    </row>
    <row r="225" spans="2:51" s="13" customFormat="1" ht="10.2">
      <c r="B225" s="218"/>
      <c r="C225" s="219"/>
      <c r="D225" s="220" t="s">
        <v>226</v>
      </c>
      <c r="E225" s="221" t="s">
        <v>1</v>
      </c>
      <c r="F225" s="222" t="s">
        <v>744</v>
      </c>
      <c r="G225" s="219"/>
      <c r="H225" s="223">
        <v>560.088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226</v>
      </c>
      <c r="AU225" s="229" t="s">
        <v>86</v>
      </c>
      <c r="AV225" s="13" t="s">
        <v>86</v>
      </c>
      <c r="AW225" s="13" t="s">
        <v>32</v>
      </c>
      <c r="AX225" s="13" t="s">
        <v>76</v>
      </c>
      <c r="AY225" s="229" t="s">
        <v>176</v>
      </c>
    </row>
    <row r="226" spans="2:51" s="15" customFormat="1" ht="10.2">
      <c r="B226" s="249"/>
      <c r="C226" s="250"/>
      <c r="D226" s="220" t="s">
        <v>226</v>
      </c>
      <c r="E226" s="251" t="s">
        <v>1</v>
      </c>
      <c r="F226" s="252" t="s">
        <v>745</v>
      </c>
      <c r="G226" s="250"/>
      <c r="H226" s="251" t="s">
        <v>1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226</v>
      </c>
      <c r="AU226" s="258" t="s">
        <v>86</v>
      </c>
      <c r="AV226" s="15" t="s">
        <v>84</v>
      </c>
      <c r="AW226" s="15" t="s">
        <v>32</v>
      </c>
      <c r="AX226" s="15" t="s">
        <v>76</v>
      </c>
      <c r="AY226" s="258" t="s">
        <v>176</v>
      </c>
    </row>
    <row r="227" spans="2:51" s="13" customFormat="1" ht="10.2">
      <c r="B227" s="218"/>
      <c r="C227" s="219"/>
      <c r="D227" s="220" t="s">
        <v>226</v>
      </c>
      <c r="E227" s="221" t="s">
        <v>1</v>
      </c>
      <c r="F227" s="222" t="s">
        <v>746</v>
      </c>
      <c r="G227" s="219"/>
      <c r="H227" s="223">
        <v>94.75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226</v>
      </c>
      <c r="AU227" s="229" t="s">
        <v>86</v>
      </c>
      <c r="AV227" s="13" t="s">
        <v>86</v>
      </c>
      <c r="AW227" s="13" t="s">
        <v>32</v>
      </c>
      <c r="AX227" s="13" t="s">
        <v>76</v>
      </c>
      <c r="AY227" s="229" t="s">
        <v>176</v>
      </c>
    </row>
    <row r="228" spans="2:51" s="14" customFormat="1" ht="10.2">
      <c r="B228" s="233"/>
      <c r="C228" s="234"/>
      <c r="D228" s="220" t="s">
        <v>226</v>
      </c>
      <c r="E228" s="235" t="s">
        <v>1</v>
      </c>
      <c r="F228" s="236" t="s">
        <v>249</v>
      </c>
      <c r="G228" s="234"/>
      <c r="H228" s="237">
        <v>654.838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226</v>
      </c>
      <c r="AU228" s="243" t="s">
        <v>86</v>
      </c>
      <c r="AV228" s="14" t="s">
        <v>193</v>
      </c>
      <c r="AW228" s="14" t="s">
        <v>32</v>
      </c>
      <c r="AX228" s="14" t="s">
        <v>84</v>
      </c>
      <c r="AY228" s="243" t="s">
        <v>176</v>
      </c>
    </row>
    <row r="229" spans="1:65" s="2" customFormat="1" ht="14.4" customHeight="1">
      <c r="A229" s="34"/>
      <c r="B229" s="35"/>
      <c r="C229" s="259" t="s">
        <v>8</v>
      </c>
      <c r="D229" s="259" t="s">
        <v>341</v>
      </c>
      <c r="E229" s="260" t="s">
        <v>747</v>
      </c>
      <c r="F229" s="261" t="s">
        <v>748</v>
      </c>
      <c r="G229" s="262" t="s">
        <v>385</v>
      </c>
      <c r="H229" s="263">
        <v>844.6</v>
      </c>
      <c r="I229" s="264"/>
      <c r="J229" s="265">
        <f>ROUND(I229*H229,2)</f>
        <v>0</v>
      </c>
      <c r="K229" s="261" t="s">
        <v>1</v>
      </c>
      <c r="L229" s="266"/>
      <c r="M229" s="267" t="s">
        <v>1</v>
      </c>
      <c r="N229" s="268" t="s">
        <v>41</v>
      </c>
      <c r="O229" s="71"/>
      <c r="P229" s="214">
        <f>O229*H229</f>
        <v>0</v>
      </c>
      <c r="Q229" s="214">
        <v>0.25755</v>
      </c>
      <c r="R229" s="214">
        <f>Q229*H229</f>
        <v>217.52673000000001</v>
      </c>
      <c r="S229" s="214">
        <v>0</v>
      </c>
      <c r="T229" s="21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6" t="s">
        <v>210</v>
      </c>
      <c r="AT229" s="216" t="s">
        <v>341</v>
      </c>
      <c r="AU229" s="216" t="s">
        <v>86</v>
      </c>
      <c r="AY229" s="17" t="s">
        <v>176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7" t="s">
        <v>84</v>
      </c>
      <c r="BK229" s="217">
        <f>ROUND(I229*H229,2)</f>
        <v>0</v>
      </c>
      <c r="BL229" s="17" t="s">
        <v>193</v>
      </c>
      <c r="BM229" s="216" t="s">
        <v>749</v>
      </c>
    </row>
    <row r="230" spans="2:51" s="15" customFormat="1" ht="20.4">
      <c r="B230" s="249"/>
      <c r="C230" s="250"/>
      <c r="D230" s="220" t="s">
        <v>226</v>
      </c>
      <c r="E230" s="251" t="s">
        <v>1</v>
      </c>
      <c r="F230" s="252" t="s">
        <v>735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226</v>
      </c>
      <c r="AU230" s="258" t="s">
        <v>86</v>
      </c>
      <c r="AV230" s="15" t="s">
        <v>84</v>
      </c>
      <c r="AW230" s="15" t="s">
        <v>32</v>
      </c>
      <c r="AX230" s="15" t="s">
        <v>76</v>
      </c>
      <c r="AY230" s="258" t="s">
        <v>176</v>
      </c>
    </row>
    <row r="231" spans="2:51" s="15" customFormat="1" ht="10.2">
      <c r="B231" s="249"/>
      <c r="C231" s="250"/>
      <c r="D231" s="220" t="s">
        <v>226</v>
      </c>
      <c r="E231" s="251" t="s">
        <v>1</v>
      </c>
      <c r="F231" s="252" t="s">
        <v>701</v>
      </c>
      <c r="G231" s="250"/>
      <c r="H231" s="251" t="s">
        <v>1</v>
      </c>
      <c r="I231" s="253"/>
      <c r="J231" s="250"/>
      <c r="K231" s="250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226</v>
      </c>
      <c r="AU231" s="258" t="s">
        <v>86</v>
      </c>
      <c r="AV231" s="15" t="s">
        <v>84</v>
      </c>
      <c r="AW231" s="15" t="s">
        <v>32</v>
      </c>
      <c r="AX231" s="15" t="s">
        <v>76</v>
      </c>
      <c r="AY231" s="258" t="s">
        <v>176</v>
      </c>
    </row>
    <row r="232" spans="2:51" s="15" customFormat="1" ht="10.2">
      <c r="B232" s="249"/>
      <c r="C232" s="250"/>
      <c r="D232" s="220" t="s">
        <v>226</v>
      </c>
      <c r="E232" s="251" t="s">
        <v>1</v>
      </c>
      <c r="F232" s="252" t="s">
        <v>736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226</v>
      </c>
      <c r="AU232" s="258" t="s">
        <v>86</v>
      </c>
      <c r="AV232" s="15" t="s">
        <v>84</v>
      </c>
      <c r="AW232" s="15" t="s">
        <v>32</v>
      </c>
      <c r="AX232" s="15" t="s">
        <v>76</v>
      </c>
      <c r="AY232" s="258" t="s">
        <v>176</v>
      </c>
    </row>
    <row r="233" spans="2:51" s="15" customFormat="1" ht="10.2">
      <c r="B233" s="249"/>
      <c r="C233" s="250"/>
      <c r="D233" s="220" t="s">
        <v>226</v>
      </c>
      <c r="E233" s="251" t="s">
        <v>1</v>
      </c>
      <c r="F233" s="252" t="s">
        <v>737</v>
      </c>
      <c r="G233" s="250"/>
      <c r="H233" s="251" t="s">
        <v>1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226</v>
      </c>
      <c r="AU233" s="258" t="s">
        <v>86</v>
      </c>
      <c r="AV233" s="15" t="s">
        <v>84</v>
      </c>
      <c r="AW233" s="15" t="s">
        <v>32</v>
      </c>
      <c r="AX233" s="15" t="s">
        <v>76</v>
      </c>
      <c r="AY233" s="258" t="s">
        <v>176</v>
      </c>
    </row>
    <row r="234" spans="2:51" s="15" customFormat="1" ht="10.2">
      <c r="B234" s="249"/>
      <c r="C234" s="250"/>
      <c r="D234" s="220" t="s">
        <v>226</v>
      </c>
      <c r="E234" s="251" t="s">
        <v>1</v>
      </c>
      <c r="F234" s="252" t="s">
        <v>738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226</v>
      </c>
      <c r="AU234" s="258" t="s">
        <v>86</v>
      </c>
      <c r="AV234" s="15" t="s">
        <v>84</v>
      </c>
      <c r="AW234" s="15" t="s">
        <v>32</v>
      </c>
      <c r="AX234" s="15" t="s">
        <v>76</v>
      </c>
      <c r="AY234" s="258" t="s">
        <v>176</v>
      </c>
    </row>
    <row r="235" spans="2:51" s="15" customFormat="1" ht="10.2">
      <c r="B235" s="249"/>
      <c r="C235" s="250"/>
      <c r="D235" s="220" t="s">
        <v>226</v>
      </c>
      <c r="E235" s="251" t="s">
        <v>1</v>
      </c>
      <c r="F235" s="252" t="s">
        <v>739</v>
      </c>
      <c r="G235" s="250"/>
      <c r="H235" s="251" t="s">
        <v>1</v>
      </c>
      <c r="I235" s="253"/>
      <c r="J235" s="250"/>
      <c r="K235" s="250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226</v>
      </c>
      <c r="AU235" s="258" t="s">
        <v>86</v>
      </c>
      <c r="AV235" s="15" t="s">
        <v>84</v>
      </c>
      <c r="AW235" s="15" t="s">
        <v>32</v>
      </c>
      <c r="AX235" s="15" t="s">
        <v>76</v>
      </c>
      <c r="AY235" s="258" t="s">
        <v>176</v>
      </c>
    </row>
    <row r="236" spans="2:51" s="15" customFormat="1" ht="10.2">
      <c r="B236" s="249"/>
      <c r="C236" s="250"/>
      <c r="D236" s="220" t="s">
        <v>226</v>
      </c>
      <c r="E236" s="251" t="s">
        <v>1</v>
      </c>
      <c r="F236" s="252" t="s">
        <v>400</v>
      </c>
      <c r="G236" s="250"/>
      <c r="H236" s="251" t="s">
        <v>1</v>
      </c>
      <c r="I236" s="253"/>
      <c r="J236" s="250"/>
      <c r="K236" s="250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226</v>
      </c>
      <c r="AU236" s="258" t="s">
        <v>86</v>
      </c>
      <c r="AV236" s="15" t="s">
        <v>84</v>
      </c>
      <c r="AW236" s="15" t="s">
        <v>32</v>
      </c>
      <c r="AX236" s="15" t="s">
        <v>76</v>
      </c>
      <c r="AY236" s="258" t="s">
        <v>176</v>
      </c>
    </row>
    <row r="237" spans="2:51" s="13" customFormat="1" ht="10.2">
      <c r="B237" s="218"/>
      <c r="C237" s="219"/>
      <c r="D237" s="220" t="s">
        <v>226</v>
      </c>
      <c r="E237" s="221" t="s">
        <v>1</v>
      </c>
      <c r="F237" s="222" t="s">
        <v>740</v>
      </c>
      <c r="G237" s="219"/>
      <c r="H237" s="223">
        <v>820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226</v>
      </c>
      <c r="AU237" s="229" t="s">
        <v>86</v>
      </c>
      <c r="AV237" s="13" t="s">
        <v>86</v>
      </c>
      <c r="AW237" s="13" t="s">
        <v>32</v>
      </c>
      <c r="AX237" s="13" t="s">
        <v>76</v>
      </c>
      <c r="AY237" s="229" t="s">
        <v>176</v>
      </c>
    </row>
    <row r="238" spans="2:51" s="14" customFormat="1" ht="10.2">
      <c r="B238" s="233"/>
      <c r="C238" s="234"/>
      <c r="D238" s="220" t="s">
        <v>226</v>
      </c>
      <c r="E238" s="235" t="s">
        <v>1</v>
      </c>
      <c r="F238" s="236" t="s">
        <v>249</v>
      </c>
      <c r="G238" s="234"/>
      <c r="H238" s="237">
        <v>820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226</v>
      </c>
      <c r="AU238" s="243" t="s">
        <v>86</v>
      </c>
      <c r="AV238" s="14" t="s">
        <v>193</v>
      </c>
      <c r="AW238" s="14" t="s">
        <v>32</v>
      </c>
      <c r="AX238" s="14" t="s">
        <v>84</v>
      </c>
      <c r="AY238" s="243" t="s">
        <v>176</v>
      </c>
    </row>
    <row r="239" spans="2:51" s="13" customFormat="1" ht="10.2">
      <c r="B239" s="218"/>
      <c r="C239" s="219"/>
      <c r="D239" s="220" t="s">
        <v>226</v>
      </c>
      <c r="E239" s="219"/>
      <c r="F239" s="222" t="s">
        <v>750</v>
      </c>
      <c r="G239" s="219"/>
      <c r="H239" s="223">
        <v>844.6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226</v>
      </c>
      <c r="AU239" s="229" t="s">
        <v>86</v>
      </c>
      <c r="AV239" s="13" t="s">
        <v>86</v>
      </c>
      <c r="AW239" s="13" t="s">
        <v>4</v>
      </c>
      <c r="AX239" s="13" t="s">
        <v>84</v>
      </c>
      <c r="AY239" s="229" t="s">
        <v>176</v>
      </c>
    </row>
    <row r="240" spans="1:65" s="2" customFormat="1" ht="14.4" customHeight="1">
      <c r="A240" s="34"/>
      <c r="B240" s="35"/>
      <c r="C240" s="259" t="s">
        <v>351</v>
      </c>
      <c r="D240" s="259" t="s">
        <v>341</v>
      </c>
      <c r="E240" s="260" t="s">
        <v>751</v>
      </c>
      <c r="F240" s="261" t="s">
        <v>752</v>
      </c>
      <c r="G240" s="262" t="s">
        <v>385</v>
      </c>
      <c r="H240" s="263">
        <v>1646.95</v>
      </c>
      <c r="I240" s="264"/>
      <c r="J240" s="265">
        <f>ROUND(I240*H240,2)</f>
        <v>0</v>
      </c>
      <c r="K240" s="261" t="s">
        <v>1</v>
      </c>
      <c r="L240" s="266"/>
      <c r="M240" s="267" t="s">
        <v>1</v>
      </c>
      <c r="N240" s="268" t="s">
        <v>41</v>
      </c>
      <c r="O240" s="71"/>
      <c r="P240" s="214">
        <f>O240*H240</f>
        <v>0</v>
      </c>
      <c r="Q240" s="214">
        <v>0.07</v>
      </c>
      <c r="R240" s="214">
        <f>Q240*H240</f>
        <v>115.28650000000002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210</v>
      </c>
      <c r="AT240" s="216" t="s">
        <v>341</v>
      </c>
      <c r="AU240" s="216" t="s">
        <v>86</v>
      </c>
      <c r="AY240" s="17" t="s">
        <v>176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84</v>
      </c>
      <c r="BK240" s="217">
        <f>ROUND(I240*H240,2)</f>
        <v>0</v>
      </c>
      <c r="BL240" s="17" t="s">
        <v>193</v>
      </c>
      <c r="BM240" s="216" t="s">
        <v>753</v>
      </c>
    </row>
    <row r="241" spans="2:51" s="15" customFormat="1" ht="10.2">
      <c r="B241" s="249"/>
      <c r="C241" s="250"/>
      <c r="D241" s="220" t="s">
        <v>226</v>
      </c>
      <c r="E241" s="251" t="s">
        <v>1</v>
      </c>
      <c r="F241" s="252" t="s">
        <v>701</v>
      </c>
      <c r="G241" s="250"/>
      <c r="H241" s="251" t="s">
        <v>1</v>
      </c>
      <c r="I241" s="253"/>
      <c r="J241" s="250"/>
      <c r="K241" s="250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226</v>
      </c>
      <c r="AU241" s="258" t="s">
        <v>86</v>
      </c>
      <c r="AV241" s="15" t="s">
        <v>84</v>
      </c>
      <c r="AW241" s="15" t="s">
        <v>32</v>
      </c>
      <c r="AX241" s="15" t="s">
        <v>76</v>
      </c>
      <c r="AY241" s="258" t="s">
        <v>176</v>
      </c>
    </row>
    <row r="242" spans="2:51" s="15" customFormat="1" ht="10.2">
      <c r="B242" s="249"/>
      <c r="C242" s="250"/>
      <c r="D242" s="220" t="s">
        <v>226</v>
      </c>
      <c r="E242" s="251" t="s">
        <v>1</v>
      </c>
      <c r="F242" s="252" t="s">
        <v>736</v>
      </c>
      <c r="G242" s="250"/>
      <c r="H242" s="251" t="s">
        <v>1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226</v>
      </c>
      <c r="AU242" s="258" t="s">
        <v>86</v>
      </c>
      <c r="AV242" s="15" t="s">
        <v>84</v>
      </c>
      <c r="AW242" s="15" t="s">
        <v>32</v>
      </c>
      <c r="AX242" s="15" t="s">
        <v>76</v>
      </c>
      <c r="AY242" s="258" t="s">
        <v>176</v>
      </c>
    </row>
    <row r="243" spans="2:51" s="15" customFormat="1" ht="10.2">
      <c r="B243" s="249"/>
      <c r="C243" s="250"/>
      <c r="D243" s="220" t="s">
        <v>226</v>
      </c>
      <c r="E243" s="251" t="s">
        <v>1</v>
      </c>
      <c r="F243" s="252" t="s">
        <v>738</v>
      </c>
      <c r="G243" s="250"/>
      <c r="H243" s="251" t="s">
        <v>1</v>
      </c>
      <c r="I243" s="253"/>
      <c r="J243" s="250"/>
      <c r="K243" s="250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226</v>
      </c>
      <c r="AU243" s="258" t="s">
        <v>86</v>
      </c>
      <c r="AV243" s="15" t="s">
        <v>84</v>
      </c>
      <c r="AW243" s="15" t="s">
        <v>32</v>
      </c>
      <c r="AX243" s="15" t="s">
        <v>76</v>
      </c>
      <c r="AY243" s="258" t="s">
        <v>176</v>
      </c>
    </row>
    <row r="244" spans="2:51" s="15" customFormat="1" ht="10.2">
      <c r="B244" s="249"/>
      <c r="C244" s="250"/>
      <c r="D244" s="220" t="s">
        <v>226</v>
      </c>
      <c r="E244" s="251" t="s">
        <v>1</v>
      </c>
      <c r="F244" s="252" t="s">
        <v>739</v>
      </c>
      <c r="G244" s="250"/>
      <c r="H244" s="251" t="s">
        <v>1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226</v>
      </c>
      <c r="AU244" s="258" t="s">
        <v>86</v>
      </c>
      <c r="AV244" s="15" t="s">
        <v>84</v>
      </c>
      <c r="AW244" s="15" t="s">
        <v>32</v>
      </c>
      <c r="AX244" s="15" t="s">
        <v>76</v>
      </c>
      <c r="AY244" s="258" t="s">
        <v>176</v>
      </c>
    </row>
    <row r="245" spans="2:51" s="13" customFormat="1" ht="10.2">
      <c r="B245" s="218"/>
      <c r="C245" s="219"/>
      <c r="D245" s="220" t="s">
        <v>226</v>
      </c>
      <c r="E245" s="221" t="s">
        <v>1</v>
      </c>
      <c r="F245" s="222" t="s">
        <v>754</v>
      </c>
      <c r="G245" s="219"/>
      <c r="H245" s="223">
        <v>1400.22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226</v>
      </c>
      <c r="AU245" s="229" t="s">
        <v>86</v>
      </c>
      <c r="AV245" s="13" t="s">
        <v>86</v>
      </c>
      <c r="AW245" s="13" t="s">
        <v>32</v>
      </c>
      <c r="AX245" s="13" t="s">
        <v>76</v>
      </c>
      <c r="AY245" s="229" t="s">
        <v>176</v>
      </c>
    </row>
    <row r="246" spans="2:51" s="15" customFormat="1" ht="10.2">
      <c r="B246" s="249"/>
      <c r="C246" s="250"/>
      <c r="D246" s="220" t="s">
        <v>226</v>
      </c>
      <c r="E246" s="251" t="s">
        <v>1</v>
      </c>
      <c r="F246" s="252" t="s">
        <v>745</v>
      </c>
      <c r="G246" s="250"/>
      <c r="H246" s="251" t="s">
        <v>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226</v>
      </c>
      <c r="AU246" s="258" t="s">
        <v>86</v>
      </c>
      <c r="AV246" s="15" t="s">
        <v>84</v>
      </c>
      <c r="AW246" s="15" t="s">
        <v>32</v>
      </c>
      <c r="AX246" s="15" t="s">
        <v>76</v>
      </c>
      <c r="AY246" s="258" t="s">
        <v>176</v>
      </c>
    </row>
    <row r="247" spans="2:51" s="13" customFormat="1" ht="10.2">
      <c r="B247" s="218"/>
      <c r="C247" s="219"/>
      <c r="D247" s="220" t="s">
        <v>226</v>
      </c>
      <c r="E247" s="221" t="s">
        <v>1</v>
      </c>
      <c r="F247" s="222" t="s">
        <v>755</v>
      </c>
      <c r="G247" s="219"/>
      <c r="H247" s="223">
        <v>189.5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226</v>
      </c>
      <c r="AU247" s="229" t="s">
        <v>86</v>
      </c>
      <c r="AV247" s="13" t="s">
        <v>86</v>
      </c>
      <c r="AW247" s="13" t="s">
        <v>32</v>
      </c>
      <c r="AX247" s="13" t="s">
        <v>76</v>
      </c>
      <c r="AY247" s="229" t="s">
        <v>176</v>
      </c>
    </row>
    <row r="248" spans="2:51" s="14" customFormat="1" ht="10.2">
      <c r="B248" s="233"/>
      <c r="C248" s="234"/>
      <c r="D248" s="220" t="s">
        <v>226</v>
      </c>
      <c r="E248" s="235" t="s">
        <v>1</v>
      </c>
      <c r="F248" s="236" t="s">
        <v>249</v>
      </c>
      <c r="G248" s="234"/>
      <c r="H248" s="237">
        <v>1589.72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226</v>
      </c>
      <c r="AU248" s="243" t="s">
        <v>86</v>
      </c>
      <c r="AV248" s="14" t="s">
        <v>193</v>
      </c>
      <c r="AW248" s="14" t="s">
        <v>32</v>
      </c>
      <c r="AX248" s="14" t="s">
        <v>84</v>
      </c>
      <c r="AY248" s="243" t="s">
        <v>176</v>
      </c>
    </row>
    <row r="249" spans="2:51" s="13" customFormat="1" ht="10.2">
      <c r="B249" s="218"/>
      <c r="C249" s="219"/>
      <c r="D249" s="220" t="s">
        <v>226</v>
      </c>
      <c r="E249" s="219"/>
      <c r="F249" s="222" t="s">
        <v>756</v>
      </c>
      <c r="G249" s="219"/>
      <c r="H249" s="223">
        <v>1646.95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226</v>
      </c>
      <c r="AU249" s="229" t="s">
        <v>86</v>
      </c>
      <c r="AV249" s="13" t="s">
        <v>86</v>
      </c>
      <c r="AW249" s="13" t="s">
        <v>4</v>
      </c>
      <c r="AX249" s="13" t="s">
        <v>84</v>
      </c>
      <c r="AY249" s="229" t="s">
        <v>176</v>
      </c>
    </row>
    <row r="250" spans="2:63" s="12" customFormat="1" ht="22.8" customHeight="1">
      <c r="B250" s="189"/>
      <c r="C250" s="190"/>
      <c r="D250" s="191" t="s">
        <v>75</v>
      </c>
      <c r="E250" s="203" t="s">
        <v>658</v>
      </c>
      <c r="F250" s="203" t="s">
        <v>659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SUM(P251:P252)</f>
        <v>0</v>
      </c>
      <c r="Q250" s="197"/>
      <c r="R250" s="198">
        <f>SUM(R251:R252)</f>
        <v>0</v>
      </c>
      <c r="S250" s="197"/>
      <c r="T250" s="199">
        <f>SUM(T251:T252)</f>
        <v>0</v>
      </c>
      <c r="AR250" s="200" t="s">
        <v>84</v>
      </c>
      <c r="AT250" s="201" t="s">
        <v>75</v>
      </c>
      <c r="AU250" s="201" t="s">
        <v>84</v>
      </c>
      <c r="AY250" s="200" t="s">
        <v>176</v>
      </c>
      <c r="BK250" s="202">
        <f>SUM(BK251:BK252)</f>
        <v>0</v>
      </c>
    </row>
    <row r="251" spans="1:65" s="2" customFormat="1" ht="24.15" customHeight="1">
      <c r="A251" s="34"/>
      <c r="B251" s="35"/>
      <c r="C251" s="205" t="s">
        <v>355</v>
      </c>
      <c r="D251" s="205" t="s">
        <v>179</v>
      </c>
      <c r="E251" s="206" t="s">
        <v>661</v>
      </c>
      <c r="F251" s="207" t="s">
        <v>662</v>
      </c>
      <c r="G251" s="208" t="s">
        <v>344</v>
      </c>
      <c r="H251" s="209">
        <v>987.857</v>
      </c>
      <c r="I251" s="210"/>
      <c r="J251" s="211">
        <f>ROUND(I251*H251,2)</f>
        <v>0</v>
      </c>
      <c r="K251" s="207" t="s">
        <v>183</v>
      </c>
      <c r="L251" s="39"/>
      <c r="M251" s="212" t="s">
        <v>1</v>
      </c>
      <c r="N251" s="213" t="s">
        <v>41</v>
      </c>
      <c r="O251" s="71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6" t="s">
        <v>193</v>
      </c>
      <c r="AT251" s="216" t="s">
        <v>179</v>
      </c>
      <c r="AU251" s="216" t="s">
        <v>86</v>
      </c>
      <c r="AY251" s="17" t="s">
        <v>176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7" t="s">
        <v>84</v>
      </c>
      <c r="BK251" s="217">
        <f>ROUND(I251*H251,2)</f>
        <v>0</v>
      </c>
      <c r="BL251" s="17" t="s">
        <v>193</v>
      </c>
      <c r="BM251" s="216" t="s">
        <v>757</v>
      </c>
    </row>
    <row r="252" spans="1:65" s="2" customFormat="1" ht="24.15" customHeight="1">
      <c r="A252" s="34"/>
      <c r="B252" s="35"/>
      <c r="C252" s="205" t="s">
        <v>359</v>
      </c>
      <c r="D252" s="205" t="s">
        <v>179</v>
      </c>
      <c r="E252" s="206" t="s">
        <v>665</v>
      </c>
      <c r="F252" s="207" t="s">
        <v>666</v>
      </c>
      <c r="G252" s="208" t="s">
        <v>344</v>
      </c>
      <c r="H252" s="209">
        <v>987.857</v>
      </c>
      <c r="I252" s="210"/>
      <c r="J252" s="211">
        <f>ROUND(I252*H252,2)</f>
        <v>0</v>
      </c>
      <c r="K252" s="207" t="s">
        <v>183</v>
      </c>
      <c r="L252" s="39"/>
      <c r="M252" s="244" t="s">
        <v>1</v>
      </c>
      <c r="N252" s="245" t="s">
        <v>41</v>
      </c>
      <c r="O252" s="246"/>
      <c r="P252" s="247">
        <f>O252*H252</f>
        <v>0</v>
      </c>
      <c r="Q252" s="247">
        <v>0</v>
      </c>
      <c r="R252" s="247">
        <f>Q252*H252</f>
        <v>0</v>
      </c>
      <c r="S252" s="247">
        <v>0</v>
      </c>
      <c r="T252" s="24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6" t="s">
        <v>193</v>
      </c>
      <c r="AT252" s="216" t="s">
        <v>179</v>
      </c>
      <c r="AU252" s="216" t="s">
        <v>86</v>
      </c>
      <c r="AY252" s="17" t="s">
        <v>176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84</v>
      </c>
      <c r="BK252" s="217">
        <f>ROUND(I252*H252,2)</f>
        <v>0</v>
      </c>
      <c r="BL252" s="17" t="s">
        <v>193</v>
      </c>
      <c r="BM252" s="216" t="s">
        <v>758</v>
      </c>
    </row>
    <row r="253" spans="1:31" s="2" customFormat="1" ht="6.9" customHeight="1">
      <c r="A253" s="34"/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39"/>
      <c r="M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</sheetData>
  <sheetProtection algorithmName="SHA-512" hashValue="SXvX1Wkq8gQ5VfDrGZV36JfPLosMqU9IcTUz9UWufwSNGPJiaOJ1Lh2fshFqQmFbSGn4e1ILG+0+srJEjkr6Dg==" saltValue="tlkHDySu8sKGqkAUtJQFWmOPSt8Qf6nFBODRjkJS0NE6acXdEUeQeXI9rj5w9Hw/hfupnccFjsBus8r6e57YzQ==" spinCount="100000" sheet="1" objects="1" scenarios="1" formatColumns="0" formatRows="0" autoFilter="0"/>
  <autoFilter ref="C134:K252"/>
  <mergeCells count="17"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103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262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759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J108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ROUND((SUM(BE108:BE115)+SUM(BE137:BE268)),2)</f>
        <v>0</v>
      </c>
      <c r="G37" s="34"/>
      <c r="H37" s="34"/>
      <c r="I37" s="132">
        <v>0.21</v>
      </c>
      <c r="J37" s="131">
        <f>ROUND(((SUM(BE108:BE115)+SUM(BE137:BE268))*I37),2)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ROUND((SUM(BF108:BF115)+SUM(BF137:BF268)),2)</f>
        <v>0</v>
      </c>
      <c r="G38" s="34"/>
      <c r="H38" s="34"/>
      <c r="I38" s="132">
        <v>0.15</v>
      </c>
      <c r="J38" s="131">
        <f>ROUND(((SUM(BF108:BF115)+SUM(BF137:BF268))*I38),2)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ROUND((SUM(BG108:BG115)+SUM(BG137:BG268)),2)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ROUND((SUM(BH108:BH115)+SUM(BH137:BH268)),2)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ROUND((SUM(BI108:BI115)+SUM(BI137:BI268)),2)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262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101.3.ZH - Propustek P1 - km 1,809 82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J138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J139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760</v>
      </c>
      <c r="E101" s="163"/>
      <c r="F101" s="163"/>
      <c r="G101" s="163"/>
      <c r="H101" s="163"/>
      <c r="I101" s="163"/>
      <c r="J101" s="164">
        <f>J163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761</v>
      </c>
      <c r="E102" s="163"/>
      <c r="F102" s="163"/>
      <c r="G102" s="163"/>
      <c r="H102" s="163"/>
      <c r="I102" s="163"/>
      <c r="J102" s="164">
        <f>J202</f>
        <v>0</v>
      </c>
      <c r="K102" s="104"/>
      <c r="L102" s="165"/>
    </row>
    <row r="103" spans="2:12" s="10" customFormat="1" ht="19.95" customHeight="1">
      <c r="B103" s="161"/>
      <c r="C103" s="104"/>
      <c r="D103" s="162" t="s">
        <v>762</v>
      </c>
      <c r="E103" s="163"/>
      <c r="F103" s="163"/>
      <c r="G103" s="163"/>
      <c r="H103" s="163"/>
      <c r="I103" s="163"/>
      <c r="J103" s="164">
        <f>J205</f>
        <v>0</v>
      </c>
      <c r="K103" s="104"/>
      <c r="L103" s="165"/>
    </row>
    <row r="104" spans="2:12" s="10" customFormat="1" ht="19.95" customHeight="1">
      <c r="B104" s="161"/>
      <c r="C104" s="104"/>
      <c r="D104" s="162" t="s">
        <v>270</v>
      </c>
      <c r="E104" s="163"/>
      <c r="F104" s="163"/>
      <c r="G104" s="163"/>
      <c r="H104" s="163"/>
      <c r="I104" s="163"/>
      <c r="J104" s="164">
        <f>J254</f>
        <v>0</v>
      </c>
      <c r="K104" s="104"/>
      <c r="L104" s="165"/>
    </row>
    <row r="105" spans="2:12" s="10" customFormat="1" ht="19.95" customHeight="1">
      <c r="B105" s="161"/>
      <c r="C105" s="104"/>
      <c r="D105" s="162" t="s">
        <v>271</v>
      </c>
      <c r="E105" s="163"/>
      <c r="F105" s="163"/>
      <c r="G105" s="163"/>
      <c r="H105" s="163"/>
      <c r="I105" s="163"/>
      <c r="J105" s="164">
        <f>J267</f>
        <v>0</v>
      </c>
      <c r="K105" s="104"/>
      <c r="L105" s="165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54" t="s">
        <v>151</v>
      </c>
      <c r="D108" s="36"/>
      <c r="E108" s="36"/>
      <c r="F108" s="36"/>
      <c r="G108" s="36"/>
      <c r="H108" s="36"/>
      <c r="I108" s="36"/>
      <c r="J108" s="166">
        <f>ROUND(J109+J110+J111+J112+J113+J114,2)</f>
        <v>0</v>
      </c>
      <c r="K108" s="36"/>
      <c r="L108" s="51"/>
      <c r="N108" s="167" t="s">
        <v>40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327" t="s">
        <v>152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aca="true" t="shared" si="0" ref="BE109:BE114">IF(N109="základní",J109,0)</f>
        <v>0</v>
      </c>
      <c r="BF109" s="175">
        <f aca="true" t="shared" si="1" ref="BF109:BF114">IF(N109="snížená",J109,0)</f>
        <v>0</v>
      </c>
      <c r="BG109" s="175">
        <f aca="true" t="shared" si="2" ref="BG109:BG114">IF(N109="zákl. přenesená",J109,0)</f>
        <v>0</v>
      </c>
      <c r="BH109" s="175">
        <f aca="true" t="shared" si="3" ref="BH109:BH114">IF(N109="sníž. přenesená",J109,0)</f>
        <v>0</v>
      </c>
      <c r="BI109" s="175">
        <f aca="true" t="shared" si="4" ref="BI109:BI114">IF(N109="nulová",J109,0)</f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154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155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327" t="s">
        <v>156</v>
      </c>
      <c r="E112" s="328"/>
      <c r="F112" s="328"/>
      <c r="G112" s="36"/>
      <c r="H112" s="36"/>
      <c r="I112" s="36"/>
      <c r="J112" s="169"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153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65" s="2" customFormat="1" ht="18" customHeight="1">
      <c r="A113" s="34"/>
      <c r="B113" s="35"/>
      <c r="C113" s="36"/>
      <c r="D113" s="327" t="s">
        <v>157</v>
      </c>
      <c r="E113" s="328"/>
      <c r="F113" s="328"/>
      <c r="G113" s="36"/>
      <c r="H113" s="36"/>
      <c r="I113" s="36"/>
      <c r="J113" s="169">
        <v>0</v>
      </c>
      <c r="K113" s="36"/>
      <c r="L113" s="170"/>
      <c r="M113" s="171"/>
      <c r="N113" s="172" t="s">
        <v>42</v>
      </c>
      <c r="O113" s="171"/>
      <c r="P113" s="171"/>
      <c r="Q113" s="171"/>
      <c r="R113" s="171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4" t="s">
        <v>153</v>
      </c>
      <c r="AZ113" s="171"/>
      <c r="BA113" s="171"/>
      <c r="BB113" s="171"/>
      <c r="BC113" s="171"/>
      <c r="BD113" s="171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86</v>
      </c>
      <c r="BK113" s="171"/>
      <c r="BL113" s="171"/>
      <c r="BM113" s="171"/>
    </row>
    <row r="114" spans="1:65" s="2" customFormat="1" ht="18" customHeight="1">
      <c r="A114" s="34"/>
      <c r="B114" s="35"/>
      <c r="C114" s="36"/>
      <c r="D114" s="168" t="s">
        <v>158</v>
      </c>
      <c r="E114" s="36"/>
      <c r="F114" s="36"/>
      <c r="G114" s="36"/>
      <c r="H114" s="36"/>
      <c r="I114" s="36"/>
      <c r="J114" s="169">
        <f>ROUND(J32*T114,2)</f>
        <v>0</v>
      </c>
      <c r="K114" s="36"/>
      <c r="L114" s="170"/>
      <c r="M114" s="171"/>
      <c r="N114" s="172" t="s">
        <v>42</v>
      </c>
      <c r="O114" s="171"/>
      <c r="P114" s="171"/>
      <c r="Q114" s="171"/>
      <c r="R114" s="171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4" t="s">
        <v>159</v>
      </c>
      <c r="AZ114" s="171"/>
      <c r="BA114" s="171"/>
      <c r="BB114" s="171"/>
      <c r="BC114" s="171"/>
      <c r="BD114" s="171"/>
      <c r="BE114" s="175">
        <f t="shared" si="0"/>
        <v>0</v>
      </c>
      <c r="BF114" s="175">
        <f t="shared" si="1"/>
        <v>0</v>
      </c>
      <c r="BG114" s="175">
        <f t="shared" si="2"/>
        <v>0</v>
      </c>
      <c r="BH114" s="175">
        <f t="shared" si="3"/>
        <v>0</v>
      </c>
      <c r="BI114" s="175">
        <f t="shared" si="4"/>
        <v>0</v>
      </c>
      <c r="BJ114" s="174" t="s">
        <v>86</v>
      </c>
      <c r="BK114" s="171"/>
      <c r="BL114" s="171"/>
      <c r="BM114" s="171"/>
    </row>
    <row r="115" spans="1:31" s="2" customFormat="1" ht="10.2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9.25" customHeight="1">
      <c r="A116" s="34"/>
      <c r="B116" s="35"/>
      <c r="C116" s="176" t="s">
        <v>160</v>
      </c>
      <c r="D116" s="152"/>
      <c r="E116" s="152"/>
      <c r="F116" s="152"/>
      <c r="G116" s="152"/>
      <c r="H116" s="152"/>
      <c r="I116" s="152"/>
      <c r="J116" s="177">
        <f>ROUND(J98+J108,2)</f>
        <v>0</v>
      </c>
      <c r="K116" s="152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3" t="s">
        <v>161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24" t="str">
        <f>E7</f>
        <v>II/231 - Rekonstrukce ul. 28. října III. část</v>
      </c>
      <c r="F125" s="325"/>
      <c r="G125" s="325"/>
      <c r="H125" s="325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2:12" s="1" customFormat="1" ht="12" customHeight="1">
      <c r="B126" s="21"/>
      <c r="C126" s="29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4"/>
      <c r="B127" s="35"/>
      <c r="C127" s="36"/>
      <c r="D127" s="36"/>
      <c r="E127" s="324" t="s">
        <v>262</v>
      </c>
      <c r="F127" s="326"/>
      <c r="G127" s="326"/>
      <c r="H127" s="32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263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77" t="str">
        <f>E11</f>
        <v>SO 101.3.ZH - Propustek P1 - km 1,809 82</v>
      </c>
      <c r="F129" s="326"/>
      <c r="G129" s="326"/>
      <c r="H129" s="32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F14</f>
        <v>Tábor</v>
      </c>
      <c r="G131" s="36"/>
      <c r="H131" s="36"/>
      <c r="I131" s="29" t="s">
        <v>22</v>
      </c>
      <c r="J131" s="66" t="str">
        <f>IF(J14="","",J14)</f>
        <v>30. 6. 2020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24</v>
      </c>
      <c r="D133" s="36"/>
      <c r="E133" s="36"/>
      <c r="F133" s="27" t="str">
        <f>E17</f>
        <v>Správa a údržba silnic Plzeňského kraje</v>
      </c>
      <c r="G133" s="36"/>
      <c r="H133" s="36"/>
      <c r="I133" s="29" t="s">
        <v>30</v>
      </c>
      <c r="J133" s="32" t="str">
        <f>E23</f>
        <v>Ing. Miloš Burianec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15" customHeight="1">
      <c r="A134" s="34"/>
      <c r="B134" s="35"/>
      <c r="C134" s="29" t="s">
        <v>28</v>
      </c>
      <c r="D134" s="36"/>
      <c r="E134" s="36"/>
      <c r="F134" s="27" t="str">
        <f>IF(E20="","",E20)</f>
        <v>Vyplň údaj</v>
      </c>
      <c r="G134" s="36"/>
      <c r="H134" s="36"/>
      <c r="I134" s="29" t="s">
        <v>33</v>
      </c>
      <c r="J134" s="32" t="str">
        <f>E26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78"/>
      <c r="B136" s="179"/>
      <c r="C136" s="180" t="s">
        <v>162</v>
      </c>
      <c r="D136" s="181" t="s">
        <v>61</v>
      </c>
      <c r="E136" s="181" t="s">
        <v>57</v>
      </c>
      <c r="F136" s="181" t="s">
        <v>58</v>
      </c>
      <c r="G136" s="181" t="s">
        <v>163</v>
      </c>
      <c r="H136" s="181" t="s">
        <v>164</v>
      </c>
      <c r="I136" s="181" t="s">
        <v>165</v>
      </c>
      <c r="J136" s="181" t="s">
        <v>144</v>
      </c>
      <c r="K136" s="182" t="s">
        <v>166</v>
      </c>
      <c r="L136" s="183"/>
      <c r="M136" s="75" t="s">
        <v>1</v>
      </c>
      <c r="N136" s="76" t="s">
        <v>40</v>
      </c>
      <c r="O136" s="76" t="s">
        <v>167</v>
      </c>
      <c r="P136" s="76" t="s">
        <v>168</v>
      </c>
      <c r="Q136" s="76" t="s">
        <v>169</v>
      </c>
      <c r="R136" s="76" t="s">
        <v>170</v>
      </c>
      <c r="S136" s="76" t="s">
        <v>171</v>
      </c>
      <c r="T136" s="77" t="s">
        <v>172</v>
      </c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</row>
    <row r="137" spans="1:63" s="2" customFormat="1" ht="22.8" customHeight="1">
      <c r="A137" s="34"/>
      <c r="B137" s="35"/>
      <c r="C137" s="82" t="s">
        <v>173</v>
      </c>
      <c r="D137" s="36"/>
      <c r="E137" s="36"/>
      <c r="F137" s="36"/>
      <c r="G137" s="36"/>
      <c r="H137" s="36"/>
      <c r="I137" s="36"/>
      <c r="J137" s="184">
        <f>BK137</f>
        <v>0</v>
      </c>
      <c r="K137" s="36"/>
      <c r="L137" s="39"/>
      <c r="M137" s="78"/>
      <c r="N137" s="185"/>
      <c r="O137" s="79"/>
      <c r="P137" s="186">
        <f>P138</f>
        <v>0</v>
      </c>
      <c r="Q137" s="79"/>
      <c r="R137" s="186">
        <f>R138</f>
        <v>113.56990119</v>
      </c>
      <c r="S137" s="79"/>
      <c r="T137" s="187">
        <f>T138</f>
        <v>16.2756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90</v>
      </c>
      <c r="BK137" s="188">
        <f>BK138</f>
        <v>0</v>
      </c>
    </row>
    <row r="138" spans="2:63" s="12" customFormat="1" ht="25.95" customHeight="1">
      <c r="B138" s="189"/>
      <c r="C138" s="190"/>
      <c r="D138" s="191" t="s">
        <v>75</v>
      </c>
      <c r="E138" s="192" t="s">
        <v>272</v>
      </c>
      <c r="F138" s="192" t="s">
        <v>273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P139+P163+P202+P205+P254+P267</f>
        <v>0</v>
      </c>
      <c r="Q138" s="197"/>
      <c r="R138" s="198">
        <f>R139+R163+R202+R205+R254+R267</f>
        <v>113.56990119</v>
      </c>
      <c r="S138" s="197"/>
      <c r="T138" s="199">
        <f>T139+T163+T202+T205+T254+T267</f>
        <v>16.2756</v>
      </c>
      <c r="AR138" s="200" t="s">
        <v>84</v>
      </c>
      <c r="AT138" s="201" t="s">
        <v>75</v>
      </c>
      <c r="AU138" s="201" t="s">
        <v>76</v>
      </c>
      <c r="AY138" s="200" t="s">
        <v>176</v>
      </c>
      <c r="BK138" s="202">
        <f>BK139+BK163+BK202+BK205+BK254+BK267</f>
        <v>0</v>
      </c>
    </row>
    <row r="139" spans="2:63" s="12" customFormat="1" ht="22.8" customHeight="1">
      <c r="B139" s="189"/>
      <c r="C139" s="190"/>
      <c r="D139" s="191" t="s">
        <v>75</v>
      </c>
      <c r="E139" s="203" t="s">
        <v>84</v>
      </c>
      <c r="F139" s="203" t="s">
        <v>233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SUM(P140:P162)</f>
        <v>0</v>
      </c>
      <c r="Q139" s="197"/>
      <c r="R139" s="198">
        <f>SUM(R140:R162)</f>
        <v>35.1</v>
      </c>
      <c r="S139" s="197"/>
      <c r="T139" s="199">
        <f>SUM(T140:T162)</f>
        <v>0</v>
      </c>
      <c r="AR139" s="200" t="s">
        <v>84</v>
      </c>
      <c r="AT139" s="201" t="s">
        <v>75</v>
      </c>
      <c r="AU139" s="201" t="s">
        <v>84</v>
      </c>
      <c r="AY139" s="200" t="s">
        <v>176</v>
      </c>
      <c r="BK139" s="202">
        <f>SUM(BK140:BK162)</f>
        <v>0</v>
      </c>
    </row>
    <row r="140" spans="1:65" s="2" customFormat="1" ht="24.15" customHeight="1">
      <c r="A140" s="34"/>
      <c r="B140" s="35"/>
      <c r="C140" s="205" t="s">
        <v>84</v>
      </c>
      <c r="D140" s="205" t="s">
        <v>179</v>
      </c>
      <c r="E140" s="206" t="s">
        <v>763</v>
      </c>
      <c r="F140" s="207" t="s">
        <v>764</v>
      </c>
      <c r="G140" s="208" t="s">
        <v>291</v>
      </c>
      <c r="H140" s="209">
        <v>44.4</v>
      </c>
      <c r="I140" s="210"/>
      <c r="J140" s="211">
        <f>ROUND(I140*H140,2)</f>
        <v>0</v>
      </c>
      <c r="K140" s="207" t="s">
        <v>183</v>
      </c>
      <c r="L140" s="39"/>
      <c r="M140" s="212" t="s">
        <v>1</v>
      </c>
      <c r="N140" s="213" t="s">
        <v>41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193</v>
      </c>
      <c r="AT140" s="216" t="s">
        <v>179</v>
      </c>
      <c r="AU140" s="216" t="s">
        <v>86</v>
      </c>
      <c r="AY140" s="17" t="s">
        <v>176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84</v>
      </c>
      <c r="BK140" s="217">
        <f>ROUND(I140*H140,2)</f>
        <v>0</v>
      </c>
      <c r="BL140" s="17" t="s">
        <v>193</v>
      </c>
      <c r="BM140" s="216" t="s">
        <v>765</v>
      </c>
    </row>
    <row r="141" spans="2:51" s="13" customFormat="1" ht="10.2">
      <c r="B141" s="218"/>
      <c r="C141" s="219"/>
      <c r="D141" s="220" t="s">
        <v>226</v>
      </c>
      <c r="E141" s="221" t="s">
        <v>1</v>
      </c>
      <c r="F141" s="222" t="s">
        <v>766</v>
      </c>
      <c r="G141" s="219"/>
      <c r="H141" s="223">
        <v>23.4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226</v>
      </c>
      <c r="AU141" s="229" t="s">
        <v>86</v>
      </c>
      <c r="AV141" s="13" t="s">
        <v>86</v>
      </c>
      <c r="AW141" s="13" t="s">
        <v>32</v>
      </c>
      <c r="AX141" s="13" t="s">
        <v>76</v>
      </c>
      <c r="AY141" s="229" t="s">
        <v>176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767</v>
      </c>
      <c r="G142" s="219"/>
      <c r="H142" s="223">
        <v>13.5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86</v>
      </c>
      <c r="AV142" s="13" t="s">
        <v>86</v>
      </c>
      <c r="AW142" s="13" t="s">
        <v>32</v>
      </c>
      <c r="AX142" s="13" t="s">
        <v>76</v>
      </c>
      <c r="AY142" s="229" t="s">
        <v>176</v>
      </c>
    </row>
    <row r="143" spans="2:51" s="13" customFormat="1" ht="10.2">
      <c r="B143" s="218"/>
      <c r="C143" s="219"/>
      <c r="D143" s="220" t="s">
        <v>226</v>
      </c>
      <c r="E143" s="221" t="s">
        <v>1</v>
      </c>
      <c r="F143" s="222" t="s">
        <v>768</v>
      </c>
      <c r="G143" s="219"/>
      <c r="H143" s="223">
        <v>7.5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226</v>
      </c>
      <c r="AU143" s="229" t="s">
        <v>86</v>
      </c>
      <c r="AV143" s="13" t="s">
        <v>86</v>
      </c>
      <c r="AW143" s="13" t="s">
        <v>32</v>
      </c>
      <c r="AX143" s="13" t="s">
        <v>76</v>
      </c>
      <c r="AY143" s="229" t="s">
        <v>176</v>
      </c>
    </row>
    <row r="144" spans="2:51" s="14" customFormat="1" ht="10.2">
      <c r="B144" s="233"/>
      <c r="C144" s="234"/>
      <c r="D144" s="220" t="s">
        <v>226</v>
      </c>
      <c r="E144" s="235" t="s">
        <v>1</v>
      </c>
      <c r="F144" s="236" t="s">
        <v>249</v>
      </c>
      <c r="G144" s="234"/>
      <c r="H144" s="237">
        <v>44.4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226</v>
      </c>
      <c r="AU144" s="243" t="s">
        <v>86</v>
      </c>
      <c r="AV144" s="14" t="s">
        <v>193</v>
      </c>
      <c r="AW144" s="14" t="s">
        <v>32</v>
      </c>
      <c r="AX144" s="14" t="s">
        <v>84</v>
      </c>
      <c r="AY144" s="243" t="s">
        <v>176</v>
      </c>
    </row>
    <row r="145" spans="1:65" s="2" customFormat="1" ht="24.15" customHeight="1">
      <c r="A145" s="34"/>
      <c r="B145" s="35"/>
      <c r="C145" s="205" t="s">
        <v>86</v>
      </c>
      <c r="D145" s="205" t="s">
        <v>179</v>
      </c>
      <c r="E145" s="206" t="s">
        <v>769</v>
      </c>
      <c r="F145" s="207" t="s">
        <v>770</v>
      </c>
      <c r="G145" s="208" t="s">
        <v>291</v>
      </c>
      <c r="H145" s="209">
        <v>44.4</v>
      </c>
      <c r="I145" s="210"/>
      <c r="J145" s="211">
        <f>ROUND(I145*H145,2)</f>
        <v>0</v>
      </c>
      <c r="K145" s="207" t="s">
        <v>183</v>
      </c>
      <c r="L145" s="39"/>
      <c r="M145" s="212" t="s">
        <v>1</v>
      </c>
      <c r="N145" s="213" t="s">
        <v>41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193</v>
      </c>
      <c r="AT145" s="216" t="s">
        <v>179</v>
      </c>
      <c r="AU145" s="216" t="s">
        <v>86</v>
      </c>
      <c r="AY145" s="17" t="s">
        <v>176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84</v>
      </c>
      <c r="BK145" s="217">
        <f>ROUND(I145*H145,2)</f>
        <v>0</v>
      </c>
      <c r="BL145" s="17" t="s">
        <v>193</v>
      </c>
      <c r="BM145" s="216" t="s">
        <v>771</v>
      </c>
    </row>
    <row r="146" spans="2:51" s="13" customFormat="1" ht="10.2">
      <c r="B146" s="218"/>
      <c r="C146" s="219"/>
      <c r="D146" s="220" t="s">
        <v>226</v>
      </c>
      <c r="E146" s="221" t="s">
        <v>1</v>
      </c>
      <c r="F146" s="222" t="s">
        <v>772</v>
      </c>
      <c r="G146" s="219"/>
      <c r="H146" s="223">
        <v>44.4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226</v>
      </c>
      <c r="AU146" s="229" t="s">
        <v>86</v>
      </c>
      <c r="AV146" s="13" t="s">
        <v>86</v>
      </c>
      <c r="AW146" s="13" t="s">
        <v>32</v>
      </c>
      <c r="AX146" s="13" t="s">
        <v>76</v>
      </c>
      <c r="AY146" s="229" t="s">
        <v>176</v>
      </c>
    </row>
    <row r="147" spans="2:51" s="14" customFormat="1" ht="10.2">
      <c r="B147" s="233"/>
      <c r="C147" s="234"/>
      <c r="D147" s="220" t="s">
        <v>226</v>
      </c>
      <c r="E147" s="235" t="s">
        <v>1</v>
      </c>
      <c r="F147" s="236" t="s">
        <v>249</v>
      </c>
      <c r="G147" s="234"/>
      <c r="H147" s="237">
        <v>44.4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226</v>
      </c>
      <c r="AU147" s="243" t="s">
        <v>86</v>
      </c>
      <c r="AV147" s="14" t="s">
        <v>193</v>
      </c>
      <c r="AW147" s="14" t="s">
        <v>32</v>
      </c>
      <c r="AX147" s="14" t="s">
        <v>84</v>
      </c>
      <c r="AY147" s="243" t="s">
        <v>176</v>
      </c>
    </row>
    <row r="148" spans="1:65" s="2" customFormat="1" ht="37.8" customHeight="1">
      <c r="A148" s="34"/>
      <c r="B148" s="35"/>
      <c r="C148" s="205" t="s">
        <v>189</v>
      </c>
      <c r="D148" s="205" t="s">
        <v>179</v>
      </c>
      <c r="E148" s="206" t="s">
        <v>773</v>
      </c>
      <c r="F148" s="207" t="s">
        <v>774</v>
      </c>
      <c r="G148" s="208" t="s">
        <v>291</v>
      </c>
      <c r="H148" s="209">
        <v>444</v>
      </c>
      <c r="I148" s="210"/>
      <c r="J148" s="211">
        <f>ROUND(I148*H148,2)</f>
        <v>0</v>
      </c>
      <c r="K148" s="207" t="s">
        <v>183</v>
      </c>
      <c r="L148" s="39"/>
      <c r="M148" s="212" t="s">
        <v>1</v>
      </c>
      <c r="N148" s="213" t="s">
        <v>41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193</v>
      </c>
      <c r="AT148" s="216" t="s">
        <v>179</v>
      </c>
      <c r="AU148" s="216" t="s">
        <v>86</v>
      </c>
      <c r="AY148" s="17" t="s">
        <v>176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193</v>
      </c>
      <c r="BM148" s="216" t="s">
        <v>775</v>
      </c>
    </row>
    <row r="149" spans="2:51" s="13" customFormat="1" ht="10.2">
      <c r="B149" s="218"/>
      <c r="C149" s="219"/>
      <c r="D149" s="220" t="s">
        <v>226</v>
      </c>
      <c r="E149" s="221" t="s">
        <v>1</v>
      </c>
      <c r="F149" s="222" t="s">
        <v>772</v>
      </c>
      <c r="G149" s="219"/>
      <c r="H149" s="223">
        <v>44.4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226</v>
      </c>
      <c r="AU149" s="229" t="s">
        <v>86</v>
      </c>
      <c r="AV149" s="13" t="s">
        <v>86</v>
      </c>
      <c r="AW149" s="13" t="s">
        <v>32</v>
      </c>
      <c r="AX149" s="13" t="s">
        <v>84</v>
      </c>
      <c r="AY149" s="229" t="s">
        <v>176</v>
      </c>
    </row>
    <row r="150" spans="2:51" s="13" customFormat="1" ht="10.2">
      <c r="B150" s="218"/>
      <c r="C150" s="219"/>
      <c r="D150" s="220" t="s">
        <v>226</v>
      </c>
      <c r="E150" s="219"/>
      <c r="F150" s="222" t="s">
        <v>776</v>
      </c>
      <c r="G150" s="219"/>
      <c r="H150" s="223">
        <v>444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226</v>
      </c>
      <c r="AU150" s="229" t="s">
        <v>86</v>
      </c>
      <c r="AV150" s="13" t="s">
        <v>86</v>
      </c>
      <c r="AW150" s="13" t="s">
        <v>4</v>
      </c>
      <c r="AX150" s="13" t="s">
        <v>84</v>
      </c>
      <c r="AY150" s="229" t="s">
        <v>176</v>
      </c>
    </row>
    <row r="151" spans="1:65" s="2" customFormat="1" ht="24.15" customHeight="1">
      <c r="A151" s="34"/>
      <c r="B151" s="35"/>
      <c r="C151" s="205" t="s">
        <v>193</v>
      </c>
      <c r="D151" s="205" t="s">
        <v>179</v>
      </c>
      <c r="E151" s="206" t="s">
        <v>323</v>
      </c>
      <c r="F151" s="207" t="s">
        <v>324</v>
      </c>
      <c r="G151" s="208" t="s">
        <v>291</v>
      </c>
      <c r="H151" s="209">
        <v>17.55</v>
      </c>
      <c r="I151" s="210"/>
      <c r="J151" s="211">
        <f>ROUND(I151*H151,2)</f>
        <v>0</v>
      </c>
      <c r="K151" s="207" t="s">
        <v>183</v>
      </c>
      <c r="L151" s="39"/>
      <c r="M151" s="212" t="s">
        <v>1</v>
      </c>
      <c r="N151" s="213" t="s">
        <v>41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193</v>
      </c>
      <c r="AT151" s="216" t="s">
        <v>179</v>
      </c>
      <c r="AU151" s="216" t="s">
        <v>86</v>
      </c>
      <c r="AY151" s="17" t="s">
        <v>176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84</v>
      </c>
      <c r="BK151" s="217">
        <f>ROUND(I151*H151,2)</f>
        <v>0</v>
      </c>
      <c r="BL151" s="17" t="s">
        <v>193</v>
      </c>
      <c r="BM151" s="216" t="s">
        <v>777</v>
      </c>
    </row>
    <row r="152" spans="2:51" s="13" customFormat="1" ht="10.2">
      <c r="B152" s="218"/>
      <c r="C152" s="219"/>
      <c r="D152" s="220" t="s">
        <v>226</v>
      </c>
      <c r="E152" s="221" t="s">
        <v>1</v>
      </c>
      <c r="F152" s="222" t="s">
        <v>778</v>
      </c>
      <c r="G152" s="219"/>
      <c r="H152" s="223">
        <v>17.55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226</v>
      </c>
      <c r="AU152" s="229" t="s">
        <v>86</v>
      </c>
      <c r="AV152" s="13" t="s">
        <v>86</v>
      </c>
      <c r="AW152" s="13" t="s">
        <v>32</v>
      </c>
      <c r="AX152" s="13" t="s">
        <v>84</v>
      </c>
      <c r="AY152" s="229" t="s">
        <v>176</v>
      </c>
    </row>
    <row r="153" spans="1:65" s="2" customFormat="1" ht="14.4" customHeight="1">
      <c r="A153" s="34"/>
      <c r="B153" s="35"/>
      <c r="C153" s="259" t="s">
        <v>175</v>
      </c>
      <c r="D153" s="259" t="s">
        <v>341</v>
      </c>
      <c r="E153" s="260" t="s">
        <v>342</v>
      </c>
      <c r="F153" s="261" t="s">
        <v>343</v>
      </c>
      <c r="G153" s="262" t="s">
        <v>344</v>
      </c>
      <c r="H153" s="263">
        <v>35.1</v>
      </c>
      <c r="I153" s="264"/>
      <c r="J153" s="265">
        <f>ROUND(I153*H153,2)</f>
        <v>0</v>
      </c>
      <c r="K153" s="261" t="s">
        <v>183</v>
      </c>
      <c r="L153" s="266"/>
      <c r="M153" s="267" t="s">
        <v>1</v>
      </c>
      <c r="N153" s="268" t="s">
        <v>41</v>
      </c>
      <c r="O153" s="71"/>
      <c r="P153" s="214">
        <f>O153*H153</f>
        <v>0</v>
      </c>
      <c r="Q153" s="214">
        <v>1</v>
      </c>
      <c r="R153" s="214">
        <f>Q153*H153</f>
        <v>35.1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210</v>
      </c>
      <c r="AT153" s="216" t="s">
        <v>341</v>
      </c>
      <c r="AU153" s="216" t="s">
        <v>86</v>
      </c>
      <c r="AY153" s="17" t="s">
        <v>176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84</v>
      </c>
      <c r="BK153" s="217">
        <f>ROUND(I153*H153,2)</f>
        <v>0</v>
      </c>
      <c r="BL153" s="17" t="s">
        <v>193</v>
      </c>
      <c r="BM153" s="216" t="s">
        <v>779</v>
      </c>
    </row>
    <row r="154" spans="2:51" s="13" customFormat="1" ht="10.2">
      <c r="B154" s="218"/>
      <c r="C154" s="219"/>
      <c r="D154" s="220" t="s">
        <v>226</v>
      </c>
      <c r="E154" s="221" t="s">
        <v>1</v>
      </c>
      <c r="F154" s="222" t="s">
        <v>780</v>
      </c>
      <c r="G154" s="219"/>
      <c r="H154" s="223">
        <v>17.55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226</v>
      </c>
      <c r="AU154" s="229" t="s">
        <v>86</v>
      </c>
      <c r="AV154" s="13" t="s">
        <v>86</v>
      </c>
      <c r="AW154" s="13" t="s">
        <v>32</v>
      </c>
      <c r="AX154" s="13" t="s">
        <v>76</v>
      </c>
      <c r="AY154" s="229" t="s">
        <v>176</v>
      </c>
    </row>
    <row r="155" spans="2:51" s="14" customFormat="1" ht="10.2">
      <c r="B155" s="233"/>
      <c r="C155" s="234"/>
      <c r="D155" s="220" t="s">
        <v>226</v>
      </c>
      <c r="E155" s="235" t="s">
        <v>1</v>
      </c>
      <c r="F155" s="236" t="s">
        <v>249</v>
      </c>
      <c r="G155" s="234"/>
      <c r="H155" s="237">
        <v>17.55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226</v>
      </c>
      <c r="AU155" s="243" t="s">
        <v>86</v>
      </c>
      <c r="AV155" s="14" t="s">
        <v>193</v>
      </c>
      <c r="AW155" s="14" t="s">
        <v>32</v>
      </c>
      <c r="AX155" s="14" t="s">
        <v>84</v>
      </c>
      <c r="AY155" s="243" t="s">
        <v>176</v>
      </c>
    </row>
    <row r="156" spans="2:51" s="13" customFormat="1" ht="10.2">
      <c r="B156" s="218"/>
      <c r="C156" s="219"/>
      <c r="D156" s="220" t="s">
        <v>226</v>
      </c>
      <c r="E156" s="219"/>
      <c r="F156" s="222" t="s">
        <v>781</v>
      </c>
      <c r="G156" s="219"/>
      <c r="H156" s="223">
        <v>35.1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226</v>
      </c>
      <c r="AU156" s="229" t="s">
        <v>86</v>
      </c>
      <c r="AV156" s="13" t="s">
        <v>86</v>
      </c>
      <c r="AW156" s="13" t="s">
        <v>4</v>
      </c>
      <c r="AX156" s="13" t="s">
        <v>84</v>
      </c>
      <c r="AY156" s="229" t="s">
        <v>176</v>
      </c>
    </row>
    <row r="157" spans="1:65" s="2" customFormat="1" ht="24.15" customHeight="1">
      <c r="A157" s="34"/>
      <c r="B157" s="35"/>
      <c r="C157" s="205" t="s">
        <v>200</v>
      </c>
      <c r="D157" s="205" t="s">
        <v>179</v>
      </c>
      <c r="E157" s="206" t="s">
        <v>347</v>
      </c>
      <c r="F157" s="207" t="s">
        <v>348</v>
      </c>
      <c r="G157" s="208" t="s">
        <v>344</v>
      </c>
      <c r="H157" s="209">
        <v>88.8</v>
      </c>
      <c r="I157" s="210"/>
      <c r="J157" s="211">
        <f>ROUND(I157*H157,2)</f>
        <v>0</v>
      </c>
      <c r="K157" s="207" t="s">
        <v>183</v>
      </c>
      <c r="L157" s="39"/>
      <c r="M157" s="212" t="s">
        <v>1</v>
      </c>
      <c r="N157" s="213" t="s">
        <v>41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193</v>
      </c>
      <c r="AT157" s="216" t="s">
        <v>179</v>
      </c>
      <c r="AU157" s="216" t="s">
        <v>86</v>
      </c>
      <c r="AY157" s="17" t="s">
        <v>176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84</v>
      </c>
      <c r="BK157" s="217">
        <f>ROUND(I157*H157,2)</f>
        <v>0</v>
      </c>
      <c r="BL157" s="17" t="s">
        <v>193</v>
      </c>
      <c r="BM157" s="216" t="s">
        <v>782</v>
      </c>
    </row>
    <row r="158" spans="2:51" s="13" customFormat="1" ht="10.2">
      <c r="B158" s="218"/>
      <c r="C158" s="219"/>
      <c r="D158" s="220" t="s">
        <v>226</v>
      </c>
      <c r="E158" s="221" t="s">
        <v>1</v>
      </c>
      <c r="F158" s="222" t="s">
        <v>772</v>
      </c>
      <c r="G158" s="219"/>
      <c r="H158" s="223">
        <v>44.4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226</v>
      </c>
      <c r="AU158" s="229" t="s">
        <v>86</v>
      </c>
      <c r="AV158" s="13" t="s">
        <v>86</v>
      </c>
      <c r="AW158" s="13" t="s">
        <v>32</v>
      </c>
      <c r="AX158" s="13" t="s">
        <v>84</v>
      </c>
      <c r="AY158" s="229" t="s">
        <v>176</v>
      </c>
    </row>
    <row r="159" spans="2:51" s="13" customFormat="1" ht="10.2">
      <c r="B159" s="218"/>
      <c r="C159" s="219"/>
      <c r="D159" s="220" t="s">
        <v>226</v>
      </c>
      <c r="E159" s="219"/>
      <c r="F159" s="222" t="s">
        <v>783</v>
      </c>
      <c r="G159" s="219"/>
      <c r="H159" s="223">
        <v>88.8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226</v>
      </c>
      <c r="AU159" s="229" t="s">
        <v>86</v>
      </c>
      <c r="AV159" s="13" t="s">
        <v>86</v>
      </c>
      <c r="AW159" s="13" t="s">
        <v>4</v>
      </c>
      <c r="AX159" s="13" t="s">
        <v>84</v>
      </c>
      <c r="AY159" s="229" t="s">
        <v>176</v>
      </c>
    </row>
    <row r="160" spans="1:65" s="2" customFormat="1" ht="14.4" customHeight="1">
      <c r="A160" s="34"/>
      <c r="B160" s="35"/>
      <c r="C160" s="205" t="s">
        <v>205</v>
      </c>
      <c r="D160" s="205" t="s">
        <v>179</v>
      </c>
      <c r="E160" s="206" t="s">
        <v>352</v>
      </c>
      <c r="F160" s="207" t="s">
        <v>353</v>
      </c>
      <c r="G160" s="208" t="s">
        <v>291</v>
      </c>
      <c r="H160" s="209">
        <v>44.4</v>
      </c>
      <c r="I160" s="210"/>
      <c r="J160" s="211">
        <f>ROUND(I160*H160,2)</f>
        <v>0</v>
      </c>
      <c r="K160" s="207" t="s">
        <v>183</v>
      </c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193</v>
      </c>
      <c r="AT160" s="216" t="s">
        <v>179</v>
      </c>
      <c r="AU160" s="216" t="s">
        <v>86</v>
      </c>
      <c r="AY160" s="17" t="s">
        <v>176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193</v>
      </c>
      <c r="BM160" s="216" t="s">
        <v>784</v>
      </c>
    </row>
    <row r="161" spans="2:51" s="13" customFormat="1" ht="10.2">
      <c r="B161" s="218"/>
      <c r="C161" s="219"/>
      <c r="D161" s="220" t="s">
        <v>226</v>
      </c>
      <c r="E161" s="221" t="s">
        <v>1</v>
      </c>
      <c r="F161" s="222" t="s">
        <v>772</v>
      </c>
      <c r="G161" s="219"/>
      <c r="H161" s="223">
        <v>44.4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226</v>
      </c>
      <c r="AU161" s="229" t="s">
        <v>86</v>
      </c>
      <c r="AV161" s="13" t="s">
        <v>86</v>
      </c>
      <c r="AW161" s="13" t="s">
        <v>32</v>
      </c>
      <c r="AX161" s="13" t="s">
        <v>76</v>
      </c>
      <c r="AY161" s="229" t="s">
        <v>176</v>
      </c>
    </row>
    <row r="162" spans="2:51" s="14" customFormat="1" ht="10.2">
      <c r="B162" s="233"/>
      <c r="C162" s="234"/>
      <c r="D162" s="220" t="s">
        <v>226</v>
      </c>
      <c r="E162" s="235" t="s">
        <v>1</v>
      </c>
      <c r="F162" s="236" t="s">
        <v>249</v>
      </c>
      <c r="G162" s="234"/>
      <c r="H162" s="237">
        <v>44.4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226</v>
      </c>
      <c r="AU162" s="243" t="s">
        <v>86</v>
      </c>
      <c r="AV162" s="14" t="s">
        <v>193</v>
      </c>
      <c r="AW162" s="14" t="s">
        <v>32</v>
      </c>
      <c r="AX162" s="14" t="s">
        <v>84</v>
      </c>
      <c r="AY162" s="243" t="s">
        <v>176</v>
      </c>
    </row>
    <row r="163" spans="2:63" s="12" customFormat="1" ht="22.8" customHeight="1">
      <c r="B163" s="189"/>
      <c r="C163" s="190"/>
      <c r="D163" s="191" t="s">
        <v>75</v>
      </c>
      <c r="E163" s="203" t="s">
        <v>193</v>
      </c>
      <c r="F163" s="203" t="s">
        <v>785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SUM(P164:P201)</f>
        <v>0</v>
      </c>
      <c r="Q163" s="197"/>
      <c r="R163" s="198">
        <f>SUM(R164:R201)</f>
        <v>14.761786599999999</v>
      </c>
      <c r="S163" s="197"/>
      <c r="T163" s="199">
        <f>SUM(T164:T201)</f>
        <v>0</v>
      </c>
      <c r="AR163" s="200" t="s">
        <v>84</v>
      </c>
      <c r="AT163" s="201" t="s">
        <v>75</v>
      </c>
      <c r="AU163" s="201" t="s">
        <v>84</v>
      </c>
      <c r="AY163" s="200" t="s">
        <v>176</v>
      </c>
      <c r="BK163" s="202">
        <f>SUM(BK164:BK201)</f>
        <v>0</v>
      </c>
    </row>
    <row r="164" spans="1:65" s="2" customFormat="1" ht="14.4" customHeight="1">
      <c r="A164" s="34"/>
      <c r="B164" s="35"/>
      <c r="C164" s="205" t="s">
        <v>210</v>
      </c>
      <c r="D164" s="205" t="s">
        <v>179</v>
      </c>
      <c r="E164" s="206" t="s">
        <v>786</v>
      </c>
      <c r="F164" s="207" t="s">
        <v>787</v>
      </c>
      <c r="G164" s="208" t="s">
        <v>291</v>
      </c>
      <c r="H164" s="209">
        <v>1.699</v>
      </c>
      <c r="I164" s="210"/>
      <c r="J164" s="211">
        <f>ROUND(I164*H164,2)</f>
        <v>0</v>
      </c>
      <c r="K164" s="207" t="s">
        <v>183</v>
      </c>
      <c r="L164" s="39"/>
      <c r="M164" s="212" t="s">
        <v>1</v>
      </c>
      <c r="N164" s="213" t="s">
        <v>41</v>
      </c>
      <c r="O164" s="71"/>
      <c r="P164" s="214">
        <f>O164*H164</f>
        <v>0</v>
      </c>
      <c r="Q164" s="214">
        <v>1.7034</v>
      </c>
      <c r="R164" s="214">
        <f>Q164*H164</f>
        <v>2.8940766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193</v>
      </c>
      <c r="AT164" s="216" t="s">
        <v>179</v>
      </c>
      <c r="AU164" s="216" t="s">
        <v>86</v>
      </c>
      <c r="AY164" s="17" t="s">
        <v>176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84</v>
      </c>
      <c r="BK164" s="217">
        <f>ROUND(I164*H164,2)</f>
        <v>0</v>
      </c>
      <c r="BL164" s="17" t="s">
        <v>193</v>
      </c>
      <c r="BM164" s="216" t="s">
        <v>788</v>
      </c>
    </row>
    <row r="165" spans="2:51" s="15" customFormat="1" ht="20.4">
      <c r="B165" s="249"/>
      <c r="C165" s="250"/>
      <c r="D165" s="220" t="s">
        <v>226</v>
      </c>
      <c r="E165" s="251" t="s">
        <v>1</v>
      </c>
      <c r="F165" s="252" t="s">
        <v>789</v>
      </c>
      <c r="G165" s="250"/>
      <c r="H165" s="251" t="s">
        <v>1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226</v>
      </c>
      <c r="AU165" s="258" t="s">
        <v>86</v>
      </c>
      <c r="AV165" s="15" t="s">
        <v>84</v>
      </c>
      <c r="AW165" s="15" t="s">
        <v>32</v>
      </c>
      <c r="AX165" s="15" t="s">
        <v>76</v>
      </c>
      <c r="AY165" s="258" t="s">
        <v>176</v>
      </c>
    </row>
    <row r="166" spans="2:51" s="15" customFormat="1" ht="10.2">
      <c r="B166" s="249"/>
      <c r="C166" s="250"/>
      <c r="D166" s="220" t="s">
        <v>226</v>
      </c>
      <c r="E166" s="251" t="s">
        <v>1</v>
      </c>
      <c r="F166" s="252" t="s">
        <v>790</v>
      </c>
      <c r="G166" s="250"/>
      <c r="H166" s="251" t="s">
        <v>1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226</v>
      </c>
      <c r="AU166" s="258" t="s">
        <v>86</v>
      </c>
      <c r="AV166" s="15" t="s">
        <v>84</v>
      </c>
      <c r="AW166" s="15" t="s">
        <v>32</v>
      </c>
      <c r="AX166" s="15" t="s">
        <v>76</v>
      </c>
      <c r="AY166" s="258" t="s">
        <v>176</v>
      </c>
    </row>
    <row r="167" spans="2:51" s="15" customFormat="1" ht="10.2">
      <c r="B167" s="249"/>
      <c r="C167" s="250"/>
      <c r="D167" s="220" t="s">
        <v>226</v>
      </c>
      <c r="E167" s="251" t="s">
        <v>1</v>
      </c>
      <c r="F167" s="252" t="s">
        <v>791</v>
      </c>
      <c r="G167" s="250"/>
      <c r="H167" s="251" t="s">
        <v>1</v>
      </c>
      <c r="I167" s="253"/>
      <c r="J167" s="250"/>
      <c r="K167" s="250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226</v>
      </c>
      <c r="AU167" s="258" t="s">
        <v>86</v>
      </c>
      <c r="AV167" s="15" t="s">
        <v>84</v>
      </c>
      <c r="AW167" s="15" t="s">
        <v>32</v>
      </c>
      <c r="AX167" s="15" t="s">
        <v>76</v>
      </c>
      <c r="AY167" s="258" t="s">
        <v>176</v>
      </c>
    </row>
    <row r="168" spans="2:51" s="15" customFormat="1" ht="10.2">
      <c r="B168" s="249"/>
      <c r="C168" s="250"/>
      <c r="D168" s="220" t="s">
        <v>226</v>
      </c>
      <c r="E168" s="251" t="s">
        <v>1</v>
      </c>
      <c r="F168" s="252" t="s">
        <v>792</v>
      </c>
      <c r="G168" s="250"/>
      <c r="H168" s="251" t="s">
        <v>1</v>
      </c>
      <c r="I168" s="253"/>
      <c r="J168" s="250"/>
      <c r="K168" s="250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226</v>
      </c>
      <c r="AU168" s="258" t="s">
        <v>86</v>
      </c>
      <c r="AV168" s="15" t="s">
        <v>84</v>
      </c>
      <c r="AW168" s="15" t="s">
        <v>32</v>
      </c>
      <c r="AX168" s="15" t="s">
        <v>76</v>
      </c>
      <c r="AY168" s="258" t="s">
        <v>176</v>
      </c>
    </row>
    <row r="169" spans="2:51" s="15" customFormat="1" ht="10.2">
      <c r="B169" s="249"/>
      <c r="C169" s="250"/>
      <c r="D169" s="220" t="s">
        <v>226</v>
      </c>
      <c r="E169" s="251" t="s">
        <v>1</v>
      </c>
      <c r="F169" s="252" t="s">
        <v>400</v>
      </c>
      <c r="G169" s="250"/>
      <c r="H169" s="251" t="s">
        <v>1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226</v>
      </c>
      <c r="AU169" s="258" t="s">
        <v>86</v>
      </c>
      <c r="AV169" s="15" t="s">
        <v>84</v>
      </c>
      <c r="AW169" s="15" t="s">
        <v>32</v>
      </c>
      <c r="AX169" s="15" t="s">
        <v>76</v>
      </c>
      <c r="AY169" s="258" t="s">
        <v>176</v>
      </c>
    </row>
    <row r="170" spans="2:51" s="15" customFormat="1" ht="20.4">
      <c r="B170" s="249"/>
      <c r="C170" s="250"/>
      <c r="D170" s="220" t="s">
        <v>226</v>
      </c>
      <c r="E170" s="251" t="s">
        <v>1</v>
      </c>
      <c r="F170" s="252" t="s">
        <v>789</v>
      </c>
      <c r="G170" s="250"/>
      <c r="H170" s="251" t="s">
        <v>1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226</v>
      </c>
      <c r="AU170" s="258" t="s">
        <v>86</v>
      </c>
      <c r="AV170" s="15" t="s">
        <v>84</v>
      </c>
      <c r="AW170" s="15" t="s">
        <v>32</v>
      </c>
      <c r="AX170" s="15" t="s">
        <v>76</v>
      </c>
      <c r="AY170" s="258" t="s">
        <v>176</v>
      </c>
    </row>
    <row r="171" spans="2:51" s="15" customFormat="1" ht="10.2">
      <c r="B171" s="249"/>
      <c r="C171" s="250"/>
      <c r="D171" s="220" t="s">
        <v>226</v>
      </c>
      <c r="E171" s="251" t="s">
        <v>1</v>
      </c>
      <c r="F171" s="252" t="s">
        <v>790</v>
      </c>
      <c r="G171" s="250"/>
      <c r="H171" s="251" t="s">
        <v>1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226</v>
      </c>
      <c r="AU171" s="258" t="s">
        <v>86</v>
      </c>
      <c r="AV171" s="15" t="s">
        <v>84</v>
      </c>
      <c r="AW171" s="15" t="s">
        <v>32</v>
      </c>
      <c r="AX171" s="15" t="s">
        <v>76</v>
      </c>
      <c r="AY171" s="258" t="s">
        <v>176</v>
      </c>
    </row>
    <row r="172" spans="2:51" s="15" customFormat="1" ht="10.2">
      <c r="B172" s="249"/>
      <c r="C172" s="250"/>
      <c r="D172" s="220" t="s">
        <v>226</v>
      </c>
      <c r="E172" s="251" t="s">
        <v>1</v>
      </c>
      <c r="F172" s="252" t="s">
        <v>400</v>
      </c>
      <c r="G172" s="250"/>
      <c r="H172" s="251" t="s">
        <v>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226</v>
      </c>
      <c r="AU172" s="258" t="s">
        <v>86</v>
      </c>
      <c r="AV172" s="15" t="s">
        <v>84</v>
      </c>
      <c r="AW172" s="15" t="s">
        <v>32</v>
      </c>
      <c r="AX172" s="15" t="s">
        <v>76</v>
      </c>
      <c r="AY172" s="258" t="s">
        <v>176</v>
      </c>
    </row>
    <row r="173" spans="2:51" s="15" customFormat="1" ht="10.2">
      <c r="B173" s="249"/>
      <c r="C173" s="250"/>
      <c r="D173" s="220" t="s">
        <v>226</v>
      </c>
      <c r="E173" s="251" t="s">
        <v>1</v>
      </c>
      <c r="F173" s="252" t="s">
        <v>793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226</v>
      </c>
      <c r="AU173" s="258" t="s">
        <v>86</v>
      </c>
      <c r="AV173" s="15" t="s">
        <v>84</v>
      </c>
      <c r="AW173" s="15" t="s">
        <v>32</v>
      </c>
      <c r="AX173" s="15" t="s">
        <v>76</v>
      </c>
      <c r="AY173" s="258" t="s">
        <v>176</v>
      </c>
    </row>
    <row r="174" spans="2:51" s="15" customFormat="1" ht="10.2">
      <c r="B174" s="249"/>
      <c r="C174" s="250"/>
      <c r="D174" s="220" t="s">
        <v>226</v>
      </c>
      <c r="E174" s="251" t="s">
        <v>1</v>
      </c>
      <c r="F174" s="252" t="s">
        <v>794</v>
      </c>
      <c r="G174" s="250"/>
      <c r="H174" s="251" t="s">
        <v>1</v>
      </c>
      <c r="I174" s="253"/>
      <c r="J174" s="250"/>
      <c r="K174" s="250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226</v>
      </c>
      <c r="AU174" s="258" t="s">
        <v>86</v>
      </c>
      <c r="AV174" s="15" t="s">
        <v>84</v>
      </c>
      <c r="AW174" s="15" t="s">
        <v>32</v>
      </c>
      <c r="AX174" s="15" t="s">
        <v>76</v>
      </c>
      <c r="AY174" s="258" t="s">
        <v>176</v>
      </c>
    </row>
    <row r="175" spans="2:51" s="15" customFormat="1" ht="10.2">
      <c r="B175" s="249"/>
      <c r="C175" s="250"/>
      <c r="D175" s="220" t="s">
        <v>226</v>
      </c>
      <c r="E175" s="251" t="s">
        <v>1</v>
      </c>
      <c r="F175" s="252" t="s">
        <v>795</v>
      </c>
      <c r="G175" s="250"/>
      <c r="H175" s="251" t="s">
        <v>1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226</v>
      </c>
      <c r="AU175" s="258" t="s">
        <v>86</v>
      </c>
      <c r="AV175" s="15" t="s">
        <v>84</v>
      </c>
      <c r="AW175" s="15" t="s">
        <v>32</v>
      </c>
      <c r="AX175" s="15" t="s">
        <v>76</v>
      </c>
      <c r="AY175" s="258" t="s">
        <v>176</v>
      </c>
    </row>
    <row r="176" spans="2:51" s="13" customFormat="1" ht="10.2">
      <c r="B176" s="218"/>
      <c r="C176" s="219"/>
      <c r="D176" s="220" t="s">
        <v>226</v>
      </c>
      <c r="E176" s="221" t="s">
        <v>1</v>
      </c>
      <c r="F176" s="222" t="s">
        <v>796</v>
      </c>
      <c r="G176" s="219"/>
      <c r="H176" s="223">
        <v>0.949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226</v>
      </c>
      <c r="AU176" s="229" t="s">
        <v>86</v>
      </c>
      <c r="AV176" s="13" t="s">
        <v>86</v>
      </c>
      <c r="AW176" s="13" t="s">
        <v>32</v>
      </c>
      <c r="AX176" s="13" t="s">
        <v>76</v>
      </c>
      <c r="AY176" s="229" t="s">
        <v>176</v>
      </c>
    </row>
    <row r="177" spans="2:51" s="13" customFormat="1" ht="10.2">
      <c r="B177" s="218"/>
      <c r="C177" s="219"/>
      <c r="D177" s="220" t="s">
        <v>226</v>
      </c>
      <c r="E177" s="221" t="s">
        <v>1</v>
      </c>
      <c r="F177" s="222" t="s">
        <v>797</v>
      </c>
      <c r="G177" s="219"/>
      <c r="H177" s="223">
        <v>0.75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226</v>
      </c>
      <c r="AU177" s="229" t="s">
        <v>86</v>
      </c>
      <c r="AV177" s="13" t="s">
        <v>86</v>
      </c>
      <c r="AW177" s="13" t="s">
        <v>32</v>
      </c>
      <c r="AX177" s="13" t="s">
        <v>76</v>
      </c>
      <c r="AY177" s="229" t="s">
        <v>176</v>
      </c>
    </row>
    <row r="178" spans="2:51" s="14" customFormat="1" ht="10.2">
      <c r="B178" s="233"/>
      <c r="C178" s="234"/>
      <c r="D178" s="220" t="s">
        <v>226</v>
      </c>
      <c r="E178" s="235" t="s">
        <v>1</v>
      </c>
      <c r="F178" s="236" t="s">
        <v>249</v>
      </c>
      <c r="G178" s="234"/>
      <c r="H178" s="237">
        <v>1.699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226</v>
      </c>
      <c r="AU178" s="243" t="s">
        <v>86</v>
      </c>
      <c r="AV178" s="14" t="s">
        <v>193</v>
      </c>
      <c r="AW178" s="14" t="s">
        <v>32</v>
      </c>
      <c r="AX178" s="14" t="s">
        <v>84</v>
      </c>
      <c r="AY178" s="243" t="s">
        <v>176</v>
      </c>
    </row>
    <row r="179" spans="1:65" s="2" customFormat="1" ht="24.15" customHeight="1">
      <c r="A179" s="34"/>
      <c r="B179" s="35"/>
      <c r="C179" s="205" t="s">
        <v>213</v>
      </c>
      <c r="D179" s="205" t="s">
        <v>179</v>
      </c>
      <c r="E179" s="206" t="s">
        <v>798</v>
      </c>
      <c r="F179" s="207" t="s">
        <v>799</v>
      </c>
      <c r="G179" s="208" t="s">
        <v>240</v>
      </c>
      <c r="H179" s="209">
        <v>2</v>
      </c>
      <c r="I179" s="210"/>
      <c r="J179" s="211">
        <f>ROUND(I179*H179,2)</f>
        <v>0</v>
      </c>
      <c r="K179" s="207" t="s">
        <v>183</v>
      </c>
      <c r="L179" s="39"/>
      <c r="M179" s="212" t="s">
        <v>1</v>
      </c>
      <c r="N179" s="213" t="s">
        <v>41</v>
      </c>
      <c r="O179" s="71"/>
      <c r="P179" s="214">
        <f>O179*H179</f>
        <v>0</v>
      </c>
      <c r="Q179" s="214">
        <v>0.0066</v>
      </c>
      <c r="R179" s="214">
        <f>Q179*H179</f>
        <v>0.0132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193</v>
      </c>
      <c r="AT179" s="216" t="s">
        <v>179</v>
      </c>
      <c r="AU179" s="216" t="s">
        <v>86</v>
      </c>
      <c r="AY179" s="17" t="s">
        <v>176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84</v>
      </c>
      <c r="BK179" s="217">
        <f>ROUND(I179*H179,2)</f>
        <v>0</v>
      </c>
      <c r="BL179" s="17" t="s">
        <v>193</v>
      </c>
      <c r="BM179" s="216" t="s">
        <v>800</v>
      </c>
    </row>
    <row r="180" spans="1:65" s="2" customFormat="1" ht="24.15" customHeight="1">
      <c r="A180" s="34"/>
      <c r="B180" s="35"/>
      <c r="C180" s="259" t="s">
        <v>217</v>
      </c>
      <c r="D180" s="259" t="s">
        <v>341</v>
      </c>
      <c r="E180" s="260" t="s">
        <v>801</v>
      </c>
      <c r="F180" s="261" t="s">
        <v>802</v>
      </c>
      <c r="G180" s="262" t="s">
        <v>240</v>
      </c>
      <c r="H180" s="263">
        <v>1</v>
      </c>
      <c r="I180" s="264"/>
      <c r="J180" s="265">
        <f>ROUND(I180*H180,2)</f>
        <v>0</v>
      </c>
      <c r="K180" s="261" t="s">
        <v>183</v>
      </c>
      <c r="L180" s="266"/>
      <c r="M180" s="267" t="s">
        <v>1</v>
      </c>
      <c r="N180" s="268" t="s">
        <v>41</v>
      </c>
      <c r="O180" s="71"/>
      <c r="P180" s="214">
        <f>O180*H180</f>
        <v>0</v>
      </c>
      <c r="Q180" s="214">
        <v>0.081</v>
      </c>
      <c r="R180" s="214">
        <f>Q180*H180</f>
        <v>0.081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210</v>
      </c>
      <c r="AT180" s="216" t="s">
        <v>341</v>
      </c>
      <c r="AU180" s="216" t="s">
        <v>86</v>
      </c>
      <c r="AY180" s="17" t="s">
        <v>176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84</v>
      </c>
      <c r="BK180" s="217">
        <f>ROUND(I180*H180,2)</f>
        <v>0</v>
      </c>
      <c r="BL180" s="17" t="s">
        <v>193</v>
      </c>
      <c r="BM180" s="216" t="s">
        <v>803</v>
      </c>
    </row>
    <row r="181" spans="1:65" s="2" customFormat="1" ht="24.15" customHeight="1">
      <c r="A181" s="34"/>
      <c r="B181" s="35"/>
      <c r="C181" s="259" t="s">
        <v>222</v>
      </c>
      <c r="D181" s="259" t="s">
        <v>341</v>
      </c>
      <c r="E181" s="260" t="s">
        <v>804</v>
      </c>
      <c r="F181" s="261" t="s">
        <v>805</v>
      </c>
      <c r="G181" s="262" t="s">
        <v>240</v>
      </c>
      <c r="H181" s="263">
        <v>1</v>
      </c>
      <c r="I181" s="264"/>
      <c r="J181" s="265">
        <f>ROUND(I181*H181,2)</f>
        <v>0</v>
      </c>
      <c r="K181" s="261" t="s">
        <v>183</v>
      </c>
      <c r="L181" s="266"/>
      <c r="M181" s="267" t="s">
        <v>1</v>
      </c>
      <c r="N181" s="268" t="s">
        <v>41</v>
      </c>
      <c r="O181" s="71"/>
      <c r="P181" s="214">
        <f>O181*H181</f>
        <v>0</v>
      </c>
      <c r="Q181" s="214">
        <v>0.57</v>
      </c>
      <c r="R181" s="214">
        <f>Q181*H181</f>
        <v>0.57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6" t="s">
        <v>210</v>
      </c>
      <c r="AT181" s="216" t="s">
        <v>341</v>
      </c>
      <c r="AU181" s="216" t="s">
        <v>86</v>
      </c>
      <c r="AY181" s="17" t="s">
        <v>176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84</v>
      </c>
      <c r="BK181" s="217">
        <f>ROUND(I181*H181,2)</f>
        <v>0</v>
      </c>
      <c r="BL181" s="17" t="s">
        <v>193</v>
      </c>
      <c r="BM181" s="216" t="s">
        <v>806</v>
      </c>
    </row>
    <row r="182" spans="1:65" s="2" customFormat="1" ht="24.15" customHeight="1">
      <c r="A182" s="34"/>
      <c r="B182" s="35"/>
      <c r="C182" s="205" t="s">
        <v>227</v>
      </c>
      <c r="D182" s="205" t="s">
        <v>179</v>
      </c>
      <c r="E182" s="206" t="s">
        <v>807</v>
      </c>
      <c r="F182" s="207" t="s">
        <v>808</v>
      </c>
      <c r="G182" s="208" t="s">
        <v>291</v>
      </c>
      <c r="H182" s="209">
        <v>5.015</v>
      </c>
      <c r="I182" s="210"/>
      <c r="J182" s="211">
        <f>ROUND(I182*H182,2)</f>
        <v>0</v>
      </c>
      <c r="K182" s="207" t="s">
        <v>183</v>
      </c>
      <c r="L182" s="39"/>
      <c r="M182" s="212" t="s">
        <v>1</v>
      </c>
      <c r="N182" s="213" t="s">
        <v>41</v>
      </c>
      <c r="O182" s="71"/>
      <c r="P182" s="214">
        <f>O182*H182</f>
        <v>0</v>
      </c>
      <c r="Q182" s="214">
        <v>2.234</v>
      </c>
      <c r="R182" s="214">
        <f>Q182*H182</f>
        <v>11.20351</v>
      </c>
      <c r="S182" s="214">
        <v>0</v>
      </c>
      <c r="T182" s="21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6" t="s">
        <v>193</v>
      </c>
      <c r="AT182" s="216" t="s">
        <v>179</v>
      </c>
      <c r="AU182" s="216" t="s">
        <v>86</v>
      </c>
      <c r="AY182" s="17" t="s">
        <v>176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84</v>
      </c>
      <c r="BK182" s="217">
        <f>ROUND(I182*H182,2)</f>
        <v>0</v>
      </c>
      <c r="BL182" s="17" t="s">
        <v>193</v>
      </c>
      <c r="BM182" s="216" t="s">
        <v>809</v>
      </c>
    </row>
    <row r="183" spans="2:51" s="15" customFormat="1" ht="20.4">
      <c r="B183" s="249"/>
      <c r="C183" s="250"/>
      <c r="D183" s="220" t="s">
        <v>226</v>
      </c>
      <c r="E183" s="251" t="s">
        <v>1</v>
      </c>
      <c r="F183" s="252" t="s">
        <v>789</v>
      </c>
      <c r="G183" s="250"/>
      <c r="H183" s="251" t="s">
        <v>1</v>
      </c>
      <c r="I183" s="253"/>
      <c r="J183" s="250"/>
      <c r="K183" s="250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226</v>
      </c>
      <c r="AU183" s="258" t="s">
        <v>86</v>
      </c>
      <c r="AV183" s="15" t="s">
        <v>84</v>
      </c>
      <c r="AW183" s="15" t="s">
        <v>32</v>
      </c>
      <c r="AX183" s="15" t="s">
        <v>76</v>
      </c>
      <c r="AY183" s="258" t="s">
        <v>176</v>
      </c>
    </row>
    <row r="184" spans="2:51" s="15" customFormat="1" ht="10.2">
      <c r="B184" s="249"/>
      <c r="C184" s="250"/>
      <c r="D184" s="220" t="s">
        <v>226</v>
      </c>
      <c r="E184" s="251" t="s">
        <v>1</v>
      </c>
      <c r="F184" s="252" t="s">
        <v>790</v>
      </c>
      <c r="G184" s="250"/>
      <c r="H184" s="251" t="s">
        <v>1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226</v>
      </c>
      <c r="AU184" s="258" t="s">
        <v>86</v>
      </c>
      <c r="AV184" s="15" t="s">
        <v>84</v>
      </c>
      <c r="AW184" s="15" t="s">
        <v>32</v>
      </c>
      <c r="AX184" s="15" t="s">
        <v>76</v>
      </c>
      <c r="AY184" s="258" t="s">
        <v>176</v>
      </c>
    </row>
    <row r="185" spans="2:51" s="15" customFormat="1" ht="10.2">
      <c r="B185" s="249"/>
      <c r="C185" s="250"/>
      <c r="D185" s="220" t="s">
        <v>226</v>
      </c>
      <c r="E185" s="251" t="s">
        <v>1</v>
      </c>
      <c r="F185" s="252" t="s">
        <v>791</v>
      </c>
      <c r="G185" s="250"/>
      <c r="H185" s="251" t="s">
        <v>1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226</v>
      </c>
      <c r="AU185" s="258" t="s">
        <v>86</v>
      </c>
      <c r="AV185" s="15" t="s">
        <v>84</v>
      </c>
      <c r="AW185" s="15" t="s">
        <v>32</v>
      </c>
      <c r="AX185" s="15" t="s">
        <v>76</v>
      </c>
      <c r="AY185" s="258" t="s">
        <v>176</v>
      </c>
    </row>
    <row r="186" spans="2:51" s="15" customFormat="1" ht="10.2">
      <c r="B186" s="249"/>
      <c r="C186" s="250"/>
      <c r="D186" s="220" t="s">
        <v>226</v>
      </c>
      <c r="E186" s="251" t="s">
        <v>1</v>
      </c>
      <c r="F186" s="252" t="s">
        <v>792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226</v>
      </c>
      <c r="AU186" s="258" t="s">
        <v>86</v>
      </c>
      <c r="AV186" s="15" t="s">
        <v>84</v>
      </c>
      <c r="AW186" s="15" t="s">
        <v>32</v>
      </c>
      <c r="AX186" s="15" t="s">
        <v>76</v>
      </c>
      <c r="AY186" s="258" t="s">
        <v>176</v>
      </c>
    </row>
    <row r="187" spans="2:51" s="15" customFormat="1" ht="10.2">
      <c r="B187" s="249"/>
      <c r="C187" s="250"/>
      <c r="D187" s="220" t="s">
        <v>226</v>
      </c>
      <c r="E187" s="251" t="s">
        <v>1</v>
      </c>
      <c r="F187" s="252" t="s">
        <v>400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226</v>
      </c>
      <c r="AU187" s="258" t="s">
        <v>86</v>
      </c>
      <c r="AV187" s="15" t="s">
        <v>84</v>
      </c>
      <c r="AW187" s="15" t="s">
        <v>32</v>
      </c>
      <c r="AX187" s="15" t="s">
        <v>76</v>
      </c>
      <c r="AY187" s="258" t="s">
        <v>176</v>
      </c>
    </row>
    <row r="188" spans="2:51" s="15" customFormat="1" ht="20.4">
      <c r="B188" s="249"/>
      <c r="C188" s="250"/>
      <c r="D188" s="220" t="s">
        <v>226</v>
      </c>
      <c r="E188" s="251" t="s">
        <v>1</v>
      </c>
      <c r="F188" s="252" t="s">
        <v>789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5" customFormat="1" ht="10.2">
      <c r="B189" s="249"/>
      <c r="C189" s="250"/>
      <c r="D189" s="220" t="s">
        <v>226</v>
      </c>
      <c r="E189" s="251" t="s">
        <v>1</v>
      </c>
      <c r="F189" s="252" t="s">
        <v>790</v>
      </c>
      <c r="G189" s="250"/>
      <c r="H189" s="251" t="s">
        <v>1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226</v>
      </c>
      <c r="AU189" s="258" t="s">
        <v>86</v>
      </c>
      <c r="AV189" s="15" t="s">
        <v>84</v>
      </c>
      <c r="AW189" s="15" t="s">
        <v>32</v>
      </c>
      <c r="AX189" s="15" t="s">
        <v>76</v>
      </c>
      <c r="AY189" s="258" t="s">
        <v>176</v>
      </c>
    </row>
    <row r="190" spans="2:51" s="15" customFormat="1" ht="10.2">
      <c r="B190" s="249"/>
      <c r="C190" s="250"/>
      <c r="D190" s="220" t="s">
        <v>226</v>
      </c>
      <c r="E190" s="251" t="s">
        <v>1</v>
      </c>
      <c r="F190" s="252" t="s">
        <v>810</v>
      </c>
      <c r="G190" s="250"/>
      <c r="H190" s="251" t="s">
        <v>1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226</v>
      </c>
      <c r="AU190" s="258" t="s">
        <v>86</v>
      </c>
      <c r="AV190" s="15" t="s">
        <v>84</v>
      </c>
      <c r="AW190" s="15" t="s">
        <v>32</v>
      </c>
      <c r="AX190" s="15" t="s">
        <v>76</v>
      </c>
      <c r="AY190" s="258" t="s">
        <v>176</v>
      </c>
    </row>
    <row r="191" spans="2:51" s="15" customFormat="1" ht="10.2">
      <c r="B191" s="249"/>
      <c r="C191" s="250"/>
      <c r="D191" s="220" t="s">
        <v>226</v>
      </c>
      <c r="E191" s="251" t="s">
        <v>1</v>
      </c>
      <c r="F191" s="252" t="s">
        <v>811</v>
      </c>
      <c r="G191" s="250"/>
      <c r="H191" s="251" t="s">
        <v>1</v>
      </c>
      <c r="I191" s="253"/>
      <c r="J191" s="250"/>
      <c r="K191" s="250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226</v>
      </c>
      <c r="AU191" s="258" t="s">
        <v>86</v>
      </c>
      <c r="AV191" s="15" t="s">
        <v>84</v>
      </c>
      <c r="AW191" s="15" t="s">
        <v>32</v>
      </c>
      <c r="AX191" s="15" t="s">
        <v>76</v>
      </c>
      <c r="AY191" s="258" t="s">
        <v>176</v>
      </c>
    </row>
    <row r="192" spans="2:51" s="15" customFormat="1" ht="10.2">
      <c r="B192" s="249"/>
      <c r="C192" s="250"/>
      <c r="D192" s="220" t="s">
        <v>226</v>
      </c>
      <c r="E192" s="251" t="s">
        <v>1</v>
      </c>
      <c r="F192" s="252" t="s">
        <v>400</v>
      </c>
      <c r="G192" s="250"/>
      <c r="H192" s="251" t="s">
        <v>1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226</v>
      </c>
      <c r="AU192" s="258" t="s">
        <v>86</v>
      </c>
      <c r="AV192" s="15" t="s">
        <v>84</v>
      </c>
      <c r="AW192" s="15" t="s">
        <v>32</v>
      </c>
      <c r="AX192" s="15" t="s">
        <v>76</v>
      </c>
      <c r="AY192" s="258" t="s">
        <v>176</v>
      </c>
    </row>
    <row r="193" spans="2:51" s="15" customFormat="1" ht="10.2">
      <c r="B193" s="249"/>
      <c r="C193" s="250"/>
      <c r="D193" s="220" t="s">
        <v>226</v>
      </c>
      <c r="E193" s="251" t="s">
        <v>1</v>
      </c>
      <c r="F193" s="252" t="s">
        <v>793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794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5" customFormat="1" ht="10.2">
      <c r="B195" s="249"/>
      <c r="C195" s="250"/>
      <c r="D195" s="220" t="s">
        <v>226</v>
      </c>
      <c r="E195" s="251" t="s">
        <v>1</v>
      </c>
      <c r="F195" s="252" t="s">
        <v>795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5" customFormat="1" ht="10.2">
      <c r="B196" s="249"/>
      <c r="C196" s="250"/>
      <c r="D196" s="220" t="s">
        <v>226</v>
      </c>
      <c r="E196" s="251" t="s">
        <v>1</v>
      </c>
      <c r="F196" s="252" t="s">
        <v>400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226</v>
      </c>
      <c r="AU196" s="258" t="s">
        <v>86</v>
      </c>
      <c r="AV196" s="15" t="s">
        <v>84</v>
      </c>
      <c r="AW196" s="15" t="s">
        <v>32</v>
      </c>
      <c r="AX196" s="15" t="s">
        <v>76</v>
      </c>
      <c r="AY196" s="258" t="s">
        <v>176</v>
      </c>
    </row>
    <row r="197" spans="2:51" s="15" customFormat="1" ht="10.2">
      <c r="B197" s="249"/>
      <c r="C197" s="250"/>
      <c r="D197" s="220" t="s">
        <v>226</v>
      </c>
      <c r="E197" s="251" t="s">
        <v>1</v>
      </c>
      <c r="F197" s="252" t="s">
        <v>812</v>
      </c>
      <c r="G197" s="250"/>
      <c r="H197" s="251" t="s">
        <v>1</v>
      </c>
      <c r="I197" s="253"/>
      <c r="J197" s="250"/>
      <c r="K197" s="250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226</v>
      </c>
      <c r="AU197" s="258" t="s">
        <v>86</v>
      </c>
      <c r="AV197" s="15" t="s">
        <v>84</v>
      </c>
      <c r="AW197" s="15" t="s">
        <v>32</v>
      </c>
      <c r="AX197" s="15" t="s">
        <v>76</v>
      </c>
      <c r="AY197" s="258" t="s">
        <v>176</v>
      </c>
    </row>
    <row r="198" spans="2:51" s="13" customFormat="1" ht="10.2">
      <c r="B198" s="218"/>
      <c r="C198" s="219"/>
      <c r="D198" s="220" t="s">
        <v>226</v>
      </c>
      <c r="E198" s="221" t="s">
        <v>1</v>
      </c>
      <c r="F198" s="222" t="s">
        <v>796</v>
      </c>
      <c r="G198" s="219"/>
      <c r="H198" s="223">
        <v>0.949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226</v>
      </c>
      <c r="AU198" s="229" t="s">
        <v>86</v>
      </c>
      <c r="AV198" s="13" t="s">
        <v>86</v>
      </c>
      <c r="AW198" s="13" t="s">
        <v>32</v>
      </c>
      <c r="AX198" s="13" t="s">
        <v>76</v>
      </c>
      <c r="AY198" s="229" t="s">
        <v>176</v>
      </c>
    </row>
    <row r="199" spans="2:51" s="13" customFormat="1" ht="10.2">
      <c r="B199" s="218"/>
      <c r="C199" s="219"/>
      <c r="D199" s="220" t="s">
        <v>226</v>
      </c>
      <c r="E199" s="221" t="s">
        <v>1</v>
      </c>
      <c r="F199" s="222" t="s">
        <v>813</v>
      </c>
      <c r="G199" s="219"/>
      <c r="H199" s="223">
        <v>3.316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226</v>
      </c>
      <c r="AU199" s="229" t="s">
        <v>86</v>
      </c>
      <c r="AV199" s="13" t="s">
        <v>86</v>
      </c>
      <c r="AW199" s="13" t="s">
        <v>32</v>
      </c>
      <c r="AX199" s="13" t="s">
        <v>76</v>
      </c>
      <c r="AY199" s="229" t="s">
        <v>176</v>
      </c>
    </row>
    <row r="200" spans="2:51" s="13" customFormat="1" ht="10.2">
      <c r="B200" s="218"/>
      <c r="C200" s="219"/>
      <c r="D200" s="220" t="s">
        <v>226</v>
      </c>
      <c r="E200" s="221" t="s">
        <v>1</v>
      </c>
      <c r="F200" s="222" t="s">
        <v>797</v>
      </c>
      <c r="G200" s="219"/>
      <c r="H200" s="223">
        <v>0.75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226</v>
      </c>
      <c r="AU200" s="229" t="s">
        <v>86</v>
      </c>
      <c r="AV200" s="13" t="s">
        <v>86</v>
      </c>
      <c r="AW200" s="13" t="s">
        <v>32</v>
      </c>
      <c r="AX200" s="13" t="s">
        <v>76</v>
      </c>
      <c r="AY200" s="229" t="s">
        <v>176</v>
      </c>
    </row>
    <row r="201" spans="2:51" s="14" customFormat="1" ht="10.2">
      <c r="B201" s="233"/>
      <c r="C201" s="234"/>
      <c r="D201" s="220" t="s">
        <v>226</v>
      </c>
      <c r="E201" s="235" t="s">
        <v>1</v>
      </c>
      <c r="F201" s="236" t="s">
        <v>249</v>
      </c>
      <c r="G201" s="234"/>
      <c r="H201" s="237">
        <v>5.015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226</v>
      </c>
      <c r="AU201" s="243" t="s">
        <v>86</v>
      </c>
      <c r="AV201" s="14" t="s">
        <v>193</v>
      </c>
      <c r="AW201" s="14" t="s">
        <v>32</v>
      </c>
      <c r="AX201" s="14" t="s">
        <v>84</v>
      </c>
      <c r="AY201" s="243" t="s">
        <v>176</v>
      </c>
    </row>
    <row r="202" spans="2:63" s="12" customFormat="1" ht="22.8" customHeight="1">
      <c r="B202" s="189"/>
      <c r="C202" s="190"/>
      <c r="D202" s="191" t="s">
        <v>75</v>
      </c>
      <c r="E202" s="203" t="s">
        <v>210</v>
      </c>
      <c r="F202" s="203" t="s">
        <v>814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SUM(P203:P204)</f>
        <v>0</v>
      </c>
      <c r="Q202" s="197"/>
      <c r="R202" s="198">
        <f>SUM(R203:R204)</f>
        <v>0.41334000000000004</v>
      </c>
      <c r="S202" s="197"/>
      <c r="T202" s="199">
        <f>SUM(T203:T204)</f>
        <v>0</v>
      </c>
      <c r="AR202" s="200" t="s">
        <v>84</v>
      </c>
      <c r="AT202" s="201" t="s">
        <v>75</v>
      </c>
      <c r="AU202" s="201" t="s">
        <v>84</v>
      </c>
      <c r="AY202" s="200" t="s">
        <v>176</v>
      </c>
      <c r="BK202" s="202">
        <f>SUM(BK203:BK204)</f>
        <v>0</v>
      </c>
    </row>
    <row r="203" spans="1:65" s="2" customFormat="1" ht="24.15" customHeight="1">
      <c r="A203" s="34"/>
      <c r="B203" s="35"/>
      <c r="C203" s="205" t="s">
        <v>332</v>
      </c>
      <c r="D203" s="205" t="s">
        <v>179</v>
      </c>
      <c r="E203" s="206" t="s">
        <v>815</v>
      </c>
      <c r="F203" s="207" t="s">
        <v>816</v>
      </c>
      <c r="G203" s="208" t="s">
        <v>240</v>
      </c>
      <c r="H203" s="209">
        <v>1</v>
      </c>
      <c r="I203" s="210"/>
      <c r="J203" s="211">
        <f>ROUND(I203*H203,2)</f>
        <v>0</v>
      </c>
      <c r="K203" s="207" t="s">
        <v>183</v>
      </c>
      <c r="L203" s="39"/>
      <c r="M203" s="212" t="s">
        <v>1</v>
      </c>
      <c r="N203" s="213" t="s">
        <v>41</v>
      </c>
      <c r="O203" s="71"/>
      <c r="P203" s="214">
        <f>O203*H203</f>
        <v>0</v>
      </c>
      <c r="Q203" s="214">
        <v>0.21734</v>
      </c>
      <c r="R203" s="214">
        <f>Q203*H203</f>
        <v>0.21734</v>
      </c>
      <c r="S203" s="214">
        <v>0</v>
      </c>
      <c r="T203" s="21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6" t="s">
        <v>193</v>
      </c>
      <c r="AT203" s="216" t="s">
        <v>179</v>
      </c>
      <c r="AU203" s="216" t="s">
        <v>86</v>
      </c>
      <c r="AY203" s="17" t="s">
        <v>176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7" t="s">
        <v>84</v>
      </c>
      <c r="BK203" s="217">
        <f>ROUND(I203*H203,2)</f>
        <v>0</v>
      </c>
      <c r="BL203" s="17" t="s">
        <v>193</v>
      </c>
      <c r="BM203" s="216" t="s">
        <v>817</v>
      </c>
    </row>
    <row r="204" spans="1:65" s="2" customFormat="1" ht="24.15" customHeight="1">
      <c r="A204" s="34"/>
      <c r="B204" s="35"/>
      <c r="C204" s="259" t="s">
        <v>340</v>
      </c>
      <c r="D204" s="259" t="s">
        <v>341</v>
      </c>
      <c r="E204" s="260" t="s">
        <v>818</v>
      </c>
      <c r="F204" s="261" t="s">
        <v>819</v>
      </c>
      <c r="G204" s="262" t="s">
        <v>240</v>
      </c>
      <c r="H204" s="263">
        <v>1</v>
      </c>
      <c r="I204" s="264"/>
      <c r="J204" s="265">
        <f>ROUND(I204*H204,2)</f>
        <v>0</v>
      </c>
      <c r="K204" s="261" t="s">
        <v>183</v>
      </c>
      <c r="L204" s="266"/>
      <c r="M204" s="267" t="s">
        <v>1</v>
      </c>
      <c r="N204" s="268" t="s">
        <v>41</v>
      </c>
      <c r="O204" s="71"/>
      <c r="P204" s="214">
        <f>O204*H204</f>
        <v>0</v>
      </c>
      <c r="Q204" s="214">
        <v>0.196</v>
      </c>
      <c r="R204" s="214">
        <f>Q204*H204</f>
        <v>0.196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210</v>
      </c>
      <c r="AT204" s="216" t="s">
        <v>341</v>
      </c>
      <c r="AU204" s="216" t="s">
        <v>86</v>
      </c>
      <c r="AY204" s="17" t="s">
        <v>176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84</v>
      </c>
      <c r="BK204" s="217">
        <f>ROUND(I204*H204,2)</f>
        <v>0</v>
      </c>
      <c r="BL204" s="17" t="s">
        <v>193</v>
      </c>
      <c r="BM204" s="216" t="s">
        <v>820</v>
      </c>
    </row>
    <row r="205" spans="2:63" s="12" customFormat="1" ht="22.8" customHeight="1">
      <c r="B205" s="189"/>
      <c r="C205" s="190"/>
      <c r="D205" s="191" t="s">
        <v>75</v>
      </c>
      <c r="E205" s="203" t="s">
        <v>213</v>
      </c>
      <c r="F205" s="203" t="s">
        <v>821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SUM(P206:P253)</f>
        <v>0</v>
      </c>
      <c r="Q205" s="197"/>
      <c r="R205" s="198">
        <f>SUM(R206:R253)</f>
        <v>63.29477459</v>
      </c>
      <c r="S205" s="197"/>
      <c r="T205" s="199">
        <f>SUM(T206:T253)</f>
        <v>16.2756</v>
      </c>
      <c r="AR205" s="200" t="s">
        <v>84</v>
      </c>
      <c r="AT205" s="201" t="s">
        <v>75</v>
      </c>
      <c r="AU205" s="201" t="s">
        <v>84</v>
      </c>
      <c r="AY205" s="200" t="s">
        <v>176</v>
      </c>
      <c r="BK205" s="202">
        <f>SUM(BK206:BK253)</f>
        <v>0</v>
      </c>
    </row>
    <row r="206" spans="1:65" s="2" customFormat="1" ht="24.15" customHeight="1">
      <c r="A206" s="34"/>
      <c r="B206" s="35"/>
      <c r="C206" s="205" t="s">
        <v>8</v>
      </c>
      <c r="D206" s="205" t="s">
        <v>179</v>
      </c>
      <c r="E206" s="206" t="s">
        <v>822</v>
      </c>
      <c r="F206" s="207" t="s">
        <v>823</v>
      </c>
      <c r="G206" s="208" t="s">
        <v>240</v>
      </c>
      <c r="H206" s="209">
        <v>1</v>
      </c>
      <c r="I206" s="210"/>
      <c r="J206" s="211">
        <f>ROUND(I206*H206,2)</f>
        <v>0</v>
      </c>
      <c r="K206" s="207" t="s">
        <v>183</v>
      </c>
      <c r="L206" s="39"/>
      <c r="M206" s="212" t="s">
        <v>1</v>
      </c>
      <c r="N206" s="213" t="s">
        <v>41</v>
      </c>
      <c r="O206" s="71"/>
      <c r="P206" s="214">
        <f>O206*H206</f>
        <v>0</v>
      </c>
      <c r="Q206" s="214">
        <v>16.75142</v>
      </c>
      <c r="R206" s="214">
        <f>Q206*H206</f>
        <v>16.75142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193</v>
      </c>
      <c r="AT206" s="216" t="s">
        <v>179</v>
      </c>
      <c r="AU206" s="216" t="s">
        <v>86</v>
      </c>
      <c r="AY206" s="17" t="s">
        <v>176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84</v>
      </c>
      <c r="BK206" s="217">
        <f>ROUND(I206*H206,2)</f>
        <v>0</v>
      </c>
      <c r="BL206" s="17" t="s">
        <v>193</v>
      </c>
      <c r="BM206" s="216" t="s">
        <v>824</v>
      </c>
    </row>
    <row r="207" spans="2:51" s="15" customFormat="1" ht="20.4">
      <c r="B207" s="249"/>
      <c r="C207" s="250"/>
      <c r="D207" s="220" t="s">
        <v>226</v>
      </c>
      <c r="E207" s="251" t="s">
        <v>1</v>
      </c>
      <c r="F207" s="252" t="s">
        <v>789</v>
      </c>
      <c r="G207" s="250"/>
      <c r="H207" s="251" t="s">
        <v>1</v>
      </c>
      <c r="I207" s="253"/>
      <c r="J207" s="250"/>
      <c r="K207" s="250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226</v>
      </c>
      <c r="AU207" s="258" t="s">
        <v>86</v>
      </c>
      <c r="AV207" s="15" t="s">
        <v>84</v>
      </c>
      <c r="AW207" s="15" t="s">
        <v>32</v>
      </c>
      <c r="AX207" s="15" t="s">
        <v>76</v>
      </c>
      <c r="AY207" s="258" t="s">
        <v>176</v>
      </c>
    </row>
    <row r="208" spans="2:51" s="15" customFormat="1" ht="10.2">
      <c r="B208" s="249"/>
      <c r="C208" s="250"/>
      <c r="D208" s="220" t="s">
        <v>226</v>
      </c>
      <c r="E208" s="251" t="s">
        <v>1</v>
      </c>
      <c r="F208" s="252" t="s">
        <v>790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226</v>
      </c>
      <c r="AU208" s="258" t="s">
        <v>86</v>
      </c>
      <c r="AV208" s="15" t="s">
        <v>84</v>
      </c>
      <c r="AW208" s="15" t="s">
        <v>32</v>
      </c>
      <c r="AX208" s="15" t="s">
        <v>76</v>
      </c>
      <c r="AY208" s="258" t="s">
        <v>176</v>
      </c>
    </row>
    <row r="209" spans="2:51" s="15" customFormat="1" ht="10.2">
      <c r="B209" s="249"/>
      <c r="C209" s="250"/>
      <c r="D209" s="220" t="s">
        <v>226</v>
      </c>
      <c r="E209" s="251" t="s">
        <v>1</v>
      </c>
      <c r="F209" s="252" t="s">
        <v>825</v>
      </c>
      <c r="G209" s="250"/>
      <c r="H209" s="251" t="s">
        <v>1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226</v>
      </c>
      <c r="AU209" s="258" t="s">
        <v>86</v>
      </c>
      <c r="AV209" s="15" t="s">
        <v>84</v>
      </c>
      <c r="AW209" s="15" t="s">
        <v>32</v>
      </c>
      <c r="AX209" s="15" t="s">
        <v>76</v>
      </c>
      <c r="AY209" s="258" t="s">
        <v>176</v>
      </c>
    </row>
    <row r="210" spans="2:51" s="13" customFormat="1" ht="10.2">
      <c r="B210" s="218"/>
      <c r="C210" s="219"/>
      <c r="D210" s="220" t="s">
        <v>226</v>
      </c>
      <c r="E210" s="221" t="s">
        <v>1</v>
      </c>
      <c r="F210" s="222" t="s">
        <v>84</v>
      </c>
      <c r="G210" s="219"/>
      <c r="H210" s="223">
        <v>1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226</v>
      </c>
      <c r="AU210" s="229" t="s">
        <v>86</v>
      </c>
      <c r="AV210" s="13" t="s">
        <v>86</v>
      </c>
      <c r="AW210" s="13" t="s">
        <v>32</v>
      </c>
      <c r="AX210" s="13" t="s">
        <v>76</v>
      </c>
      <c r="AY210" s="229" t="s">
        <v>176</v>
      </c>
    </row>
    <row r="211" spans="2:51" s="14" customFormat="1" ht="10.2">
      <c r="B211" s="233"/>
      <c r="C211" s="234"/>
      <c r="D211" s="220" t="s">
        <v>226</v>
      </c>
      <c r="E211" s="235" t="s">
        <v>1</v>
      </c>
      <c r="F211" s="236" t="s">
        <v>249</v>
      </c>
      <c r="G211" s="234"/>
      <c r="H211" s="237">
        <v>1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226</v>
      </c>
      <c r="AU211" s="243" t="s">
        <v>86</v>
      </c>
      <c r="AV211" s="14" t="s">
        <v>193</v>
      </c>
      <c r="AW211" s="14" t="s">
        <v>32</v>
      </c>
      <c r="AX211" s="14" t="s">
        <v>84</v>
      </c>
      <c r="AY211" s="243" t="s">
        <v>176</v>
      </c>
    </row>
    <row r="212" spans="1:65" s="2" customFormat="1" ht="24.15" customHeight="1">
      <c r="A212" s="34"/>
      <c r="B212" s="35"/>
      <c r="C212" s="205" t="s">
        <v>351</v>
      </c>
      <c r="D212" s="205" t="s">
        <v>179</v>
      </c>
      <c r="E212" s="206" t="s">
        <v>826</v>
      </c>
      <c r="F212" s="207" t="s">
        <v>827</v>
      </c>
      <c r="G212" s="208" t="s">
        <v>240</v>
      </c>
      <c r="H212" s="209">
        <v>1</v>
      </c>
      <c r="I212" s="210"/>
      <c r="J212" s="211">
        <f>ROUND(I212*H212,2)</f>
        <v>0</v>
      </c>
      <c r="K212" s="207" t="s">
        <v>183</v>
      </c>
      <c r="L212" s="39"/>
      <c r="M212" s="212" t="s">
        <v>1</v>
      </c>
      <c r="N212" s="213" t="s">
        <v>41</v>
      </c>
      <c r="O212" s="71"/>
      <c r="P212" s="214">
        <f>O212*H212</f>
        <v>0</v>
      </c>
      <c r="Q212" s="214">
        <v>16.03599</v>
      </c>
      <c r="R212" s="214">
        <f>Q212*H212</f>
        <v>16.03599</v>
      </c>
      <c r="S212" s="214">
        <v>0</v>
      </c>
      <c r="T212" s="21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193</v>
      </c>
      <c r="AT212" s="216" t="s">
        <v>179</v>
      </c>
      <c r="AU212" s="216" t="s">
        <v>86</v>
      </c>
      <c r="AY212" s="17" t="s">
        <v>176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84</v>
      </c>
      <c r="BK212" s="217">
        <f>ROUND(I212*H212,2)</f>
        <v>0</v>
      </c>
      <c r="BL212" s="17" t="s">
        <v>193</v>
      </c>
      <c r="BM212" s="216" t="s">
        <v>828</v>
      </c>
    </row>
    <row r="213" spans="2:51" s="15" customFormat="1" ht="20.4">
      <c r="B213" s="249"/>
      <c r="C213" s="250"/>
      <c r="D213" s="220" t="s">
        <v>226</v>
      </c>
      <c r="E213" s="251" t="s">
        <v>1</v>
      </c>
      <c r="F213" s="252" t="s">
        <v>789</v>
      </c>
      <c r="G213" s="250"/>
      <c r="H213" s="251" t="s">
        <v>1</v>
      </c>
      <c r="I213" s="253"/>
      <c r="J213" s="250"/>
      <c r="K213" s="250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226</v>
      </c>
      <c r="AU213" s="258" t="s">
        <v>86</v>
      </c>
      <c r="AV213" s="15" t="s">
        <v>84</v>
      </c>
      <c r="AW213" s="15" t="s">
        <v>32</v>
      </c>
      <c r="AX213" s="15" t="s">
        <v>76</v>
      </c>
      <c r="AY213" s="258" t="s">
        <v>176</v>
      </c>
    </row>
    <row r="214" spans="2:51" s="15" customFormat="1" ht="10.2">
      <c r="B214" s="249"/>
      <c r="C214" s="250"/>
      <c r="D214" s="220" t="s">
        <v>226</v>
      </c>
      <c r="E214" s="251" t="s">
        <v>1</v>
      </c>
      <c r="F214" s="252" t="s">
        <v>790</v>
      </c>
      <c r="G214" s="250"/>
      <c r="H214" s="251" t="s">
        <v>1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226</v>
      </c>
      <c r="AU214" s="258" t="s">
        <v>86</v>
      </c>
      <c r="AV214" s="15" t="s">
        <v>84</v>
      </c>
      <c r="AW214" s="15" t="s">
        <v>32</v>
      </c>
      <c r="AX214" s="15" t="s">
        <v>76</v>
      </c>
      <c r="AY214" s="258" t="s">
        <v>176</v>
      </c>
    </row>
    <row r="215" spans="2:51" s="15" customFormat="1" ht="10.2">
      <c r="B215" s="249"/>
      <c r="C215" s="250"/>
      <c r="D215" s="220" t="s">
        <v>226</v>
      </c>
      <c r="E215" s="251" t="s">
        <v>1</v>
      </c>
      <c r="F215" s="252" t="s">
        <v>829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226</v>
      </c>
      <c r="AU215" s="258" t="s">
        <v>86</v>
      </c>
      <c r="AV215" s="15" t="s">
        <v>84</v>
      </c>
      <c r="AW215" s="15" t="s">
        <v>32</v>
      </c>
      <c r="AX215" s="15" t="s">
        <v>76</v>
      </c>
      <c r="AY215" s="258" t="s">
        <v>176</v>
      </c>
    </row>
    <row r="216" spans="2:51" s="15" customFormat="1" ht="10.2">
      <c r="B216" s="249"/>
      <c r="C216" s="250"/>
      <c r="D216" s="220" t="s">
        <v>226</v>
      </c>
      <c r="E216" s="251" t="s">
        <v>1</v>
      </c>
      <c r="F216" s="252" t="s">
        <v>830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3" customFormat="1" ht="10.2">
      <c r="B217" s="218"/>
      <c r="C217" s="219"/>
      <c r="D217" s="220" t="s">
        <v>226</v>
      </c>
      <c r="E217" s="221" t="s">
        <v>1</v>
      </c>
      <c r="F217" s="222" t="s">
        <v>84</v>
      </c>
      <c r="G217" s="219"/>
      <c r="H217" s="223">
        <v>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226</v>
      </c>
      <c r="AU217" s="229" t="s">
        <v>86</v>
      </c>
      <c r="AV217" s="13" t="s">
        <v>86</v>
      </c>
      <c r="AW217" s="13" t="s">
        <v>32</v>
      </c>
      <c r="AX217" s="13" t="s">
        <v>76</v>
      </c>
      <c r="AY217" s="229" t="s">
        <v>176</v>
      </c>
    </row>
    <row r="218" spans="2:51" s="14" customFormat="1" ht="10.2">
      <c r="B218" s="233"/>
      <c r="C218" s="234"/>
      <c r="D218" s="220" t="s">
        <v>226</v>
      </c>
      <c r="E218" s="235" t="s">
        <v>1</v>
      </c>
      <c r="F218" s="236" t="s">
        <v>249</v>
      </c>
      <c r="G218" s="234"/>
      <c r="H218" s="237">
        <v>1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226</v>
      </c>
      <c r="AU218" s="243" t="s">
        <v>86</v>
      </c>
      <c r="AV218" s="14" t="s">
        <v>193</v>
      </c>
      <c r="AW218" s="14" t="s">
        <v>32</v>
      </c>
      <c r="AX218" s="14" t="s">
        <v>84</v>
      </c>
      <c r="AY218" s="243" t="s">
        <v>176</v>
      </c>
    </row>
    <row r="219" spans="1:65" s="2" customFormat="1" ht="24.15" customHeight="1">
      <c r="A219" s="34"/>
      <c r="B219" s="35"/>
      <c r="C219" s="205" t="s">
        <v>355</v>
      </c>
      <c r="D219" s="205" t="s">
        <v>179</v>
      </c>
      <c r="E219" s="206" t="s">
        <v>831</v>
      </c>
      <c r="F219" s="207" t="s">
        <v>832</v>
      </c>
      <c r="G219" s="208" t="s">
        <v>385</v>
      </c>
      <c r="H219" s="209">
        <v>6.31</v>
      </c>
      <c r="I219" s="210"/>
      <c r="J219" s="211">
        <f>ROUND(I219*H219,2)</f>
        <v>0</v>
      </c>
      <c r="K219" s="207" t="s">
        <v>183</v>
      </c>
      <c r="L219" s="39"/>
      <c r="M219" s="212" t="s">
        <v>1</v>
      </c>
      <c r="N219" s="213" t="s">
        <v>41</v>
      </c>
      <c r="O219" s="71"/>
      <c r="P219" s="214">
        <f>O219*H219</f>
        <v>0</v>
      </c>
      <c r="Q219" s="214">
        <v>1.36828</v>
      </c>
      <c r="R219" s="214">
        <f>Q219*H219</f>
        <v>8.633846799999999</v>
      </c>
      <c r="S219" s="214">
        <v>0</v>
      </c>
      <c r="T219" s="21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193</v>
      </c>
      <c r="AT219" s="216" t="s">
        <v>179</v>
      </c>
      <c r="AU219" s="216" t="s">
        <v>86</v>
      </c>
      <c r="AY219" s="17" t="s">
        <v>176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84</v>
      </c>
      <c r="BK219" s="217">
        <f>ROUND(I219*H219,2)</f>
        <v>0</v>
      </c>
      <c r="BL219" s="17" t="s">
        <v>193</v>
      </c>
      <c r="BM219" s="216" t="s">
        <v>833</v>
      </c>
    </row>
    <row r="220" spans="2:51" s="15" customFormat="1" ht="20.4">
      <c r="B220" s="249"/>
      <c r="C220" s="250"/>
      <c r="D220" s="220" t="s">
        <v>226</v>
      </c>
      <c r="E220" s="251" t="s">
        <v>1</v>
      </c>
      <c r="F220" s="252" t="s">
        <v>789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226</v>
      </c>
      <c r="AU220" s="258" t="s">
        <v>86</v>
      </c>
      <c r="AV220" s="15" t="s">
        <v>84</v>
      </c>
      <c r="AW220" s="15" t="s">
        <v>32</v>
      </c>
      <c r="AX220" s="15" t="s">
        <v>76</v>
      </c>
      <c r="AY220" s="258" t="s">
        <v>176</v>
      </c>
    </row>
    <row r="221" spans="2:51" s="15" customFormat="1" ht="10.2">
      <c r="B221" s="249"/>
      <c r="C221" s="250"/>
      <c r="D221" s="220" t="s">
        <v>226</v>
      </c>
      <c r="E221" s="251" t="s">
        <v>1</v>
      </c>
      <c r="F221" s="252" t="s">
        <v>790</v>
      </c>
      <c r="G221" s="250"/>
      <c r="H221" s="251" t="s">
        <v>1</v>
      </c>
      <c r="I221" s="253"/>
      <c r="J221" s="250"/>
      <c r="K221" s="250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226</v>
      </c>
      <c r="AU221" s="258" t="s">
        <v>86</v>
      </c>
      <c r="AV221" s="15" t="s">
        <v>84</v>
      </c>
      <c r="AW221" s="15" t="s">
        <v>32</v>
      </c>
      <c r="AX221" s="15" t="s">
        <v>76</v>
      </c>
      <c r="AY221" s="258" t="s">
        <v>176</v>
      </c>
    </row>
    <row r="222" spans="2:51" s="15" customFormat="1" ht="10.2">
      <c r="B222" s="249"/>
      <c r="C222" s="250"/>
      <c r="D222" s="220" t="s">
        <v>226</v>
      </c>
      <c r="E222" s="251" t="s">
        <v>1</v>
      </c>
      <c r="F222" s="252" t="s">
        <v>834</v>
      </c>
      <c r="G222" s="250"/>
      <c r="H222" s="251" t="s">
        <v>1</v>
      </c>
      <c r="I222" s="253"/>
      <c r="J222" s="250"/>
      <c r="K222" s="250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226</v>
      </c>
      <c r="AU222" s="258" t="s">
        <v>86</v>
      </c>
      <c r="AV222" s="15" t="s">
        <v>84</v>
      </c>
      <c r="AW222" s="15" t="s">
        <v>32</v>
      </c>
      <c r="AX222" s="15" t="s">
        <v>76</v>
      </c>
      <c r="AY222" s="258" t="s">
        <v>176</v>
      </c>
    </row>
    <row r="223" spans="2:51" s="15" customFormat="1" ht="10.2">
      <c r="B223" s="249"/>
      <c r="C223" s="250"/>
      <c r="D223" s="220" t="s">
        <v>226</v>
      </c>
      <c r="E223" s="251" t="s">
        <v>1</v>
      </c>
      <c r="F223" s="252" t="s">
        <v>835</v>
      </c>
      <c r="G223" s="250"/>
      <c r="H223" s="251" t="s">
        <v>1</v>
      </c>
      <c r="I223" s="253"/>
      <c r="J223" s="250"/>
      <c r="K223" s="250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226</v>
      </c>
      <c r="AU223" s="258" t="s">
        <v>86</v>
      </c>
      <c r="AV223" s="15" t="s">
        <v>84</v>
      </c>
      <c r="AW223" s="15" t="s">
        <v>32</v>
      </c>
      <c r="AX223" s="15" t="s">
        <v>76</v>
      </c>
      <c r="AY223" s="258" t="s">
        <v>176</v>
      </c>
    </row>
    <row r="224" spans="2:51" s="13" customFormat="1" ht="10.2">
      <c r="B224" s="218"/>
      <c r="C224" s="219"/>
      <c r="D224" s="220" t="s">
        <v>226</v>
      </c>
      <c r="E224" s="221" t="s">
        <v>1</v>
      </c>
      <c r="F224" s="222" t="s">
        <v>836</v>
      </c>
      <c r="G224" s="219"/>
      <c r="H224" s="223">
        <v>6.31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226</v>
      </c>
      <c r="AU224" s="229" t="s">
        <v>86</v>
      </c>
      <c r="AV224" s="13" t="s">
        <v>86</v>
      </c>
      <c r="AW224" s="13" t="s">
        <v>32</v>
      </c>
      <c r="AX224" s="13" t="s">
        <v>76</v>
      </c>
      <c r="AY224" s="229" t="s">
        <v>176</v>
      </c>
    </row>
    <row r="225" spans="2:51" s="14" customFormat="1" ht="10.2">
      <c r="B225" s="233"/>
      <c r="C225" s="234"/>
      <c r="D225" s="220" t="s">
        <v>226</v>
      </c>
      <c r="E225" s="235" t="s">
        <v>1</v>
      </c>
      <c r="F225" s="236" t="s">
        <v>249</v>
      </c>
      <c r="G225" s="234"/>
      <c r="H225" s="237">
        <v>6.31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226</v>
      </c>
      <c r="AU225" s="243" t="s">
        <v>86</v>
      </c>
      <c r="AV225" s="14" t="s">
        <v>193</v>
      </c>
      <c r="AW225" s="14" t="s">
        <v>32</v>
      </c>
      <c r="AX225" s="14" t="s">
        <v>84</v>
      </c>
      <c r="AY225" s="243" t="s">
        <v>176</v>
      </c>
    </row>
    <row r="226" spans="1:65" s="2" customFormat="1" ht="14.4" customHeight="1">
      <c r="A226" s="34"/>
      <c r="B226" s="35"/>
      <c r="C226" s="259" t="s">
        <v>359</v>
      </c>
      <c r="D226" s="259" t="s">
        <v>341</v>
      </c>
      <c r="E226" s="260" t="s">
        <v>837</v>
      </c>
      <c r="F226" s="261" t="s">
        <v>838</v>
      </c>
      <c r="G226" s="262" t="s">
        <v>385</v>
      </c>
      <c r="H226" s="263">
        <v>6.499</v>
      </c>
      <c r="I226" s="264"/>
      <c r="J226" s="265">
        <f>ROUND(I226*H226,2)</f>
        <v>0</v>
      </c>
      <c r="K226" s="261" t="s">
        <v>183</v>
      </c>
      <c r="L226" s="266"/>
      <c r="M226" s="267" t="s">
        <v>1</v>
      </c>
      <c r="N226" s="268" t="s">
        <v>41</v>
      </c>
      <c r="O226" s="71"/>
      <c r="P226" s="214">
        <f>O226*H226</f>
        <v>0</v>
      </c>
      <c r="Q226" s="214">
        <v>0.98</v>
      </c>
      <c r="R226" s="214">
        <f>Q226*H226</f>
        <v>6.36902</v>
      </c>
      <c r="S226" s="214">
        <v>0</v>
      </c>
      <c r="T226" s="21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210</v>
      </c>
      <c r="AT226" s="216" t="s">
        <v>341</v>
      </c>
      <c r="AU226" s="216" t="s">
        <v>86</v>
      </c>
      <c r="AY226" s="17" t="s">
        <v>176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7" t="s">
        <v>84</v>
      </c>
      <c r="BK226" s="217">
        <f>ROUND(I226*H226,2)</f>
        <v>0</v>
      </c>
      <c r="BL226" s="17" t="s">
        <v>193</v>
      </c>
      <c r="BM226" s="216" t="s">
        <v>839</v>
      </c>
    </row>
    <row r="227" spans="2:51" s="13" customFormat="1" ht="10.2">
      <c r="B227" s="218"/>
      <c r="C227" s="219"/>
      <c r="D227" s="220" t="s">
        <v>226</v>
      </c>
      <c r="E227" s="219"/>
      <c r="F227" s="222" t="s">
        <v>840</v>
      </c>
      <c r="G227" s="219"/>
      <c r="H227" s="223">
        <v>6.499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226</v>
      </c>
      <c r="AU227" s="229" t="s">
        <v>86</v>
      </c>
      <c r="AV227" s="13" t="s">
        <v>86</v>
      </c>
      <c r="AW227" s="13" t="s">
        <v>4</v>
      </c>
      <c r="AX227" s="13" t="s">
        <v>84</v>
      </c>
      <c r="AY227" s="229" t="s">
        <v>176</v>
      </c>
    </row>
    <row r="228" spans="1:65" s="2" customFormat="1" ht="24.15" customHeight="1">
      <c r="A228" s="34"/>
      <c r="B228" s="35"/>
      <c r="C228" s="205" t="s">
        <v>364</v>
      </c>
      <c r="D228" s="205" t="s">
        <v>179</v>
      </c>
      <c r="E228" s="206" t="s">
        <v>841</v>
      </c>
      <c r="F228" s="207" t="s">
        <v>842</v>
      </c>
      <c r="G228" s="208" t="s">
        <v>291</v>
      </c>
      <c r="H228" s="209">
        <v>5.637</v>
      </c>
      <c r="I228" s="210"/>
      <c r="J228" s="211">
        <f>ROUND(I228*H228,2)</f>
        <v>0</v>
      </c>
      <c r="K228" s="207" t="s">
        <v>183</v>
      </c>
      <c r="L228" s="39"/>
      <c r="M228" s="212" t="s">
        <v>1</v>
      </c>
      <c r="N228" s="213" t="s">
        <v>41</v>
      </c>
      <c r="O228" s="71"/>
      <c r="P228" s="214">
        <f>O228*H228</f>
        <v>0</v>
      </c>
      <c r="Q228" s="214">
        <v>2.46367</v>
      </c>
      <c r="R228" s="214">
        <f>Q228*H228</f>
        <v>13.887707789999999</v>
      </c>
      <c r="S228" s="214">
        <v>0</v>
      </c>
      <c r="T228" s="21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193</v>
      </c>
      <c r="AT228" s="216" t="s">
        <v>179</v>
      </c>
      <c r="AU228" s="216" t="s">
        <v>86</v>
      </c>
      <c r="AY228" s="17" t="s">
        <v>176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84</v>
      </c>
      <c r="BK228" s="217">
        <f>ROUND(I228*H228,2)</f>
        <v>0</v>
      </c>
      <c r="BL228" s="17" t="s">
        <v>193</v>
      </c>
      <c r="BM228" s="216" t="s">
        <v>843</v>
      </c>
    </row>
    <row r="229" spans="2:51" s="15" customFormat="1" ht="20.4">
      <c r="B229" s="249"/>
      <c r="C229" s="250"/>
      <c r="D229" s="220" t="s">
        <v>226</v>
      </c>
      <c r="E229" s="251" t="s">
        <v>1</v>
      </c>
      <c r="F229" s="252" t="s">
        <v>789</v>
      </c>
      <c r="G229" s="250"/>
      <c r="H229" s="251" t="s">
        <v>1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226</v>
      </c>
      <c r="AU229" s="258" t="s">
        <v>86</v>
      </c>
      <c r="AV229" s="15" t="s">
        <v>84</v>
      </c>
      <c r="AW229" s="15" t="s">
        <v>32</v>
      </c>
      <c r="AX229" s="15" t="s">
        <v>76</v>
      </c>
      <c r="AY229" s="258" t="s">
        <v>176</v>
      </c>
    </row>
    <row r="230" spans="2:51" s="15" customFormat="1" ht="10.2">
      <c r="B230" s="249"/>
      <c r="C230" s="250"/>
      <c r="D230" s="220" t="s">
        <v>226</v>
      </c>
      <c r="E230" s="251" t="s">
        <v>1</v>
      </c>
      <c r="F230" s="252" t="s">
        <v>790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226</v>
      </c>
      <c r="AU230" s="258" t="s">
        <v>86</v>
      </c>
      <c r="AV230" s="15" t="s">
        <v>84</v>
      </c>
      <c r="AW230" s="15" t="s">
        <v>32</v>
      </c>
      <c r="AX230" s="15" t="s">
        <v>76</v>
      </c>
      <c r="AY230" s="258" t="s">
        <v>176</v>
      </c>
    </row>
    <row r="231" spans="2:51" s="15" customFormat="1" ht="20.4">
      <c r="B231" s="249"/>
      <c r="C231" s="250"/>
      <c r="D231" s="220" t="s">
        <v>226</v>
      </c>
      <c r="E231" s="251" t="s">
        <v>1</v>
      </c>
      <c r="F231" s="252" t="s">
        <v>844</v>
      </c>
      <c r="G231" s="250"/>
      <c r="H231" s="251" t="s">
        <v>1</v>
      </c>
      <c r="I231" s="253"/>
      <c r="J231" s="250"/>
      <c r="K231" s="250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226</v>
      </c>
      <c r="AU231" s="258" t="s">
        <v>86</v>
      </c>
      <c r="AV231" s="15" t="s">
        <v>84</v>
      </c>
      <c r="AW231" s="15" t="s">
        <v>32</v>
      </c>
      <c r="AX231" s="15" t="s">
        <v>76</v>
      </c>
      <c r="AY231" s="258" t="s">
        <v>176</v>
      </c>
    </row>
    <row r="232" spans="2:51" s="15" customFormat="1" ht="10.2">
      <c r="B232" s="249"/>
      <c r="C232" s="250"/>
      <c r="D232" s="220" t="s">
        <v>226</v>
      </c>
      <c r="E232" s="251" t="s">
        <v>1</v>
      </c>
      <c r="F232" s="252" t="s">
        <v>845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226</v>
      </c>
      <c r="AU232" s="258" t="s">
        <v>86</v>
      </c>
      <c r="AV232" s="15" t="s">
        <v>84</v>
      </c>
      <c r="AW232" s="15" t="s">
        <v>32</v>
      </c>
      <c r="AX232" s="15" t="s">
        <v>76</v>
      </c>
      <c r="AY232" s="258" t="s">
        <v>176</v>
      </c>
    </row>
    <row r="233" spans="2:51" s="13" customFormat="1" ht="10.2">
      <c r="B233" s="218"/>
      <c r="C233" s="219"/>
      <c r="D233" s="220" t="s">
        <v>226</v>
      </c>
      <c r="E233" s="221" t="s">
        <v>1</v>
      </c>
      <c r="F233" s="222" t="s">
        <v>846</v>
      </c>
      <c r="G233" s="219"/>
      <c r="H233" s="223">
        <v>5.637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226</v>
      </c>
      <c r="AU233" s="229" t="s">
        <v>86</v>
      </c>
      <c r="AV233" s="13" t="s">
        <v>86</v>
      </c>
      <c r="AW233" s="13" t="s">
        <v>32</v>
      </c>
      <c r="AX233" s="13" t="s">
        <v>76</v>
      </c>
      <c r="AY233" s="229" t="s">
        <v>176</v>
      </c>
    </row>
    <row r="234" spans="2:51" s="14" customFormat="1" ht="10.2">
      <c r="B234" s="233"/>
      <c r="C234" s="234"/>
      <c r="D234" s="220" t="s">
        <v>226</v>
      </c>
      <c r="E234" s="235" t="s">
        <v>1</v>
      </c>
      <c r="F234" s="236" t="s">
        <v>249</v>
      </c>
      <c r="G234" s="234"/>
      <c r="H234" s="237">
        <v>5.637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226</v>
      </c>
      <c r="AU234" s="243" t="s">
        <v>86</v>
      </c>
      <c r="AV234" s="14" t="s">
        <v>193</v>
      </c>
      <c r="AW234" s="14" t="s">
        <v>32</v>
      </c>
      <c r="AX234" s="14" t="s">
        <v>84</v>
      </c>
      <c r="AY234" s="243" t="s">
        <v>176</v>
      </c>
    </row>
    <row r="235" spans="1:65" s="2" customFormat="1" ht="24.15" customHeight="1">
      <c r="A235" s="34"/>
      <c r="B235" s="35"/>
      <c r="C235" s="205" t="s">
        <v>368</v>
      </c>
      <c r="D235" s="205" t="s">
        <v>179</v>
      </c>
      <c r="E235" s="206" t="s">
        <v>847</v>
      </c>
      <c r="F235" s="207" t="s">
        <v>848</v>
      </c>
      <c r="G235" s="208" t="s">
        <v>240</v>
      </c>
      <c r="H235" s="209">
        <v>1</v>
      </c>
      <c r="I235" s="210"/>
      <c r="J235" s="211">
        <f>ROUND(I235*H235,2)</f>
        <v>0</v>
      </c>
      <c r="K235" s="207" t="s">
        <v>183</v>
      </c>
      <c r="L235" s="39"/>
      <c r="M235" s="212" t="s">
        <v>1</v>
      </c>
      <c r="N235" s="213" t="s">
        <v>41</v>
      </c>
      <c r="O235" s="71"/>
      <c r="P235" s="214">
        <f>O235*H235</f>
        <v>0</v>
      </c>
      <c r="Q235" s="214">
        <v>1.61679</v>
      </c>
      <c r="R235" s="214">
        <f>Q235*H235</f>
        <v>1.61679</v>
      </c>
      <c r="S235" s="214">
        <v>0</v>
      </c>
      <c r="T235" s="21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6" t="s">
        <v>193</v>
      </c>
      <c r="AT235" s="216" t="s">
        <v>179</v>
      </c>
      <c r="AU235" s="216" t="s">
        <v>86</v>
      </c>
      <c r="AY235" s="17" t="s">
        <v>176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7" t="s">
        <v>84</v>
      </c>
      <c r="BK235" s="217">
        <f>ROUND(I235*H235,2)</f>
        <v>0</v>
      </c>
      <c r="BL235" s="17" t="s">
        <v>193</v>
      </c>
      <c r="BM235" s="216" t="s">
        <v>849</v>
      </c>
    </row>
    <row r="236" spans="2:51" s="15" customFormat="1" ht="10.2">
      <c r="B236" s="249"/>
      <c r="C236" s="250"/>
      <c r="D236" s="220" t="s">
        <v>226</v>
      </c>
      <c r="E236" s="251" t="s">
        <v>1</v>
      </c>
      <c r="F236" s="252" t="s">
        <v>850</v>
      </c>
      <c r="G236" s="250"/>
      <c r="H236" s="251" t="s">
        <v>1</v>
      </c>
      <c r="I236" s="253"/>
      <c r="J236" s="250"/>
      <c r="K236" s="250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226</v>
      </c>
      <c r="AU236" s="258" t="s">
        <v>86</v>
      </c>
      <c r="AV236" s="15" t="s">
        <v>84</v>
      </c>
      <c r="AW236" s="15" t="s">
        <v>32</v>
      </c>
      <c r="AX236" s="15" t="s">
        <v>76</v>
      </c>
      <c r="AY236" s="258" t="s">
        <v>176</v>
      </c>
    </row>
    <row r="237" spans="2:51" s="15" customFormat="1" ht="10.2">
      <c r="B237" s="249"/>
      <c r="C237" s="250"/>
      <c r="D237" s="220" t="s">
        <v>226</v>
      </c>
      <c r="E237" s="251" t="s">
        <v>1</v>
      </c>
      <c r="F237" s="252" t="s">
        <v>825</v>
      </c>
      <c r="G237" s="250"/>
      <c r="H237" s="251" t="s">
        <v>1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226</v>
      </c>
      <c r="AU237" s="258" t="s">
        <v>86</v>
      </c>
      <c r="AV237" s="15" t="s">
        <v>84</v>
      </c>
      <c r="AW237" s="15" t="s">
        <v>32</v>
      </c>
      <c r="AX237" s="15" t="s">
        <v>76</v>
      </c>
      <c r="AY237" s="258" t="s">
        <v>176</v>
      </c>
    </row>
    <row r="238" spans="2:51" s="13" customFormat="1" ht="10.2">
      <c r="B238" s="218"/>
      <c r="C238" s="219"/>
      <c r="D238" s="220" t="s">
        <v>226</v>
      </c>
      <c r="E238" s="221" t="s">
        <v>1</v>
      </c>
      <c r="F238" s="222" t="s">
        <v>84</v>
      </c>
      <c r="G238" s="219"/>
      <c r="H238" s="223">
        <v>1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226</v>
      </c>
      <c r="AU238" s="229" t="s">
        <v>86</v>
      </c>
      <c r="AV238" s="13" t="s">
        <v>86</v>
      </c>
      <c r="AW238" s="13" t="s">
        <v>32</v>
      </c>
      <c r="AX238" s="13" t="s">
        <v>76</v>
      </c>
      <c r="AY238" s="229" t="s">
        <v>176</v>
      </c>
    </row>
    <row r="239" spans="2:51" s="14" customFormat="1" ht="10.2">
      <c r="B239" s="233"/>
      <c r="C239" s="234"/>
      <c r="D239" s="220" t="s">
        <v>226</v>
      </c>
      <c r="E239" s="235" t="s">
        <v>1</v>
      </c>
      <c r="F239" s="236" t="s">
        <v>249</v>
      </c>
      <c r="G239" s="234"/>
      <c r="H239" s="237">
        <v>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226</v>
      </c>
      <c r="AU239" s="243" t="s">
        <v>86</v>
      </c>
      <c r="AV239" s="14" t="s">
        <v>193</v>
      </c>
      <c r="AW239" s="14" t="s">
        <v>32</v>
      </c>
      <c r="AX239" s="14" t="s">
        <v>84</v>
      </c>
      <c r="AY239" s="243" t="s">
        <v>176</v>
      </c>
    </row>
    <row r="240" spans="1:65" s="2" customFormat="1" ht="24.15" customHeight="1">
      <c r="A240" s="34"/>
      <c r="B240" s="35"/>
      <c r="C240" s="205" t="s">
        <v>7</v>
      </c>
      <c r="D240" s="205" t="s">
        <v>179</v>
      </c>
      <c r="E240" s="206" t="s">
        <v>851</v>
      </c>
      <c r="F240" s="207" t="s">
        <v>852</v>
      </c>
      <c r="G240" s="208" t="s">
        <v>291</v>
      </c>
      <c r="H240" s="209">
        <v>7.398</v>
      </c>
      <c r="I240" s="210"/>
      <c r="J240" s="211">
        <f>ROUND(I240*H240,2)</f>
        <v>0</v>
      </c>
      <c r="K240" s="207" t="s">
        <v>183</v>
      </c>
      <c r="L240" s="39"/>
      <c r="M240" s="212" t="s">
        <v>1</v>
      </c>
      <c r="N240" s="213" t="s">
        <v>41</v>
      </c>
      <c r="O240" s="71"/>
      <c r="P240" s="214">
        <f>O240*H240</f>
        <v>0</v>
      </c>
      <c r="Q240" s="214">
        <v>0</v>
      </c>
      <c r="R240" s="214">
        <f>Q240*H240</f>
        <v>0</v>
      </c>
      <c r="S240" s="214">
        <v>2.2</v>
      </c>
      <c r="T240" s="215">
        <f>S240*H240</f>
        <v>16.2756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193</v>
      </c>
      <c r="AT240" s="216" t="s">
        <v>179</v>
      </c>
      <c r="AU240" s="216" t="s">
        <v>86</v>
      </c>
      <c r="AY240" s="17" t="s">
        <v>176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84</v>
      </c>
      <c r="BK240" s="217">
        <f>ROUND(I240*H240,2)</f>
        <v>0</v>
      </c>
      <c r="BL240" s="17" t="s">
        <v>193</v>
      </c>
      <c r="BM240" s="216" t="s">
        <v>853</v>
      </c>
    </row>
    <row r="241" spans="2:51" s="15" customFormat="1" ht="10.2">
      <c r="B241" s="249"/>
      <c r="C241" s="250"/>
      <c r="D241" s="220" t="s">
        <v>226</v>
      </c>
      <c r="E241" s="251" t="s">
        <v>1</v>
      </c>
      <c r="F241" s="252" t="s">
        <v>854</v>
      </c>
      <c r="G241" s="250"/>
      <c r="H241" s="251" t="s">
        <v>1</v>
      </c>
      <c r="I241" s="253"/>
      <c r="J241" s="250"/>
      <c r="K241" s="250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226</v>
      </c>
      <c r="AU241" s="258" t="s">
        <v>86</v>
      </c>
      <c r="AV241" s="15" t="s">
        <v>84</v>
      </c>
      <c r="AW241" s="15" t="s">
        <v>32</v>
      </c>
      <c r="AX241" s="15" t="s">
        <v>76</v>
      </c>
      <c r="AY241" s="258" t="s">
        <v>176</v>
      </c>
    </row>
    <row r="242" spans="2:51" s="15" customFormat="1" ht="10.2">
      <c r="B242" s="249"/>
      <c r="C242" s="250"/>
      <c r="D242" s="220" t="s">
        <v>226</v>
      </c>
      <c r="E242" s="251" t="s">
        <v>1</v>
      </c>
      <c r="F242" s="252" t="s">
        <v>790</v>
      </c>
      <c r="G242" s="250"/>
      <c r="H242" s="251" t="s">
        <v>1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226</v>
      </c>
      <c r="AU242" s="258" t="s">
        <v>86</v>
      </c>
      <c r="AV242" s="15" t="s">
        <v>84</v>
      </c>
      <c r="AW242" s="15" t="s">
        <v>32</v>
      </c>
      <c r="AX242" s="15" t="s">
        <v>76</v>
      </c>
      <c r="AY242" s="258" t="s">
        <v>176</v>
      </c>
    </row>
    <row r="243" spans="2:51" s="15" customFormat="1" ht="10.2">
      <c r="B243" s="249"/>
      <c r="C243" s="250"/>
      <c r="D243" s="220" t="s">
        <v>226</v>
      </c>
      <c r="E243" s="251" t="s">
        <v>1</v>
      </c>
      <c r="F243" s="252" t="s">
        <v>855</v>
      </c>
      <c r="G243" s="250"/>
      <c r="H243" s="251" t="s">
        <v>1</v>
      </c>
      <c r="I243" s="253"/>
      <c r="J243" s="250"/>
      <c r="K243" s="250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226</v>
      </c>
      <c r="AU243" s="258" t="s">
        <v>86</v>
      </c>
      <c r="AV243" s="15" t="s">
        <v>84</v>
      </c>
      <c r="AW243" s="15" t="s">
        <v>32</v>
      </c>
      <c r="AX243" s="15" t="s">
        <v>76</v>
      </c>
      <c r="AY243" s="258" t="s">
        <v>176</v>
      </c>
    </row>
    <row r="244" spans="2:51" s="15" customFormat="1" ht="10.2">
      <c r="B244" s="249"/>
      <c r="C244" s="250"/>
      <c r="D244" s="220" t="s">
        <v>226</v>
      </c>
      <c r="E244" s="251" t="s">
        <v>1</v>
      </c>
      <c r="F244" s="252" t="s">
        <v>856</v>
      </c>
      <c r="G244" s="250"/>
      <c r="H244" s="251" t="s">
        <v>1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226</v>
      </c>
      <c r="AU244" s="258" t="s">
        <v>86</v>
      </c>
      <c r="AV244" s="15" t="s">
        <v>84</v>
      </c>
      <c r="AW244" s="15" t="s">
        <v>32</v>
      </c>
      <c r="AX244" s="15" t="s">
        <v>76</v>
      </c>
      <c r="AY244" s="258" t="s">
        <v>176</v>
      </c>
    </row>
    <row r="245" spans="2:51" s="15" customFormat="1" ht="10.2">
      <c r="B245" s="249"/>
      <c r="C245" s="250"/>
      <c r="D245" s="220" t="s">
        <v>226</v>
      </c>
      <c r="E245" s="251" t="s">
        <v>1</v>
      </c>
      <c r="F245" s="252" t="s">
        <v>400</v>
      </c>
      <c r="G245" s="250"/>
      <c r="H245" s="251" t="s">
        <v>1</v>
      </c>
      <c r="I245" s="253"/>
      <c r="J245" s="250"/>
      <c r="K245" s="250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226</v>
      </c>
      <c r="AU245" s="258" t="s">
        <v>86</v>
      </c>
      <c r="AV245" s="15" t="s">
        <v>84</v>
      </c>
      <c r="AW245" s="15" t="s">
        <v>32</v>
      </c>
      <c r="AX245" s="15" t="s">
        <v>76</v>
      </c>
      <c r="AY245" s="258" t="s">
        <v>176</v>
      </c>
    </row>
    <row r="246" spans="2:51" s="15" customFormat="1" ht="10.2">
      <c r="B246" s="249"/>
      <c r="C246" s="250"/>
      <c r="D246" s="220" t="s">
        <v>226</v>
      </c>
      <c r="E246" s="251" t="s">
        <v>1</v>
      </c>
      <c r="F246" s="252" t="s">
        <v>857</v>
      </c>
      <c r="G246" s="250"/>
      <c r="H246" s="251" t="s">
        <v>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226</v>
      </c>
      <c r="AU246" s="258" t="s">
        <v>86</v>
      </c>
      <c r="AV246" s="15" t="s">
        <v>84</v>
      </c>
      <c r="AW246" s="15" t="s">
        <v>32</v>
      </c>
      <c r="AX246" s="15" t="s">
        <v>76</v>
      </c>
      <c r="AY246" s="258" t="s">
        <v>176</v>
      </c>
    </row>
    <row r="247" spans="2:51" s="15" customFormat="1" ht="10.2">
      <c r="B247" s="249"/>
      <c r="C247" s="250"/>
      <c r="D247" s="220" t="s">
        <v>226</v>
      </c>
      <c r="E247" s="251" t="s">
        <v>1</v>
      </c>
      <c r="F247" s="252" t="s">
        <v>790</v>
      </c>
      <c r="G247" s="250"/>
      <c r="H247" s="251" t="s">
        <v>1</v>
      </c>
      <c r="I247" s="253"/>
      <c r="J247" s="250"/>
      <c r="K247" s="250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226</v>
      </c>
      <c r="AU247" s="258" t="s">
        <v>86</v>
      </c>
      <c r="AV247" s="15" t="s">
        <v>84</v>
      </c>
      <c r="AW247" s="15" t="s">
        <v>32</v>
      </c>
      <c r="AX247" s="15" t="s">
        <v>76</v>
      </c>
      <c r="AY247" s="258" t="s">
        <v>176</v>
      </c>
    </row>
    <row r="248" spans="2:51" s="15" customFormat="1" ht="10.2">
      <c r="B248" s="249"/>
      <c r="C248" s="250"/>
      <c r="D248" s="220" t="s">
        <v>226</v>
      </c>
      <c r="E248" s="251" t="s">
        <v>1</v>
      </c>
      <c r="F248" s="252" t="s">
        <v>858</v>
      </c>
      <c r="G248" s="250"/>
      <c r="H248" s="251" t="s">
        <v>1</v>
      </c>
      <c r="I248" s="253"/>
      <c r="J248" s="250"/>
      <c r="K248" s="250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226</v>
      </c>
      <c r="AU248" s="258" t="s">
        <v>86</v>
      </c>
      <c r="AV248" s="15" t="s">
        <v>84</v>
      </c>
      <c r="AW248" s="15" t="s">
        <v>32</v>
      </c>
      <c r="AX248" s="15" t="s">
        <v>76</v>
      </c>
      <c r="AY248" s="258" t="s">
        <v>176</v>
      </c>
    </row>
    <row r="249" spans="2:51" s="15" customFormat="1" ht="10.2">
      <c r="B249" s="249"/>
      <c r="C249" s="250"/>
      <c r="D249" s="220" t="s">
        <v>226</v>
      </c>
      <c r="E249" s="251" t="s">
        <v>1</v>
      </c>
      <c r="F249" s="252" t="s">
        <v>859</v>
      </c>
      <c r="G249" s="250"/>
      <c r="H249" s="251" t="s">
        <v>1</v>
      </c>
      <c r="I249" s="253"/>
      <c r="J249" s="250"/>
      <c r="K249" s="250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226</v>
      </c>
      <c r="AU249" s="258" t="s">
        <v>86</v>
      </c>
      <c r="AV249" s="15" t="s">
        <v>84</v>
      </c>
      <c r="AW249" s="15" t="s">
        <v>32</v>
      </c>
      <c r="AX249" s="15" t="s">
        <v>76</v>
      </c>
      <c r="AY249" s="258" t="s">
        <v>176</v>
      </c>
    </row>
    <row r="250" spans="2:51" s="15" customFormat="1" ht="10.2">
      <c r="B250" s="249"/>
      <c r="C250" s="250"/>
      <c r="D250" s="220" t="s">
        <v>226</v>
      </c>
      <c r="E250" s="251" t="s">
        <v>1</v>
      </c>
      <c r="F250" s="252" t="s">
        <v>400</v>
      </c>
      <c r="G250" s="250"/>
      <c r="H250" s="251" t="s">
        <v>1</v>
      </c>
      <c r="I250" s="253"/>
      <c r="J250" s="250"/>
      <c r="K250" s="250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226</v>
      </c>
      <c r="AU250" s="258" t="s">
        <v>86</v>
      </c>
      <c r="AV250" s="15" t="s">
        <v>84</v>
      </c>
      <c r="AW250" s="15" t="s">
        <v>32</v>
      </c>
      <c r="AX250" s="15" t="s">
        <v>76</v>
      </c>
      <c r="AY250" s="258" t="s">
        <v>176</v>
      </c>
    </row>
    <row r="251" spans="2:51" s="15" customFormat="1" ht="10.2">
      <c r="B251" s="249"/>
      <c r="C251" s="250"/>
      <c r="D251" s="220" t="s">
        <v>226</v>
      </c>
      <c r="E251" s="251" t="s">
        <v>1</v>
      </c>
      <c r="F251" s="252" t="s">
        <v>860</v>
      </c>
      <c r="G251" s="250"/>
      <c r="H251" s="251" t="s">
        <v>1</v>
      </c>
      <c r="I251" s="253"/>
      <c r="J251" s="250"/>
      <c r="K251" s="250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226</v>
      </c>
      <c r="AU251" s="258" t="s">
        <v>86</v>
      </c>
      <c r="AV251" s="15" t="s">
        <v>84</v>
      </c>
      <c r="AW251" s="15" t="s">
        <v>32</v>
      </c>
      <c r="AX251" s="15" t="s">
        <v>76</v>
      </c>
      <c r="AY251" s="258" t="s">
        <v>176</v>
      </c>
    </row>
    <row r="252" spans="2:51" s="13" customFormat="1" ht="10.2">
      <c r="B252" s="218"/>
      <c r="C252" s="219"/>
      <c r="D252" s="220" t="s">
        <v>226</v>
      </c>
      <c r="E252" s="221" t="s">
        <v>1</v>
      </c>
      <c r="F252" s="222" t="s">
        <v>861</v>
      </c>
      <c r="G252" s="219"/>
      <c r="H252" s="223">
        <v>7.398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226</v>
      </c>
      <c r="AU252" s="229" t="s">
        <v>86</v>
      </c>
      <c r="AV252" s="13" t="s">
        <v>86</v>
      </c>
      <c r="AW252" s="13" t="s">
        <v>32</v>
      </c>
      <c r="AX252" s="13" t="s">
        <v>76</v>
      </c>
      <c r="AY252" s="229" t="s">
        <v>176</v>
      </c>
    </row>
    <row r="253" spans="2:51" s="14" customFormat="1" ht="10.2">
      <c r="B253" s="233"/>
      <c r="C253" s="234"/>
      <c r="D253" s="220" t="s">
        <v>226</v>
      </c>
      <c r="E253" s="235" t="s">
        <v>1</v>
      </c>
      <c r="F253" s="236" t="s">
        <v>249</v>
      </c>
      <c r="G253" s="234"/>
      <c r="H253" s="237">
        <v>7.398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226</v>
      </c>
      <c r="AU253" s="243" t="s">
        <v>86</v>
      </c>
      <c r="AV253" s="14" t="s">
        <v>193</v>
      </c>
      <c r="AW253" s="14" t="s">
        <v>32</v>
      </c>
      <c r="AX253" s="14" t="s">
        <v>84</v>
      </c>
      <c r="AY253" s="243" t="s">
        <v>176</v>
      </c>
    </row>
    <row r="254" spans="2:63" s="12" customFormat="1" ht="22.8" customHeight="1">
      <c r="B254" s="189"/>
      <c r="C254" s="190"/>
      <c r="D254" s="191" t="s">
        <v>75</v>
      </c>
      <c r="E254" s="203" t="s">
        <v>612</v>
      </c>
      <c r="F254" s="203" t="s">
        <v>613</v>
      </c>
      <c r="G254" s="190"/>
      <c r="H254" s="190"/>
      <c r="I254" s="193"/>
      <c r="J254" s="204">
        <f>BK254</f>
        <v>0</v>
      </c>
      <c r="K254" s="190"/>
      <c r="L254" s="195"/>
      <c r="M254" s="196"/>
      <c r="N254" s="197"/>
      <c r="O254" s="197"/>
      <c r="P254" s="198">
        <f>SUM(P255:P266)</f>
        <v>0</v>
      </c>
      <c r="Q254" s="197"/>
      <c r="R254" s="198">
        <f>SUM(R255:R266)</f>
        <v>0</v>
      </c>
      <c r="S254" s="197"/>
      <c r="T254" s="199">
        <f>SUM(T255:T266)</f>
        <v>0</v>
      </c>
      <c r="AR254" s="200" t="s">
        <v>84</v>
      </c>
      <c r="AT254" s="201" t="s">
        <v>75</v>
      </c>
      <c r="AU254" s="201" t="s">
        <v>84</v>
      </c>
      <c r="AY254" s="200" t="s">
        <v>176</v>
      </c>
      <c r="BK254" s="202">
        <f>SUM(BK255:BK266)</f>
        <v>0</v>
      </c>
    </row>
    <row r="255" spans="1:65" s="2" customFormat="1" ht="14.4" customHeight="1">
      <c r="A255" s="34"/>
      <c r="B255" s="35"/>
      <c r="C255" s="205" t="s">
        <v>377</v>
      </c>
      <c r="D255" s="205" t="s">
        <v>179</v>
      </c>
      <c r="E255" s="206" t="s">
        <v>627</v>
      </c>
      <c r="F255" s="207" t="s">
        <v>628</v>
      </c>
      <c r="G255" s="208" t="s">
        <v>344</v>
      </c>
      <c r="H255" s="209">
        <v>16.276</v>
      </c>
      <c r="I255" s="210"/>
      <c r="J255" s="211">
        <f>ROUND(I255*H255,2)</f>
        <v>0</v>
      </c>
      <c r="K255" s="207" t="s">
        <v>183</v>
      </c>
      <c r="L255" s="39"/>
      <c r="M255" s="212" t="s">
        <v>1</v>
      </c>
      <c r="N255" s="213" t="s">
        <v>41</v>
      </c>
      <c r="O255" s="71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6" t="s">
        <v>193</v>
      </c>
      <c r="AT255" s="216" t="s">
        <v>179</v>
      </c>
      <c r="AU255" s="216" t="s">
        <v>86</v>
      </c>
      <c r="AY255" s="17" t="s">
        <v>176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7" t="s">
        <v>84</v>
      </c>
      <c r="BK255" s="217">
        <f>ROUND(I255*H255,2)</f>
        <v>0</v>
      </c>
      <c r="BL255" s="17" t="s">
        <v>193</v>
      </c>
      <c r="BM255" s="216" t="s">
        <v>862</v>
      </c>
    </row>
    <row r="256" spans="2:51" s="13" customFormat="1" ht="10.2">
      <c r="B256" s="218"/>
      <c r="C256" s="219"/>
      <c r="D256" s="220" t="s">
        <v>226</v>
      </c>
      <c r="E256" s="221" t="s">
        <v>1</v>
      </c>
      <c r="F256" s="222" t="s">
        <v>863</v>
      </c>
      <c r="G256" s="219"/>
      <c r="H256" s="223">
        <v>16.276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226</v>
      </c>
      <c r="AU256" s="229" t="s">
        <v>86</v>
      </c>
      <c r="AV256" s="13" t="s">
        <v>86</v>
      </c>
      <c r="AW256" s="13" t="s">
        <v>32</v>
      </c>
      <c r="AX256" s="13" t="s">
        <v>76</v>
      </c>
      <c r="AY256" s="229" t="s">
        <v>176</v>
      </c>
    </row>
    <row r="257" spans="2:51" s="14" customFormat="1" ht="10.2">
      <c r="B257" s="233"/>
      <c r="C257" s="234"/>
      <c r="D257" s="220" t="s">
        <v>226</v>
      </c>
      <c r="E257" s="235" t="s">
        <v>1</v>
      </c>
      <c r="F257" s="236" t="s">
        <v>249</v>
      </c>
      <c r="G257" s="234"/>
      <c r="H257" s="237">
        <v>16.276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226</v>
      </c>
      <c r="AU257" s="243" t="s">
        <v>86</v>
      </c>
      <c r="AV257" s="14" t="s">
        <v>193</v>
      </c>
      <c r="AW257" s="14" t="s">
        <v>32</v>
      </c>
      <c r="AX257" s="14" t="s">
        <v>84</v>
      </c>
      <c r="AY257" s="243" t="s">
        <v>176</v>
      </c>
    </row>
    <row r="258" spans="1:65" s="2" customFormat="1" ht="24.15" customHeight="1">
      <c r="A258" s="34"/>
      <c r="B258" s="35"/>
      <c r="C258" s="205" t="s">
        <v>382</v>
      </c>
      <c r="D258" s="205" t="s">
        <v>179</v>
      </c>
      <c r="E258" s="206" t="s">
        <v>632</v>
      </c>
      <c r="F258" s="207" t="s">
        <v>633</v>
      </c>
      <c r="G258" s="208" t="s">
        <v>344</v>
      </c>
      <c r="H258" s="209">
        <v>309.244</v>
      </c>
      <c r="I258" s="210"/>
      <c r="J258" s="211">
        <f>ROUND(I258*H258,2)</f>
        <v>0</v>
      </c>
      <c r="K258" s="207" t="s">
        <v>183</v>
      </c>
      <c r="L258" s="39"/>
      <c r="M258" s="212" t="s">
        <v>1</v>
      </c>
      <c r="N258" s="213" t="s">
        <v>41</v>
      </c>
      <c r="O258" s="71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6" t="s">
        <v>193</v>
      </c>
      <c r="AT258" s="216" t="s">
        <v>179</v>
      </c>
      <c r="AU258" s="216" t="s">
        <v>86</v>
      </c>
      <c r="AY258" s="17" t="s">
        <v>176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7" t="s">
        <v>84</v>
      </c>
      <c r="BK258" s="217">
        <f>ROUND(I258*H258,2)</f>
        <v>0</v>
      </c>
      <c r="BL258" s="17" t="s">
        <v>193</v>
      </c>
      <c r="BM258" s="216" t="s">
        <v>864</v>
      </c>
    </row>
    <row r="259" spans="2:51" s="13" customFormat="1" ht="10.2">
      <c r="B259" s="218"/>
      <c r="C259" s="219"/>
      <c r="D259" s="220" t="s">
        <v>226</v>
      </c>
      <c r="E259" s="221" t="s">
        <v>1</v>
      </c>
      <c r="F259" s="222" t="s">
        <v>865</v>
      </c>
      <c r="G259" s="219"/>
      <c r="H259" s="223">
        <v>16.276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226</v>
      </c>
      <c r="AU259" s="229" t="s">
        <v>86</v>
      </c>
      <c r="AV259" s="13" t="s">
        <v>86</v>
      </c>
      <c r="AW259" s="13" t="s">
        <v>32</v>
      </c>
      <c r="AX259" s="13" t="s">
        <v>84</v>
      </c>
      <c r="AY259" s="229" t="s">
        <v>176</v>
      </c>
    </row>
    <row r="260" spans="2:51" s="13" customFormat="1" ht="10.2">
      <c r="B260" s="218"/>
      <c r="C260" s="219"/>
      <c r="D260" s="220" t="s">
        <v>226</v>
      </c>
      <c r="E260" s="219"/>
      <c r="F260" s="222" t="s">
        <v>866</v>
      </c>
      <c r="G260" s="219"/>
      <c r="H260" s="223">
        <v>309.244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226</v>
      </c>
      <c r="AU260" s="229" t="s">
        <v>86</v>
      </c>
      <c r="AV260" s="13" t="s">
        <v>86</v>
      </c>
      <c r="AW260" s="13" t="s">
        <v>4</v>
      </c>
      <c r="AX260" s="13" t="s">
        <v>84</v>
      </c>
      <c r="AY260" s="229" t="s">
        <v>176</v>
      </c>
    </row>
    <row r="261" spans="1:65" s="2" customFormat="1" ht="24.15" customHeight="1">
      <c r="A261" s="34"/>
      <c r="B261" s="35"/>
      <c r="C261" s="205" t="s">
        <v>387</v>
      </c>
      <c r="D261" s="205" t="s">
        <v>179</v>
      </c>
      <c r="E261" s="206" t="s">
        <v>642</v>
      </c>
      <c r="F261" s="207" t="s">
        <v>643</v>
      </c>
      <c r="G261" s="208" t="s">
        <v>344</v>
      </c>
      <c r="H261" s="209">
        <v>16.276</v>
      </c>
      <c r="I261" s="210"/>
      <c r="J261" s="211">
        <f>ROUND(I261*H261,2)</f>
        <v>0</v>
      </c>
      <c r="K261" s="207" t="s">
        <v>183</v>
      </c>
      <c r="L261" s="39"/>
      <c r="M261" s="212" t="s">
        <v>1</v>
      </c>
      <c r="N261" s="213" t="s">
        <v>41</v>
      </c>
      <c r="O261" s="71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193</v>
      </c>
      <c r="AT261" s="216" t="s">
        <v>179</v>
      </c>
      <c r="AU261" s="216" t="s">
        <v>86</v>
      </c>
      <c r="AY261" s="17" t="s">
        <v>176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7" t="s">
        <v>84</v>
      </c>
      <c r="BK261" s="217">
        <f>ROUND(I261*H261,2)</f>
        <v>0</v>
      </c>
      <c r="BL261" s="17" t="s">
        <v>193</v>
      </c>
      <c r="BM261" s="216" t="s">
        <v>867</v>
      </c>
    </row>
    <row r="262" spans="2:51" s="13" customFormat="1" ht="10.2">
      <c r="B262" s="218"/>
      <c r="C262" s="219"/>
      <c r="D262" s="220" t="s">
        <v>226</v>
      </c>
      <c r="E262" s="221" t="s">
        <v>1</v>
      </c>
      <c r="F262" s="222" t="s">
        <v>865</v>
      </c>
      <c r="G262" s="219"/>
      <c r="H262" s="223">
        <v>16.276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226</v>
      </c>
      <c r="AU262" s="229" t="s">
        <v>86</v>
      </c>
      <c r="AV262" s="13" t="s">
        <v>86</v>
      </c>
      <c r="AW262" s="13" t="s">
        <v>32</v>
      </c>
      <c r="AX262" s="13" t="s">
        <v>76</v>
      </c>
      <c r="AY262" s="229" t="s">
        <v>176</v>
      </c>
    </row>
    <row r="263" spans="2:51" s="14" customFormat="1" ht="10.2">
      <c r="B263" s="233"/>
      <c r="C263" s="234"/>
      <c r="D263" s="220" t="s">
        <v>226</v>
      </c>
      <c r="E263" s="235" t="s">
        <v>1</v>
      </c>
      <c r="F263" s="236" t="s">
        <v>249</v>
      </c>
      <c r="G263" s="234"/>
      <c r="H263" s="237">
        <v>16.276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226</v>
      </c>
      <c r="AU263" s="243" t="s">
        <v>86</v>
      </c>
      <c r="AV263" s="14" t="s">
        <v>193</v>
      </c>
      <c r="AW263" s="14" t="s">
        <v>32</v>
      </c>
      <c r="AX263" s="14" t="s">
        <v>84</v>
      </c>
      <c r="AY263" s="243" t="s">
        <v>176</v>
      </c>
    </row>
    <row r="264" spans="1:65" s="2" customFormat="1" ht="37.8" customHeight="1">
      <c r="A264" s="34"/>
      <c r="B264" s="35"/>
      <c r="C264" s="205" t="s">
        <v>392</v>
      </c>
      <c r="D264" s="205" t="s">
        <v>179</v>
      </c>
      <c r="E264" s="206" t="s">
        <v>647</v>
      </c>
      <c r="F264" s="207" t="s">
        <v>648</v>
      </c>
      <c r="G264" s="208" t="s">
        <v>344</v>
      </c>
      <c r="H264" s="209">
        <v>16.276</v>
      </c>
      <c r="I264" s="210"/>
      <c r="J264" s="211">
        <f>ROUND(I264*H264,2)</f>
        <v>0</v>
      </c>
      <c r="K264" s="207" t="s">
        <v>183</v>
      </c>
      <c r="L264" s="39"/>
      <c r="M264" s="212" t="s">
        <v>1</v>
      </c>
      <c r="N264" s="213" t="s">
        <v>41</v>
      </c>
      <c r="O264" s="71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193</v>
      </c>
      <c r="AT264" s="216" t="s">
        <v>179</v>
      </c>
      <c r="AU264" s="216" t="s">
        <v>86</v>
      </c>
      <c r="AY264" s="17" t="s">
        <v>176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7" t="s">
        <v>84</v>
      </c>
      <c r="BK264" s="217">
        <f>ROUND(I264*H264,2)</f>
        <v>0</v>
      </c>
      <c r="BL264" s="17" t="s">
        <v>193</v>
      </c>
      <c r="BM264" s="216" t="s">
        <v>868</v>
      </c>
    </row>
    <row r="265" spans="2:51" s="13" customFormat="1" ht="10.2">
      <c r="B265" s="218"/>
      <c r="C265" s="219"/>
      <c r="D265" s="220" t="s">
        <v>226</v>
      </c>
      <c r="E265" s="221" t="s">
        <v>1</v>
      </c>
      <c r="F265" s="222" t="s">
        <v>865</v>
      </c>
      <c r="G265" s="219"/>
      <c r="H265" s="223">
        <v>16.276</v>
      </c>
      <c r="I265" s="224"/>
      <c r="J265" s="219"/>
      <c r="K265" s="219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226</v>
      </c>
      <c r="AU265" s="229" t="s">
        <v>86</v>
      </c>
      <c r="AV265" s="13" t="s">
        <v>86</v>
      </c>
      <c r="AW265" s="13" t="s">
        <v>32</v>
      </c>
      <c r="AX265" s="13" t="s">
        <v>76</v>
      </c>
      <c r="AY265" s="229" t="s">
        <v>176</v>
      </c>
    </row>
    <row r="266" spans="2:51" s="14" customFormat="1" ht="10.2">
      <c r="B266" s="233"/>
      <c r="C266" s="234"/>
      <c r="D266" s="220" t="s">
        <v>226</v>
      </c>
      <c r="E266" s="235" t="s">
        <v>1</v>
      </c>
      <c r="F266" s="236" t="s">
        <v>249</v>
      </c>
      <c r="G266" s="234"/>
      <c r="H266" s="237">
        <v>16.276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226</v>
      </c>
      <c r="AU266" s="243" t="s">
        <v>86</v>
      </c>
      <c r="AV266" s="14" t="s">
        <v>193</v>
      </c>
      <c r="AW266" s="14" t="s">
        <v>32</v>
      </c>
      <c r="AX266" s="14" t="s">
        <v>84</v>
      </c>
      <c r="AY266" s="243" t="s">
        <v>176</v>
      </c>
    </row>
    <row r="267" spans="2:63" s="12" customFormat="1" ht="22.8" customHeight="1">
      <c r="B267" s="189"/>
      <c r="C267" s="190"/>
      <c r="D267" s="191" t="s">
        <v>75</v>
      </c>
      <c r="E267" s="203" t="s">
        <v>658</v>
      </c>
      <c r="F267" s="203" t="s">
        <v>659</v>
      </c>
      <c r="G267" s="190"/>
      <c r="H267" s="190"/>
      <c r="I267" s="193"/>
      <c r="J267" s="204">
        <f>BK267</f>
        <v>0</v>
      </c>
      <c r="K267" s="190"/>
      <c r="L267" s="195"/>
      <c r="M267" s="196"/>
      <c r="N267" s="197"/>
      <c r="O267" s="197"/>
      <c r="P267" s="198">
        <f>P268</f>
        <v>0</v>
      </c>
      <c r="Q267" s="197"/>
      <c r="R267" s="198">
        <f>R268</f>
        <v>0</v>
      </c>
      <c r="S267" s="197"/>
      <c r="T267" s="199">
        <f>T268</f>
        <v>0</v>
      </c>
      <c r="AR267" s="200" t="s">
        <v>84</v>
      </c>
      <c r="AT267" s="201" t="s">
        <v>75</v>
      </c>
      <c r="AU267" s="201" t="s">
        <v>84</v>
      </c>
      <c r="AY267" s="200" t="s">
        <v>176</v>
      </c>
      <c r="BK267" s="202">
        <f>BK268</f>
        <v>0</v>
      </c>
    </row>
    <row r="268" spans="1:65" s="2" customFormat="1" ht="24.15" customHeight="1">
      <c r="A268" s="34"/>
      <c r="B268" s="35"/>
      <c r="C268" s="205" t="s">
        <v>406</v>
      </c>
      <c r="D268" s="205" t="s">
        <v>179</v>
      </c>
      <c r="E268" s="206" t="s">
        <v>869</v>
      </c>
      <c r="F268" s="207" t="s">
        <v>870</v>
      </c>
      <c r="G268" s="208" t="s">
        <v>344</v>
      </c>
      <c r="H268" s="209">
        <v>113.57</v>
      </c>
      <c r="I268" s="210"/>
      <c r="J268" s="211">
        <f>ROUND(I268*H268,2)</f>
        <v>0</v>
      </c>
      <c r="K268" s="207" t="s">
        <v>183</v>
      </c>
      <c r="L268" s="39"/>
      <c r="M268" s="244" t="s">
        <v>1</v>
      </c>
      <c r="N268" s="245" t="s">
        <v>41</v>
      </c>
      <c r="O268" s="246"/>
      <c r="P268" s="247">
        <f>O268*H268</f>
        <v>0</v>
      </c>
      <c r="Q268" s="247">
        <v>0</v>
      </c>
      <c r="R268" s="247">
        <f>Q268*H268</f>
        <v>0</v>
      </c>
      <c r="S268" s="247">
        <v>0</v>
      </c>
      <c r="T268" s="24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193</v>
      </c>
      <c r="AT268" s="216" t="s">
        <v>179</v>
      </c>
      <c r="AU268" s="216" t="s">
        <v>86</v>
      </c>
      <c r="AY268" s="17" t="s">
        <v>176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84</v>
      </c>
      <c r="BK268" s="217">
        <f>ROUND(I268*H268,2)</f>
        <v>0</v>
      </c>
      <c r="BL268" s="17" t="s">
        <v>193</v>
      </c>
      <c r="BM268" s="216" t="s">
        <v>871</v>
      </c>
    </row>
    <row r="269" spans="1:31" s="2" customFormat="1" ht="6.9" customHeight="1">
      <c r="A269" s="34"/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39"/>
      <c r="M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</sheetData>
  <sheetProtection algorithmName="SHA-512" hashValue="o8pPLjU4K6QdbLSt8Ibns5JruEyEJMUs193iNFr6rpy1ADLriSR+bV61a4tisT5g1d7WgB5JJMkNvgmBuSMsTw==" saltValue="fbGrxBAIptgilJQ7mJAv1XF6XyGJ6vx7G3XHouW7lJVZQ4HQoTAWjs7Q+G2IsGt99HCpt46iQomk2KQpy10bdA==" spinCount="100000" sheet="1" objects="1" scenarios="1" formatColumns="0" formatRows="0" autoFilter="0"/>
  <autoFilter ref="C136:K268"/>
  <mergeCells count="17"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106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262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872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J108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ROUND((SUM(BE108:BE115)+SUM(BE137:BE242)),2)</f>
        <v>0</v>
      </c>
      <c r="G37" s="34"/>
      <c r="H37" s="34"/>
      <c r="I37" s="132">
        <v>0.21</v>
      </c>
      <c r="J37" s="131">
        <f>ROUND(((SUM(BE108:BE115)+SUM(BE137:BE242))*I37),2)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ROUND((SUM(BF108:BF115)+SUM(BF137:BF242)),2)</f>
        <v>0</v>
      </c>
      <c r="G38" s="34"/>
      <c r="H38" s="34"/>
      <c r="I38" s="132">
        <v>0.15</v>
      </c>
      <c r="J38" s="131">
        <f>ROUND(((SUM(BF108:BF115)+SUM(BF137:BF242))*I38),2)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ROUND((SUM(BG108:BG115)+SUM(BG137:BG242)),2)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ROUND((SUM(BH108:BH115)+SUM(BH137:BH242)),2)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ROUND((SUM(BI108:BI115)+SUM(BI137:BI242)),2)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262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101.4.ZH - Propustek P2 - km 2,530 53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J138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J139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270</v>
      </c>
      <c r="E101" s="163"/>
      <c r="F101" s="163"/>
      <c r="G101" s="163"/>
      <c r="H101" s="163"/>
      <c r="I101" s="163"/>
      <c r="J101" s="164">
        <f>J163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760</v>
      </c>
      <c r="E102" s="163"/>
      <c r="F102" s="163"/>
      <c r="G102" s="163"/>
      <c r="H102" s="163"/>
      <c r="I102" s="163"/>
      <c r="J102" s="164">
        <f>J176</f>
        <v>0</v>
      </c>
      <c r="K102" s="104"/>
      <c r="L102" s="165"/>
    </row>
    <row r="103" spans="2:12" s="9" customFormat="1" ht="24.9" customHeight="1">
      <c r="B103" s="155"/>
      <c r="C103" s="156"/>
      <c r="D103" s="157" t="s">
        <v>873</v>
      </c>
      <c r="E103" s="158"/>
      <c r="F103" s="158"/>
      <c r="G103" s="158"/>
      <c r="H103" s="158"/>
      <c r="I103" s="158"/>
      <c r="J103" s="159">
        <f>J192</f>
        <v>0</v>
      </c>
      <c r="K103" s="156"/>
      <c r="L103" s="160"/>
    </row>
    <row r="104" spans="2:12" s="9" customFormat="1" ht="24.9" customHeight="1">
      <c r="B104" s="155"/>
      <c r="C104" s="156"/>
      <c r="D104" s="157" t="s">
        <v>874</v>
      </c>
      <c r="E104" s="158"/>
      <c r="F104" s="158"/>
      <c r="G104" s="158"/>
      <c r="H104" s="158"/>
      <c r="I104" s="158"/>
      <c r="J104" s="159">
        <f>J195</f>
        <v>0</v>
      </c>
      <c r="K104" s="156"/>
      <c r="L104" s="160"/>
    </row>
    <row r="105" spans="2:12" s="9" customFormat="1" ht="24.9" customHeight="1">
      <c r="B105" s="155"/>
      <c r="C105" s="156"/>
      <c r="D105" s="157" t="s">
        <v>875</v>
      </c>
      <c r="E105" s="158"/>
      <c r="F105" s="158"/>
      <c r="G105" s="158"/>
      <c r="H105" s="158"/>
      <c r="I105" s="158"/>
      <c r="J105" s="159">
        <f>J241</f>
        <v>0</v>
      </c>
      <c r="K105" s="156"/>
      <c r="L105" s="160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9.25" customHeight="1">
      <c r="A108" s="34"/>
      <c r="B108" s="35"/>
      <c r="C108" s="154" t="s">
        <v>151</v>
      </c>
      <c r="D108" s="36"/>
      <c r="E108" s="36"/>
      <c r="F108" s="36"/>
      <c r="G108" s="36"/>
      <c r="H108" s="36"/>
      <c r="I108" s="36"/>
      <c r="J108" s="166">
        <f>ROUND(J109+J110+J111+J112+J113+J114,2)</f>
        <v>0</v>
      </c>
      <c r="K108" s="36"/>
      <c r="L108" s="51"/>
      <c r="N108" s="167" t="s">
        <v>40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327" t="s">
        <v>152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aca="true" t="shared" si="0" ref="BE109:BE114">IF(N109="základní",J109,0)</f>
        <v>0</v>
      </c>
      <c r="BF109" s="175">
        <f aca="true" t="shared" si="1" ref="BF109:BF114">IF(N109="snížená",J109,0)</f>
        <v>0</v>
      </c>
      <c r="BG109" s="175">
        <f aca="true" t="shared" si="2" ref="BG109:BG114">IF(N109="zákl. přenesená",J109,0)</f>
        <v>0</v>
      </c>
      <c r="BH109" s="175">
        <f aca="true" t="shared" si="3" ref="BH109:BH114">IF(N109="sníž. přenesená",J109,0)</f>
        <v>0</v>
      </c>
      <c r="BI109" s="175">
        <f aca="true" t="shared" si="4" ref="BI109:BI114">IF(N109="nulová",J109,0)</f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154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155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327" t="s">
        <v>156</v>
      </c>
      <c r="E112" s="328"/>
      <c r="F112" s="328"/>
      <c r="G112" s="36"/>
      <c r="H112" s="36"/>
      <c r="I112" s="36"/>
      <c r="J112" s="169"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153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65" s="2" customFormat="1" ht="18" customHeight="1">
      <c r="A113" s="34"/>
      <c r="B113" s="35"/>
      <c r="C113" s="36"/>
      <c r="D113" s="327" t="s">
        <v>157</v>
      </c>
      <c r="E113" s="328"/>
      <c r="F113" s="328"/>
      <c r="G113" s="36"/>
      <c r="H113" s="36"/>
      <c r="I113" s="36"/>
      <c r="J113" s="169">
        <v>0</v>
      </c>
      <c r="K113" s="36"/>
      <c r="L113" s="170"/>
      <c r="M113" s="171"/>
      <c r="N113" s="172" t="s">
        <v>42</v>
      </c>
      <c r="O113" s="171"/>
      <c r="P113" s="171"/>
      <c r="Q113" s="171"/>
      <c r="R113" s="171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4" t="s">
        <v>153</v>
      </c>
      <c r="AZ113" s="171"/>
      <c r="BA113" s="171"/>
      <c r="BB113" s="171"/>
      <c r="BC113" s="171"/>
      <c r="BD113" s="171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86</v>
      </c>
      <c r="BK113" s="171"/>
      <c r="BL113" s="171"/>
      <c r="BM113" s="171"/>
    </row>
    <row r="114" spans="1:65" s="2" customFormat="1" ht="18" customHeight="1">
      <c r="A114" s="34"/>
      <c r="B114" s="35"/>
      <c r="C114" s="36"/>
      <c r="D114" s="168" t="s">
        <v>158</v>
      </c>
      <c r="E114" s="36"/>
      <c r="F114" s="36"/>
      <c r="G114" s="36"/>
      <c r="H114" s="36"/>
      <c r="I114" s="36"/>
      <c r="J114" s="169">
        <f>ROUND(J32*T114,2)</f>
        <v>0</v>
      </c>
      <c r="K114" s="36"/>
      <c r="L114" s="170"/>
      <c r="M114" s="171"/>
      <c r="N114" s="172" t="s">
        <v>42</v>
      </c>
      <c r="O114" s="171"/>
      <c r="P114" s="171"/>
      <c r="Q114" s="171"/>
      <c r="R114" s="171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4" t="s">
        <v>159</v>
      </c>
      <c r="AZ114" s="171"/>
      <c r="BA114" s="171"/>
      <c r="BB114" s="171"/>
      <c r="BC114" s="171"/>
      <c r="BD114" s="171"/>
      <c r="BE114" s="175">
        <f t="shared" si="0"/>
        <v>0</v>
      </c>
      <c r="BF114" s="175">
        <f t="shared" si="1"/>
        <v>0</v>
      </c>
      <c r="BG114" s="175">
        <f t="shared" si="2"/>
        <v>0</v>
      </c>
      <c r="BH114" s="175">
        <f t="shared" si="3"/>
        <v>0</v>
      </c>
      <c r="BI114" s="175">
        <f t="shared" si="4"/>
        <v>0</v>
      </c>
      <c r="BJ114" s="174" t="s">
        <v>86</v>
      </c>
      <c r="BK114" s="171"/>
      <c r="BL114" s="171"/>
      <c r="BM114" s="171"/>
    </row>
    <row r="115" spans="1:31" s="2" customFormat="1" ht="10.2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9.25" customHeight="1">
      <c r="A116" s="34"/>
      <c r="B116" s="35"/>
      <c r="C116" s="176" t="s">
        <v>160</v>
      </c>
      <c r="D116" s="152"/>
      <c r="E116" s="152"/>
      <c r="F116" s="152"/>
      <c r="G116" s="152"/>
      <c r="H116" s="152"/>
      <c r="I116" s="152"/>
      <c r="J116" s="177">
        <f>ROUND(J98+J108,2)</f>
        <v>0</v>
      </c>
      <c r="K116" s="152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3" t="s">
        <v>161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24" t="str">
        <f>E7</f>
        <v>II/231 - Rekonstrukce ul. 28. října III. část</v>
      </c>
      <c r="F125" s="325"/>
      <c r="G125" s="325"/>
      <c r="H125" s="325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2:12" s="1" customFormat="1" ht="12" customHeight="1">
      <c r="B126" s="21"/>
      <c r="C126" s="29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4"/>
      <c r="B127" s="35"/>
      <c r="C127" s="36"/>
      <c r="D127" s="36"/>
      <c r="E127" s="324" t="s">
        <v>262</v>
      </c>
      <c r="F127" s="326"/>
      <c r="G127" s="326"/>
      <c r="H127" s="32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263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77" t="str">
        <f>E11</f>
        <v>SO 101.4.ZH - Propustek P2 - km 2,530 53</v>
      </c>
      <c r="F129" s="326"/>
      <c r="G129" s="326"/>
      <c r="H129" s="32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F14</f>
        <v>Tábor</v>
      </c>
      <c r="G131" s="36"/>
      <c r="H131" s="36"/>
      <c r="I131" s="29" t="s">
        <v>22</v>
      </c>
      <c r="J131" s="66" t="str">
        <f>IF(J14="","",J14)</f>
        <v>30. 6. 2020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24</v>
      </c>
      <c r="D133" s="36"/>
      <c r="E133" s="36"/>
      <c r="F133" s="27" t="str">
        <f>E17</f>
        <v>Správa a údržba silnic Plzeňského kraje</v>
      </c>
      <c r="G133" s="36"/>
      <c r="H133" s="36"/>
      <c r="I133" s="29" t="s">
        <v>30</v>
      </c>
      <c r="J133" s="32" t="str">
        <f>E23</f>
        <v>Ing. Miloš Burianec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15" customHeight="1">
      <c r="A134" s="34"/>
      <c r="B134" s="35"/>
      <c r="C134" s="29" t="s">
        <v>28</v>
      </c>
      <c r="D134" s="36"/>
      <c r="E134" s="36"/>
      <c r="F134" s="27" t="str">
        <f>IF(E20="","",E20)</f>
        <v>Vyplň údaj</v>
      </c>
      <c r="G134" s="36"/>
      <c r="H134" s="36"/>
      <c r="I134" s="29" t="s">
        <v>33</v>
      </c>
      <c r="J134" s="32" t="str">
        <f>E26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78"/>
      <c r="B136" s="179"/>
      <c r="C136" s="180" t="s">
        <v>162</v>
      </c>
      <c r="D136" s="181" t="s">
        <v>61</v>
      </c>
      <c r="E136" s="181" t="s">
        <v>57</v>
      </c>
      <c r="F136" s="181" t="s">
        <v>58</v>
      </c>
      <c r="G136" s="181" t="s">
        <v>163</v>
      </c>
      <c r="H136" s="181" t="s">
        <v>164</v>
      </c>
      <c r="I136" s="181" t="s">
        <v>165</v>
      </c>
      <c r="J136" s="181" t="s">
        <v>144</v>
      </c>
      <c r="K136" s="182" t="s">
        <v>166</v>
      </c>
      <c r="L136" s="183"/>
      <c r="M136" s="75" t="s">
        <v>1</v>
      </c>
      <c r="N136" s="76" t="s">
        <v>40</v>
      </c>
      <c r="O136" s="76" t="s">
        <v>167</v>
      </c>
      <c r="P136" s="76" t="s">
        <v>168</v>
      </c>
      <c r="Q136" s="76" t="s">
        <v>169</v>
      </c>
      <c r="R136" s="76" t="s">
        <v>170</v>
      </c>
      <c r="S136" s="76" t="s">
        <v>171</v>
      </c>
      <c r="T136" s="77" t="s">
        <v>172</v>
      </c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</row>
    <row r="137" spans="1:63" s="2" customFormat="1" ht="22.8" customHeight="1">
      <c r="A137" s="34"/>
      <c r="B137" s="35"/>
      <c r="C137" s="82" t="s">
        <v>173</v>
      </c>
      <c r="D137" s="36"/>
      <c r="E137" s="36"/>
      <c r="F137" s="36"/>
      <c r="G137" s="36"/>
      <c r="H137" s="36"/>
      <c r="I137" s="36"/>
      <c r="J137" s="184">
        <f>BK137</f>
        <v>0</v>
      </c>
      <c r="K137" s="36"/>
      <c r="L137" s="39"/>
      <c r="M137" s="78"/>
      <c r="N137" s="185"/>
      <c r="O137" s="79"/>
      <c r="P137" s="186">
        <f>P138+P192+P195+P241</f>
        <v>0</v>
      </c>
      <c r="Q137" s="79"/>
      <c r="R137" s="186">
        <f>R138+R192+R195+R241</f>
        <v>112.57040678999999</v>
      </c>
      <c r="S137" s="79"/>
      <c r="T137" s="187">
        <f>T138+T192+T195+T241</f>
        <v>16.2756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90</v>
      </c>
      <c r="BK137" s="188">
        <f>BK138+BK192+BK195+BK241</f>
        <v>0</v>
      </c>
    </row>
    <row r="138" spans="2:63" s="12" customFormat="1" ht="25.95" customHeight="1">
      <c r="B138" s="189"/>
      <c r="C138" s="190"/>
      <c r="D138" s="191" t="s">
        <v>75</v>
      </c>
      <c r="E138" s="192" t="s">
        <v>272</v>
      </c>
      <c r="F138" s="192" t="s">
        <v>273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P139+P163+P176</f>
        <v>0</v>
      </c>
      <c r="Q138" s="197"/>
      <c r="R138" s="198">
        <f>R139+R163+R176</f>
        <v>49.2898826</v>
      </c>
      <c r="S138" s="197"/>
      <c r="T138" s="199">
        <f>T139+T163+T176</f>
        <v>0</v>
      </c>
      <c r="AR138" s="200" t="s">
        <v>84</v>
      </c>
      <c r="AT138" s="201" t="s">
        <v>75</v>
      </c>
      <c r="AU138" s="201" t="s">
        <v>76</v>
      </c>
      <c r="AY138" s="200" t="s">
        <v>176</v>
      </c>
      <c r="BK138" s="202">
        <f>BK139+BK163+BK176</f>
        <v>0</v>
      </c>
    </row>
    <row r="139" spans="2:63" s="12" customFormat="1" ht="22.8" customHeight="1">
      <c r="B139" s="189"/>
      <c r="C139" s="190"/>
      <c r="D139" s="191" t="s">
        <v>75</v>
      </c>
      <c r="E139" s="203" t="s">
        <v>84</v>
      </c>
      <c r="F139" s="203" t="s">
        <v>233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SUM(P140:P162)</f>
        <v>0</v>
      </c>
      <c r="Q139" s="197"/>
      <c r="R139" s="198">
        <f>SUM(R140:R162)</f>
        <v>35.1</v>
      </c>
      <c r="S139" s="197"/>
      <c r="T139" s="199">
        <f>SUM(T140:T162)</f>
        <v>0</v>
      </c>
      <c r="AR139" s="200" t="s">
        <v>84</v>
      </c>
      <c r="AT139" s="201" t="s">
        <v>75</v>
      </c>
      <c r="AU139" s="201" t="s">
        <v>84</v>
      </c>
      <c r="AY139" s="200" t="s">
        <v>176</v>
      </c>
      <c r="BK139" s="202">
        <f>SUM(BK140:BK162)</f>
        <v>0</v>
      </c>
    </row>
    <row r="140" spans="1:65" s="2" customFormat="1" ht="24.15" customHeight="1">
      <c r="A140" s="34"/>
      <c r="B140" s="35"/>
      <c r="C140" s="205" t="s">
        <v>84</v>
      </c>
      <c r="D140" s="205" t="s">
        <v>179</v>
      </c>
      <c r="E140" s="206" t="s">
        <v>763</v>
      </c>
      <c r="F140" s="207" t="s">
        <v>764</v>
      </c>
      <c r="G140" s="208" t="s">
        <v>291</v>
      </c>
      <c r="H140" s="209">
        <v>44.4</v>
      </c>
      <c r="I140" s="210"/>
      <c r="J140" s="211">
        <f>ROUND(I140*H140,2)</f>
        <v>0</v>
      </c>
      <c r="K140" s="207" t="s">
        <v>183</v>
      </c>
      <c r="L140" s="39"/>
      <c r="M140" s="212" t="s">
        <v>1</v>
      </c>
      <c r="N140" s="213" t="s">
        <v>41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193</v>
      </c>
      <c r="AT140" s="216" t="s">
        <v>179</v>
      </c>
      <c r="AU140" s="216" t="s">
        <v>86</v>
      </c>
      <c r="AY140" s="17" t="s">
        <v>176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84</v>
      </c>
      <c r="BK140" s="217">
        <f>ROUND(I140*H140,2)</f>
        <v>0</v>
      </c>
      <c r="BL140" s="17" t="s">
        <v>193</v>
      </c>
      <c r="BM140" s="216" t="s">
        <v>876</v>
      </c>
    </row>
    <row r="141" spans="2:51" s="13" customFormat="1" ht="10.2">
      <c r="B141" s="218"/>
      <c r="C141" s="219"/>
      <c r="D141" s="220" t="s">
        <v>226</v>
      </c>
      <c r="E141" s="221" t="s">
        <v>1</v>
      </c>
      <c r="F141" s="222" t="s">
        <v>766</v>
      </c>
      <c r="G141" s="219"/>
      <c r="H141" s="223">
        <v>23.4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226</v>
      </c>
      <c r="AU141" s="229" t="s">
        <v>86</v>
      </c>
      <c r="AV141" s="13" t="s">
        <v>86</v>
      </c>
      <c r="AW141" s="13" t="s">
        <v>32</v>
      </c>
      <c r="AX141" s="13" t="s">
        <v>76</v>
      </c>
      <c r="AY141" s="229" t="s">
        <v>176</v>
      </c>
    </row>
    <row r="142" spans="2:51" s="13" customFormat="1" ht="10.2">
      <c r="B142" s="218"/>
      <c r="C142" s="219"/>
      <c r="D142" s="220" t="s">
        <v>226</v>
      </c>
      <c r="E142" s="221" t="s">
        <v>1</v>
      </c>
      <c r="F142" s="222" t="s">
        <v>767</v>
      </c>
      <c r="G142" s="219"/>
      <c r="H142" s="223">
        <v>13.5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226</v>
      </c>
      <c r="AU142" s="229" t="s">
        <v>86</v>
      </c>
      <c r="AV142" s="13" t="s">
        <v>86</v>
      </c>
      <c r="AW142" s="13" t="s">
        <v>32</v>
      </c>
      <c r="AX142" s="13" t="s">
        <v>76</v>
      </c>
      <c r="AY142" s="229" t="s">
        <v>176</v>
      </c>
    </row>
    <row r="143" spans="2:51" s="13" customFormat="1" ht="10.2">
      <c r="B143" s="218"/>
      <c r="C143" s="219"/>
      <c r="D143" s="220" t="s">
        <v>226</v>
      </c>
      <c r="E143" s="221" t="s">
        <v>1</v>
      </c>
      <c r="F143" s="222" t="s">
        <v>768</v>
      </c>
      <c r="G143" s="219"/>
      <c r="H143" s="223">
        <v>7.5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226</v>
      </c>
      <c r="AU143" s="229" t="s">
        <v>86</v>
      </c>
      <c r="AV143" s="13" t="s">
        <v>86</v>
      </c>
      <c r="AW143" s="13" t="s">
        <v>32</v>
      </c>
      <c r="AX143" s="13" t="s">
        <v>76</v>
      </c>
      <c r="AY143" s="229" t="s">
        <v>176</v>
      </c>
    </row>
    <row r="144" spans="2:51" s="14" customFormat="1" ht="10.2">
      <c r="B144" s="233"/>
      <c r="C144" s="234"/>
      <c r="D144" s="220" t="s">
        <v>226</v>
      </c>
      <c r="E144" s="235" t="s">
        <v>1</v>
      </c>
      <c r="F144" s="236" t="s">
        <v>249</v>
      </c>
      <c r="G144" s="234"/>
      <c r="H144" s="237">
        <v>44.4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226</v>
      </c>
      <c r="AU144" s="243" t="s">
        <v>86</v>
      </c>
      <c r="AV144" s="14" t="s">
        <v>193</v>
      </c>
      <c r="AW144" s="14" t="s">
        <v>32</v>
      </c>
      <c r="AX144" s="14" t="s">
        <v>84</v>
      </c>
      <c r="AY144" s="243" t="s">
        <v>176</v>
      </c>
    </row>
    <row r="145" spans="1:65" s="2" customFormat="1" ht="24.15" customHeight="1">
      <c r="A145" s="34"/>
      <c r="B145" s="35"/>
      <c r="C145" s="205" t="s">
        <v>86</v>
      </c>
      <c r="D145" s="205" t="s">
        <v>179</v>
      </c>
      <c r="E145" s="206" t="s">
        <v>769</v>
      </c>
      <c r="F145" s="207" t="s">
        <v>770</v>
      </c>
      <c r="G145" s="208" t="s">
        <v>291</v>
      </c>
      <c r="H145" s="209">
        <v>44.4</v>
      </c>
      <c r="I145" s="210"/>
      <c r="J145" s="211">
        <f>ROUND(I145*H145,2)</f>
        <v>0</v>
      </c>
      <c r="K145" s="207" t="s">
        <v>183</v>
      </c>
      <c r="L145" s="39"/>
      <c r="M145" s="212" t="s">
        <v>1</v>
      </c>
      <c r="N145" s="213" t="s">
        <v>41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193</v>
      </c>
      <c r="AT145" s="216" t="s">
        <v>179</v>
      </c>
      <c r="AU145" s="216" t="s">
        <v>86</v>
      </c>
      <c r="AY145" s="17" t="s">
        <v>176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84</v>
      </c>
      <c r="BK145" s="217">
        <f>ROUND(I145*H145,2)</f>
        <v>0</v>
      </c>
      <c r="BL145" s="17" t="s">
        <v>193</v>
      </c>
      <c r="BM145" s="216" t="s">
        <v>877</v>
      </c>
    </row>
    <row r="146" spans="2:51" s="13" customFormat="1" ht="10.2">
      <c r="B146" s="218"/>
      <c r="C146" s="219"/>
      <c r="D146" s="220" t="s">
        <v>226</v>
      </c>
      <c r="E146" s="221" t="s">
        <v>1</v>
      </c>
      <c r="F146" s="222" t="s">
        <v>772</v>
      </c>
      <c r="G146" s="219"/>
      <c r="H146" s="223">
        <v>44.4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226</v>
      </c>
      <c r="AU146" s="229" t="s">
        <v>86</v>
      </c>
      <c r="AV146" s="13" t="s">
        <v>86</v>
      </c>
      <c r="AW146" s="13" t="s">
        <v>32</v>
      </c>
      <c r="AX146" s="13" t="s">
        <v>76</v>
      </c>
      <c r="AY146" s="229" t="s">
        <v>176</v>
      </c>
    </row>
    <row r="147" spans="2:51" s="14" customFormat="1" ht="10.2">
      <c r="B147" s="233"/>
      <c r="C147" s="234"/>
      <c r="D147" s="220" t="s">
        <v>226</v>
      </c>
      <c r="E147" s="235" t="s">
        <v>1</v>
      </c>
      <c r="F147" s="236" t="s">
        <v>249</v>
      </c>
      <c r="G147" s="234"/>
      <c r="H147" s="237">
        <v>44.4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226</v>
      </c>
      <c r="AU147" s="243" t="s">
        <v>86</v>
      </c>
      <c r="AV147" s="14" t="s">
        <v>193</v>
      </c>
      <c r="AW147" s="14" t="s">
        <v>32</v>
      </c>
      <c r="AX147" s="14" t="s">
        <v>84</v>
      </c>
      <c r="AY147" s="243" t="s">
        <v>176</v>
      </c>
    </row>
    <row r="148" spans="1:65" s="2" customFormat="1" ht="37.8" customHeight="1">
      <c r="A148" s="34"/>
      <c r="B148" s="35"/>
      <c r="C148" s="205" t="s">
        <v>189</v>
      </c>
      <c r="D148" s="205" t="s">
        <v>179</v>
      </c>
      <c r="E148" s="206" t="s">
        <v>773</v>
      </c>
      <c r="F148" s="207" t="s">
        <v>774</v>
      </c>
      <c r="G148" s="208" t="s">
        <v>291</v>
      </c>
      <c r="H148" s="209">
        <v>444</v>
      </c>
      <c r="I148" s="210"/>
      <c r="J148" s="211">
        <f>ROUND(I148*H148,2)</f>
        <v>0</v>
      </c>
      <c r="K148" s="207" t="s">
        <v>183</v>
      </c>
      <c r="L148" s="39"/>
      <c r="M148" s="212" t="s">
        <v>1</v>
      </c>
      <c r="N148" s="213" t="s">
        <v>41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193</v>
      </c>
      <c r="AT148" s="216" t="s">
        <v>179</v>
      </c>
      <c r="AU148" s="216" t="s">
        <v>86</v>
      </c>
      <c r="AY148" s="17" t="s">
        <v>176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193</v>
      </c>
      <c r="BM148" s="216" t="s">
        <v>878</v>
      </c>
    </row>
    <row r="149" spans="2:51" s="13" customFormat="1" ht="10.2">
      <c r="B149" s="218"/>
      <c r="C149" s="219"/>
      <c r="D149" s="220" t="s">
        <v>226</v>
      </c>
      <c r="E149" s="221" t="s">
        <v>1</v>
      </c>
      <c r="F149" s="222" t="s">
        <v>772</v>
      </c>
      <c r="G149" s="219"/>
      <c r="H149" s="223">
        <v>44.4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226</v>
      </c>
      <c r="AU149" s="229" t="s">
        <v>86</v>
      </c>
      <c r="AV149" s="13" t="s">
        <v>86</v>
      </c>
      <c r="AW149" s="13" t="s">
        <v>32</v>
      </c>
      <c r="AX149" s="13" t="s">
        <v>84</v>
      </c>
      <c r="AY149" s="229" t="s">
        <v>176</v>
      </c>
    </row>
    <row r="150" spans="2:51" s="13" customFormat="1" ht="10.2">
      <c r="B150" s="218"/>
      <c r="C150" s="219"/>
      <c r="D150" s="220" t="s">
        <v>226</v>
      </c>
      <c r="E150" s="219"/>
      <c r="F150" s="222" t="s">
        <v>776</v>
      </c>
      <c r="G150" s="219"/>
      <c r="H150" s="223">
        <v>444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226</v>
      </c>
      <c r="AU150" s="229" t="s">
        <v>86</v>
      </c>
      <c r="AV150" s="13" t="s">
        <v>86</v>
      </c>
      <c r="AW150" s="13" t="s">
        <v>4</v>
      </c>
      <c r="AX150" s="13" t="s">
        <v>84</v>
      </c>
      <c r="AY150" s="229" t="s">
        <v>176</v>
      </c>
    </row>
    <row r="151" spans="1:65" s="2" customFormat="1" ht="24.15" customHeight="1">
      <c r="A151" s="34"/>
      <c r="B151" s="35"/>
      <c r="C151" s="205" t="s">
        <v>193</v>
      </c>
      <c r="D151" s="205" t="s">
        <v>179</v>
      </c>
      <c r="E151" s="206" t="s">
        <v>323</v>
      </c>
      <c r="F151" s="207" t="s">
        <v>324</v>
      </c>
      <c r="G151" s="208" t="s">
        <v>291</v>
      </c>
      <c r="H151" s="209">
        <v>17.55</v>
      </c>
      <c r="I151" s="210"/>
      <c r="J151" s="211">
        <f>ROUND(I151*H151,2)</f>
        <v>0</v>
      </c>
      <c r="K151" s="207" t="s">
        <v>183</v>
      </c>
      <c r="L151" s="39"/>
      <c r="M151" s="212" t="s">
        <v>1</v>
      </c>
      <c r="N151" s="213" t="s">
        <v>41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193</v>
      </c>
      <c r="AT151" s="216" t="s">
        <v>179</v>
      </c>
      <c r="AU151" s="216" t="s">
        <v>86</v>
      </c>
      <c r="AY151" s="17" t="s">
        <v>176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84</v>
      </c>
      <c r="BK151" s="217">
        <f>ROUND(I151*H151,2)</f>
        <v>0</v>
      </c>
      <c r="BL151" s="17" t="s">
        <v>193</v>
      </c>
      <c r="BM151" s="216" t="s">
        <v>879</v>
      </c>
    </row>
    <row r="152" spans="2:51" s="13" customFormat="1" ht="10.2">
      <c r="B152" s="218"/>
      <c r="C152" s="219"/>
      <c r="D152" s="220" t="s">
        <v>226</v>
      </c>
      <c r="E152" s="221" t="s">
        <v>1</v>
      </c>
      <c r="F152" s="222" t="s">
        <v>778</v>
      </c>
      <c r="G152" s="219"/>
      <c r="H152" s="223">
        <v>17.55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226</v>
      </c>
      <c r="AU152" s="229" t="s">
        <v>86</v>
      </c>
      <c r="AV152" s="13" t="s">
        <v>86</v>
      </c>
      <c r="AW152" s="13" t="s">
        <v>32</v>
      </c>
      <c r="AX152" s="13" t="s">
        <v>84</v>
      </c>
      <c r="AY152" s="229" t="s">
        <v>176</v>
      </c>
    </row>
    <row r="153" spans="1:65" s="2" customFormat="1" ht="14.4" customHeight="1">
      <c r="A153" s="34"/>
      <c r="B153" s="35"/>
      <c r="C153" s="259" t="s">
        <v>175</v>
      </c>
      <c r="D153" s="259" t="s">
        <v>341</v>
      </c>
      <c r="E153" s="260" t="s">
        <v>342</v>
      </c>
      <c r="F153" s="261" t="s">
        <v>343</v>
      </c>
      <c r="G153" s="262" t="s">
        <v>344</v>
      </c>
      <c r="H153" s="263">
        <v>35.1</v>
      </c>
      <c r="I153" s="264"/>
      <c r="J153" s="265">
        <f>ROUND(I153*H153,2)</f>
        <v>0</v>
      </c>
      <c r="K153" s="261" t="s">
        <v>183</v>
      </c>
      <c r="L153" s="266"/>
      <c r="M153" s="267" t="s">
        <v>1</v>
      </c>
      <c r="N153" s="268" t="s">
        <v>41</v>
      </c>
      <c r="O153" s="71"/>
      <c r="P153" s="214">
        <f>O153*H153</f>
        <v>0</v>
      </c>
      <c r="Q153" s="214">
        <v>1</v>
      </c>
      <c r="R153" s="214">
        <f>Q153*H153</f>
        <v>35.1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210</v>
      </c>
      <c r="AT153" s="216" t="s">
        <v>341</v>
      </c>
      <c r="AU153" s="216" t="s">
        <v>86</v>
      </c>
      <c r="AY153" s="17" t="s">
        <v>176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84</v>
      </c>
      <c r="BK153" s="217">
        <f>ROUND(I153*H153,2)</f>
        <v>0</v>
      </c>
      <c r="BL153" s="17" t="s">
        <v>193</v>
      </c>
      <c r="BM153" s="216" t="s">
        <v>880</v>
      </c>
    </row>
    <row r="154" spans="2:51" s="13" customFormat="1" ht="10.2">
      <c r="B154" s="218"/>
      <c r="C154" s="219"/>
      <c r="D154" s="220" t="s">
        <v>226</v>
      </c>
      <c r="E154" s="221" t="s">
        <v>1</v>
      </c>
      <c r="F154" s="222" t="s">
        <v>780</v>
      </c>
      <c r="G154" s="219"/>
      <c r="H154" s="223">
        <v>17.55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226</v>
      </c>
      <c r="AU154" s="229" t="s">
        <v>86</v>
      </c>
      <c r="AV154" s="13" t="s">
        <v>86</v>
      </c>
      <c r="AW154" s="13" t="s">
        <v>32</v>
      </c>
      <c r="AX154" s="13" t="s">
        <v>76</v>
      </c>
      <c r="AY154" s="229" t="s">
        <v>176</v>
      </c>
    </row>
    <row r="155" spans="2:51" s="14" customFormat="1" ht="10.2">
      <c r="B155" s="233"/>
      <c r="C155" s="234"/>
      <c r="D155" s="220" t="s">
        <v>226</v>
      </c>
      <c r="E155" s="235" t="s">
        <v>1</v>
      </c>
      <c r="F155" s="236" t="s">
        <v>249</v>
      </c>
      <c r="G155" s="234"/>
      <c r="H155" s="237">
        <v>17.55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226</v>
      </c>
      <c r="AU155" s="243" t="s">
        <v>86</v>
      </c>
      <c r="AV155" s="14" t="s">
        <v>193</v>
      </c>
      <c r="AW155" s="14" t="s">
        <v>32</v>
      </c>
      <c r="AX155" s="14" t="s">
        <v>84</v>
      </c>
      <c r="AY155" s="243" t="s">
        <v>176</v>
      </c>
    </row>
    <row r="156" spans="2:51" s="13" customFormat="1" ht="10.2">
      <c r="B156" s="218"/>
      <c r="C156" s="219"/>
      <c r="D156" s="220" t="s">
        <v>226</v>
      </c>
      <c r="E156" s="219"/>
      <c r="F156" s="222" t="s">
        <v>781</v>
      </c>
      <c r="G156" s="219"/>
      <c r="H156" s="223">
        <v>35.1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226</v>
      </c>
      <c r="AU156" s="229" t="s">
        <v>86</v>
      </c>
      <c r="AV156" s="13" t="s">
        <v>86</v>
      </c>
      <c r="AW156" s="13" t="s">
        <v>4</v>
      </c>
      <c r="AX156" s="13" t="s">
        <v>84</v>
      </c>
      <c r="AY156" s="229" t="s">
        <v>176</v>
      </c>
    </row>
    <row r="157" spans="1:65" s="2" customFormat="1" ht="24.15" customHeight="1">
      <c r="A157" s="34"/>
      <c r="B157" s="35"/>
      <c r="C157" s="205" t="s">
        <v>200</v>
      </c>
      <c r="D157" s="205" t="s">
        <v>179</v>
      </c>
      <c r="E157" s="206" t="s">
        <v>347</v>
      </c>
      <c r="F157" s="207" t="s">
        <v>348</v>
      </c>
      <c r="G157" s="208" t="s">
        <v>344</v>
      </c>
      <c r="H157" s="209">
        <v>88.8</v>
      </c>
      <c r="I157" s="210"/>
      <c r="J157" s="211">
        <f>ROUND(I157*H157,2)</f>
        <v>0</v>
      </c>
      <c r="K157" s="207" t="s">
        <v>183</v>
      </c>
      <c r="L157" s="39"/>
      <c r="M157" s="212" t="s">
        <v>1</v>
      </c>
      <c r="N157" s="213" t="s">
        <v>41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193</v>
      </c>
      <c r="AT157" s="216" t="s">
        <v>179</v>
      </c>
      <c r="AU157" s="216" t="s">
        <v>86</v>
      </c>
      <c r="AY157" s="17" t="s">
        <v>176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84</v>
      </c>
      <c r="BK157" s="217">
        <f>ROUND(I157*H157,2)</f>
        <v>0</v>
      </c>
      <c r="BL157" s="17" t="s">
        <v>193</v>
      </c>
      <c r="BM157" s="216" t="s">
        <v>881</v>
      </c>
    </row>
    <row r="158" spans="2:51" s="13" customFormat="1" ht="10.2">
      <c r="B158" s="218"/>
      <c r="C158" s="219"/>
      <c r="D158" s="220" t="s">
        <v>226</v>
      </c>
      <c r="E158" s="221" t="s">
        <v>1</v>
      </c>
      <c r="F158" s="222" t="s">
        <v>772</v>
      </c>
      <c r="G158" s="219"/>
      <c r="H158" s="223">
        <v>44.4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226</v>
      </c>
      <c r="AU158" s="229" t="s">
        <v>86</v>
      </c>
      <c r="AV158" s="13" t="s">
        <v>86</v>
      </c>
      <c r="AW158" s="13" t="s">
        <v>32</v>
      </c>
      <c r="AX158" s="13" t="s">
        <v>84</v>
      </c>
      <c r="AY158" s="229" t="s">
        <v>176</v>
      </c>
    </row>
    <row r="159" spans="2:51" s="13" customFormat="1" ht="10.2">
      <c r="B159" s="218"/>
      <c r="C159" s="219"/>
      <c r="D159" s="220" t="s">
        <v>226</v>
      </c>
      <c r="E159" s="219"/>
      <c r="F159" s="222" t="s">
        <v>783</v>
      </c>
      <c r="G159" s="219"/>
      <c r="H159" s="223">
        <v>88.8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226</v>
      </c>
      <c r="AU159" s="229" t="s">
        <v>86</v>
      </c>
      <c r="AV159" s="13" t="s">
        <v>86</v>
      </c>
      <c r="AW159" s="13" t="s">
        <v>4</v>
      </c>
      <c r="AX159" s="13" t="s">
        <v>84</v>
      </c>
      <c r="AY159" s="229" t="s">
        <v>176</v>
      </c>
    </row>
    <row r="160" spans="1:65" s="2" customFormat="1" ht="14.4" customHeight="1">
      <c r="A160" s="34"/>
      <c r="B160" s="35"/>
      <c r="C160" s="205" t="s">
        <v>205</v>
      </c>
      <c r="D160" s="205" t="s">
        <v>179</v>
      </c>
      <c r="E160" s="206" t="s">
        <v>352</v>
      </c>
      <c r="F160" s="207" t="s">
        <v>353</v>
      </c>
      <c r="G160" s="208" t="s">
        <v>291</v>
      </c>
      <c r="H160" s="209">
        <v>44.4</v>
      </c>
      <c r="I160" s="210"/>
      <c r="J160" s="211">
        <f>ROUND(I160*H160,2)</f>
        <v>0</v>
      </c>
      <c r="K160" s="207" t="s">
        <v>183</v>
      </c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193</v>
      </c>
      <c r="AT160" s="216" t="s">
        <v>179</v>
      </c>
      <c r="AU160" s="216" t="s">
        <v>86</v>
      </c>
      <c r="AY160" s="17" t="s">
        <v>176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193</v>
      </c>
      <c r="BM160" s="216" t="s">
        <v>882</v>
      </c>
    </row>
    <row r="161" spans="2:51" s="13" customFormat="1" ht="10.2">
      <c r="B161" s="218"/>
      <c r="C161" s="219"/>
      <c r="D161" s="220" t="s">
        <v>226</v>
      </c>
      <c r="E161" s="221" t="s">
        <v>1</v>
      </c>
      <c r="F161" s="222" t="s">
        <v>772</v>
      </c>
      <c r="G161" s="219"/>
      <c r="H161" s="223">
        <v>44.4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226</v>
      </c>
      <c r="AU161" s="229" t="s">
        <v>86</v>
      </c>
      <c r="AV161" s="13" t="s">
        <v>86</v>
      </c>
      <c r="AW161" s="13" t="s">
        <v>32</v>
      </c>
      <c r="AX161" s="13" t="s">
        <v>76</v>
      </c>
      <c r="AY161" s="229" t="s">
        <v>176</v>
      </c>
    </row>
    <row r="162" spans="2:51" s="14" customFormat="1" ht="10.2">
      <c r="B162" s="233"/>
      <c r="C162" s="234"/>
      <c r="D162" s="220" t="s">
        <v>226</v>
      </c>
      <c r="E162" s="235" t="s">
        <v>1</v>
      </c>
      <c r="F162" s="236" t="s">
        <v>249</v>
      </c>
      <c r="G162" s="234"/>
      <c r="H162" s="237">
        <v>44.4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226</v>
      </c>
      <c r="AU162" s="243" t="s">
        <v>86</v>
      </c>
      <c r="AV162" s="14" t="s">
        <v>193</v>
      </c>
      <c r="AW162" s="14" t="s">
        <v>32</v>
      </c>
      <c r="AX162" s="14" t="s">
        <v>84</v>
      </c>
      <c r="AY162" s="243" t="s">
        <v>176</v>
      </c>
    </row>
    <row r="163" spans="2:63" s="12" customFormat="1" ht="22.8" customHeight="1">
      <c r="B163" s="189"/>
      <c r="C163" s="190"/>
      <c r="D163" s="191" t="s">
        <v>75</v>
      </c>
      <c r="E163" s="203" t="s">
        <v>612</v>
      </c>
      <c r="F163" s="203" t="s">
        <v>613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SUM(P164:P175)</f>
        <v>0</v>
      </c>
      <c r="Q163" s="197"/>
      <c r="R163" s="198">
        <f>SUM(R164:R175)</f>
        <v>0</v>
      </c>
      <c r="S163" s="197"/>
      <c r="T163" s="199">
        <f>SUM(T164:T175)</f>
        <v>0</v>
      </c>
      <c r="AR163" s="200" t="s">
        <v>84</v>
      </c>
      <c r="AT163" s="201" t="s">
        <v>75</v>
      </c>
      <c r="AU163" s="201" t="s">
        <v>84</v>
      </c>
      <c r="AY163" s="200" t="s">
        <v>176</v>
      </c>
      <c r="BK163" s="202">
        <f>SUM(BK164:BK175)</f>
        <v>0</v>
      </c>
    </row>
    <row r="164" spans="1:65" s="2" customFormat="1" ht="14.4" customHeight="1">
      <c r="A164" s="34"/>
      <c r="B164" s="35"/>
      <c r="C164" s="205" t="s">
        <v>210</v>
      </c>
      <c r="D164" s="205" t="s">
        <v>179</v>
      </c>
      <c r="E164" s="206" t="s">
        <v>627</v>
      </c>
      <c r="F164" s="207" t="s">
        <v>628</v>
      </c>
      <c r="G164" s="208" t="s">
        <v>344</v>
      </c>
      <c r="H164" s="209">
        <v>16.276</v>
      </c>
      <c r="I164" s="210"/>
      <c r="J164" s="211">
        <f>ROUND(I164*H164,2)</f>
        <v>0</v>
      </c>
      <c r="K164" s="207" t="s">
        <v>183</v>
      </c>
      <c r="L164" s="39"/>
      <c r="M164" s="212" t="s">
        <v>1</v>
      </c>
      <c r="N164" s="213" t="s">
        <v>41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193</v>
      </c>
      <c r="AT164" s="216" t="s">
        <v>179</v>
      </c>
      <c r="AU164" s="216" t="s">
        <v>86</v>
      </c>
      <c r="AY164" s="17" t="s">
        <v>176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84</v>
      </c>
      <c r="BK164" s="217">
        <f>ROUND(I164*H164,2)</f>
        <v>0</v>
      </c>
      <c r="BL164" s="17" t="s">
        <v>193</v>
      </c>
      <c r="BM164" s="216" t="s">
        <v>883</v>
      </c>
    </row>
    <row r="165" spans="2:51" s="13" customFormat="1" ht="10.2">
      <c r="B165" s="218"/>
      <c r="C165" s="219"/>
      <c r="D165" s="220" t="s">
        <v>226</v>
      </c>
      <c r="E165" s="221" t="s">
        <v>1</v>
      </c>
      <c r="F165" s="222" t="s">
        <v>863</v>
      </c>
      <c r="G165" s="219"/>
      <c r="H165" s="223">
        <v>16.276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226</v>
      </c>
      <c r="AU165" s="229" t="s">
        <v>86</v>
      </c>
      <c r="AV165" s="13" t="s">
        <v>86</v>
      </c>
      <c r="AW165" s="13" t="s">
        <v>32</v>
      </c>
      <c r="AX165" s="13" t="s">
        <v>76</v>
      </c>
      <c r="AY165" s="229" t="s">
        <v>176</v>
      </c>
    </row>
    <row r="166" spans="2:51" s="14" customFormat="1" ht="10.2">
      <c r="B166" s="233"/>
      <c r="C166" s="234"/>
      <c r="D166" s="220" t="s">
        <v>226</v>
      </c>
      <c r="E166" s="235" t="s">
        <v>1</v>
      </c>
      <c r="F166" s="236" t="s">
        <v>249</v>
      </c>
      <c r="G166" s="234"/>
      <c r="H166" s="237">
        <v>16.276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226</v>
      </c>
      <c r="AU166" s="243" t="s">
        <v>86</v>
      </c>
      <c r="AV166" s="14" t="s">
        <v>193</v>
      </c>
      <c r="AW166" s="14" t="s">
        <v>32</v>
      </c>
      <c r="AX166" s="14" t="s">
        <v>84</v>
      </c>
      <c r="AY166" s="243" t="s">
        <v>176</v>
      </c>
    </row>
    <row r="167" spans="1:65" s="2" customFormat="1" ht="24.15" customHeight="1">
      <c r="A167" s="34"/>
      <c r="B167" s="35"/>
      <c r="C167" s="205" t="s">
        <v>213</v>
      </c>
      <c r="D167" s="205" t="s">
        <v>179</v>
      </c>
      <c r="E167" s="206" t="s">
        <v>632</v>
      </c>
      <c r="F167" s="207" t="s">
        <v>633</v>
      </c>
      <c r="G167" s="208" t="s">
        <v>344</v>
      </c>
      <c r="H167" s="209">
        <v>309.244</v>
      </c>
      <c r="I167" s="210"/>
      <c r="J167" s="211">
        <f>ROUND(I167*H167,2)</f>
        <v>0</v>
      </c>
      <c r="K167" s="207" t="s">
        <v>183</v>
      </c>
      <c r="L167" s="39"/>
      <c r="M167" s="212" t="s">
        <v>1</v>
      </c>
      <c r="N167" s="213" t="s">
        <v>41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193</v>
      </c>
      <c r="AT167" s="216" t="s">
        <v>179</v>
      </c>
      <c r="AU167" s="216" t="s">
        <v>86</v>
      </c>
      <c r="AY167" s="17" t="s">
        <v>176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84</v>
      </c>
      <c r="BK167" s="217">
        <f>ROUND(I167*H167,2)</f>
        <v>0</v>
      </c>
      <c r="BL167" s="17" t="s">
        <v>193</v>
      </c>
      <c r="BM167" s="216" t="s">
        <v>884</v>
      </c>
    </row>
    <row r="168" spans="2:51" s="13" customFormat="1" ht="10.2">
      <c r="B168" s="218"/>
      <c r="C168" s="219"/>
      <c r="D168" s="220" t="s">
        <v>226</v>
      </c>
      <c r="E168" s="221" t="s">
        <v>1</v>
      </c>
      <c r="F168" s="222" t="s">
        <v>865</v>
      </c>
      <c r="G168" s="219"/>
      <c r="H168" s="223">
        <v>16.276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226</v>
      </c>
      <c r="AU168" s="229" t="s">
        <v>86</v>
      </c>
      <c r="AV168" s="13" t="s">
        <v>86</v>
      </c>
      <c r="AW168" s="13" t="s">
        <v>32</v>
      </c>
      <c r="AX168" s="13" t="s">
        <v>84</v>
      </c>
      <c r="AY168" s="229" t="s">
        <v>176</v>
      </c>
    </row>
    <row r="169" spans="2:51" s="13" customFormat="1" ht="10.2">
      <c r="B169" s="218"/>
      <c r="C169" s="219"/>
      <c r="D169" s="220" t="s">
        <v>226</v>
      </c>
      <c r="E169" s="219"/>
      <c r="F169" s="222" t="s">
        <v>866</v>
      </c>
      <c r="G169" s="219"/>
      <c r="H169" s="223">
        <v>309.244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226</v>
      </c>
      <c r="AU169" s="229" t="s">
        <v>86</v>
      </c>
      <c r="AV169" s="13" t="s">
        <v>86</v>
      </c>
      <c r="AW169" s="13" t="s">
        <v>4</v>
      </c>
      <c r="AX169" s="13" t="s">
        <v>84</v>
      </c>
      <c r="AY169" s="229" t="s">
        <v>176</v>
      </c>
    </row>
    <row r="170" spans="1:65" s="2" customFormat="1" ht="24.15" customHeight="1">
      <c r="A170" s="34"/>
      <c r="B170" s="35"/>
      <c r="C170" s="205" t="s">
        <v>217</v>
      </c>
      <c r="D170" s="205" t="s">
        <v>179</v>
      </c>
      <c r="E170" s="206" t="s">
        <v>642</v>
      </c>
      <c r="F170" s="207" t="s">
        <v>643</v>
      </c>
      <c r="G170" s="208" t="s">
        <v>344</v>
      </c>
      <c r="H170" s="209">
        <v>16.276</v>
      </c>
      <c r="I170" s="210"/>
      <c r="J170" s="211">
        <f>ROUND(I170*H170,2)</f>
        <v>0</v>
      </c>
      <c r="K170" s="207" t="s">
        <v>183</v>
      </c>
      <c r="L170" s="39"/>
      <c r="M170" s="212" t="s">
        <v>1</v>
      </c>
      <c r="N170" s="213" t="s">
        <v>41</v>
      </c>
      <c r="O170" s="71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193</v>
      </c>
      <c r="AT170" s="216" t="s">
        <v>179</v>
      </c>
      <c r="AU170" s="216" t="s">
        <v>86</v>
      </c>
      <c r="AY170" s="17" t="s">
        <v>176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84</v>
      </c>
      <c r="BK170" s="217">
        <f>ROUND(I170*H170,2)</f>
        <v>0</v>
      </c>
      <c r="BL170" s="17" t="s">
        <v>193</v>
      </c>
      <c r="BM170" s="216" t="s">
        <v>885</v>
      </c>
    </row>
    <row r="171" spans="2:51" s="13" customFormat="1" ht="10.2">
      <c r="B171" s="218"/>
      <c r="C171" s="219"/>
      <c r="D171" s="220" t="s">
        <v>226</v>
      </c>
      <c r="E171" s="221" t="s">
        <v>1</v>
      </c>
      <c r="F171" s="222" t="s">
        <v>865</v>
      </c>
      <c r="G171" s="219"/>
      <c r="H171" s="223">
        <v>16.276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226</v>
      </c>
      <c r="AU171" s="229" t="s">
        <v>86</v>
      </c>
      <c r="AV171" s="13" t="s">
        <v>86</v>
      </c>
      <c r="AW171" s="13" t="s">
        <v>32</v>
      </c>
      <c r="AX171" s="13" t="s">
        <v>76</v>
      </c>
      <c r="AY171" s="229" t="s">
        <v>176</v>
      </c>
    </row>
    <row r="172" spans="2:51" s="14" customFormat="1" ht="10.2">
      <c r="B172" s="233"/>
      <c r="C172" s="234"/>
      <c r="D172" s="220" t="s">
        <v>226</v>
      </c>
      <c r="E172" s="235" t="s">
        <v>1</v>
      </c>
      <c r="F172" s="236" t="s">
        <v>249</v>
      </c>
      <c r="G172" s="234"/>
      <c r="H172" s="237">
        <v>16.276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226</v>
      </c>
      <c r="AU172" s="243" t="s">
        <v>86</v>
      </c>
      <c r="AV172" s="14" t="s">
        <v>193</v>
      </c>
      <c r="AW172" s="14" t="s">
        <v>32</v>
      </c>
      <c r="AX172" s="14" t="s">
        <v>84</v>
      </c>
      <c r="AY172" s="243" t="s">
        <v>176</v>
      </c>
    </row>
    <row r="173" spans="1:65" s="2" customFormat="1" ht="37.8" customHeight="1">
      <c r="A173" s="34"/>
      <c r="B173" s="35"/>
      <c r="C173" s="205" t="s">
        <v>222</v>
      </c>
      <c r="D173" s="205" t="s">
        <v>179</v>
      </c>
      <c r="E173" s="206" t="s">
        <v>647</v>
      </c>
      <c r="F173" s="207" t="s">
        <v>648</v>
      </c>
      <c r="G173" s="208" t="s">
        <v>344</v>
      </c>
      <c r="H173" s="209">
        <v>16.276</v>
      </c>
      <c r="I173" s="210"/>
      <c r="J173" s="211">
        <f>ROUND(I173*H173,2)</f>
        <v>0</v>
      </c>
      <c r="K173" s="207" t="s">
        <v>183</v>
      </c>
      <c r="L173" s="39"/>
      <c r="M173" s="212" t="s">
        <v>1</v>
      </c>
      <c r="N173" s="213" t="s">
        <v>41</v>
      </c>
      <c r="O173" s="71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193</v>
      </c>
      <c r="AT173" s="216" t="s">
        <v>179</v>
      </c>
      <c r="AU173" s="216" t="s">
        <v>86</v>
      </c>
      <c r="AY173" s="17" t="s">
        <v>176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84</v>
      </c>
      <c r="BK173" s="217">
        <f>ROUND(I173*H173,2)</f>
        <v>0</v>
      </c>
      <c r="BL173" s="17" t="s">
        <v>193</v>
      </c>
      <c r="BM173" s="216" t="s">
        <v>886</v>
      </c>
    </row>
    <row r="174" spans="2:51" s="13" customFormat="1" ht="10.2">
      <c r="B174" s="218"/>
      <c r="C174" s="219"/>
      <c r="D174" s="220" t="s">
        <v>226</v>
      </c>
      <c r="E174" s="221" t="s">
        <v>1</v>
      </c>
      <c r="F174" s="222" t="s">
        <v>865</v>
      </c>
      <c r="G174" s="219"/>
      <c r="H174" s="223">
        <v>16.276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226</v>
      </c>
      <c r="AU174" s="229" t="s">
        <v>86</v>
      </c>
      <c r="AV174" s="13" t="s">
        <v>86</v>
      </c>
      <c r="AW174" s="13" t="s">
        <v>32</v>
      </c>
      <c r="AX174" s="13" t="s">
        <v>76</v>
      </c>
      <c r="AY174" s="229" t="s">
        <v>176</v>
      </c>
    </row>
    <row r="175" spans="2:51" s="14" customFormat="1" ht="10.2">
      <c r="B175" s="233"/>
      <c r="C175" s="234"/>
      <c r="D175" s="220" t="s">
        <v>226</v>
      </c>
      <c r="E175" s="235" t="s">
        <v>1</v>
      </c>
      <c r="F175" s="236" t="s">
        <v>249</v>
      </c>
      <c r="G175" s="234"/>
      <c r="H175" s="237">
        <v>16.276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226</v>
      </c>
      <c r="AU175" s="243" t="s">
        <v>86</v>
      </c>
      <c r="AV175" s="14" t="s">
        <v>193</v>
      </c>
      <c r="AW175" s="14" t="s">
        <v>32</v>
      </c>
      <c r="AX175" s="14" t="s">
        <v>84</v>
      </c>
      <c r="AY175" s="243" t="s">
        <v>176</v>
      </c>
    </row>
    <row r="176" spans="2:63" s="12" customFormat="1" ht="22.8" customHeight="1">
      <c r="B176" s="189"/>
      <c r="C176" s="190"/>
      <c r="D176" s="191" t="s">
        <v>75</v>
      </c>
      <c r="E176" s="203" t="s">
        <v>193</v>
      </c>
      <c r="F176" s="203" t="s">
        <v>785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SUM(P177:P191)</f>
        <v>0</v>
      </c>
      <c r="Q176" s="197"/>
      <c r="R176" s="198">
        <f>SUM(R177:R191)</f>
        <v>14.1898826</v>
      </c>
      <c r="S176" s="197"/>
      <c r="T176" s="199">
        <f>SUM(T177:T191)</f>
        <v>0</v>
      </c>
      <c r="AR176" s="200" t="s">
        <v>84</v>
      </c>
      <c r="AT176" s="201" t="s">
        <v>75</v>
      </c>
      <c r="AU176" s="201" t="s">
        <v>84</v>
      </c>
      <c r="AY176" s="200" t="s">
        <v>176</v>
      </c>
      <c r="BK176" s="202">
        <f>SUM(BK177:BK191)</f>
        <v>0</v>
      </c>
    </row>
    <row r="177" spans="1:65" s="2" customFormat="1" ht="14.4" customHeight="1">
      <c r="A177" s="34"/>
      <c r="B177" s="35"/>
      <c r="C177" s="205" t="s">
        <v>227</v>
      </c>
      <c r="D177" s="205" t="s">
        <v>179</v>
      </c>
      <c r="E177" s="206" t="s">
        <v>786</v>
      </c>
      <c r="F177" s="207" t="s">
        <v>787</v>
      </c>
      <c r="G177" s="208" t="s">
        <v>291</v>
      </c>
      <c r="H177" s="209">
        <v>1.699</v>
      </c>
      <c r="I177" s="210"/>
      <c r="J177" s="211">
        <f>ROUND(I177*H177,2)</f>
        <v>0</v>
      </c>
      <c r="K177" s="207" t="s">
        <v>183</v>
      </c>
      <c r="L177" s="39"/>
      <c r="M177" s="212" t="s">
        <v>1</v>
      </c>
      <c r="N177" s="213" t="s">
        <v>41</v>
      </c>
      <c r="O177" s="71"/>
      <c r="P177" s="214">
        <f>O177*H177</f>
        <v>0</v>
      </c>
      <c r="Q177" s="214">
        <v>1.7034</v>
      </c>
      <c r="R177" s="214">
        <f>Q177*H177</f>
        <v>2.8940766</v>
      </c>
      <c r="S177" s="214">
        <v>0</v>
      </c>
      <c r="T177" s="21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193</v>
      </c>
      <c r="AT177" s="216" t="s">
        <v>179</v>
      </c>
      <c r="AU177" s="216" t="s">
        <v>86</v>
      </c>
      <c r="AY177" s="17" t="s">
        <v>176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84</v>
      </c>
      <c r="BK177" s="217">
        <f>ROUND(I177*H177,2)</f>
        <v>0</v>
      </c>
      <c r="BL177" s="17" t="s">
        <v>193</v>
      </c>
      <c r="BM177" s="216" t="s">
        <v>887</v>
      </c>
    </row>
    <row r="178" spans="2:51" s="15" customFormat="1" ht="10.2">
      <c r="B178" s="249"/>
      <c r="C178" s="250"/>
      <c r="D178" s="220" t="s">
        <v>226</v>
      </c>
      <c r="E178" s="251" t="s">
        <v>1</v>
      </c>
      <c r="F178" s="252" t="s">
        <v>790</v>
      </c>
      <c r="G178" s="250"/>
      <c r="H178" s="251" t="s">
        <v>1</v>
      </c>
      <c r="I178" s="253"/>
      <c r="J178" s="250"/>
      <c r="K178" s="250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226</v>
      </c>
      <c r="AU178" s="258" t="s">
        <v>86</v>
      </c>
      <c r="AV178" s="15" t="s">
        <v>84</v>
      </c>
      <c r="AW178" s="15" t="s">
        <v>32</v>
      </c>
      <c r="AX178" s="15" t="s">
        <v>76</v>
      </c>
      <c r="AY178" s="258" t="s">
        <v>176</v>
      </c>
    </row>
    <row r="179" spans="2:51" s="15" customFormat="1" ht="10.2">
      <c r="B179" s="249"/>
      <c r="C179" s="250"/>
      <c r="D179" s="220" t="s">
        <v>226</v>
      </c>
      <c r="E179" s="251" t="s">
        <v>1</v>
      </c>
      <c r="F179" s="252" t="s">
        <v>791</v>
      </c>
      <c r="G179" s="250"/>
      <c r="H179" s="251" t="s">
        <v>1</v>
      </c>
      <c r="I179" s="253"/>
      <c r="J179" s="250"/>
      <c r="K179" s="250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226</v>
      </c>
      <c r="AU179" s="258" t="s">
        <v>86</v>
      </c>
      <c r="AV179" s="15" t="s">
        <v>84</v>
      </c>
      <c r="AW179" s="15" t="s">
        <v>32</v>
      </c>
      <c r="AX179" s="15" t="s">
        <v>76</v>
      </c>
      <c r="AY179" s="258" t="s">
        <v>176</v>
      </c>
    </row>
    <row r="180" spans="2:51" s="15" customFormat="1" ht="10.2">
      <c r="B180" s="249"/>
      <c r="C180" s="250"/>
      <c r="D180" s="220" t="s">
        <v>226</v>
      </c>
      <c r="E180" s="251" t="s">
        <v>1</v>
      </c>
      <c r="F180" s="252" t="s">
        <v>792</v>
      </c>
      <c r="G180" s="250"/>
      <c r="H180" s="251" t="s">
        <v>1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226</v>
      </c>
      <c r="AU180" s="258" t="s">
        <v>86</v>
      </c>
      <c r="AV180" s="15" t="s">
        <v>84</v>
      </c>
      <c r="AW180" s="15" t="s">
        <v>32</v>
      </c>
      <c r="AX180" s="15" t="s">
        <v>76</v>
      </c>
      <c r="AY180" s="258" t="s">
        <v>176</v>
      </c>
    </row>
    <row r="181" spans="2:51" s="15" customFormat="1" ht="10.2">
      <c r="B181" s="249"/>
      <c r="C181" s="250"/>
      <c r="D181" s="220" t="s">
        <v>226</v>
      </c>
      <c r="E181" s="251" t="s">
        <v>1</v>
      </c>
      <c r="F181" s="252" t="s">
        <v>793</v>
      </c>
      <c r="G181" s="250"/>
      <c r="H181" s="251" t="s">
        <v>1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226</v>
      </c>
      <c r="AU181" s="258" t="s">
        <v>86</v>
      </c>
      <c r="AV181" s="15" t="s">
        <v>84</v>
      </c>
      <c r="AW181" s="15" t="s">
        <v>32</v>
      </c>
      <c r="AX181" s="15" t="s">
        <v>76</v>
      </c>
      <c r="AY181" s="258" t="s">
        <v>176</v>
      </c>
    </row>
    <row r="182" spans="2:51" s="15" customFormat="1" ht="10.2">
      <c r="B182" s="249"/>
      <c r="C182" s="250"/>
      <c r="D182" s="220" t="s">
        <v>226</v>
      </c>
      <c r="E182" s="251" t="s">
        <v>1</v>
      </c>
      <c r="F182" s="252" t="s">
        <v>794</v>
      </c>
      <c r="G182" s="250"/>
      <c r="H182" s="251" t="s">
        <v>1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226</v>
      </c>
      <c r="AU182" s="258" t="s">
        <v>86</v>
      </c>
      <c r="AV182" s="15" t="s">
        <v>84</v>
      </c>
      <c r="AW182" s="15" t="s">
        <v>32</v>
      </c>
      <c r="AX182" s="15" t="s">
        <v>76</v>
      </c>
      <c r="AY182" s="258" t="s">
        <v>176</v>
      </c>
    </row>
    <row r="183" spans="2:51" s="15" customFormat="1" ht="10.2">
      <c r="B183" s="249"/>
      <c r="C183" s="250"/>
      <c r="D183" s="220" t="s">
        <v>226</v>
      </c>
      <c r="E183" s="251" t="s">
        <v>1</v>
      </c>
      <c r="F183" s="252" t="s">
        <v>795</v>
      </c>
      <c r="G183" s="250"/>
      <c r="H183" s="251" t="s">
        <v>1</v>
      </c>
      <c r="I183" s="253"/>
      <c r="J183" s="250"/>
      <c r="K183" s="250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226</v>
      </c>
      <c r="AU183" s="258" t="s">
        <v>86</v>
      </c>
      <c r="AV183" s="15" t="s">
        <v>84</v>
      </c>
      <c r="AW183" s="15" t="s">
        <v>32</v>
      </c>
      <c r="AX183" s="15" t="s">
        <v>76</v>
      </c>
      <c r="AY183" s="258" t="s">
        <v>176</v>
      </c>
    </row>
    <row r="184" spans="2:51" s="13" customFormat="1" ht="10.2">
      <c r="B184" s="218"/>
      <c r="C184" s="219"/>
      <c r="D184" s="220" t="s">
        <v>226</v>
      </c>
      <c r="E184" s="221" t="s">
        <v>1</v>
      </c>
      <c r="F184" s="222" t="s">
        <v>796</v>
      </c>
      <c r="G184" s="219"/>
      <c r="H184" s="223">
        <v>0.949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226</v>
      </c>
      <c r="AU184" s="229" t="s">
        <v>86</v>
      </c>
      <c r="AV184" s="13" t="s">
        <v>86</v>
      </c>
      <c r="AW184" s="13" t="s">
        <v>32</v>
      </c>
      <c r="AX184" s="13" t="s">
        <v>76</v>
      </c>
      <c r="AY184" s="229" t="s">
        <v>176</v>
      </c>
    </row>
    <row r="185" spans="2:51" s="13" customFormat="1" ht="10.2">
      <c r="B185" s="218"/>
      <c r="C185" s="219"/>
      <c r="D185" s="220" t="s">
        <v>226</v>
      </c>
      <c r="E185" s="221" t="s">
        <v>1</v>
      </c>
      <c r="F185" s="222" t="s">
        <v>797</v>
      </c>
      <c r="G185" s="219"/>
      <c r="H185" s="223">
        <v>0.75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226</v>
      </c>
      <c r="AU185" s="229" t="s">
        <v>86</v>
      </c>
      <c r="AV185" s="13" t="s">
        <v>86</v>
      </c>
      <c r="AW185" s="13" t="s">
        <v>32</v>
      </c>
      <c r="AX185" s="13" t="s">
        <v>76</v>
      </c>
      <c r="AY185" s="229" t="s">
        <v>176</v>
      </c>
    </row>
    <row r="186" spans="2:51" s="14" customFormat="1" ht="10.2">
      <c r="B186" s="233"/>
      <c r="C186" s="234"/>
      <c r="D186" s="220" t="s">
        <v>226</v>
      </c>
      <c r="E186" s="235" t="s">
        <v>1</v>
      </c>
      <c r="F186" s="236" t="s">
        <v>249</v>
      </c>
      <c r="G186" s="234"/>
      <c r="H186" s="237">
        <v>1.699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226</v>
      </c>
      <c r="AU186" s="243" t="s">
        <v>86</v>
      </c>
      <c r="AV186" s="14" t="s">
        <v>193</v>
      </c>
      <c r="AW186" s="14" t="s">
        <v>32</v>
      </c>
      <c r="AX186" s="14" t="s">
        <v>84</v>
      </c>
      <c r="AY186" s="243" t="s">
        <v>176</v>
      </c>
    </row>
    <row r="187" spans="1:65" s="2" customFormat="1" ht="24.15" customHeight="1">
      <c r="A187" s="34"/>
      <c r="B187" s="35"/>
      <c r="C187" s="205" t="s">
        <v>332</v>
      </c>
      <c r="D187" s="205" t="s">
        <v>179</v>
      </c>
      <c r="E187" s="206" t="s">
        <v>798</v>
      </c>
      <c r="F187" s="207" t="s">
        <v>799</v>
      </c>
      <c r="G187" s="208" t="s">
        <v>240</v>
      </c>
      <c r="H187" s="209">
        <v>2</v>
      </c>
      <c r="I187" s="210"/>
      <c r="J187" s="211">
        <f>ROUND(I187*H187,2)</f>
        <v>0</v>
      </c>
      <c r="K187" s="207" t="s">
        <v>183</v>
      </c>
      <c r="L187" s="39"/>
      <c r="M187" s="212" t="s">
        <v>1</v>
      </c>
      <c r="N187" s="213" t="s">
        <v>41</v>
      </c>
      <c r="O187" s="71"/>
      <c r="P187" s="214">
        <f>O187*H187</f>
        <v>0</v>
      </c>
      <c r="Q187" s="214">
        <v>0.0066</v>
      </c>
      <c r="R187" s="214">
        <f>Q187*H187</f>
        <v>0.0132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193</v>
      </c>
      <c r="AT187" s="216" t="s">
        <v>179</v>
      </c>
      <c r="AU187" s="216" t="s">
        <v>86</v>
      </c>
      <c r="AY187" s="17" t="s">
        <v>176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84</v>
      </c>
      <c r="BK187" s="217">
        <f>ROUND(I187*H187,2)</f>
        <v>0</v>
      </c>
      <c r="BL187" s="17" t="s">
        <v>193</v>
      </c>
      <c r="BM187" s="216" t="s">
        <v>888</v>
      </c>
    </row>
    <row r="188" spans="1:65" s="2" customFormat="1" ht="24.15" customHeight="1">
      <c r="A188" s="34"/>
      <c r="B188" s="35"/>
      <c r="C188" s="259" t="s">
        <v>340</v>
      </c>
      <c r="D188" s="259" t="s">
        <v>341</v>
      </c>
      <c r="E188" s="260" t="s">
        <v>801</v>
      </c>
      <c r="F188" s="261" t="s">
        <v>802</v>
      </c>
      <c r="G188" s="262" t="s">
        <v>240</v>
      </c>
      <c r="H188" s="263">
        <v>1</v>
      </c>
      <c r="I188" s="264"/>
      <c r="J188" s="265">
        <f>ROUND(I188*H188,2)</f>
        <v>0</v>
      </c>
      <c r="K188" s="261" t="s">
        <v>183</v>
      </c>
      <c r="L188" s="266"/>
      <c r="M188" s="267" t="s">
        <v>1</v>
      </c>
      <c r="N188" s="268" t="s">
        <v>41</v>
      </c>
      <c r="O188" s="71"/>
      <c r="P188" s="214">
        <f>O188*H188</f>
        <v>0</v>
      </c>
      <c r="Q188" s="214">
        <v>0.081</v>
      </c>
      <c r="R188" s="214">
        <f>Q188*H188</f>
        <v>0.081</v>
      </c>
      <c r="S188" s="214">
        <v>0</v>
      </c>
      <c r="T188" s="21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6" t="s">
        <v>210</v>
      </c>
      <c r="AT188" s="216" t="s">
        <v>341</v>
      </c>
      <c r="AU188" s="216" t="s">
        <v>86</v>
      </c>
      <c r="AY188" s="17" t="s">
        <v>176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7" t="s">
        <v>84</v>
      </c>
      <c r="BK188" s="217">
        <f>ROUND(I188*H188,2)</f>
        <v>0</v>
      </c>
      <c r="BL188" s="17" t="s">
        <v>193</v>
      </c>
      <c r="BM188" s="216" t="s">
        <v>889</v>
      </c>
    </row>
    <row r="189" spans="1:65" s="2" customFormat="1" ht="24.15" customHeight="1">
      <c r="A189" s="34"/>
      <c r="B189" s="35"/>
      <c r="C189" s="259" t="s">
        <v>8</v>
      </c>
      <c r="D189" s="259" t="s">
        <v>341</v>
      </c>
      <c r="E189" s="260" t="s">
        <v>804</v>
      </c>
      <c r="F189" s="261" t="s">
        <v>805</v>
      </c>
      <c r="G189" s="262" t="s">
        <v>240</v>
      </c>
      <c r="H189" s="263">
        <v>1</v>
      </c>
      <c r="I189" s="264"/>
      <c r="J189" s="265">
        <f>ROUND(I189*H189,2)</f>
        <v>0</v>
      </c>
      <c r="K189" s="261" t="s">
        <v>183</v>
      </c>
      <c r="L189" s="266"/>
      <c r="M189" s="267" t="s">
        <v>1</v>
      </c>
      <c r="N189" s="268" t="s">
        <v>41</v>
      </c>
      <c r="O189" s="71"/>
      <c r="P189" s="214">
        <f>O189*H189</f>
        <v>0</v>
      </c>
      <c r="Q189" s="214">
        <v>0.57</v>
      </c>
      <c r="R189" s="214">
        <f>Q189*H189</f>
        <v>0.57</v>
      </c>
      <c r="S189" s="214">
        <v>0</v>
      </c>
      <c r="T189" s="21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6" t="s">
        <v>210</v>
      </c>
      <c r="AT189" s="216" t="s">
        <v>341</v>
      </c>
      <c r="AU189" s="216" t="s">
        <v>86</v>
      </c>
      <c r="AY189" s="17" t="s">
        <v>176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84</v>
      </c>
      <c r="BK189" s="217">
        <f>ROUND(I189*H189,2)</f>
        <v>0</v>
      </c>
      <c r="BL189" s="17" t="s">
        <v>193</v>
      </c>
      <c r="BM189" s="216" t="s">
        <v>890</v>
      </c>
    </row>
    <row r="190" spans="1:65" s="2" customFormat="1" ht="24.15" customHeight="1">
      <c r="A190" s="34"/>
      <c r="B190" s="35"/>
      <c r="C190" s="205" t="s">
        <v>351</v>
      </c>
      <c r="D190" s="205" t="s">
        <v>179</v>
      </c>
      <c r="E190" s="206" t="s">
        <v>807</v>
      </c>
      <c r="F190" s="207" t="s">
        <v>808</v>
      </c>
      <c r="G190" s="208" t="s">
        <v>291</v>
      </c>
      <c r="H190" s="209">
        <v>4.759</v>
      </c>
      <c r="I190" s="210"/>
      <c r="J190" s="211">
        <f>ROUND(I190*H190,2)</f>
        <v>0</v>
      </c>
      <c r="K190" s="207" t="s">
        <v>183</v>
      </c>
      <c r="L190" s="39"/>
      <c r="M190" s="212" t="s">
        <v>1</v>
      </c>
      <c r="N190" s="213" t="s">
        <v>41</v>
      </c>
      <c r="O190" s="71"/>
      <c r="P190" s="214">
        <f>O190*H190</f>
        <v>0</v>
      </c>
      <c r="Q190" s="214">
        <v>2.234</v>
      </c>
      <c r="R190" s="214">
        <f>Q190*H190</f>
        <v>10.631606000000001</v>
      </c>
      <c r="S190" s="214">
        <v>0</v>
      </c>
      <c r="T190" s="21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6" t="s">
        <v>193</v>
      </c>
      <c r="AT190" s="216" t="s">
        <v>179</v>
      </c>
      <c r="AU190" s="216" t="s">
        <v>86</v>
      </c>
      <c r="AY190" s="17" t="s">
        <v>176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7" t="s">
        <v>84</v>
      </c>
      <c r="BK190" s="217">
        <f>ROUND(I190*H190,2)</f>
        <v>0</v>
      </c>
      <c r="BL190" s="17" t="s">
        <v>193</v>
      </c>
      <c r="BM190" s="216" t="s">
        <v>891</v>
      </c>
    </row>
    <row r="191" spans="2:51" s="13" customFormat="1" ht="10.2">
      <c r="B191" s="218"/>
      <c r="C191" s="219"/>
      <c r="D191" s="220" t="s">
        <v>226</v>
      </c>
      <c r="E191" s="221" t="s">
        <v>1</v>
      </c>
      <c r="F191" s="222" t="s">
        <v>892</v>
      </c>
      <c r="G191" s="219"/>
      <c r="H191" s="223">
        <v>4.759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226</v>
      </c>
      <c r="AU191" s="229" t="s">
        <v>86</v>
      </c>
      <c r="AV191" s="13" t="s">
        <v>86</v>
      </c>
      <c r="AW191" s="13" t="s">
        <v>32</v>
      </c>
      <c r="AX191" s="13" t="s">
        <v>84</v>
      </c>
      <c r="AY191" s="229" t="s">
        <v>176</v>
      </c>
    </row>
    <row r="192" spans="2:63" s="12" customFormat="1" ht="25.95" customHeight="1">
      <c r="B192" s="189"/>
      <c r="C192" s="190"/>
      <c r="D192" s="191" t="s">
        <v>75</v>
      </c>
      <c r="E192" s="192" t="s">
        <v>210</v>
      </c>
      <c r="F192" s="192" t="s">
        <v>814</v>
      </c>
      <c r="G192" s="190"/>
      <c r="H192" s="190"/>
      <c r="I192" s="193"/>
      <c r="J192" s="194">
        <f>BK192</f>
        <v>0</v>
      </c>
      <c r="K192" s="190"/>
      <c r="L192" s="195"/>
      <c r="M192" s="196"/>
      <c r="N192" s="197"/>
      <c r="O192" s="197"/>
      <c r="P192" s="198">
        <f>SUM(P193:P194)</f>
        <v>0</v>
      </c>
      <c r="Q192" s="197"/>
      <c r="R192" s="198">
        <f>SUM(R193:R194)</f>
        <v>0.41334000000000004</v>
      </c>
      <c r="S192" s="197"/>
      <c r="T192" s="199">
        <f>SUM(T193:T194)</f>
        <v>0</v>
      </c>
      <c r="AR192" s="200" t="s">
        <v>84</v>
      </c>
      <c r="AT192" s="201" t="s">
        <v>75</v>
      </c>
      <c r="AU192" s="201" t="s">
        <v>76</v>
      </c>
      <c r="AY192" s="200" t="s">
        <v>176</v>
      </c>
      <c r="BK192" s="202">
        <f>SUM(BK193:BK194)</f>
        <v>0</v>
      </c>
    </row>
    <row r="193" spans="1:65" s="2" customFormat="1" ht="24.15" customHeight="1">
      <c r="A193" s="34"/>
      <c r="B193" s="35"/>
      <c r="C193" s="205" t="s">
        <v>355</v>
      </c>
      <c r="D193" s="205" t="s">
        <v>179</v>
      </c>
      <c r="E193" s="206" t="s">
        <v>815</v>
      </c>
      <c r="F193" s="207" t="s">
        <v>816</v>
      </c>
      <c r="G193" s="208" t="s">
        <v>240</v>
      </c>
      <c r="H193" s="209">
        <v>1</v>
      </c>
      <c r="I193" s="210"/>
      <c r="J193" s="211">
        <f>ROUND(I193*H193,2)</f>
        <v>0</v>
      </c>
      <c r="K193" s="207" t="s">
        <v>183</v>
      </c>
      <c r="L193" s="39"/>
      <c r="M193" s="212" t="s">
        <v>1</v>
      </c>
      <c r="N193" s="213" t="s">
        <v>41</v>
      </c>
      <c r="O193" s="71"/>
      <c r="P193" s="214">
        <f>O193*H193</f>
        <v>0</v>
      </c>
      <c r="Q193" s="214">
        <v>0.21734</v>
      </c>
      <c r="R193" s="214">
        <f>Q193*H193</f>
        <v>0.21734</v>
      </c>
      <c r="S193" s="214">
        <v>0</v>
      </c>
      <c r="T193" s="21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6" t="s">
        <v>193</v>
      </c>
      <c r="AT193" s="216" t="s">
        <v>179</v>
      </c>
      <c r="AU193" s="216" t="s">
        <v>84</v>
      </c>
      <c r="AY193" s="17" t="s">
        <v>176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7" t="s">
        <v>84</v>
      </c>
      <c r="BK193" s="217">
        <f>ROUND(I193*H193,2)</f>
        <v>0</v>
      </c>
      <c r="BL193" s="17" t="s">
        <v>193</v>
      </c>
      <c r="BM193" s="216" t="s">
        <v>893</v>
      </c>
    </row>
    <row r="194" spans="1:65" s="2" customFormat="1" ht="24.15" customHeight="1">
      <c r="A194" s="34"/>
      <c r="B194" s="35"/>
      <c r="C194" s="259" t="s">
        <v>359</v>
      </c>
      <c r="D194" s="259" t="s">
        <v>341</v>
      </c>
      <c r="E194" s="260" t="s">
        <v>818</v>
      </c>
      <c r="F194" s="261" t="s">
        <v>819</v>
      </c>
      <c r="G194" s="262" t="s">
        <v>240</v>
      </c>
      <c r="H194" s="263">
        <v>1</v>
      </c>
      <c r="I194" s="264"/>
      <c r="J194" s="265">
        <f>ROUND(I194*H194,2)</f>
        <v>0</v>
      </c>
      <c r="K194" s="261" t="s">
        <v>183</v>
      </c>
      <c r="L194" s="266"/>
      <c r="M194" s="267" t="s">
        <v>1</v>
      </c>
      <c r="N194" s="268" t="s">
        <v>41</v>
      </c>
      <c r="O194" s="71"/>
      <c r="P194" s="214">
        <f>O194*H194</f>
        <v>0</v>
      </c>
      <c r="Q194" s="214">
        <v>0.196</v>
      </c>
      <c r="R194" s="214">
        <f>Q194*H194</f>
        <v>0.196</v>
      </c>
      <c r="S194" s="214">
        <v>0</v>
      </c>
      <c r="T194" s="21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6" t="s">
        <v>210</v>
      </c>
      <c r="AT194" s="216" t="s">
        <v>341</v>
      </c>
      <c r="AU194" s="216" t="s">
        <v>84</v>
      </c>
      <c r="AY194" s="17" t="s">
        <v>176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7" t="s">
        <v>84</v>
      </c>
      <c r="BK194" s="217">
        <f>ROUND(I194*H194,2)</f>
        <v>0</v>
      </c>
      <c r="BL194" s="17" t="s">
        <v>193</v>
      </c>
      <c r="BM194" s="216" t="s">
        <v>894</v>
      </c>
    </row>
    <row r="195" spans="2:63" s="12" customFormat="1" ht="25.95" customHeight="1">
      <c r="B195" s="189"/>
      <c r="C195" s="190"/>
      <c r="D195" s="191" t="s">
        <v>75</v>
      </c>
      <c r="E195" s="192" t="s">
        <v>213</v>
      </c>
      <c r="F195" s="192" t="s">
        <v>821</v>
      </c>
      <c r="G195" s="190"/>
      <c r="H195" s="190"/>
      <c r="I195" s="193"/>
      <c r="J195" s="194">
        <f>BK195</f>
        <v>0</v>
      </c>
      <c r="K195" s="190"/>
      <c r="L195" s="195"/>
      <c r="M195" s="196"/>
      <c r="N195" s="197"/>
      <c r="O195" s="197"/>
      <c r="P195" s="198">
        <f>SUM(P196:P240)</f>
        <v>0</v>
      </c>
      <c r="Q195" s="197"/>
      <c r="R195" s="198">
        <f>SUM(R196:R240)</f>
        <v>62.86718419</v>
      </c>
      <c r="S195" s="197"/>
      <c r="T195" s="199">
        <f>SUM(T196:T240)</f>
        <v>16.2756</v>
      </c>
      <c r="AR195" s="200" t="s">
        <v>84</v>
      </c>
      <c r="AT195" s="201" t="s">
        <v>75</v>
      </c>
      <c r="AU195" s="201" t="s">
        <v>76</v>
      </c>
      <c r="AY195" s="200" t="s">
        <v>176</v>
      </c>
      <c r="BK195" s="202">
        <f>SUM(BK196:BK240)</f>
        <v>0</v>
      </c>
    </row>
    <row r="196" spans="1:65" s="2" customFormat="1" ht="24.15" customHeight="1">
      <c r="A196" s="34"/>
      <c r="B196" s="35"/>
      <c r="C196" s="205" t="s">
        <v>364</v>
      </c>
      <c r="D196" s="205" t="s">
        <v>179</v>
      </c>
      <c r="E196" s="206" t="s">
        <v>822</v>
      </c>
      <c r="F196" s="207" t="s">
        <v>823</v>
      </c>
      <c r="G196" s="208" t="s">
        <v>240</v>
      </c>
      <c r="H196" s="209">
        <v>1</v>
      </c>
      <c r="I196" s="210"/>
      <c r="J196" s="211">
        <f>ROUND(I196*H196,2)</f>
        <v>0</v>
      </c>
      <c r="K196" s="207" t="s">
        <v>183</v>
      </c>
      <c r="L196" s="39"/>
      <c r="M196" s="212" t="s">
        <v>1</v>
      </c>
      <c r="N196" s="213" t="s">
        <v>41</v>
      </c>
      <c r="O196" s="71"/>
      <c r="P196" s="214">
        <f>O196*H196</f>
        <v>0</v>
      </c>
      <c r="Q196" s="214">
        <v>16.75142</v>
      </c>
      <c r="R196" s="214">
        <f>Q196*H196</f>
        <v>16.75142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193</v>
      </c>
      <c r="AT196" s="216" t="s">
        <v>179</v>
      </c>
      <c r="AU196" s="216" t="s">
        <v>84</v>
      </c>
      <c r="AY196" s="17" t="s">
        <v>176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84</v>
      </c>
      <c r="BK196" s="217">
        <f>ROUND(I196*H196,2)</f>
        <v>0</v>
      </c>
      <c r="BL196" s="17" t="s">
        <v>193</v>
      </c>
      <c r="BM196" s="216" t="s">
        <v>895</v>
      </c>
    </row>
    <row r="197" spans="2:51" s="15" customFormat="1" ht="20.4">
      <c r="B197" s="249"/>
      <c r="C197" s="250"/>
      <c r="D197" s="220" t="s">
        <v>226</v>
      </c>
      <c r="E197" s="251" t="s">
        <v>1</v>
      </c>
      <c r="F197" s="252" t="s">
        <v>789</v>
      </c>
      <c r="G197" s="250"/>
      <c r="H197" s="251" t="s">
        <v>1</v>
      </c>
      <c r="I197" s="253"/>
      <c r="J197" s="250"/>
      <c r="K197" s="250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226</v>
      </c>
      <c r="AU197" s="258" t="s">
        <v>84</v>
      </c>
      <c r="AV197" s="15" t="s">
        <v>84</v>
      </c>
      <c r="AW197" s="15" t="s">
        <v>32</v>
      </c>
      <c r="AX197" s="15" t="s">
        <v>76</v>
      </c>
      <c r="AY197" s="258" t="s">
        <v>176</v>
      </c>
    </row>
    <row r="198" spans="2:51" s="15" customFormat="1" ht="10.2">
      <c r="B198" s="249"/>
      <c r="C198" s="250"/>
      <c r="D198" s="220" t="s">
        <v>226</v>
      </c>
      <c r="E198" s="251" t="s">
        <v>1</v>
      </c>
      <c r="F198" s="252" t="s">
        <v>790</v>
      </c>
      <c r="G198" s="250"/>
      <c r="H198" s="251" t="s">
        <v>1</v>
      </c>
      <c r="I198" s="253"/>
      <c r="J198" s="250"/>
      <c r="K198" s="250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226</v>
      </c>
      <c r="AU198" s="258" t="s">
        <v>84</v>
      </c>
      <c r="AV198" s="15" t="s">
        <v>84</v>
      </c>
      <c r="AW198" s="15" t="s">
        <v>32</v>
      </c>
      <c r="AX198" s="15" t="s">
        <v>76</v>
      </c>
      <c r="AY198" s="258" t="s">
        <v>176</v>
      </c>
    </row>
    <row r="199" spans="2:51" s="15" customFormat="1" ht="10.2">
      <c r="B199" s="249"/>
      <c r="C199" s="250"/>
      <c r="D199" s="220" t="s">
        <v>226</v>
      </c>
      <c r="E199" s="251" t="s">
        <v>1</v>
      </c>
      <c r="F199" s="252" t="s">
        <v>825</v>
      </c>
      <c r="G199" s="250"/>
      <c r="H199" s="251" t="s">
        <v>1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226</v>
      </c>
      <c r="AU199" s="258" t="s">
        <v>84</v>
      </c>
      <c r="AV199" s="15" t="s">
        <v>84</v>
      </c>
      <c r="AW199" s="15" t="s">
        <v>32</v>
      </c>
      <c r="AX199" s="15" t="s">
        <v>76</v>
      </c>
      <c r="AY199" s="258" t="s">
        <v>176</v>
      </c>
    </row>
    <row r="200" spans="2:51" s="13" customFormat="1" ht="10.2">
      <c r="B200" s="218"/>
      <c r="C200" s="219"/>
      <c r="D200" s="220" t="s">
        <v>226</v>
      </c>
      <c r="E200" s="221" t="s">
        <v>1</v>
      </c>
      <c r="F200" s="222" t="s">
        <v>84</v>
      </c>
      <c r="G200" s="219"/>
      <c r="H200" s="223">
        <v>1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226</v>
      </c>
      <c r="AU200" s="229" t="s">
        <v>84</v>
      </c>
      <c r="AV200" s="13" t="s">
        <v>86</v>
      </c>
      <c r="AW200" s="13" t="s">
        <v>32</v>
      </c>
      <c r="AX200" s="13" t="s">
        <v>76</v>
      </c>
      <c r="AY200" s="229" t="s">
        <v>176</v>
      </c>
    </row>
    <row r="201" spans="2:51" s="14" customFormat="1" ht="10.2">
      <c r="B201" s="233"/>
      <c r="C201" s="234"/>
      <c r="D201" s="220" t="s">
        <v>226</v>
      </c>
      <c r="E201" s="235" t="s">
        <v>1</v>
      </c>
      <c r="F201" s="236" t="s">
        <v>249</v>
      </c>
      <c r="G201" s="234"/>
      <c r="H201" s="237">
        <v>1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226</v>
      </c>
      <c r="AU201" s="243" t="s">
        <v>84</v>
      </c>
      <c r="AV201" s="14" t="s">
        <v>193</v>
      </c>
      <c r="AW201" s="14" t="s">
        <v>32</v>
      </c>
      <c r="AX201" s="14" t="s">
        <v>84</v>
      </c>
      <c r="AY201" s="243" t="s">
        <v>176</v>
      </c>
    </row>
    <row r="202" spans="1:65" s="2" customFormat="1" ht="24.15" customHeight="1">
      <c r="A202" s="34"/>
      <c r="B202" s="35"/>
      <c r="C202" s="205" t="s">
        <v>368</v>
      </c>
      <c r="D202" s="205" t="s">
        <v>179</v>
      </c>
      <c r="E202" s="206" t="s">
        <v>826</v>
      </c>
      <c r="F202" s="207" t="s">
        <v>827</v>
      </c>
      <c r="G202" s="208" t="s">
        <v>240</v>
      </c>
      <c r="H202" s="209">
        <v>1</v>
      </c>
      <c r="I202" s="210"/>
      <c r="J202" s="211">
        <f>ROUND(I202*H202,2)</f>
        <v>0</v>
      </c>
      <c r="K202" s="207" t="s">
        <v>183</v>
      </c>
      <c r="L202" s="39"/>
      <c r="M202" s="212" t="s">
        <v>1</v>
      </c>
      <c r="N202" s="213" t="s">
        <v>41</v>
      </c>
      <c r="O202" s="71"/>
      <c r="P202" s="214">
        <f>O202*H202</f>
        <v>0</v>
      </c>
      <c r="Q202" s="214">
        <v>16.03599</v>
      </c>
      <c r="R202" s="214">
        <f>Q202*H202</f>
        <v>16.03599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193</v>
      </c>
      <c r="AT202" s="216" t="s">
        <v>179</v>
      </c>
      <c r="AU202" s="216" t="s">
        <v>84</v>
      </c>
      <c r="AY202" s="17" t="s">
        <v>176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84</v>
      </c>
      <c r="BK202" s="217">
        <f>ROUND(I202*H202,2)</f>
        <v>0</v>
      </c>
      <c r="BL202" s="17" t="s">
        <v>193</v>
      </c>
      <c r="BM202" s="216" t="s">
        <v>896</v>
      </c>
    </row>
    <row r="203" spans="2:51" s="15" customFormat="1" ht="20.4">
      <c r="B203" s="249"/>
      <c r="C203" s="250"/>
      <c r="D203" s="220" t="s">
        <v>226</v>
      </c>
      <c r="E203" s="251" t="s">
        <v>1</v>
      </c>
      <c r="F203" s="252" t="s">
        <v>789</v>
      </c>
      <c r="G203" s="250"/>
      <c r="H203" s="251" t="s">
        <v>1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226</v>
      </c>
      <c r="AU203" s="258" t="s">
        <v>84</v>
      </c>
      <c r="AV203" s="15" t="s">
        <v>84</v>
      </c>
      <c r="AW203" s="15" t="s">
        <v>32</v>
      </c>
      <c r="AX203" s="15" t="s">
        <v>76</v>
      </c>
      <c r="AY203" s="258" t="s">
        <v>176</v>
      </c>
    </row>
    <row r="204" spans="2:51" s="15" customFormat="1" ht="10.2">
      <c r="B204" s="249"/>
      <c r="C204" s="250"/>
      <c r="D204" s="220" t="s">
        <v>226</v>
      </c>
      <c r="E204" s="251" t="s">
        <v>1</v>
      </c>
      <c r="F204" s="252" t="s">
        <v>790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226</v>
      </c>
      <c r="AU204" s="258" t="s">
        <v>84</v>
      </c>
      <c r="AV204" s="15" t="s">
        <v>84</v>
      </c>
      <c r="AW204" s="15" t="s">
        <v>32</v>
      </c>
      <c r="AX204" s="15" t="s">
        <v>76</v>
      </c>
      <c r="AY204" s="258" t="s">
        <v>176</v>
      </c>
    </row>
    <row r="205" spans="2:51" s="15" customFormat="1" ht="10.2">
      <c r="B205" s="249"/>
      <c r="C205" s="250"/>
      <c r="D205" s="220" t="s">
        <v>226</v>
      </c>
      <c r="E205" s="251" t="s">
        <v>1</v>
      </c>
      <c r="F205" s="252" t="s">
        <v>829</v>
      </c>
      <c r="G205" s="250"/>
      <c r="H205" s="251" t="s">
        <v>1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226</v>
      </c>
      <c r="AU205" s="258" t="s">
        <v>84</v>
      </c>
      <c r="AV205" s="15" t="s">
        <v>84</v>
      </c>
      <c r="AW205" s="15" t="s">
        <v>32</v>
      </c>
      <c r="AX205" s="15" t="s">
        <v>76</v>
      </c>
      <c r="AY205" s="258" t="s">
        <v>176</v>
      </c>
    </row>
    <row r="206" spans="2:51" s="15" customFormat="1" ht="10.2">
      <c r="B206" s="249"/>
      <c r="C206" s="250"/>
      <c r="D206" s="220" t="s">
        <v>226</v>
      </c>
      <c r="E206" s="251" t="s">
        <v>1</v>
      </c>
      <c r="F206" s="252" t="s">
        <v>897</v>
      </c>
      <c r="G206" s="250"/>
      <c r="H206" s="251" t="s">
        <v>1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226</v>
      </c>
      <c r="AU206" s="258" t="s">
        <v>84</v>
      </c>
      <c r="AV206" s="15" t="s">
        <v>84</v>
      </c>
      <c r="AW206" s="15" t="s">
        <v>32</v>
      </c>
      <c r="AX206" s="15" t="s">
        <v>76</v>
      </c>
      <c r="AY206" s="258" t="s">
        <v>176</v>
      </c>
    </row>
    <row r="207" spans="2:51" s="13" customFormat="1" ht="10.2">
      <c r="B207" s="218"/>
      <c r="C207" s="219"/>
      <c r="D207" s="220" t="s">
        <v>226</v>
      </c>
      <c r="E207" s="221" t="s">
        <v>1</v>
      </c>
      <c r="F207" s="222" t="s">
        <v>84</v>
      </c>
      <c r="G207" s="219"/>
      <c r="H207" s="223">
        <v>1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226</v>
      </c>
      <c r="AU207" s="229" t="s">
        <v>84</v>
      </c>
      <c r="AV207" s="13" t="s">
        <v>86</v>
      </c>
      <c r="AW207" s="13" t="s">
        <v>32</v>
      </c>
      <c r="AX207" s="13" t="s">
        <v>84</v>
      </c>
      <c r="AY207" s="229" t="s">
        <v>176</v>
      </c>
    </row>
    <row r="208" spans="1:65" s="2" customFormat="1" ht="24.15" customHeight="1">
      <c r="A208" s="34"/>
      <c r="B208" s="35"/>
      <c r="C208" s="205" t="s">
        <v>7</v>
      </c>
      <c r="D208" s="205" t="s">
        <v>179</v>
      </c>
      <c r="E208" s="206" t="s">
        <v>831</v>
      </c>
      <c r="F208" s="207" t="s">
        <v>832</v>
      </c>
      <c r="G208" s="208" t="s">
        <v>385</v>
      </c>
      <c r="H208" s="209">
        <v>6.13</v>
      </c>
      <c r="I208" s="210"/>
      <c r="J208" s="211">
        <f>ROUND(I208*H208,2)</f>
        <v>0</v>
      </c>
      <c r="K208" s="207" t="s">
        <v>183</v>
      </c>
      <c r="L208" s="39"/>
      <c r="M208" s="212" t="s">
        <v>1</v>
      </c>
      <c r="N208" s="213" t="s">
        <v>41</v>
      </c>
      <c r="O208" s="71"/>
      <c r="P208" s="214">
        <f>O208*H208</f>
        <v>0</v>
      </c>
      <c r="Q208" s="214">
        <v>1.36828</v>
      </c>
      <c r="R208" s="214">
        <f>Q208*H208</f>
        <v>8.3875564</v>
      </c>
      <c r="S208" s="214">
        <v>0</v>
      </c>
      <c r="T208" s="21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193</v>
      </c>
      <c r="AT208" s="216" t="s">
        <v>179</v>
      </c>
      <c r="AU208" s="216" t="s">
        <v>84</v>
      </c>
      <c r="AY208" s="17" t="s">
        <v>176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7" t="s">
        <v>84</v>
      </c>
      <c r="BK208" s="217">
        <f>ROUND(I208*H208,2)</f>
        <v>0</v>
      </c>
      <c r="BL208" s="17" t="s">
        <v>193</v>
      </c>
      <c r="BM208" s="216" t="s">
        <v>898</v>
      </c>
    </row>
    <row r="209" spans="2:51" s="15" customFormat="1" ht="20.4">
      <c r="B209" s="249"/>
      <c r="C209" s="250"/>
      <c r="D209" s="220" t="s">
        <v>226</v>
      </c>
      <c r="E209" s="251" t="s">
        <v>1</v>
      </c>
      <c r="F209" s="252" t="s">
        <v>899</v>
      </c>
      <c r="G209" s="250"/>
      <c r="H209" s="251" t="s">
        <v>1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226</v>
      </c>
      <c r="AU209" s="258" t="s">
        <v>84</v>
      </c>
      <c r="AV209" s="15" t="s">
        <v>84</v>
      </c>
      <c r="AW209" s="15" t="s">
        <v>32</v>
      </c>
      <c r="AX209" s="15" t="s">
        <v>76</v>
      </c>
      <c r="AY209" s="258" t="s">
        <v>176</v>
      </c>
    </row>
    <row r="210" spans="2:51" s="15" customFormat="1" ht="10.2">
      <c r="B210" s="249"/>
      <c r="C210" s="250"/>
      <c r="D210" s="220" t="s">
        <v>226</v>
      </c>
      <c r="E210" s="251" t="s">
        <v>1</v>
      </c>
      <c r="F210" s="252" t="s">
        <v>790</v>
      </c>
      <c r="G210" s="250"/>
      <c r="H210" s="251" t="s">
        <v>1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226</v>
      </c>
      <c r="AU210" s="258" t="s">
        <v>84</v>
      </c>
      <c r="AV210" s="15" t="s">
        <v>84</v>
      </c>
      <c r="AW210" s="15" t="s">
        <v>32</v>
      </c>
      <c r="AX210" s="15" t="s">
        <v>76</v>
      </c>
      <c r="AY210" s="258" t="s">
        <v>176</v>
      </c>
    </row>
    <row r="211" spans="2:51" s="15" customFormat="1" ht="10.2">
      <c r="B211" s="249"/>
      <c r="C211" s="250"/>
      <c r="D211" s="220" t="s">
        <v>226</v>
      </c>
      <c r="E211" s="251" t="s">
        <v>1</v>
      </c>
      <c r="F211" s="252" t="s">
        <v>900</v>
      </c>
      <c r="G211" s="250"/>
      <c r="H211" s="251" t="s">
        <v>1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226</v>
      </c>
      <c r="AU211" s="258" t="s">
        <v>84</v>
      </c>
      <c r="AV211" s="15" t="s">
        <v>84</v>
      </c>
      <c r="AW211" s="15" t="s">
        <v>32</v>
      </c>
      <c r="AX211" s="15" t="s">
        <v>76</v>
      </c>
      <c r="AY211" s="258" t="s">
        <v>176</v>
      </c>
    </row>
    <row r="212" spans="2:51" s="13" customFormat="1" ht="10.2">
      <c r="B212" s="218"/>
      <c r="C212" s="219"/>
      <c r="D212" s="220" t="s">
        <v>226</v>
      </c>
      <c r="E212" s="221" t="s">
        <v>1</v>
      </c>
      <c r="F212" s="222" t="s">
        <v>901</v>
      </c>
      <c r="G212" s="219"/>
      <c r="H212" s="223">
        <v>6.13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226</v>
      </c>
      <c r="AU212" s="229" t="s">
        <v>84</v>
      </c>
      <c r="AV212" s="13" t="s">
        <v>86</v>
      </c>
      <c r="AW212" s="13" t="s">
        <v>32</v>
      </c>
      <c r="AX212" s="13" t="s">
        <v>76</v>
      </c>
      <c r="AY212" s="229" t="s">
        <v>176</v>
      </c>
    </row>
    <row r="213" spans="2:51" s="14" customFormat="1" ht="10.2">
      <c r="B213" s="233"/>
      <c r="C213" s="234"/>
      <c r="D213" s="220" t="s">
        <v>226</v>
      </c>
      <c r="E213" s="235" t="s">
        <v>1</v>
      </c>
      <c r="F213" s="236" t="s">
        <v>249</v>
      </c>
      <c r="G213" s="234"/>
      <c r="H213" s="237">
        <v>6.13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226</v>
      </c>
      <c r="AU213" s="243" t="s">
        <v>84</v>
      </c>
      <c r="AV213" s="14" t="s">
        <v>193</v>
      </c>
      <c r="AW213" s="14" t="s">
        <v>32</v>
      </c>
      <c r="AX213" s="14" t="s">
        <v>84</v>
      </c>
      <c r="AY213" s="243" t="s">
        <v>176</v>
      </c>
    </row>
    <row r="214" spans="1:65" s="2" customFormat="1" ht="14.4" customHeight="1">
      <c r="A214" s="34"/>
      <c r="B214" s="35"/>
      <c r="C214" s="259" t="s">
        <v>377</v>
      </c>
      <c r="D214" s="259" t="s">
        <v>341</v>
      </c>
      <c r="E214" s="260" t="s">
        <v>837</v>
      </c>
      <c r="F214" s="261" t="s">
        <v>838</v>
      </c>
      <c r="G214" s="262" t="s">
        <v>385</v>
      </c>
      <c r="H214" s="263">
        <v>6.314</v>
      </c>
      <c r="I214" s="264"/>
      <c r="J214" s="265">
        <f>ROUND(I214*H214,2)</f>
        <v>0</v>
      </c>
      <c r="K214" s="261" t="s">
        <v>183</v>
      </c>
      <c r="L214" s="266"/>
      <c r="M214" s="267" t="s">
        <v>1</v>
      </c>
      <c r="N214" s="268" t="s">
        <v>41</v>
      </c>
      <c r="O214" s="71"/>
      <c r="P214" s="214">
        <f>O214*H214</f>
        <v>0</v>
      </c>
      <c r="Q214" s="214">
        <v>0.98</v>
      </c>
      <c r="R214" s="214">
        <f>Q214*H214</f>
        <v>6.18772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210</v>
      </c>
      <c r="AT214" s="216" t="s">
        <v>341</v>
      </c>
      <c r="AU214" s="216" t="s">
        <v>84</v>
      </c>
      <c r="AY214" s="17" t="s">
        <v>176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84</v>
      </c>
      <c r="BK214" s="217">
        <f>ROUND(I214*H214,2)</f>
        <v>0</v>
      </c>
      <c r="BL214" s="17" t="s">
        <v>193</v>
      </c>
      <c r="BM214" s="216" t="s">
        <v>902</v>
      </c>
    </row>
    <row r="215" spans="2:51" s="13" customFormat="1" ht="10.2">
      <c r="B215" s="218"/>
      <c r="C215" s="219"/>
      <c r="D215" s="220" t="s">
        <v>226</v>
      </c>
      <c r="E215" s="219"/>
      <c r="F215" s="222" t="s">
        <v>903</v>
      </c>
      <c r="G215" s="219"/>
      <c r="H215" s="223">
        <v>6.314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226</v>
      </c>
      <c r="AU215" s="229" t="s">
        <v>84</v>
      </c>
      <c r="AV215" s="13" t="s">
        <v>86</v>
      </c>
      <c r="AW215" s="13" t="s">
        <v>4</v>
      </c>
      <c r="AX215" s="13" t="s">
        <v>84</v>
      </c>
      <c r="AY215" s="229" t="s">
        <v>176</v>
      </c>
    </row>
    <row r="216" spans="1:65" s="2" customFormat="1" ht="24.15" customHeight="1">
      <c r="A216" s="34"/>
      <c r="B216" s="35"/>
      <c r="C216" s="205" t="s">
        <v>382</v>
      </c>
      <c r="D216" s="205" t="s">
        <v>179</v>
      </c>
      <c r="E216" s="206" t="s">
        <v>841</v>
      </c>
      <c r="F216" s="207" t="s">
        <v>842</v>
      </c>
      <c r="G216" s="208" t="s">
        <v>291</v>
      </c>
      <c r="H216" s="209">
        <v>5.637</v>
      </c>
      <c r="I216" s="210"/>
      <c r="J216" s="211">
        <f>ROUND(I216*H216,2)</f>
        <v>0</v>
      </c>
      <c r="K216" s="207" t="s">
        <v>183</v>
      </c>
      <c r="L216" s="39"/>
      <c r="M216" s="212" t="s">
        <v>1</v>
      </c>
      <c r="N216" s="213" t="s">
        <v>41</v>
      </c>
      <c r="O216" s="71"/>
      <c r="P216" s="214">
        <f>O216*H216</f>
        <v>0</v>
      </c>
      <c r="Q216" s="214">
        <v>2.46367</v>
      </c>
      <c r="R216" s="214">
        <f>Q216*H216</f>
        <v>13.887707789999999</v>
      </c>
      <c r="S216" s="214">
        <v>0</v>
      </c>
      <c r="T216" s="21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6" t="s">
        <v>193</v>
      </c>
      <c r="AT216" s="216" t="s">
        <v>179</v>
      </c>
      <c r="AU216" s="216" t="s">
        <v>84</v>
      </c>
      <c r="AY216" s="17" t="s">
        <v>176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84</v>
      </c>
      <c r="BK216" s="217">
        <f>ROUND(I216*H216,2)</f>
        <v>0</v>
      </c>
      <c r="BL216" s="17" t="s">
        <v>193</v>
      </c>
      <c r="BM216" s="216" t="s">
        <v>904</v>
      </c>
    </row>
    <row r="217" spans="2:51" s="15" customFormat="1" ht="20.4">
      <c r="B217" s="249"/>
      <c r="C217" s="250"/>
      <c r="D217" s="220" t="s">
        <v>226</v>
      </c>
      <c r="E217" s="251" t="s">
        <v>1</v>
      </c>
      <c r="F217" s="252" t="s">
        <v>789</v>
      </c>
      <c r="G217" s="250"/>
      <c r="H217" s="251" t="s">
        <v>1</v>
      </c>
      <c r="I217" s="253"/>
      <c r="J217" s="250"/>
      <c r="K217" s="250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226</v>
      </c>
      <c r="AU217" s="258" t="s">
        <v>84</v>
      </c>
      <c r="AV217" s="15" t="s">
        <v>84</v>
      </c>
      <c r="AW217" s="15" t="s">
        <v>32</v>
      </c>
      <c r="AX217" s="15" t="s">
        <v>76</v>
      </c>
      <c r="AY217" s="258" t="s">
        <v>176</v>
      </c>
    </row>
    <row r="218" spans="2:51" s="15" customFormat="1" ht="10.2">
      <c r="B218" s="249"/>
      <c r="C218" s="250"/>
      <c r="D218" s="220" t="s">
        <v>226</v>
      </c>
      <c r="E218" s="251" t="s">
        <v>1</v>
      </c>
      <c r="F218" s="252" t="s">
        <v>790</v>
      </c>
      <c r="G218" s="250"/>
      <c r="H218" s="251" t="s">
        <v>1</v>
      </c>
      <c r="I218" s="253"/>
      <c r="J218" s="250"/>
      <c r="K218" s="250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226</v>
      </c>
      <c r="AU218" s="258" t="s">
        <v>84</v>
      </c>
      <c r="AV218" s="15" t="s">
        <v>84</v>
      </c>
      <c r="AW218" s="15" t="s">
        <v>32</v>
      </c>
      <c r="AX218" s="15" t="s">
        <v>76</v>
      </c>
      <c r="AY218" s="258" t="s">
        <v>176</v>
      </c>
    </row>
    <row r="219" spans="2:51" s="15" customFormat="1" ht="20.4">
      <c r="B219" s="249"/>
      <c r="C219" s="250"/>
      <c r="D219" s="220" t="s">
        <v>226</v>
      </c>
      <c r="E219" s="251" t="s">
        <v>1</v>
      </c>
      <c r="F219" s="252" t="s">
        <v>844</v>
      </c>
      <c r="G219" s="250"/>
      <c r="H219" s="251" t="s">
        <v>1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226</v>
      </c>
      <c r="AU219" s="258" t="s">
        <v>84</v>
      </c>
      <c r="AV219" s="15" t="s">
        <v>84</v>
      </c>
      <c r="AW219" s="15" t="s">
        <v>32</v>
      </c>
      <c r="AX219" s="15" t="s">
        <v>76</v>
      </c>
      <c r="AY219" s="258" t="s">
        <v>176</v>
      </c>
    </row>
    <row r="220" spans="2:51" s="15" customFormat="1" ht="10.2">
      <c r="B220" s="249"/>
      <c r="C220" s="250"/>
      <c r="D220" s="220" t="s">
        <v>226</v>
      </c>
      <c r="E220" s="251" t="s">
        <v>1</v>
      </c>
      <c r="F220" s="252" t="s">
        <v>845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226</v>
      </c>
      <c r="AU220" s="258" t="s">
        <v>84</v>
      </c>
      <c r="AV220" s="15" t="s">
        <v>84</v>
      </c>
      <c r="AW220" s="15" t="s">
        <v>32</v>
      </c>
      <c r="AX220" s="15" t="s">
        <v>76</v>
      </c>
      <c r="AY220" s="258" t="s">
        <v>176</v>
      </c>
    </row>
    <row r="221" spans="2:51" s="13" customFormat="1" ht="10.2">
      <c r="B221" s="218"/>
      <c r="C221" s="219"/>
      <c r="D221" s="220" t="s">
        <v>226</v>
      </c>
      <c r="E221" s="221" t="s">
        <v>1</v>
      </c>
      <c r="F221" s="222" t="s">
        <v>846</v>
      </c>
      <c r="G221" s="219"/>
      <c r="H221" s="223">
        <v>5.637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226</v>
      </c>
      <c r="AU221" s="229" t="s">
        <v>84</v>
      </c>
      <c r="AV221" s="13" t="s">
        <v>86</v>
      </c>
      <c r="AW221" s="13" t="s">
        <v>32</v>
      </c>
      <c r="AX221" s="13" t="s">
        <v>76</v>
      </c>
      <c r="AY221" s="229" t="s">
        <v>176</v>
      </c>
    </row>
    <row r="222" spans="2:51" s="14" customFormat="1" ht="10.2">
      <c r="B222" s="233"/>
      <c r="C222" s="234"/>
      <c r="D222" s="220" t="s">
        <v>226</v>
      </c>
      <c r="E222" s="235" t="s">
        <v>1</v>
      </c>
      <c r="F222" s="236" t="s">
        <v>249</v>
      </c>
      <c r="G222" s="234"/>
      <c r="H222" s="237">
        <v>5.637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226</v>
      </c>
      <c r="AU222" s="243" t="s">
        <v>84</v>
      </c>
      <c r="AV222" s="14" t="s">
        <v>193</v>
      </c>
      <c r="AW222" s="14" t="s">
        <v>32</v>
      </c>
      <c r="AX222" s="14" t="s">
        <v>84</v>
      </c>
      <c r="AY222" s="243" t="s">
        <v>176</v>
      </c>
    </row>
    <row r="223" spans="1:65" s="2" customFormat="1" ht="24.15" customHeight="1">
      <c r="A223" s="34"/>
      <c r="B223" s="35"/>
      <c r="C223" s="205" t="s">
        <v>387</v>
      </c>
      <c r="D223" s="205" t="s">
        <v>179</v>
      </c>
      <c r="E223" s="206" t="s">
        <v>847</v>
      </c>
      <c r="F223" s="207" t="s">
        <v>848</v>
      </c>
      <c r="G223" s="208" t="s">
        <v>240</v>
      </c>
      <c r="H223" s="209">
        <v>1</v>
      </c>
      <c r="I223" s="210"/>
      <c r="J223" s="211">
        <f>ROUND(I223*H223,2)</f>
        <v>0</v>
      </c>
      <c r="K223" s="207" t="s">
        <v>183</v>
      </c>
      <c r="L223" s="39"/>
      <c r="M223" s="212" t="s">
        <v>1</v>
      </c>
      <c r="N223" s="213" t="s">
        <v>41</v>
      </c>
      <c r="O223" s="71"/>
      <c r="P223" s="214">
        <f>O223*H223</f>
        <v>0</v>
      </c>
      <c r="Q223" s="214">
        <v>1.61679</v>
      </c>
      <c r="R223" s="214">
        <f>Q223*H223</f>
        <v>1.61679</v>
      </c>
      <c r="S223" s="214">
        <v>0</v>
      </c>
      <c r="T223" s="21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6" t="s">
        <v>193</v>
      </c>
      <c r="AT223" s="216" t="s">
        <v>179</v>
      </c>
      <c r="AU223" s="216" t="s">
        <v>84</v>
      </c>
      <c r="AY223" s="17" t="s">
        <v>176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7" t="s">
        <v>84</v>
      </c>
      <c r="BK223" s="217">
        <f>ROUND(I223*H223,2)</f>
        <v>0</v>
      </c>
      <c r="BL223" s="17" t="s">
        <v>193</v>
      </c>
      <c r="BM223" s="216" t="s">
        <v>905</v>
      </c>
    </row>
    <row r="224" spans="2:51" s="15" customFormat="1" ht="10.2">
      <c r="B224" s="249"/>
      <c r="C224" s="250"/>
      <c r="D224" s="220" t="s">
        <v>226</v>
      </c>
      <c r="E224" s="251" t="s">
        <v>1</v>
      </c>
      <c r="F224" s="252" t="s">
        <v>850</v>
      </c>
      <c r="G224" s="250"/>
      <c r="H224" s="251" t="s">
        <v>1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226</v>
      </c>
      <c r="AU224" s="258" t="s">
        <v>84</v>
      </c>
      <c r="AV224" s="15" t="s">
        <v>84</v>
      </c>
      <c r="AW224" s="15" t="s">
        <v>32</v>
      </c>
      <c r="AX224" s="15" t="s">
        <v>76</v>
      </c>
      <c r="AY224" s="258" t="s">
        <v>176</v>
      </c>
    </row>
    <row r="225" spans="2:51" s="15" customFormat="1" ht="10.2">
      <c r="B225" s="249"/>
      <c r="C225" s="250"/>
      <c r="D225" s="220" t="s">
        <v>226</v>
      </c>
      <c r="E225" s="251" t="s">
        <v>1</v>
      </c>
      <c r="F225" s="252" t="s">
        <v>825</v>
      </c>
      <c r="G225" s="250"/>
      <c r="H225" s="251" t="s">
        <v>1</v>
      </c>
      <c r="I225" s="253"/>
      <c r="J225" s="250"/>
      <c r="K225" s="250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226</v>
      </c>
      <c r="AU225" s="258" t="s">
        <v>84</v>
      </c>
      <c r="AV225" s="15" t="s">
        <v>84</v>
      </c>
      <c r="AW225" s="15" t="s">
        <v>32</v>
      </c>
      <c r="AX225" s="15" t="s">
        <v>76</v>
      </c>
      <c r="AY225" s="258" t="s">
        <v>176</v>
      </c>
    </row>
    <row r="226" spans="2:51" s="13" customFormat="1" ht="10.2">
      <c r="B226" s="218"/>
      <c r="C226" s="219"/>
      <c r="D226" s="220" t="s">
        <v>226</v>
      </c>
      <c r="E226" s="221" t="s">
        <v>1</v>
      </c>
      <c r="F226" s="222" t="s">
        <v>84</v>
      </c>
      <c r="G226" s="219"/>
      <c r="H226" s="223">
        <v>1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226</v>
      </c>
      <c r="AU226" s="229" t="s">
        <v>84</v>
      </c>
      <c r="AV226" s="13" t="s">
        <v>86</v>
      </c>
      <c r="AW226" s="13" t="s">
        <v>32</v>
      </c>
      <c r="AX226" s="13" t="s">
        <v>76</v>
      </c>
      <c r="AY226" s="229" t="s">
        <v>176</v>
      </c>
    </row>
    <row r="227" spans="2:51" s="14" customFormat="1" ht="10.2">
      <c r="B227" s="233"/>
      <c r="C227" s="234"/>
      <c r="D227" s="220" t="s">
        <v>226</v>
      </c>
      <c r="E227" s="235" t="s">
        <v>1</v>
      </c>
      <c r="F227" s="236" t="s">
        <v>249</v>
      </c>
      <c r="G227" s="234"/>
      <c r="H227" s="237">
        <v>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226</v>
      </c>
      <c r="AU227" s="243" t="s">
        <v>84</v>
      </c>
      <c r="AV227" s="14" t="s">
        <v>193</v>
      </c>
      <c r="AW227" s="14" t="s">
        <v>32</v>
      </c>
      <c r="AX227" s="14" t="s">
        <v>84</v>
      </c>
      <c r="AY227" s="243" t="s">
        <v>176</v>
      </c>
    </row>
    <row r="228" spans="1:65" s="2" customFormat="1" ht="24.15" customHeight="1">
      <c r="A228" s="34"/>
      <c r="B228" s="35"/>
      <c r="C228" s="205" t="s">
        <v>392</v>
      </c>
      <c r="D228" s="205" t="s">
        <v>179</v>
      </c>
      <c r="E228" s="206" t="s">
        <v>851</v>
      </c>
      <c r="F228" s="207" t="s">
        <v>852</v>
      </c>
      <c r="G228" s="208" t="s">
        <v>291</v>
      </c>
      <c r="H228" s="209">
        <v>7.398</v>
      </c>
      <c r="I228" s="210"/>
      <c r="J228" s="211">
        <f>ROUND(I228*H228,2)</f>
        <v>0</v>
      </c>
      <c r="K228" s="207" t="s">
        <v>183</v>
      </c>
      <c r="L228" s="39"/>
      <c r="M228" s="212" t="s">
        <v>1</v>
      </c>
      <c r="N228" s="213" t="s">
        <v>41</v>
      </c>
      <c r="O228" s="71"/>
      <c r="P228" s="214">
        <f>O228*H228</f>
        <v>0</v>
      </c>
      <c r="Q228" s="214">
        <v>0</v>
      </c>
      <c r="R228" s="214">
        <f>Q228*H228</f>
        <v>0</v>
      </c>
      <c r="S228" s="214">
        <v>2.2</v>
      </c>
      <c r="T228" s="215">
        <f>S228*H228</f>
        <v>16.2756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193</v>
      </c>
      <c r="AT228" s="216" t="s">
        <v>179</v>
      </c>
      <c r="AU228" s="216" t="s">
        <v>84</v>
      </c>
      <c r="AY228" s="17" t="s">
        <v>176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84</v>
      </c>
      <c r="BK228" s="217">
        <f>ROUND(I228*H228,2)</f>
        <v>0</v>
      </c>
      <c r="BL228" s="17" t="s">
        <v>193</v>
      </c>
      <c r="BM228" s="216" t="s">
        <v>906</v>
      </c>
    </row>
    <row r="229" spans="2:51" s="15" customFormat="1" ht="10.2">
      <c r="B229" s="249"/>
      <c r="C229" s="250"/>
      <c r="D229" s="220" t="s">
        <v>226</v>
      </c>
      <c r="E229" s="251" t="s">
        <v>1</v>
      </c>
      <c r="F229" s="252" t="s">
        <v>854</v>
      </c>
      <c r="G229" s="250"/>
      <c r="H229" s="251" t="s">
        <v>1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226</v>
      </c>
      <c r="AU229" s="258" t="s">
        <v>84</v>
      </c>
      <c r="AV229" s="15" t="s">
        <v>84</v>
      </c>
      <c r="AW229" s="15" t="s">
        <v>32</v>
      </c>
      <c r="AX229" s="15" t="s">
        <v>76</v>
      </c>
      <c r="AY229" s="258" t="s">
        <v>176</v>
      </c>
    </row>
    <row r="230" spans="2:51" s="15" customFormat="1" ht="10.2">
      <c r="B230" s="249"/>
      <c r="C230" s="250"/>
      <c r="D230" s="220" t="s">
        <v>226</v>
      </c>
      <c r="E230" s="251" t="s">
        <v>1</v>
      </c>
      <c r="F230" s="252" t="s">
        <v>790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226</v>
      </c>
      <c r="AU230" s="258" t="s">
        <v>84</v>
      </c>
      <c r="AV230" s="15" t="s">
        <v>84</v>
      </c>
      <c r="AW230" s="15" t="s">
        <v>32</v>
      </c>
      <c r="AX230" s="15" t="s">
        <v>76</v>
      </c>
      <c r="AY230" s="258" t="s">
        <v>176</v>
      </c>
    </row>
    <row r="231" spans="2:51" s="15" customFormat="1" ht="10.2">
      <c r="B231" s="249"/>
      <c r="C231" s="250"/>
      <c r="D231" s="220" t="s">
        <v>226</v>
      </c>
      <c r="E231" s="251" t="s">
        <v>1</v>
      </c>
      <c r="F231" s="252" t="s">
        <v>855</v>
      </c>
      <c r="G231" s="250"/>
      <c r="H231" s="251" t="s">
        <v>1</v>
      </c>
      <c r="I231" s="253"/>
      <c r="J231" s="250"/>
      <c r="K231" s="250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226</v>
      </c>
      <c r="AU231" s="258" t="s">
        <v>84</v>
      </c>
      <c r="AV231" s="15" t="s">
        <v>84</v>
      </c>
      <c r="AW231" s="15" t="s">
        <v>32</v>
      </c>
      <c r="AX231" s="15" t="s">
        <v>76</v>
      </c>
      <c r="AY231" s="258" t="s">
        <v>176</v>
      </c>
    </row>
    <row r="232" spans="2:51" s="15" customFormat="1" ht="10.2">
      <c r="B232" s="249"/>
      <c r="C232" s="250"/>
      <c r="D232" s="220" t="s">
        <v>226</v>
      </c>
      <c r="E232" s="251" t="s">
        <v>1</v>
      </c>
      <c r="F232" s="252" t="s">
        <v>856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226</v>
      </c>
      <c r="AU232" s="258" t="s">
        <v>84</v>
      </c>
      <c r="AV232" s="15" t="s">
        <v>84</v>
      </c>
      <c r="AW232" s="15" t="s">
        <v>32</v>
      </c>
      <c r="AX232" s="15" t="s">
        <v>76</v>
      </c>
      <c r="AY232" s="258" t="s">
        <v>176</v>
      </c>
    </row>
    <row r="233" spans="2:51" s="15" customFormat="1" ht="10.2">
      <c r="B233" s="249"/>
      <c r="C233" s="250"/>
      <c r="D233" s="220" t="s">
        <v>226</v>
      </c>
      <c r="E233" s="251" t="s">
        <v>1</v>
      </c>
      <c r="F233" s="252" t="s">
        <v>400</v>
      </c>
      <c r="G233" s="250"/>
      <c r="H233" s="251" t="s">
        <v>1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226</v>
      </c>
      <c r="AU233" s="258" t="s">
        <v>84</v>
      </c>
      <c r="AV233" s="15" t="s">
        <v>84</v>
      </c>
      <c r="AW233" s="15" t="s">
        <v>32</v>
      </c>
      <c r="AX233" s="15" t="s">
        <v>76</v>
      </c>
      <c r="AY233" s="258" t="s">
        <v>176</v>
      </c>
    </row>
    <row r="234" spans="2:51" s="15" customFormat="1" ht="10.2">
      <c r="B234" s="249"/>
      <c r="C234" s="250"/>
      <c r="D234" s="220" t="s">
        <v>226</v>
      </c>
      <c r="E234" s="251" t="s">
        <v>1</v>
      </c>
      <c r="F234" s="252" t="s">
        <v>857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226</v>
      </c>
      <c r="AU234" s="258" t="s">
        <v>84</v>
      </c>
      <c r="AV234" s="15" t="s">
        <v>84</v>
      </c>
      <c r="AW234" s="15" t="s">
        <v>32</v>
      </c>
      <c r="AX234" s="15" t="s">
        <v>76</v>
      </c>
      <c r="AY234" s="258" t="s">
        <v>176</v>
      </c>
    </row>
    <row r="235" spans="2:51" s="15" customFormat="1" ht="10.2">
      <c r="B235" s="249"/>
      <c r="C235" s="250"/>
      <c r="D235" s="220" t="s">
        <v>226</v>
      </c>
      <c r="E235" s="251" t="s">
        <v>1</v>
      </c>
      <c r="F235" s="252" t="s">
        <v>790</v>
      </c>
      <c r="G235" s="250"/>
      <c r="H235" s="251" t="s">
        <v>1</v>
      </c>
      <c r="I235" s="253"/>
      <c r="J235" s="250"/>
      <c r="K235" s="250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226</v>
      </c>
      <c r="AU235" s="258" t="s">
        <v>84</v>
      </c>
      <c r="AV235" s="15" t="s">
        <v>84</v>
      </c>
      <c r="AW235" s="15" t="s">
        <v>32</v>
      </c>
      <c r="AX235" s="15" t="s">
        <v>76</v>
      </c>
      <c r="AY235" s="258" t="s">
        <v>176</v>
      </c>
    </row>
    <row r="236" spans="2:51" s="15" customFormat="1" ht="10.2">
      <c r="B236" s="249"/>
      <c r="C236" s="250"/>
      <c r="D236" s="220" t="s">
        <v>226</v>
      </c>
      <c r="E236" s="251" t="s">
        <v>1</v>
      </c>
      <c r="F236" s="252" t="s">
        <v>858</v>
      </c>
      <c r="G236" s="250"/>
      <c r="H236" s="251" t="s">
        <v>1</v>
      </c>
      <c r="I236" s="253"/>
      <c r="J236" s="250"/>
      <c r="K236" s="250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226</v>
      </c>
      <c r="AU236" s="258" t="s">
        <v>84</v>
      </c>
      <c r="AV236" s="15" t="s">
        <v>84</v>
      </c>
      <c r="AW236" s="15" t="s">
        <v>32</v>
      </c>
      <c r="AX236" s="15" t="s">
        <v>76</v>
      </c>
      <c r="AY236" s="258" t="s">
        <v>176</v>
      </c>
    </row>
    <row r="237" spans="2:51" s="15" customFormat="1" ht="10.2">
      <c r="B237" s="249"/>
      <c r="C237" s="250"/>
      <c r="D237" s="220" t="s">
        <v>226</v>
      </c>
      <c r="E237" s="251" t="s">
        <v>1</v>
      </c>
      <c r="F237" s="252" t="s">
        <v>859</v>
      </c>
      <c r="G237" s="250"/>
      <c r="H237" s="251" t="s">
        <v>1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226</v>
      </c>
      <c r="AU237" s="258" t="s">
        <v>84</v>
      </c>
      <c r="AV237" s="15" t="s">
        <v>84</v>
      </c>
      <c r="AW237" s="15" t="s">
        <v>32</v>
      </c>
      <c r="AX237" s="15" t="s">
        <v>76</v>
      </c>
      <c r="AY237" s="258" t="s">
        <v>176</v>
      </c>
    </row>
    <row r="238" spans="2:51" s="15" customFormat="1" ht="10.2">
      <c r="B238" s="249"/>
      <c r="C238" s="250"/>
      <c r="D238" s="220" t="s">
        <v>226</v>
      </c>
      <c r="E238" s="251" t="s">
        <v>1</v>
      </c>
      <c r="F238" s="252" t="s">
        <v>400</v>
      </c>
      <c r="G238" s="250"/>
      <c r="H238" s="251" t="s">
        <v>1</v>
      </c>
      <c r="I238" s="253"/>
      <c r="J238" s="250"/>
      <c r="K238" s="250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226</v>
      </c>
      <c r="AU238" s="258" t="s">
        <v>84</v>
      </c>
      <c r="AV238" s="15" t="s">
        <v>84</v>
      </c>
      <c r="AW238" s="15" t="s">
        <v>32</v>
      </c>
      <c r="AX238" s="15" t="s">
        <v>76</v>
      </c>
      <c r="AY238" s="258" t="s">
        <v>176</v>
      </c>
    </row>
    <row r="239" spans="2:51" s="15" customFormat="1" ht="10.2">
      <c r="B239" s="249"/>
      <c r="C239" s="250"/>
      <c r="D239" s="220" t="s">
        <v>226</v>
      </c>
      <c r="E239" s="251" t="s">
        <v>1</v>
      </c>
      <c r="F239" s="252" t="s">
        <v>860</v>
      </c>
      <c r="G239" s="250"/>
      <c r="H239" s="251" t="s">
        <v>1</v>
      </c>
      <c r="I239" s="253"/>
      <c r="J239" s="250"/>
      <c r="K239" s="250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226</v>
      </c>
      <c r="AU239" s="258" t="s">
        <v>84</v>
      </c>
      <c r="AV239" s="15" t="s">
        <v>84</v>
      </c>
      <c r="AW239" s="15" t="s">
        <v>32</v>
      </c>
      <c r="AX239" s="15" t="s">
        <v>76</v>
      </c>
      <c r="AY239" s="258" t="s">
        <v>176</v>
      </c>
    </row>
    <row r="240" spans="2:51" s="13" customFormat="1" ht="10.2">
      <c r="B240" s="218"/>
      <c r="C240" s="219"/>
      <c r="D240" s="220" t="s">
        <v>226</v>
      </c>
      <c r="E240" s="221" t="s">
        <v>1</v>
      </c>
      <c r="F240" s="222" t="s">
        <v>861</v>
      </c>
      <c r="G240" s="219"/>
      <c r="H240" s="223">
        <v>7.398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226</v>
      </c>
      <c r="AU240" s="229" t="s">
        <v>84</v>
      </c>
      <c r="AV240" s="13" t="s">
        <v>86</v>
      </c>
      <c r="AW240" s="13" t="s">
        <v>32</v>
      </c>
      <c r="AX240" s="13" t="s">
        <v>84</v>
      </c>
      <c r="AY240" s="229" t="s">
        <v>176</v>
      </c>
    </row>
    <row r="241" spans="2:63" s="12" customFormat="1" ht="25.95" customHeight="1">
      <c r="B241" s="189"/>
      <c r="C241" s="190"/>
      <c r="D241" s="191" t="s">
        <v>75</v>
      </c>
      <c r="E241" s="192" t="s">
        <v>658</v>
      </c>
      <c r="F241" s="192" t="s">
        <v>659</v>
      </c>
      <c r="G241" s="190"/>
      <c r="H241" s="190"/>
      <c r="I241" s="193"/>
      <c r="J241" s="194">
        <f>BK241</f>
        <v>0</v>
      </c>
      <c r="K241" s="190"/>
      <c r="L241" s="195"/>
      <c r="M241" s="196"/>
      <c r="N241" s="197"/>
      <c r="O241" s="197"/>
      <c r="P241" s="198">
        <f>P242</f>
        <v>0</v>
      </c>
      <c r="Q241" s="197"/>
      <c r="R241" s="198">
        <f>R242</f>
        <v>0</v>
      </c>
      <c r="S241" s="197"/>
      <c r="T241" s="199">
        <f>T242</f>
        <v>0</v>
      </c>
      <c r="AR241" s="200" t="s">
        <v>84</v>
      </c>
      <c r="AT241" s="201" t="s">
        <v>75</v>
      </c>
      <c r="AU241" s="201" t="s">
        <v>76</v>
      </c>
      <c r="AY241" s="200" t="s">
        <v>176</v>
      </c>
      <c r="BK241" s="202">
        <f>BK242</f>
        <v>0</v>
      </c>
    </row>
    <row r="242" spans="1:65" s="2" customFormat="1" ht="24.15" customHeight="1">
      <c r="A242" s="34"/>
      <c r="B242" s="35"/>
      <c r="C242" s="205" t="s">
        <v>406</v>
      </c>
      <c r="D242" s="205" t="s">
        <v>179</v>
      </c>
      <c r="E242" s="206" t="s">
        <v>869</v>
      </c>
      <c r="F242" s="207" t="s">
        <v>870</v>
      </c>
      <c r="G242" s="208" t="s">
        <v>344</v>
      </c>
      <c r="H242" s="209">
        <v>112.57</v>
      </c>
      <c r="I242" s="210"/>
      <c r="J242" s="211">
        <f>ROUND(I242*H242,2)</f>
        <v>0</v>
      </c>
      <c r="K242" s="207" t="s">
        <v>183</v>
      </c>
      <c r="L242" s="39"/>
      <c r="M242" s="244" t="s">
        <v>1</v>
      </c>
      <c r="N242" s="245" t="s">
        <v>41</v>
      </c>
      <c r="O242" s="246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193</v>
      </c>
      <c r="AT242" s="216" t="s">
        <v>179</v>
      </c>
      <c r="AU242" s="216" t="s">
        <v>84</v>
      </c>
      <c r="AY242" s="17" t="s">
        <v>176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84</v>
      </c>
      <c r="BK242" s="217">
        <f>ROUND(I242*H242,2)</f>
        <v>0</v>
      </c>
      <c r="BL242" s="17" t="s">
        <v>193</v>
      </c>
      <c r="BM242" s="216" t="s">
        <v>907</v>
      </c>
    </row>
    <row r="243" spans="1:31" s="2" customFormat="1" ht="6.9" customHeight="1">
      <c r="A243" s="34"/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39"/>
      <c r="M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</row>
  </sheetData>
  <sheetProtection algorithmName="SHA-512" hashValue="bmfwoLwyUF+Z14mhUFzI/opnkf1nq5jIW9j/7TCVHdyyKLsokGUOB8+JzfRKnbFZhAa89LhmHaiN/UsP2GcxTA==" saltValue="ob5yvkbMHrM0Ai6p5Sv8g54o5cE/8KKPlCZGEVXaC7Dj8Ma9ubuOygbRYbYEDW9GsRlWMzI27q+n15nip6tF8w==" spinCount="100000" sheet="1" objects="1" scenarios="1" formatColumns="0" formatRows="0" autoFilter="0"/>
  <autoFilter ref="C136:K242"/>
  <mergeCells count="17"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109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262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908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J103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ROUND((SUM(BE103:BE110)+SUM(BE132:BE199)),2)</f>
        <v>0</v>
      </c>
      <c r="G37" s="34"/>
      <c r="H37" s="34"/>
      <c r="I37" s="132">
        <v>0.21</v>
      </c>
      <c r="J37" s="131">
        <f>ROUND(((SUM(BE103:BE110)+SUM(BE132:BE199))*I37),2)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ROUND((SUM(BF103:BF110)+SUM(BF132:BF199)),2)</f>
        <v>0</v>
      </c>
      <c r="G38" s="34"/>
      <c r="H38" s="34"/>
      <c r="I38" s="132">
        <v>0.15</v>
      </c>
      <c r="J38" s="131">
        <f>ROUND(((SUM(BF103:BF110)+SUM(BF132:BF199))*I38),2)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ROUND((SUM(BG103:BG110)+SUM(BG132:BG199)),2)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ROUND((SUM(BH103:BH110)+SUM(BH132:BH199)),2)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ROUND((SUM(BI103:BI110)+SUM(BI132:BI199)),2)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262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101.5.ZH - Výměna aktivní zóny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J133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J134</f>
        <v>0</v>
      </c>
      <c r="K100" s="104"/>
      <c r="L100" s="165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9.25" customHeight="1">
      <c r="A103" s="34"/>
      <c r="B103" s="35"/>
      <c r="C103" s="154" t="s">
        <v>151</v>
      </c>
      <c r="D103" s="36"/>
      <c r="E103" s="36"/>
      <c r="F103" s="36"/>
      <c r="G103" s="36"/>
      <c r="H103" s="36"/>
      <c r="I103" s="36"/>
      <c r="J103" s="166">
        <f>ROUND(J104+J105+J106+J107+J108+J109,2)</f>
        <v>0</v>
      </c>
      <c r="K103" s="36"/>
      <c r="L103" s="51"/>
      <c r="N103" s="167" t="s">
        <v>40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18" customHeight="1">
      <c r="A104" s="34"/>
      <c r="B104" s="35"/>
      <c r="C104" s="36"/>
      <c r="D104" s="327" t="s">
        <v>152</v>
      </c>
      <c r="E104" s="328"/>
      <c r="F104" s="328"/>
      <c r="G104" s="36"/>
      <c r="H104" s="36"/>
      <c r="I104" s="36"/>
      <c r="J104" s="169">
        <v>0</v>
      </c>
      <c r="K104" s="36"/>
      <c r="L104" s="170"/>
      <c r="M104" s="171"/>
      <c r="N104" s="172" t="s">
        <v>42</v>
      </c>
      <c r="O104" s="171"/>
      <c r="P104" s="171"/>
      <c r="Q104" s="171"/>
      <c r="R104" s="171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4" t="s">
        <v>153</v>
      </c>
      <c r="AZ104" s="171"/>
      <c r="BA104" s="171"/>
      <c r="BB104" s="171"/>
      <c r="BC104" s="171"/>
      <c r="BD104" s="171"/>
      <c r="BE104" s="175">
        <f aca="true" t="shared" si="0" ref="BE104:BE109">IF(N104="základní",J104,0)</f>
        <v>0</v>
      </c>
      <c r="BF104" s="175">
        <f aca="true" t="shared" si="1" ref="BF104:BF109">IF(N104="snížená",J104,0)</f>
        <v>0</v>
      </c>
      <c r="BG104" s="175">
        <f aca="true" t="shared" si="2" ref="BG104:BG109">IF(N104="zákl. přenesená",J104,0)</f>
        <v>0</v>
      </c>
      <c r="BH104" s="175">
        <f aca="true" t="shared" si="3" ref="BH104:BH109">IF(N104="sníž. přenesená",J104,0)</f>
        <v>0</v>
      </c>
      <c r="BI104" s="175">
        <f aca="true" t="shared" si="4" ref="BI104:BI109">IF(N104="nulová",J104,0)</f>
        <v>0</v>
      </c>
      <c r="BJ104" s="174" t="s">
        <v>86</v>
      </c>
      <c r="BK104" s="171"/>
      <c r="BL104" s="171"/>
      <c r="BM104" s="171"/>
    </row>
    <row r="105" spans="1:65" s="2" customFormat="1" ht="18" customHeight="1">
      <c r="A105" s="34"/>
      <c r="B105" s="35"/>
      <c r="C105" s="36"/>
      <c r="D105" s="327" t="s">
        <v>154</v>
      </c>
      <c r="E105" s="328"/>
      <c r="F105" s="328"/>
      <c r="G105" s="36"/>
      <c r="H105" s="36"/>
      <c r="I105" s="36"/>
      <c r="J105" s="169">
        <v>0</v>
      </c>
      <c r="K105" s="36"/>
      <c r="L105" s="170"/>
      <c r="M105" s="171"/>
      <c r="N105" s="172" t="s">
        <v>42</v>
      </c>
      <c r="O105" s="171"/>
      <c r="P105" s="171"/>
      <c r="Q105" s="171"/>
      <c r="R105" s="171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4" t="s">
        <v>153</v>
      </c>
      <c r="AZ105" s="171"/>
      <c r="BA105" s="171"/>
      <c r="BB105" s="171"/>
      <c r="BC105" s="171"/>
      <c r="BD105" s="171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86</v>
      </c>
      <c r="BK105" s="171"/>
      <c r="BL105" s="171"/>
      <c r="BM105" s="171"/>
    </row>
    <row r="106" spans="1:65" s="2" customFormat="1" ht="18" customHeight="1">
      <c r="A106" s="34"/>
      <c r="B106" s="35"/>
      <c r="C106" s="36"/>
      <c r="D106" s="327" t="s">
        <v>155</v>
      </c>
      <c r="E106" s="328"/>
      <c r="F106" s="328"/>
      <c r="G106" s="36"/>
      <c r="H106" s="36"/>
      <c r="I106" s="36"/>
      <c r="J106" s="169">
        <v>0</v>
      </c>
      <c r="K106" s="36"/>
      <c r="L106" s="170"/>
      <c r="M106" s="171"/>
      <c r="N106" s="172" t="s">
        <v>42</v>
      </c>
      <c r="O106" s="171"/>
      <c r="P106" s="171"/>
      <c r="Q106" s="171"/>
      <c r="R106" s="171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4" t="s">
        <v>153</v>
      </c>
      <c r="AZ106" s="171"/>
      <c r="BA106" s="171"/>
      <c r="BB106" s="171"/>
      <c r="BC106" s="171"/>
      <c r="BD106" s="171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86</v>
      </c>
      <c r="BK106" s="171"/>
      <c r="BL106" s="171"/>
      <c r="BM106" s="171"/>
    </row>
    <row r="107" spans="1:65" s="2" customFormat="1" ht="18" customHeight="1">
      <c r="A107" s="34"/>
      <c r="B107" s="35"/>
      <c r="C107" s="36"/>
      <c r="D107" s="327" t="s">
        <v>156</v>
      </c>
      <c r="E107" s="328"/>
      <c r="F107" s="328"/>
      <c r="G107" s="36"/>
      <c r="H107" s="36"/>
      <c r="I107" s="36"/>
      <c r="J107" s="169">
        <v>0</v>
      </c>
      <c r="K107" s="36"/>
      <c r="L107" s="170"/>
      <c r="M107" s="171"/>
      <c r="N107" s="172" t="s">
        <v>42</v>
      </c>
      <c r="O107" s="171"/>
      <c r="P107" s="171"/>
      <c r="Q107" s="171"/>
      <c r="R107" s="171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4" t="s">
        <v>153</v>
      </c>
      <c r="AZ107" s="171"/>
      <c r="BA107" s="171"/>
      <c r="BB107" s="171"/>
      <c r="BC107" s="171"/>
      <c r="BD107" s="171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86</v>
      </c>
      <c r="BK107" s="171"/>
      <c r="BL107" s="171"/>
      <c r="BM107" s="171"/>
    </row>
    <row r="108" spans="1:65" s="2" customFormat="1" ht="18" customHeight="1">
      <c r="A108" s="34"/>
      <c r="B108" s="35"/>
      <c r="C108" s="36"/>
      <c r="D108" s="327" t="s">
        <v>157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168" t="s">
        <v>158</v>
      </c>
      <c r="E109" s="36"/>
      <c r="F109" s="36"/>
      <c r="G109" s="36"/>
      <c r="H109" s="36"/>
      <c r="I109" s="36"/>
      <c r="J109" s="169">
        <f>ROUND(J32*T109,2)</f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159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31" s="2" customFormat="1" ht="10.2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9.25" customHeight="1">
      <c r="A111" s="34"/>
      <c r="B111" s="35"/>
      <c r="C111" s="176" t="s">
        <v>160</v>
      </c>
      <c r="D111" s="152"/>
      <c r="E111" s="152"/>
      <c r="F111" s="152"/>
      <c r="G111" s="152"/>
      <c r="H111" s="152"/>
      <c r="I111" s="152"/>
      <c r="J111" s="177">
        <f>ROUND(J98+J103,2)</f>
        <v>0</v>
      </c>
      <c r="K111" s="152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161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24" t="str">
        <f>E7</f>
        <v>II/231 - Rekonstrukce ul. 28. října III. část</v>
      </c>
      <c r="F120" s="325"/>
      <c r="G120" s="325"/>
      <c r="H120" s="325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12" s="1" customFormat="1" ht="12" customHeight="1">
      <c r="B121" s="21"/>
      <c r="C121" s="29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24" t="s">
        <v>262</v>
      </c>
      <c r="F122" s="326"/>
      <c r="G122" s="326"/>
      <c r="H122" s="32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263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77" t="str">
        <f>E11</f>
        <v>SO 101.5.ZH - Výměna aktivní zóny</v>
      </c>
      <c r="F124" s="326"/>
      <c r="G124" s="326"/>
      <c r="H124" s="32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F14</f>
        <v>Tábor</v>
      </c>
      <c r="G126" s="36"/>
      <c r="H126" s="36"/>
      <c r="I126" s="29" t="s">
        <v>22</v>
      </c>
      <c r="J126" s="66" t="str">
        <f>IF(J14="","",J14)</f>
        <v>30. 6. 2020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24</v>
      </c>
      <c r="D128" s="36"/>
      <c r="E128" s="36"/>
      <c r="F128" s="27" t="str">
        <f>E17</f>
        <v>Správa a údržba silnic Plzeňského kraje</v>
      </c>
      <c r="G128" s="36"/>
      <c r="H128" s="36"/>
      <c r="I128" s="29" t="s">
        <v>30</v>
      </c>
      <c r="J128" s="32" t="str">
        <f>E23</f>
        <v>Ing. Miloš Burianec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28</v>
      </c>
      <c r="D129" s="36"/>
      <c r="E129" s="36"/>
      <c r="F129" s="27" t="str">
        <f>IF(E20="","",E20)</f>
        <v>Vyplň údaj</v>
      </c>
      <c r="G129" s="36"/>
      <c r="H129" s="36"/>
      <c r="I129" s="29" t="s">
        <v>33</v>
      </c>
      <c r="J129" s="32" t="str">
        <f>E26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78"/>
      <c r="B131" s="179"/>
      <c r="C131" s="180" t="s">
        <v>162</v>
      </c>
      <c r="D131" s="181" t="s">
        <v>61</v>
      </c>
      <c r="E131" s="181" t="s">
        <v>57</v>
      </c>
      <c r="F131" s="181" t="s">
        <v>58</v>
      </c>
      <c r="G131" s="181" t="s">
        <v>163</v>
      </c>
      <c r="H131" s="181" t="s">
        <v>164</v>
      </c>
      <c r="I131" s="181" t="s">
        <v>165</v>
      </c>
      <c r="J131" s="181" t="s">
        <v>144</v>
      </c>
      <c r="K131" s="182" t="s">
        <v>166</v>
      </c>
      <c r="L131" s="183"/>
      <c r="M131" s="75" t="s">
        <v>1</v>
      </c>
      <c r="N131" s="76" t="s">
        <v>40</v>
      </c>
      <c r="O131" s="76" t="s">
        <v>167</v>
      </c>
      <c r="P131" s="76" t="s">
        <v>168</v>
      </c>
      <c r="Q131" s="76" t="s">
        <v>169</v>
      </c>
      <c r="R131" s="76" t="s">
        <v>170</v>
      </c>
      <c r="S131" s="76" t="s">
        <v>171</v>
      </c>
      <c r="T131" s="77" t="s">
        <v>172</v>
      </c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</row>
    <row r="132" spans="1:63" s="2" customFormat="1" ht="22.8" customHeight="1">
      <c r="A132" s="34"/>
      <c r="B132" s="35"/>
      <c r="C132" s="82" t="s">
        <v>173</v>
      </c>
      <c r="D132" s="36"/>
      <c r="E132" s="36"/>
      <c r="F132" s="36"/>
      <c r="G132" s="36"/>
      <c r="H132" s="36"/>
      <c r="I132" s="36"/>
      <c r="J132" s="184">
        <f>BK132</f>
        <v>0</v>
      </c>
      <c r="K132" s="36"/>
      <c r="L132" s="39"/>
      <c r="M132" s="78"/>
      <c r="N132" s="185"/>
      <c r="O132" s="79"/>
      <c r="P132" s="186">
        <f>P133</f>
        <v>0</v>
      </c>
      <c r="Q132" s="79"/>
      <c r="R132" s="186">
        <f>R133</f>
        <v>6841.137</v>
      </c>
      <c r="S132" s="79"/>
      <c r="T132" s="187">
        <f>T133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75</v>
      </c>
      <c r="AU132" s="17" t="s">
        <v>90</v>
      </c>
      <c r="BK132" s="188">
        <f>BK133</f>
        <v>0</v>
      </c>
    </row>
    <row r="133" spans="2:63" s="12" customFormat="1" ht="25.95" customHeight="1">
      <c r="B133" s="189"/>
      <c r="C133" s="190"/>
      <c r="D133" s="191" t="s">
        <v>75</v>
      </c>
      <c r="E133" s="192" t="s">
        <v>272</v>
      </c>
      <c r="F133" s="192" t="s">
        <v>273</v>
      </c>
      <c r="G133" s="190"/>
      <c r="H133" s="190"/>
      <c r="I133" s="193"/>
      <c r="J133" s="194">
        <f>BK133</f>
        <v>0</v>
      </c>
      <c r="K133" s="190"/>
      <c r="L133" s="195"/>
      <c r="M133" s="196"/>
      <c r="N133" s="197"/>
      <c r="O133" s="197"/>
      <c r="P133" s="198">
        <f>P134</f>
        <v>0</v>
      </c>
      <c r="Q133" s="197"/>
      <c r="R133" s="198">
        <f>R134</f>
        <v>6841.137</v>
      </c>
      <c r="S133" s="197"/>
      <c r="T133" s="199">
        <f>T134</f>
        <v>0</v>
      </c>
      <c r="AR133" s="200" t="s">
        <v>84</v>
      </c>
      <c r="AT133" s="201" t="s">
        <v>75</v>
      </c>
      <c r="AU133" s="201" t="s">
        <v>76</v>
      </c>
      <c r="AY133" s="200" t="s">
        <v>176</v>
      </c>
      <c r="BK133" s="202">
        <f>BK134</f>
        <v>0</v>
      </c>
    </row>
    <row r="134" spans="2:63" s="12" customFormat="1" ht="22.8" customHeight="1">
      <c r="B134" s="189"/>
      <c r="C134" s="190"/>
      <c r="D134" s="191" t="s">
        <v>75</v>
      </c>
      <c r="E134" s="203" t="s">
        <v>84</v>
      </c>
      <c r="F134" s="203" t="s">
        <v>233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SUM(P135:P199)</f>
        <v>0</v>
      </c>
      <c r="Q134" s="197"/>
      <c r="R134" s="198">
        <f>SUM(R135:R199)</f>
        <v>6841.137</v>
      </c>
      <c r="S134" s="197"/>
      <c r="T134" s="199">
        <f>SUM(T135:T199)</f>
        <v>0</v>
      </c>
      <c r="AR134" s="200" t="s">
        <v>84</v>
      </c>
      <c r="AT134" s="201" t="s">
        <v>75</v>
      </c>
      <c r="AU134" s="201" t="s">
        <v>84</v>
      </c>
      <c r="AY134" s="200" t="s">
        <v>176</v>
      </c>
      <c r="BK134" s="202">
        <f>SUM(BK135:BK199)</f>
        <v>0</v>
      </c>
    </row>
    <row r="135" spans="1:65" s="2" customFormat="1" ht="24.15" customHeight="1">
      <c r="A135" s="34"/>
      <c r="B135" s="35"/>
      <c r="C135" s="205" t="s">
        <v>84</v>
      </c>
      <c r="D135" s="205" t="s">
        <v>179</v>
      </c>
      <c r="E135" s="206" t="s">
        <v>289</v>
      </c>
      <c r="F135" s="207" t="s">
        <v>290</v>
      </c>
      <c r="G135" s="208" t="s">
        <v>291</v>
      </c>
      <c r="H135" s="209">
        <v>4553</v>
      </c>
      <c r="I135" s="210"/>
      <c r="J135" s="211">
        <f>ROUND(I135*H135,2)</f>
        <v>0</v>
      </c>
      <c r="K135" s="207" t="s">
        <v>183</v>
      </c>
      <c r="L135" s="39"/>
      <c r="M135" s="212" t="s">
        <v>1</v>
      </c>
      <c r="N135" s="213" t="s">
        <v>41</v>
      </c>
      <c r="O135" s="71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193</v>
      </c>
      <c r="AT135" s="216" t="s">
        <v>179</v>
      </c>
      <c r="AU135" s="216" t="s">
        <v>86</v>
      </c>
      <c r="AY135" s="17" t="s">
        <v>176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84</v>
      </c>
      <c r="BK135" s="217">
        <f>ROUND(I135*H135,2)</f>
        <v>0</v>
      </c>
      <c r="BL135" s="17" t="s">
        <v>193</v>
      </c>
      <c r="BM135" s="216" t="s">
        <v>909</v>
      </c>
    </row>
    <row r="136" spans="2:51" s="15" customFormat="1" ht="10.2">
      <c r="B136" s="249"/>
      <c r="C136" s="250"/>
      <c r="D136" s="220" t="s">
        <v>226</v>
      </c>
      <c r="E136" s="251" t="s">
        <v>1</v>
      </c>
      <c r="F136" s="252" t="s">
        <v>910</v>
      </c>
      <c r="G136" s="250"/>
      <c r="H136" s="251" t="s">
        <v>1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226</v>
      </c>
      <c r="AU136" s="258" t="s">
        <v>86</v>
      </c>
      <c r="AV136" s="15" t="s">
        <v>84</v>
      </c>
      <c r="AW136" s="15" t="s">
        <v>32</v>
      </c>
      <c r="AX136" s="15" t="s">
        <v>76</v>
      </c>
      <c r="AY136" s="258" t="s">
        <v>176</v>
      </c>
    </row>
    <row r="137" spans="2:51" s="15" customFormat="1" ht="20.4">
      <c r="B137" s="249"/>
      <c r="C137" s="250"/>
      <c r="D137" s="220" t="s">
        <v>226</v>
      </c>
      <c r="E137" s="251" t="s">
        <v>1</v>
      </c>
      <c r="F137" s="252" t="s">
        <v>911</v>
      </c>
      <c r="G137" s="250"/>
      <c r="H137" s="251" t="s">
        <v>1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226</v>
      </c>
      <c r="AU137" s="258" t="s">
        <v>86</v>
      </c>
      <c r="AV137" s="15" t="s">
        <v>84</v>
      </c>
      <c r="AW137" s="15" t="s">
        <v>32</v>
      </c>
      <c r="AX137" s="15" t="s">
        <v>76</v>
      </c>
      <c r="AY137" s="258" t="s">
        <v>176</v>
      </c>
    </row>
    <row r="138" spans="2:51" s="15" customFormat="1" ht="10.2">
      <c r="B138" s="249"/>
      <c r="C138" s="250"/>
      <c r="D138" s="220" t="s">
        <v>226</v>
      </c>
      <c r="E138" s="251" t="s">
        <v>1</v>
      </c>
      <c r="F138" s="252" t="s">
        <v>912</v>
      </c>
      <c r="G138" s="250"/>
      <c r="H138" s="251" t="s">
        <v>1</v>
      </c>
      <c r="I138" s="253"/>
      <c r="J138" s="250"/>
      <c r="K138" s="250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226</v>
      </c>
      <c r="AU138" s="258" t="s">
        <v>86</v>
      </c>
      <c r="AV138" s="15" t="s">
        <v>84</v>
      </c>
      <c r="AW138" s="15" t="s">
        <v>32</v>
      </c>
      <c r="AX138" s="15" t="s">
        <v>76</v>
      </c>
      <c r="AY138" s="258" t="s">
        <v>176</v>
      </c>
    </row>
    <row r="139" spans="2:51" s="15" customFormat="1" ht="10.2">
      <c r="B139" s="249"/>
      <c r="C139" s="250"/>
      <c r="D139" s="220" t="s">
        <v>226</v>
      </c>
      <c r="E139" s="251" t="s">
        <v>1</v>
      </c>
      <c r="F139" s="252" t="s">
        <v>913</v>
      </c>
      <c r="G139" s="250"/>
      <c r="H139" s="251" t="s">
        <v>1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226</v>
      </c>
      <c r="AU139" s="258" t="s">
        <v>86</v>
      </c>
      <c r="AV139" s="15" t="s">
        <v>84</v>
      </c>
      <c r="AW139" s="15" t="s">
        <v>32</v>
      </c>
      <c r="AX139" s="15" t="s">
        <v>76</v>
      </c>
      <c r="AY139" s="258" t="s">
        <v>176</v>
      </c>
    </row>
    <row r="140" spans="2:51" s="15" customFormat="1" ht="10.2">
      <c r="B140" s="249"/>
      <c r="C140" s="250"/>
      <c r="D140" s="220" t="s">
        <v>226</v>
      </c>
      <c r="E140" s="251" t="s">
        <v>1</v>
      </c>
      <c r="F140" s="252" t="s">
        <v>400</v>
      </c>
      <c r="G140" s="250"/>
      <c r="H140" s="251" t="s">
        <v>1</v>
      </c>
      <c r="I140" s="253"/>
      <c r="J140" s="250"/>
      <c r="K140" s="250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226</v>
      </c>
      <c r="AU140" s="258" t="s">
        <v>86</v>
      </c>
      <c r="AV140" s="15" t="s">
        <v>84</v>
      </c>
      <c r="AW140" s="15" t="s">
        <v>32</v>
      </c>
      <c r="AX140" s="15" t="s">
        <v>76</v>
      </c>
      <c r="AY140" s="258" t="s">
        <v>176</v>
      </c>
    </row>
    <row r="141" spans="2:51" s="15" customFormat="1" ht="10.2">
      <c r="B141" s="249"/>
      <c r="C141" s="250"/>
      <c r="D141" s="220" t="s">
        <v>226</v>
      </c>
      <c r="E141" s="251" t="s">
        <v>1</v>
      </c>
      <c r="F141" s="252" t="s">
        <v>914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226</v>
      </c>
      <c r="AU141" s="258" t="s">
        <v>86</v>
      </c>
      <c r="AV141" s="15" t="s">
        <v>84</v>
      </c>
      <c r="AW141" s="15" t="s">
        <v>32</v>
      </c>
      <c r="AX141" s="15" t="s">
        <v>76</v>
      </c>
      <c r="AY141" s="258" t="s">
        <v>176</v>
      </c>
    </row>
    <row r="142" spans="2:51" s="15" customFormat="1" ht="10.2">
      <c r="B142" s="249"/>
      <c r="C142" s="250"/>
      <c r="D142" s="220" t="s">
        <v>226</v>
      </c>
      <c r="E142" s="251" t="s">
        <v>1</v>
      </c>
      <c r="F142" s="252" t="s">
        <v>915</v>
      </c>
      <c r="G142" s="250"/>
      <c r="H142" s="251" t="s">
        <v>1</v>
      </c>
      <c r="I142" s="253"/>
      <c r="J142" s="250"/>
      <c r="K142" s="250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226</v>
      </c>
      <c r="AU142" s="258" t="s">
        <v>86</v>
      </c>
      <c r="AV142" s="15" t="s">
        <v>84</v>
      </c>
      <c r="AW142" s="15" t="s">
        <v>32</v>
      </c>
      <c r="AX142" s="15" t="s">
        <v>76</v>
      </c>
      <c r="AY142" s="258" t="s">
        <v>176</v>
      </c>
    </row>
    <row r="143" spans="2:51" s="15" customFormat="1" ht="10.2">
      <c r="B143" s="249"/>
      <c r="C143" s="250"/>
      <c r="D143" s="220" t="s">
        <v>226</v>
      </c>
      <c r="E143" s="251" t="s">
        <v>1</v>
      </c>
      <c r="F143" s="252" t="s">
        <v>916</v>
      </c>
      <c r="G143" s="250"/>
      <c r="H143" s="251" t="s">
        <v>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226</v>
      </c>
      <c r="AU143" s="258" t="s">
        <v>86</v>
      </c>
      <c r="AV143" s="15" t="s">
        <v>84</v>
      </c>
      <c r="AW143" s="15" t="s">
        <v>32</v>
      </c>
      <c r="AX143" s="15" t="s">
        <v>76</v>
      </c>
      <c r="AY143" s="258" t="s">
        <v>176</v>
      </c>
    </row>
    <row r="144" spans="2:51" s="15" customFormat="1" ht="10.2">
      <c r="B144" s="249"/>
      <c r="C144" s="250"/>
      <c r="D144" s="220" t="s">
        <v>226</v>
      </c>
      <c r="E144" s="251" t="s">
        <v>1</v>
      </c>
      <c r="F144" s="252" t="s">
        <v>917</v>
      </c>
      <c r="G144" s="250"/>
      <c r="H144" s="251" t="s">
        <v>1</v>
      </c>
      <c r="I144" s="253"/>
      <c r="J144" s="250"/>
      <c r="K144" s="250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226</v>
      </c>
      <c r="AU144" s="258" t="s">
        <v>86</v>
      </c>
      <c r="AV144" s="15" t="s">
        <v>84</v>
      </c>
      <c r="AW144" s="15" t="s">
        <v>32</v>
      </c>
      <c r="AX144" s="15" t="s">
        <v>76</v>
      </c>
      <c r="AY144" s="258" t="s">
        <v>176</v>
      </c>
    </row>
    <row r="145" spans="2:51" s="15" customFormat="1" ht="10.2">
      <c r="B145" s="249"/>
      <c r="C145" s="250"/>
      <c r="D145" s="220" t="s">
        <v>226</v>
      </c>
      <c r="E145" s="251" t="s">
        <v>1</v>
      </c>
      <c r="F145" s="252" t="s">
        <v>400</v>
      </c>
      <c r="G145" s="250"/>
      <c r="H145" s="251" t="s">
        <v>1</v>
      </c>
      <c r="I145" s="253"/>
      <c r="J145" s="250"/>
      <c r="K145" s="250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226</v>
      </c>
      <c r="AU145" s="258" t="s">
        <v>86</v>
      </c>
      <c r="AV145" s="15" t="s">
        <v>84</v>
      </c>
      <c r="AW145" s="15" t="s">
        <v>32</v>
      </c>
      <c r="AX145" s="15" t="s">
        <v>76</v>
      </c>
      <c r="AY145" s="258" t="s">
        <v>176</v>
      </c>
    </row>
    <row r="146" spans="2:51" s="15" customFormat="1" ht="10.2">
      <c r="B146" s="249"/>
      <c r="C146" s="250"/>
      <c r="D146" s="220" t="s">
        <v>226</v>
      </c>
      <c r="E146" s="251" t="s">
        <v>1</v>
      </c>
      <c r="F146" s="252" t="s">
        <v>918</v>
      </c>
      <c r="G146" s="250"/>
      <c r="H146" s="251" t="s">
        <v>1</v>
      </c>
      <c r="I146" s="253"/>
      <c r="J146" s="250"/>
      <c r="K146" s="250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226</v>
      </c>
      <c r="AU146" s="258" t="s">
        <v>86</v>
      </c>
      <c r="AV146" s="15" t="s">
        <v>84</v>
      </c>
      <c r="AW146" s="15" t="s">
        <v>32</v>
      </c>
      <c r="AX146" s="15" t="s">
        <v>76</v>
      </c>
      <c r="AY146" s="258" t="s">
        <v>176</v>
      </c>
    </row>
    <row r="147" spans="2:51" s="13" customFormat="1" ht="10.2">
      <c r="B147" s="218"/>
      <c r="C147" s="219"/>
      <c r="D147" s="220" t="s">
        <v>226</v>
      </c>
      <c r="E147" s="221" t="s">
        <v>1</v>
      </c>
      <c r="F147" s="222" t="s">
        <v>919</v>
      </c>
      <c r="G147" s="219"/>
      <c r="H147" s="223">
        <v>4553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226</v>
      </c>
      <c r="AU147" s="229" t="s">
        <v>86</v>
      </c>
      <c r="AV147" s="13" t="s">
        <v>86</v>
      </c>
      <c r="AW147" s="13" t="s">
        <v>32</v>
      </c>
      <c r="AX147" s="13" t="s">
        <v>84</v>
      </c>
      <c r="AY147" s="229" t="s">
        <v>176</v>
      </c>
    </row>
    <row r="148" spans="1:65" s="2" customFormat="1" ht="24.15" customHeight="1">
      <c r="A148" s="34"/>
      <c r="B148" s="35"/>
      <c r="C148" s="205" t="s">
        <v>86</v>
      </c>
      <c r="D148" s="205" t="s">
        <v>179</v>
      </c>
      <c r="E148" s="206" t="s">
        <v>311</v>
      </c>
      <c r="F148" s="207" t="s">
        <v>312</v>
      </c>
      <c r="G148" s="208" t="s">
        <v>291</v>
      </c>
      <c r="H148" s="209">
        <v>4553</v>
      </c>
      <c r="I148" s="210"/>
      <c r="J148" s="211">
        <f>ROUND(I148*H148,2)</f>
        <v>0</v>
      </c>
      <c r="K148" s="207" t="s">
        <v>183</v>
      </c>
      <c r="L148" s="39"/>
      <c r="M148" s="212" t="s">
        <v>1</v>
      </c>
      <c r="N148" s="213" t="s">
        <v>41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193</v>
      </c>
      <c r="AT148" s="216" t="s">
        <v>179</v>
      </c>
      <c r="AU148" s="216" t="s">
        <v>86</v>
      </c>
      <c r="AY148" s="17" t="s">
        <v>176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193</v>
      </c>
      <c r="BM148" s="216" t="s">
        <v>920</v>
      </c>
    </row>
    <row r="149" spans="2:51" s="15" customFormat="1" ht="10.2">
      <c r="B149" s="249"/>
      <c r="C149" s="250"/>
      <c r="D149" s="220" t="s">
        <v>226</v>
      </c>
      <c r="E149" s="251" t="s">
        <v>1</v>
      </c>
      <c r="F149" s="252" t="s">
        <v>910</v>
      </c>
      <c r="G149" s="250"/>
      <c r="H149" s="251" t="s">
        <v>1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226</v>
      </c>
      <c r="AU149" s="258" t="s">
        <v>86</v>
      </c>
      <c r="AV149" s="15" t="s">
        <v>84</v>
      </c>
      <c r="AW149" s="15" t="s">
        <v>32</v>
      </c>
      <c r="AX149" s="15" t="s">
        <v>76</v>
      </c>
      <c r="AY149" s="258" t="s">
        <v>176</v>
      </c>
    </row>
    <row r="150" spans="2:51" s="15" customFormat="1" ht="20.4">
      <c r="B150" s="249"/>
      <c r="C150" s="250"/>
      <c r="D150" s="220" t="s">
        <v>226</v>
      </c>
      <c r="E150" s="251" t="s">
        <v>1</v>
      </c>
      <c r="F150" s="252" t="s">
        <v>911</v>
      </c>
      <c r="G150" s="250"/>
      <c r="H150" s="251" t="s">
        <v>1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226</v>
      </c>
      <c r="AU150" s="258" t="s">
        <v>86</v>
      </c>
      <c r="AV150" s="15" t="s">
        <v>84</v>
      </c>
      <c r="AW150" s="15" t="s">
        <v>32</v>
      </c>
      <c r="AX150" s="15" t="s">
        <v>76</v>
      </c>
      <c r="AY150" s="258" t="s">
        <v>176</v>
      </c>
    </row>
    <row r="151" spans="2:51" s="15" customFormat="1" ht="10.2">
      <c r="B151" s="249"/>
      <c r="C151" s="250"/>
      <c r="D151" s="220" t="s">
        <v>226</v>
      </c>
      <c r="E151" s="251" t="s">
        <v>1</v>
      </c>
      <c r="F151" s="252" t="s">
        <v>912</v>
      </c>
      <c r="G151" s="250"/>
      <c r="H151" s="251" t="s">
        <v>1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226</v>
      </c>
      <c r="AU151" s="258" t="s">
        <v>86</v>
      </c>
      <c r="AV151" s="15" t="s">
        <v>84</v>
      </c>
      <c r="AW151" s="15" t="s">
        <v>32</v>
      </c>
      <c r="AX151" s="15" t="s">
        <v>76</v>
      </c>
      <c r="AY151" s="258" t="s">
        <v>176</v>
      </c>
    </row>
    <row r="152" spans="2:51" s="15" customFormat="1" ht="10.2">
      <c r="B152" s="249"/>
      <c r="C152" s="250"/>
      <c r="D152" s="220" t="s">
        <v>226</v>
      </c>
      <c r="E152" s="251" t="s">
        <v>1</v>
      </c>
      <c r="F152" s="252" t="s">
        <v>913</v>
      </c>
      <c r="G152" s="250"/>
      <c r="H152" s="251" t="s">
        <v>1</v>
      </c>
      <c r="I152" s="253"/>
      <c r="J152" s="250"/>
      <c r="K152" s="250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226</v>
      </c>
      <c r="AU152" s="258" t="s">
        <v>86</v>
      </c>
      <c r="AV152" s="15" t="s">
        <v>84</v>
      </c>
      <c r="AW152" s="15" t="s">
        <v>32</v>
      </c>
      <c r="AX152" s="15" t="s">
        <v>76</v>
      </c>
      <c r="AY152" s="258" t="s">
        <v>176</v>
      </c>
    </row>
    <row r="153" spans="2:51" s="15" customFormat="1" ht="10.2">
      <c r="B153" s="249"/>
      <c r="C153" s="250"/>
      <c r="D153" s="220" t="s">
        <v>226</v>
      </c>
      <c r="E153" s="251" t="s">
        <v>1</v>
      </c>
      <c r="F153" s="252" t="s">
        <v>400</v>
      </c>
      <c r="G153" s="250"/>
      <c r="H153" s="251" t="s">
        <v>1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226</v>
      </c>
      <c r="AU153" s="258" t="s">
        <v>86</v>
      </c>
      <c r="AV153" s="15" t="s">
        <v>84</v>
      </c>
      <c r="AW153" s="15" t="s">
        <v>32</v>
      </c>
      <c r="AX153" s="15" t="s">
        <v>76</v>
      </c>
      <c r="AY153" s="258" t="s">
        <v>176</v>
      </c>
    </row>
    <row r="154" spans="2:51" s="15" customFormat="1" ht="10.2">
      <c r="B154" s="249"/>
      <c r="C154" s="250"/>
      <c r="D154" s="220" t="s">
        <v>226</v>
      </c>
      <c r="E154" s="251" t="s">
        <v>1</v>
      </c>
      <c r="F154" s="252" t="s">
        <v>914</v>
      </c>
      <c r="G154" s="250"/>
      <c r="H154" s="251" t="s">
        <v>1</v>
      </c>
      <c r="I154" s="253"/>
      <c r="J154" s="250"/>
      <c r="K154" s="250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226</v>
      </c>
      <c r="AU154" s="258" t="s">
        <v>86</v>
      </c>
      <c r="AV154" s="15" t="s">
        <v>84</v>
      </c>
      <c r="AW154" s="15" t="s">
        <v>32</v>
      </c>
      <c r="AX154" s="15" t="s">
        <v>76</v>
      </c>
      <c r="AY154" s="258" t="s">
        <v>176</v>
      </c>
    </row>
    <row r="155" spans="2:51" s="15" customFormat="1" ht="10.2">
      <c r="B155" s="249"/>
      <c r="C155" s="250"/>
      <c r="D155" s="220" t="s">
        <v>226</v>
      </c>
      <c r="E155" s="251" t="s">
        <v>1</v>
      </c>
      <c r="F155" s="252" t="s">
        <v>915</v>
      </c>
      <c r="G155" s="250"/>
      <c r="H155" s="251" t="s">
        <v>1</v>
      </c>
      <c r="I155" s="253"/>
      <c r="J155" s="250"/>
      <c r="K155" s="250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226</v>
      </c>
      <c r="AU155" s="258" t="s">
        <v>86</v>
      </c>
      <c r="AV155" s="15" t="s">
        <v>84</v>
      </c>
      <c r="AW155" s="15" t="s">
        <v>32</v>
      </c>
      <c r="AX155" s="15" t="s">
        <v>76</v>
      </c>
      <c r="AY155" s="258" t="s">
        <v>176</v>
      </c>
    </row>
    <row r="156" spans="2:51" s="15" customFormat="1" ht="10.2">
      <c r="B156" s="249"/>
      <c r="C156" s="250"/>
      <c r="D156" s="220" t="s">
        <v>226</v>
      </c>
      <c r="E156" s="251" t="s">
        <v>1</v>
      </c>
      <c r="F156" s="252" t="s">
        <v>916</v>
      </c>
      <c r="G156" s="250"/>
      <c r="H156" s="251" t="s">
        <v>1</v>
      </c>
      <c r="I156" s="253"/>
      <c r="J156" s="250"/>
      <c r="K156" s="250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226</v>
      </c>
      <c r="AU156" s="258" t="s">
        <v>86</v>
      </c>
      <c r="AV156" s="15" t="s">
        <v>84</v>
      </c>
      <c r="AW156" s="15" t="s">
        <v>32</v>
      </c>
      <c r="AX156" s="15" t="s">
        <v>76</v>
      </c>
      <c r="AY156" s="258" t="s">
        <v>176</v>
      </c>
    </row>
    <row r="157" spans="2:51" s="15" customFormat="1" ht="10.2">
      <c r="B157" s="249"/>
      <c r="C157" s="250"/>
      <c r="D157" s="220" t="s">
        <v>226</v>
      </c>
      <c r="E157" s="251" t="s">
        <v>1</v>
      </c>
      <c r="F157" s="252" t="s">
        <v>917</v>
      </c>
      <c r="G157" s="250"/>
      <c r="H157" s="251" t="s">
        <v>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226</v>
      </c>
      <c r="AU157" s="258" t="s">
        <v>86</v>
      </c>
      <c r="AV157" s="15" t="s">
        <v>84</v>
      </c>
      <c r="AW157" s="15" t="s">
        <v>32</v>
      </c>
      <c r="AX157" s="15" t="s">
        <v>76</v>
      </c>
      <c r="AY157" s="258" t="s">
        <v>176</v>
      </c>
    </row>
    <row r="158" spans="2:51" s="15" customFormat="1" ht="10.2">
      <c r="B158" s="249"/>
      <c r="C158" s="250"/>
      <c r="D158" s="220" t="s">
        <v>226</v>
      </c>
      <c r="E158" s="251" t="s">
        <v>1</v>
      </c>
      <c r="F158" s="252" t="s">
        <v>400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86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5" customFormat="1" ht="10.2">
      <c r="B159" s="249"/>
      <c r="C159" s="250"/>
      <c r="D159" s="220" t="s">
        <v>226</v>
      </c>
      <c r="E159" s="251" t="s">
        <v>1</v>
      </c>
      <c r="F159" s="252" t="s">
        <v>918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226</v>
      </c>
      <c r="AU159" s="258" t="s">
        <v>86</v>
      </c>
      <c r="AV159" s="15" t="s">
        <v>84</v>
      </c>
      <c r="AW159" s="15" t="s">
        <v>32</v>
      </c>
      <c r="AX159" s="15" t="s">
        <v>76</v>
      </c>
      <c r="AY159" s="258" t="s">
        <v>176</v>
      </c>
    </row>
    <row r="160" spans="2:51" s="13" customFormat="1" ht="10.2">
      <c r="B160" s="218"/>
      <c r="C160" s="219"/>
      <c r="D160" s="220" t="s">
        <v>226</v>
      </c>
      <c r="E160" s="221" t="s">
        <v>1</v>
      </c>
      <c r="F160" s="222" t="s">
        <v>919</v>
      </c>
      <c r="G160" s="219"/>
      <c r="H160" s="223">
        <v>4553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226</v>
      </c>
      <c r="AU160" s="229" t="s">
        <v>86</v>
      </c>
      <c r="AV160" s="13" t="s">
        <v>86</v>
      </c>
      <c r="AW160" s="13" t="s">
        <v>32</v>
      </c>
      <c r="AX160" s="13" t="s">
        <v>84</v>
      </c>
      <c r="AY160" s="229" t="s">
        <v>176</v>
      </c>
    </row>
    <row r="161" spans="1:65" s="2" customFormat="1" ht="37.8" customHeight="1">
      <c r="A161" s="34"/>
      <c r="B161" s="35"/>
      <c r="C161" s="205" t="s">
        <v>189</v>
      </c>
      <c r="D161" s="205" t="s">
        <v>179</v>
      </c>
      <c r="E161" s="206" t="s">
        <v>315</v>
      </c>
      <c r="F161" s="207" t="s">
        <v>316</v>
      </c>
      <c r="G161" s="208" t="s">
        <v>291</v>
      </c>
      <c r="H161" s="209">
        <v>45530</v>
      </c>
      <c r="I161" s="210"/>
      <c r="J161" s="211">
        <f>ROUND(I161*H161,2)</f>
        <v>0</v>
      </c>
      <c r="K161" s="207" t="s">
        <v>183</v>
      </c>
      <c r="L161" s="39"/>
      <c r="M161" s="212" t="s">
        <v>1</v>
      </c>
      <c r="N161" s="213" t="s">
        <v>41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193</v>
      </c>
      <c r="AT161" s="216" t="s">
        <v>179</v>
      </c>
      <c r="AU161" s="216" t="s">
        <v>86</v>
      </c>
      <c r="AY161" s="17" t="s">
        <v>176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84</v>
      </c>
      <c r="BK161" s="217">
        <f>ROUND(I161*H161,2)</f>
        <v>0</v>
      </c>
      <c r="BL161" s="17" t="s">
        <v>193</v>
      </c>
      <c r="BM161" s="216" t="s">
        <v>921</v>
      </c>
    </row>
    <row r="162" spans="2:51" s="13" customFormat="1" ht="10.2">
      <c r="B162" s="218"/>
      <c r="C162" s="219"/>
      <c r="D162" s="220" t="s">
        <v>226</v>
      </c>
      <c r="E162" s="219"/>
      <c r="F162" s="222" t="s">
        <v>922</v>
      </c>
      <c r="G162" s="219"/>
      <c r="H162" s="223">
        <v>45530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226</v>
      </c>
      <c r="AU162" s="229" t="s">
        <v>86</v>
      </c>
      <c r="AV162" s="13" t="s">
        <v>86</v>
      </c>
      <c r="AW162" s="13" t="s">
        <v>4</v>
      </c>
      <c r="AX162" s="13" t="s">
        <v>84</v>
      </c>
      <c r="AY162" s="229" t="s">
        <v>176</v>
      </c>
    </row>
    <row r="163" spans="1:65" s="2" customFormat="1" ht="24.15" customHeight="1">
      <c r="A163" s="34"/>
      <c r="B163" s="35"/>
      <c r="C163" s="205" t="s">
        <v>193</v>
      </c>
      <c r="D163" s="205" t="s">
        <v>179</v>
      </c>
      <c r="E163" s="206" t="s">
        <v>319</v>
      </c>
      <c r="F163" s="207" t="s">
        <v>320</v>
      </c>
      <c r="G163" s="208" t="s">
        <v>291</v>
      </c>
      <c r="H163" s="209">
        <v>4553</v>
      </c>
      <c r="I163" s="210"/>
      <c r="J163" s="211">
        <f>ROUND(I163*H163,2)</f>
        <v>0</v>
      </c>
      <c r="K163" s="207" t="s">
        <v>183</v>
      </c>
      <c r="L163" s="39"/>
      <c r="M163" s="212" t="s">
        <v>1</v>
      </c>
      <c r="N163" s="213" t="s">
        <v>41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193</v>
      </c>
      <c r="AT163" s="216" t="s">
        <v>179</v>
      </c>
      <c r="AU163" s="216" t="s">
        <v>86</v>
      </c>
      <c r="AY163" s="17" t="s">
        <v>176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84</v>
      </c>
      <c r="BK163" s="217">
        <f>ROUND(I163*H163,2)</f>
        <v>0</v>
      </c>
      <c r="BL163" s="17" t="s">
        <v>193</v>
      </c>
      <c r="BM163" s="216" t="s">
        <v>923</v>
      </c>
    </row>
    <row r="164" spans="2:51" s="13" customFormat="1" ht="10.2">
      <c r="B164" s="218"/>
      <c r="C164" s="219"/>
      <c r="D164" s="220" t="s">
        <v>226</v>
      </c>
      <c r="E164" s="221" t="s">
        <v>1</v>
      </c>
      <c r="F164" s="222" t="s">
        <v>919</v>
      </c>
      <c r="G164" s="219"/>
      <c r="H164" s="223">
        <v>4553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226</v>
      </c>
      <c r="AU164" s="229" t="s">
        <v>86</v>
      </c>
      <c r="AV164" s="13" t="s">
        <v>86</v>
      </c>
      <c r="AW164" s="13" t="s">
        <v>32</v>
      </c>
      <c r="AX164" s="13" t="s">
        <v>76</v>
      </c>
      <c r="AY164" s="229" t="s">
        <v>176</v>
      </c>
    </row>
    <row r="165" spans="2:51" s="14" customFormat="1" ht="10.2">
      <c r="B165" s="233"/>
      <c r="C165" s="234"/>
      <c r="D165" s="220" t="s">
        <v>226</v>
      </c>
      <c r="E165" s="235" t="s">
        <v>1</v>
      </c>
      <c r="F165" s="236" t="s">
        <v>249</v>
      </c>
      <c r="G165" s="234"/>
      <c r="H165" s="237">
        <v>4553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226</v>
      </c>
      <c r="AU165" s="243" t="s">
        <v>86</v>
      </c>
      <c r="AV165" s="14" t="s">
        <v>193</v>
      </c>
      <c r="AW165" s="14" t="s">
        <v>32</v>
      </c>
      <c r="AX165" s="14" t="s">
        <v>84</v>
      </c>
      <c r="AY165" s="243" t="s">
        <v>176</v>
      </c>
    </row>
    <row r="166" spans="1:65" s="2" customFormat="1" ht="24.15" customHeight="1">
      <c r="A166" s="34"/>
      <c r="B166" s="35"/>
      <c r="C166" s="205" t="s">
        <v>175</v>
      </c>
      <c r="D166" s="205" t="s">
        <v>179</v>
      </c>
      <c r="E166" s="206" t="s">
        <v>333</v>
      </c>
      <c r="F166" s="207" t="s">
        <v>334</v>
      </c>
      <c r="G166" s="208" t="s">
        <v>291</v>
      </c>
      <c r="H166" s="209">
        <v>4553</v>
      </c>
      <c r="I166" s="210"/>
      <c r="J166" s="211">
        <f>ROUND(I166*H166,2)</f>
        <v>0</v>
      </c>
      <c r="K166" s="207" t="s">
        <v>183</v>
      </c>
      <c r="L166" s="39"/>
      <c r="M166" s="212" t="s">
        <v>1</v>
      </c>
      <c r="N166" s="213" t="s">
        <v>41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193</v>
      </c>
      <c r="AT166" s="216" t="s">
        <v>179</v>
      </c>
      <c r="AU166" s="216" t="s">
        <v>86</v>
      </c>
      <c r="AY166" s="17" t="s">
        <v>176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84</v>
      </c>
      <c r="BK166" s="217">
        <f>ROUND(I166*H166,2)</f>
        <v>0</v>
      </c>
      <c r="BL166" s="17" t="s">
        <v>193</v>
      </c>
      <c r="BM166" s="216" t="s">
        <v>924</v>
      </c>
    </row>
    <row r="167" spans="2:51" s="15" customFormat="1" ht="10.2">
      <c r="B167" s="249"/>
      <c r="C167" s="250"/>
      <c r="D167" s="220" t="s">
        <v>226</v>
      </c>
      <c r="E167" s="251" t="s">
        <v>1</v>
      </c>
      <c r="F167" s="252" t="s">
        <v>910</v>
      </c>
      <c r="G167" s="250"/>
      <c r="H167" s="251" t="s">
        <v>1</v>
      </c>
      <c r="I167" s="253"/>
      <c r="J167" s="250"/>
      <c r="K167" s="250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226</v>
      </c>
      <c r="AU167" s="258" t="s">
        <v>86</v>
      </c>
      <c r="AV167" s="15" t="s">
        <v>84</v>
      </c>
      <c r="AW167" s="15" t="s">
        <v>32</v>
      </c>
      <c r="AX167" s="15" t="s">
        <v>76</v>
      </c>
      <c r="AY167" s="258" t="s">
        <v>176</v>
      </c>
    </row>
    <row r="168" spans="2:51" s="15" customFormat="1" ht="20.4">
      <c r="B168" s="249"/>
      <c r="C168" s="250"/>
      <c r="D168" s="220" t="s">
        <v>226</v>
      </c>
      <c r="E168" s="251" t="s">
        <v>1</v>
      </c>
      <c r="F168" s="252" t="s">
        <v>911</v>
      </c>
      <c r="G168" s="250"/>
      <c r="H168" s="251" t="s">
        <v>1</v>
      </c>
      <c r="I168" s="253"/>
      <c r="J168" s="250"/>
      <c r="K168" s="250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226</v>
      </c>
      <c r="AU168" s="258" t="s">
        <v>86</v>
      </c>
      <c r="AV168" s="15" t="s">
        <v>84</v>
      </c>
      <c r="AW168" s="15" t="s">
        <v>32</v>
      </c>
      <c r="AX168" s="15" t="s">
        <v>76</v>
      </c>
      <c r="AY168" s="258" t="s">
        <v>176</v>
      </c>
    </row>
    <row r="169" spans="2:51" s="15" customFormat="1" ht="10.2">
      <c r="B169" s="249"/>
      <c r="C169" s="250"/>
      <c r="D169" s="220" t="s">
        <v>226</v>
      </c>
      <c r="E169" s="251" t="s">
        <v>1</v>
      </c>
      <c r="F169" s="252" t="s">
        <v>912</v>
      </c>
      <c r="G169" s="250"/>
      <c r="H169" s="251" t="s">
        <v>1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226</v>
      </c>
      <c r="AU169" s="258" t="s">
        <v>86</v>
      </c>
      <c r="AV169" s="15" t="s">
        <v>84</v>
      </c>
      <c r="AW169" s="15" t="s">
        <v>32</v>
      </c>
      <c r="AX169" s="15" t="s">
        <v>76</v>
      </c>
      <c r="AY169" s="258" t="s">
        <v>176</v>
      </c>
    </row>
    <row r="170" spans="2:51" s="15" customFormat="1" ht="10.2">
      <c r="B170" s="249"/>
      <c r="C170" s="250"/>
      <c r="D170" s="220" t="s">
        <v>226</v>
      </c>
      <c r="E170" s="251" t="s">
        <v>1</v>
      </c>
      <c r="F170" s="252" t="s">
        <v>913</v>
      </c>
      <c r="G170" s="250"/>
      <c r="H170" s="251" t="s">
        <v>1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226</v>
      </c>
      <c r="AU170" s="258" t="s">
        <v>86</v>
      </c>
      <c r="AV170" s="15" t="s">
        <v>84</v>
      </c>
      <c r="AW170" s="15" t="s">
        <v>32</v>
      </c>
      <c r="AX170" s="15" t="s">
        <v>76</v>
      </c>
      <c r="AY170" s="258" t="s">
        <v>176</v>
      </c>
    </row>
    <row r="171" spans="2:51" s="15" customFormat="1" ht="10.2">
      <c r="B171" s="249"/>
      <c r="C171" s="250"/>
      <c r="D171" s="220" t="s">
        <v>226</v>
      </c>
      <c r="E171" s="251" t="s">
        <v>1</v>
      </c>
      <c r="F171" s="252" t="s">
        <v>400</v>
      </c>
      <c r="G171" s="250"/>
      <c r="H171" s="251" t="s">
        <v>1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226</v>
      </c>
      <c r="AU171" s="258" t="s">
        <v>86</v>
      </c>
      <c r="AV171" s="15" t="s">
        <v>84</v>
      </c>
      <c r="AW171" s="15" t="s">
        <v>32</v>
      </c>
      <c r="AX171" s="15" t="s">
        <v>76</v>
      </c>
      <c r="AY171" s="258" t="s">
        <v>176</v>
      </c>
    </row>
    <row r="172" spans="2:51" s="15" customFormat="1" ht="10.2">
      <c r="B172" s="249"/>
      <c r="C172" s="250"/>
      <c r="D172" s="220" t="s">
        <v>226</v>
      </c>
      <c r="E172" s="251" t="s">
        <v>1</v>
      </c>
      <c r="F172" s="252" t="s">
        <v>914</v>
      </c>
      <c r="G172" s="250"/>
      <c r="H172" s="251" t="s">
        <v>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226</v>
      </c>
      <c r="AU172" s="258" t="s">
        <v>86</v>
      </c>
      <c r="AV172" s="15" t="s">
        <v>84</v>
      </c>
      <c r="AW172" s="15" t="s">
        <v>32</v>
      </c>
      <c r="AX172" s="15" t="s">
        <v>76</v>
      </c>
      <c r="AY172" s="258" t="s">
        <v>176</v>
      </c>
    </row>
    <row r="173" spans="2:51" s="15" customFormat="1" ht="10.2">
      <c r="B173" s="249"/>
      <c r="C173" s="250"/>
      <c r="D173" s="220" t="s">
        <v>226</v>
      </c>
      <c r="E173" s="251" t="s">
        <v>1</v>
      </c>
      <c r="F173" s="252" t="s">
        <v>915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226</v>
      </c>
      <c r="AU173" s="258" t="s">
        <v>86</v>
      </c>
      <c r="AV173" s="15" t="s">
        <v>84</v>
      </c>
      <c r="AW173" s="15" t="s">
        <v>32</v>
      </c>
      <c r="AX173" s="15" t="s">
        <v>76</v>
      </c>
      <c r="AY173" s="258" t="s">
        <v>176</v>
      </c>
    </row>
    <row r="174" spans="2:51" s="15" customFormat="1" ht="10.2">
      <c r="B174" s="249"/>
      <c r="C174" s="250"/>
      <c r="D174" s="220" t="s">
        <v>226</v>
      </c>
      <c r="E174" s="251" t="s">
        <v>1</v>
      </c>
      <c r="F174" s="252" t="s">
        <v>916</v>
      </c>
      <c r="G174" s="250"/>
      <c r="H174" s="251" t="s">
        <v>1</v>
      </c>
      <c r="I174" s="253"/>
      <c r="J174" s="250"/>
      <c r="K174" s="250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226</v>
      </c>
      <c r="AU174" s="258" t="s">
        <v>86</v>
      </c>
      <c r="AV174" s="15" t="s">
        <v>84</v>
      </c>
      <c r="AW174" s="15" t="s">
        <v>32</v>
      </c>
      <c r="AX174" s="15" t="s">
        <v>76</v>
      </c>
      <c r="AY174" s="258" t="s">
        <v>176</v>
      </c>
    </row>
    <row r="175" spans="2:51" s="15" customFormat="1" ht="10.2">
      <c r="B175" s="249"/>
      <c r="C175" s="250"/>
      <c r="D175" s="220" t="s">
        <v>226</v>
      </c>
      <c r="E175" s="251" t="s">
        <v>1</v>
      </c>
      <c r="F175" s="252" t="s">
        <v>917</v>
      </c>
      <c r="G175" s="250"/>
      <c r="H175" s="251" t="s">
        <v>1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226</v>
      </c>
      <c r="AU175" s="258" t="s">
        <v>86</v>
      </c>
      <c r="AV175" s="15" t="s">
        <v>84</v>
      </c>
      <c r="AW175" s="15" t="s">
        <v>32</v>
      </c>
      <c r="AX175" s="15" t="s">
        <v>76</v>
      </c>
      <c r="AY175" s="258" t="s">
        <v>176</v>
      </c>
    </row>
    <row r="176" spans="2:51" s="15" customFormat="1" ht="10.2">
      <c r="B176" s="249"/>
      <c r="C176" s="250"/>
      <c r="D176" s="220" t="s">
        <v>226</v>
      </c>
      <c r="E176" s="251" t="s">
        <v>1</v>
      </c>
      <c r="F176" s="252" t="s">
        <v>400</v>
      </c>
      <c r="G176" s="250"/>
      <c r="H176" s="251" t="s">
        <v>1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226</v>
      </c>
      <c r="AU176" s="258" t="s">
        <v>86</v>
      </c>
      <c r="AV176" s="15" t="s">
        <v>84</v>
      </c>
      <c r="AW176" s="15" t="s">
        <v>32</v>
      </c>
      <c r="AX176" s="15" t="s">
        <v>76</v>
      </c>
      <c r="AY176" s="258" t="s">
        <v>176</v>
      </c>
    </row>
    <row r="177" spans="2:51" s="15" customFormat="1" ht="10.2">
      <c r="B177" s="249"/>
      <c r="C177" s="250"/>
      <c r="D177" s="220" t="s">
        <v>226</v>
      </c>
      <c r="E177" s="251" t="s">
        <v>1</v>
      </c>
      <c r="F177" s="252" t="s">
        <v>918</v>
      </c>
      <c r="G177" s="250"/>
      <c r="H177" s="251" t="s">
        <v>1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226</v>
      </c>
      <c r="AU177" s="258" t="s">
        <v>86</v>
      </c>
      <c r="AV177" s="15" t="s">
        <v>84</v>
      </c>
      <c r="AW177" s="15" t="s">
        <v>32</v>
      </c>
      <c r="AX177" s="15" t="s">
        <v>76</v>
      </c>
      <c r="AY177" s="258" t="s">
        <v>176</v>
      </c>
    </row>
    <row r="178" spans="2:51" s="13" customFormat="1" ht="10.2">
      <c r="B178" s="218"/>
      <c r="C178" s="219"/>
      <c r="D178" s="220" t="s">
        <v>226</v>
      </c>
      <c r="E178" s="221" t="s">
        <v>1</v>
      </c>
      <c r="F178" s="222" t="s">
        <v>919</v>
      </c>
      <c r="G178" s="219"/>
      <c r="H178" s="223">
        <v>4553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226</v>
      </c>
      <c r="AU178" s="229" t="s">
        <v>86</v>
      </c>
      <c r="AV178" s="13" t="s">
        <v>86</v>
      </c>
      <c r="AW178" s="13" t="s">
        <v>32</v>
      </c>
      <c r="AX178" s="13" t="s">
        <v>84</v>
      </c>
      <c r="AY178" s="229" t="s">
        <v>176</v>
      </c>
    </row>
    <row r="179" spans="1:65" s="2" customFormat="1" ht="14.4" customHeight="1">
      <c r="A179" s="34"/>
      <c r="B179" s="35"/>
      <c r="C179" s="259" t="s">
        <v>200</v>
      </c>
      <c r="D179" s="259" t="s">
        <v>341</v>
      </c>
      <c r="E179" s="260" t="s">
        <v>342</v>
      </c>
      <c r="F179" s="261" t="s">
        <v>343</v>
      </c>
      <c r="G179" s="262" t="s">
        <v>344</v>
      </c>
      <c r="H179" s="263">
        <v>6841.137</v>
      </c>
      <c r="I179" s="264"/>
      <c r="J179" s="265">
        <f>ROUND(I179*H179,2)</f>
        <v>0</v>
      </c>
      <c r="K179" s="261" t="s">
        <v>183</v>
      </c>
      <c r="L179" s="266"/>
      <c r="M179" s="267" t="s">
        <v>1</v>
      </c>
      <c r="N179" s="268" t="s">
        <v>41</v>
      </c>
      <c r="O179" s="71"/>
      <c r="P179" s="214">
        <f>O179*H179</f>
        <v>0</v>
      </c>
      <c r="Q179" s="214">
        <v>1</v>
      </c>
      <c r="R179" s="214">
        <f>Q179*H179</f>
        <v>6841.137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210</v>
      </c>
      <c r="AT179" s="216" t="s">
        <v>341</v>
      </c>
      <c r="AU179" s="216" t="s">
        <v>86</v>
      </c>
      <c r="AY179" s="17" t="s">
        <v>176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84</v>
      </c>
      <c r="BK179" s="217">
        <f>ROUND(I179*H179,2)</f>
        <v>0</v>
      </c>
      <c r="BL179" s="17" t="s">
        <v>193</v>
      </c>
      <c r="BM179" s="216" t="s">
        <v>925</v>
      </c>
    </row>
    <row r="180" spans="2:51" s="13" customFormat="1" ht="10.2">
      <c r="B180" s="218"/>
      <c r="C180" s="219"/>
      <c r="D180" s="220" t="s">
        <v>226</v>
      </c>
      <c r="E180" s="219"/>
      <c r="F180" s="222" t="s">
        <v>926</v>
      </c>
      <c r="G180" s="219"/>
      <c r="H180" s="223">
        <v>6841.137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226</v>
      </c>
      <c r="AU180" s="229" t="s">
        <v>86</v>
      </c>
      <c r="AV180" s="13" t="s">
        <v>86</v>
      </c>
      <c r="AW180" s="13" t="s">
        <v>4</v>
      </c>
      <c r="AX180" s="13" t="s">
        <v>84</v>
      </c>
      <c r="AY180" s="229" t="s">
        <v>176</v>
      </c>
    </row>
    <row r="181" spans="1:65" s="2" customFormat="1" ht="24.15" customHeight="1">
      <c r="A181" s="34"/>
      <c r="B181" s="35"/>
      <c r="C181" s="205" t="s">
        <v>205</v>
      </c>
      <c r="D181" s="205" t="s">
        <v>179</v>
      </c>
      <c r="E181" s="206" t="s">
        <v>347</v>
      </c>
      <c r="F181" s="207" t="s">
        <v>348</v>
      </c>
      <c r="G181" s="208" t="s">
        <v>344</v>
      </c>
      <c r="H181" s="209">
        <v>9106</v>
      </c>
      <c r="I181" s="210"/>
      <c r="J181" s="211">
        <f>ROUND(I181*H181,2)</f>
        <v>0</v>
      </c>
      <c r="K181" s="207" t="s">
        <v>183</v>
      </c>
      <c r="L181" s="39"/>
      <c r="M181" s="212" t="s">
        <v>1</v>
      </c>
      <c r="N181" s="213" t="s">
        <v>41</v>
      </c>
      <c r="O181" s="71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6" t="s">
        <v>193</v>
      </c>
      <c r="AT181" s="216" t="s">
        <v>179</v>
      </c>
      <c r="AU181" s="216" t="s">
        <v>86</v>
      </c>
      <c r="AY181" s="17" t="s">
        <v>176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84</v>
      </c>
      <c r="BK181" s="217">
        <f>ROUND(I181*H181,2)</f>
        <v>0</v>
      </c>
      <c r="BL181" s="17" t="s">
        <v>193</v>
      </c>
      <c r="BM181" s="216" t="s">
        <v>927</v>
      </c>
    </row>
    <row r="182" spans="2:51" s="13" customFormat="1" ht="10.2">
      <c r="B182" s="218"/>
      <c r="C182" s="219"/>
      <c r="D182" s="220" t="s">
        <v>226</v>
      </c>
      <c r="E182" s="221" t="s">
        <v>1</v>
      </c>
      <c r="F182" s="222" t="s">
        <v>919</v>
      </c>
      <c r="G182" s="219"/>
      <c r="H182" s="223">
        <v>4553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226</v>
      </c>
      <c r="AU182" s="229" t="s">
        <v>86</v>
      </c>
      <c r="AV182" s="13" t="s">
        <v>86</v>
      </c>
      <c r="AW182" s="13" t="s">
        <v>32</v>
      </c>
      <c r="AX182" s="13" t="s">
        <v>84</v>
      </c>
      <c r="AY182" s="229" t="s">
        <v>176</v>
      </c>
    </row>
    <row r="183" spans="2:51" s="13" customFormat="1" ht="10.2">
      <c r="B183" s="218"/>
      <c r="C183" s="219"/>
      <c r="D183" s="220" t="s">
        <v>226</v>
      </c>
      <c r="E183" s="219"/>
      <c r="F183" s="222" t="s">
        <v>928</v>
      </c>
      <c r="G183" s="219"/>
      <c r="H183" s="223">
        <v>9106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226</v>
      </c>
      <c r="AU183" s="229" t="s">
        <v>86</v>
      </c>
      <c r="AV183" s="13" t="s">
        <v>86</v>
      </c>
      <c r="AW183" s="13" t="s">
        <v>4</v>
      </c>
      <c r="AX183" s="13" t="s">
        <v>84</v>
      </c>
      <c r="AY183" s="229" t="s">
        <v>176</v>
      </c>
    </row>
    <row r="184" spans="1:65" s="2" customFormat="1" ht="14.4" customHeight="1">
      <c r="A184" s="34"/>
      <c r="B184" s="35"/>
      <c r="C184" s="205" t="s">
        <v>210</v>
      </c>
      <c r="D184" s="205" t="s">
        <v>179</v>
      </c>
      <c r="E184" s="206" t="s">
        <v>352</v>
      </c>
      <c r="F184" s="207" t="s">
        <v>353</v>
      </c>
      <c r="G184" s="208" t="s">
        <v>291</v>
      </c>
      <c r="H184" s="209">
        <v>4553</v>
      </c>
      <c r="I184" s="210"/>
      <c r="J184" s="211">
        <f>ROUND(I184*H184,2)</f>
        <v>0</v>
      </c>
      <c r="K184" s="207" t="s">
        <v>183</v>
      </c>
      <c r="L184" s="39"/>
      <c r="M184" s="212" t="s">
        <v>1</v>
      </c>
      <c r="N184" s="213" t="s">
        <v>41</v>
      </c>
      <c r="O184" s="71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6" t="s">
        <v>193</v>
      </c>
      <c r="AT184" s="216" t="s">
        <v>179</v>
      </c>
      <c r="AU184" s="216" t="s">
        <v>86</v>
      </c>
      <c r="AY184" s="17" t="s">
        <v>176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7" t="s">
        <v>84</v>
      </c>
      <c r="BK184" s="217">
        <f>ROUND(I184*H184,2)</f>
        <v>0</v>
      </c>
      <c r="BL184" s="17" t="s">
        <v>193</v>
      </c>
      <c r="BM184" s="216" t="s">
        <v>929</v>
      </c>
    </row>
    <row r="185" spans="2:51" s="13" customFormat="1" ht="10.2">
      <c r="B185" s="218"/>
      <c r="C185" s="219"/>
      <c r="D185" s="220" t="s">
        <v>226</v>
      </c>
      <c r="E185" s="221" t="s">
        <v>1</v>
      </c>
      <c r="F185" s="222" t="s">
        <v>919</v>
      </c>
      <c r="G185" s="219"/>
      <c r="H185" s="223">
        <v>4553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226</v>
      </c>
      <c r="AU185" s="229" t="s">
        <v>86</v>
      </c>
      <c r="AV185" s="13" t="s">
        <v>86</v>
      </c>
      <c r="AW185" s="13" t="s">
        <v>32</v>
      </c>
      <c r="AX185" s="13" t="s">
        <v>84</v>
      </c>
      <c r="AY185" s="229" t="s">
        <v>176</v>
      </c>
    </row>
    <row r="186" spans="1:65" s="2" customFormat="1" ht="24.15" customHeight="1">
      <c r="A186" s="34"/>
      <c r="B186" s="35"/>
      <c r="C186" s="205" t="s">
        <v>213</v>
      </c>
      <c r="D186" s="205" t="s">
        <v>179</v>
      </c>
      <c r="E186" s="206" t="s">
        <v>930</v>
      </c>
      <c r="F186" s="207" t="s">
        <v>931</v>
      </c>
      <c r="G186" s="208" t="s">
        <v>236</v>
      </c>
      <c r="H186" s="209">
        <v>9160</v>
      </c>
      <c r="I186" s="210"/>
      <c r="J186" s="211">
        <f>ROUND(I186*H186,2)</f>
        <v>0</v>
      </c>
      <c r="K186" s="207" t="s">
        <v>183</v>
      </c>
      <c r="L186" s="39"/>
      <c r="M186" s="212" t="s">
        <v>1</v>
      </c>
      <c r="N186" s="213" t="s">
        <v>41</v>
      </c>
      <c r="O186" s="71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6" t="s">
        <v>193</v>
      </c>
      <c r="AT186" s="216" t="s">
        <v>179</v>
      </c>
      <c r="AU186" s="216" t="s">
        <v>86</v>
      </c>
      <c r="AY186" s="17" t="s">
        <v>176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84</v>
      </c>
      <c r="BK186" s="217">
        <f>ROUND(I186*H186,2)</f>
        <v>0</v>
      </c>
      <c r="BL186" s="17" t="s">
        <v>193</v>
      </c>
      <c r="BM186" s="216" t="s">
        <v>932</v>
      </c>
    </row>
    <row r="187" spans="2:51" s="15" customFormat="1" ht="10.2">
      <c r="B187" s="249"/>
      <c r="C187" s="250"/>
      <c r="D187" s="220" t="s">
        <v>226</v>
      </c>
      <c r="E187" s="251" t="s">
        <v>1</v>
      </c>
      <c r="F187" s="252" t="s">
        <v>910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226</v>
      </c>
      <c r="AU187" s="258" t="s">
        <v>86</v>
      </c>
      <c r="AV187" s="15" t="s">
        <v>84</v>
      </c>
      <c r="AW187" s="15" t="s">
        <v>32</v>
      </c>
      <c r="AX187" s="15" t="s">
        <v>76</v>
      </c>
      <c r="AY187" s="258" t="s">
        <v>176</v>
      </c>
    </row>
    <row r="188" spans="2:51" s="15" customFormat="1" ht="20.4">
      <c r="B188" s="249"/>
      <c r="C188" s="250"/>
      <c r="D188" s="220" t="s">
        <v>226</v>
      </c>
      <c r="E188" s="251" t="s">
        <v>1</v>
      </c>
      <c r="F188" s="252" t="s">
        <v>911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5" customFormat="1" ht="10.2">
      <c r="B189" s="249"/>
      <c r="C189" s="250"/>
      <c r="D189" s="220" t="s">
        <v>226</v>
      </c>
      <c r="E189" s="251" t="s">
        <v>1</v>
      </c>
      <c r="F189" s="252" t="s">
        <v>912</v>
      </c>
      <c r="G189" s="250"/>
      <c r="H189" s="251" t="s">
        <v>1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226</v>
      </c>
      <c r="AU189" s="258" t="s">
        <v>86</v>
      </c>
      <c r="AV189" s="15" t="s">
        <v>84</v>
      </c>
      <c r="AW189" s="15" t="s">
        <v>32</v>
      </c>
      <c r="AX189" s="15" t="s">
        <v>76</v>
      </c>
      <c r="AY189" s="258" t="s">
        <v>176</v>
      </c>
    </row>
    <row r="190" spans="2:51" s="15" customFormat="1" ht="10.2">
      <c r="B190" s="249"/>
      <c r="C190" s="250"/>
      <c r="D190" s="220" t="s">
        <v>226</v>
      </c>
      <c r="E190" s="251" t="s">
        <v>1</v>
      </c>
      <c r="F190" s="252" t="s">
        <v>913</v>
      </c>
      <c r="G190" s="250"/>
      <c r="H190" s="251" t="s">
        <v>1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226</v>
      </c>
      <c r="AU190" s="258" t="s">
        <v>86</v>
      </c>
      <c r="AV190" s="15" t="s">
        <v>84</v>
      </c>
      <c r="AW190" s="15" t="s">
        <v>32</v>
      </c>
      <c r="AX190" s="15" t="s">
        <v>76</v>
      </c>
      <c r="AY190" s="258" t="s">
        <v>176</v>
      </c>
    </row>
    <row r="191" spans="2:51" s="15" customFormat="1" ht="10.2">
      <c r="B191" s="249"/>
      <c r="C191" s="250"/>
      <c r="D191" s="220" t="s">
        <v>226</v>
      </c>
      <c r="E191" s="251" t="s">
        <v>1</v>
      </c>
      <c r="F191" s="252" t="s">
        <v>400</v>
      </c>
      <c r="G191" s="250"/>
      <c r="H191" s="251" t="s">
        <v>1</v>
      </c>
      <c r="I191" s="253"/>
      <c r="J191" s="250"/>
      <c r="K191" s="250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226</v>
      </c>
      <c r="AU191" s="258" t="s">
        <v>86</v>
      </c>
      <c r="AV191" s="15" t="s">
        <v>84</v>
      </c>
      <c r="AW191" s="15" t="s">
        <v>32</v>
      </c>
      <c r="AX191" s="15" t="s">
        <v>76</v>
      </c>
      <c r="AY191" s="258" t="s">
        <v>176</v>
      </c>
    </row>
    <row r="192" spans="2:51" s="15" customFormat="1" ht="10.2">
      <c r="B192" s="249"/>
      <c r="C192" s="250"/>
      <c r="D192" s="220" t="s">
        <v>226</v>
      </c>
      <c r="E192" s="251" t="s">
        <v>1</v>
      </c>
      <c r="F192" s="252" t="s">
        <v>914</v>
      </c>
      <c r="G192" s="250"/>
      <c r="H192" s="251" t="s">
        <v>1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226</v>
      </c>
      <c r="AU192" s="258" t="s">
        <v>86</v>
      </c>
      <c r="AV192" s="15" t="s">
        <v>84</v>
      </c>
      <c r="AW192" s="15" t="s">
        <v>32</v>
      </c>
      <c r="AX192" s="15" t="s">
        <v>76</v>
      </c>
      <c r="AY192" s="258" t="s">
        <v>176</v>
      </c>
    </row>
    <row r="193" spans="2:51" s="15" customFormat="1" ht="10.2">
      <c r="B193" s="249"/>
      <c r="C193" s="250"/>
      <c r="D193" s="220" t="s">
        <v>226</v>
      </c>
      <c r="E193" s="251" t="s">
        <v>1</v>
      </c>
      <c r="F193" s="252" t="s">
        <v>915</v>
      </c>
      <c r="G193" s="250"/>
      <c r="H193" s="251" t="s">
        <v>1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226</v>
      </c>
      <c r="AU193" s="258" t="s">
        <v>86</v>
      </c>
      <c r="AV193" s="15" t="s">
        <v>84</v>
      </c>
      <c r="AW193" s="15" t="s">
        <v>32</v>
      </c>
      <c r="AX193" s="15" t="s">
        <v>76</v>
      </c>
      <c r="AY193" s="258" t="s">
        <v>176</v>
      </c>
    </row>
    <row r="194" spans="2:51" s="15" customFormat="1" ht="10.2">
      <c r="B194" s="249"/>
      <c r="C194" s="250"/>
      <c r="D194" s="220" t="s">
        <v>226</v>
      </c>
      <c r="E194" s="251" t="s">
        <v>1</v>
      </c>
      <c r="F194" s="252" t="s">
        <v>916</v>
      </c>
      <c r="G194" s="250"/>
      <c r="H194" s="251" t="s">
        <v>1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226</v>
      </c>
      <c r="AU194" s="258" t="s">
        <v>86</v>
      </c>
      <c r="AV194" s="15" t="s">
        <v>84</v>
      </c>
      <c r="AW194" s="15" t="s">
        <v>32</v>
      </c>
      <c r="AX194" s="15" t="s">
        <v>76</v>
      </c>
      <c r="AY194" s="258" t="s">
        <v>176</v>
      </c>
    </row>
    <row r="195" spans="2:51" s="15" customFormat="1" ht="10.2">
      <c r="B195" s="249"/>
      <c r="C195" s="250"/>
      <c r="D195" s="220" t="s">
        <v>226</v>
      </c>
      <c r="E195" s="251" t="s">
        <v>1</v>
      </c>
      <c r="F195" s="252" t="s">
        <v>917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5" customFormat="1" ht="10.2">
      <c r="B196" s="249"/>
      <c r="C196" s="250"/>
      <c r="D196" s="220" t="s">
        <v>226</v>
      </c>
      <c r="E196" s="251" t="s">
        <v>1</v>
      </c>
      <c r="F196" s="252" t="s">
        <v>400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226</v>
      </c>
      <c r="AU196" s="258" t="s">
        <v>86</v>
      </c>
      <c r="AV196" s="15" t="s">
        <v>84</v>
      </c>
      <c r="AW196" s="15" t="s">
        <v>32</v>
      </c>
      <c r="AX196" s="15" t="s">
        <v>76</v>
      </c>
      <c r="AY196" s="258" t="s">
        <v>176</v>
      </c>
    </row>
    <row r="197" spans="2:51" s="13" customFormat="1" ht="10.2">
      <c r="B197" s="218"/>
      <c r="C197" s="219"/>
      <c r="D197" s="220" t="s">
        <v>226</v>
      </c>
      <c r="E197" s="221" t="s">
        <v>1</v>
      </c>
      <c r="F197" s="222" t="s">
        <v>933</v>
      </c>
      <c r="G197" s="219"/>
      <c r="H197" s="223">
        <v>9025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226</v>
      </c>
      <c r="AU197" s="229" t="s">
        <v>86</v>
      </c>
      <c r="AV197" s="13" t="s">
        <v>86</v>
      </c>
      <c r="AW197" s="13" t="s">
        <v>32</v>
      </c>
      <c r="AX197" s="13" t="s">
        <v>76</v>
      </c>
      <c r="AY197" s="229" t="s">
        <v>176</v>
      </c>
    </row>
    <row r="198" spans="2:51" s="13" customFormat="1" ht="10.2">
      <c r="B198" s="218"/>
      <c r="C198" s="219"/>
      <c r="D198" s="220" t="s">
        <v>226</v>
      </c>
      <c r="E198" s="221" t="s">
        <v>1</v>
      </c>
      <c r="F198" s="222" t="s">
        <v>934</v>
      </c>
      <c r="G198" s="219"/>
      <c r="H198" s="223">
        <v>135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226</v>
      </c>
      <c r="AU198" s="229" t="s">
        <v>86</v>
      </c>
      <c r="AV198" s="13" t="s">
        <v>86</v>
      </c>
      <c r="AW198" s="13" t="s">
        <v>32</v>
      </c>
      <c r="AX198" s="13" t="s">
        <v>76</v>
      </c>
      <c r="AY198" s="229" t="s">
        <v>176</v>
      </c>
    </row>
    <row r="199" spans="2:51" s="14" customFormat="1" ht="10.2">
      <c r="B199" s="233"/>
      <c r="C199" s="234"/>
      <c r="D199" s="220" t="s">
        <v>226</v>
      </c>
      <c r="E199" s="235" t="s">
        <v>1</v>
      </c>
      <c r="F199" s="236" t="s">
        <v>249</v>
      </c>
      <c r="G199" s="234"/>
      <c r="H199" s="237">
        <v>9160</v>
      </c>
      <c r="I199" s="238"/>
      <c r="J199" s="234"/>
      <c r="K199" s="234"/>
      <c r="L199" s="239"/>
      <c r="M199" s="269"/>
      <c r="N199" s="270"/>
      <c r="O199" s="270"/>
      <c r="P199" s="270"/>
      <c r="Q199" s="270"/>
      <c r="R199" s="270"/>
      <c r="S199" s="270"/>
      <c r="T199" s="271"/>
      <c r="AT199" s="243" t="s">
        <v>226</v>
      </c>
      <c r="AU199" s="243" t="s">
        <v>86</v>
      </c>
      <c r="AV199" s="14" t="s">
        <v>193</v>
      </c>
      <c r="AW199" s="14" t="s">
        <v>32</v>
      </c>
      <c r="AX199" s="14" t="s">
        <v>84</v>
      </c>
      <c r="AY199" s="243" t="s">
        <v>176</v>
      </c>
    </row>
    <row r="200" spans="1:31" s="2" customFormat="1" ht="6.9" customHeight="1">
      <c r="A200" s="34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39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sheetProtection algorithmName="SHA-512" hashValue="rBVJWTWydlGR/zvgOnNfphYm7kgDldcEVSE4IXOTddKy8EPd3S0mDRte96JS6gRnXyz0TJzRjBMo+4CHtmQT1g==" saltValue="GWRyIHBM8uWd57otZxlqpCnhoqUJ2Tr8G0KsnQ0zn1K940pGhhgXDqX7NBdN92olb0RoarSsl9LuGWBWA7c9DQ==" spinCount="100000" sheet="1" objects="1" scenarios="1" formatColumns="0" formatRows="0" autoFilter="0"/>
  <autoFilter ref="C131:K199"/>
  <mergeCells count="17"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114</v>
      </c>
    </row>
    <row r="3" spans="2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" customHeight="1">
      <c r="B4" s="20"/>
      <c r="D4" s="117" t="s">
        <v>137</v>
      </c>
      <c r="L4" s="20"/>
      <c r="M4" s="118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7" t="str">
        <f>'Rekapitulace stavby'!K6</f>
        <v>II/231 - Rekonstrukce ul. 28. října III. část</v>
      </c>
      <c r="F7" s="318"/>
      <c r="G7" s="318"/>
      <c r="H7" s="318"/>
      <c r="L7" s="20"/>
    </row>
    <row r="8" spans="2:12" s="1" customFormat="1" ht="12" customHeight="1">
      <c r="B8" s="20"/>
      <c r="D8" s="119" t="s">
        <v>138</v>
      </c>
      <c r="L8" s="20"/>
    </row>
    <row r="9" spans="1:31" s="2" customFormat="1" ht="16.5" customHeight="1">
      <c r="A9" s="34"/>
      <c r="B9" s="39"/>
      <c r="C9" s="34"/>
      <c r="D9" s="34"/>
      <c r="E9" s="317" t="s">
        <v>935</v>
      </c>
      <c r="F9" s="320"/>
      <c r="G9" s="320"/>
      <c r="H9" s="32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263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9" t="s">
        <v>936</v>
      </c>
      <c r="F11" s="320"/>
      <c r="G11" s="320"/>
      <c r="H11" s="32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30. 6. 2020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1" t="str">
        <f>'Rekapitulace stavby'!E14</f>
        <v>Vyplň údaj</v>
      </c>
      <c r="F20" s="322"/>
      <c r="G20" s="322"/>
      <c r="H20" s="322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27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3" t="s">
        <v>1</v>
      </c>
      <c r="F29" s="323"/>
      <c r="G29" s="323"/>
      <c r="H29" s="32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0" t="s">
        <v>140</v>
      </c>
      <c r="E32" s="34"/>
      <c r="F32" s="34"/>
      <c r="G32" s="34"/>
      <c r="H32" s="34"/>
      <c r="I32" s="34"/>
      <c r="J32" s="125">
        <f>J98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141</v>
      </c>
      <c r="E33" s="34"/>
      <c r="F33" s="34"/>
      <c r="G33" s="34"/>
      <c r="H33" s="34"/>
      <c r="I33" s="34"/>
      <c r="J33" s="125">
        <f>J107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7" t="s">
        <v>36</v>
      </c>
      <c r="E34" s="34"/>
      <c r="F34" s="34"/>
      <c r="G34" s="34"/>
      <c r="H34" s="34"/>
      <c r="I34" s="34"/>
      <c r="J34" s="128">
        <f>ROUND(J32+J33,2)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29" t="s">
        <v>38</v>
      </c>
      <c r="G36" s="34"/>
      <c r="H36" s="34"/>
      <c r="I36" s="129" t="s">
        <v>37</v>
      </c>
      <c r="J36" s="129" t="s">
        <v>39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0" t="s">
        <v>40</v>
      </c>
      <c r="E37" s="119" t="s">
        <v>41</v>
      </c>
      <c r="F37" s="131">
        <f>ROUND((SUM(BE107:BE114)+SUM(BE136:BE352)),2)</f>
        <v>0</v>
      </c>
      <c r="G37" s="34"/>
      <c r="H37" s="34"/>
      <c r="I37" s="132">
        <v>0.21</v>
      </c>
      <c r="J37" s="131">
        <f>ROUND(((SUM(BE107:BE114)+SUM(BE136:BE352))*I37),2)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19" t="s">
        <v>42</v>
      </c>
      <c r="F38" s="131">
        <f>ROUND((SUM(BF107:BF114)+SUM(BF136:BF352)),2)</f>
        <v>0</v>
      </c>
      <c r="G38" s="34"/>
      <c r="H38" s="34"/>
      <c r="I38" s="132">
        <v>0.15</v>
      </c>
      <c r="J38" s="131">
        <f>ROUND(((SUM(BF107:BF114)+SUM(BF136:BF352))*I38),2)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19" t="s">
        <v>43</v>
      </c>
      <c r="F39" s="131">
        <f>ROUND((SUM(BG107:BG114)+SUM(BG136:BG352)),2)</f>
        <v>0</v>
      </c>
      <c r="G39" s="34"/>
      <c r="H39" s="34"/>
      <c r="I39" s="132">
        <v>0.21</v>
      </c>
      <c r="J39" s="13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9"/>
      <c r="C40" s="34"/>
      <c r="D40" s="34"/>
      <c r="E40" s="119" t="s">
        <v>44</v>
      </c>
      <c r="F40" s="131">
        <f>ROUND((SUM(BH107:BH114)+SUM(BH136:BH352)),2)</f>
        <v>0</v>
      </c>
      <c r="G40" s="34"/>
      <c r="H40" s="34"/>
      <c r="I40" s="132">
        <v>0.15</v>
      </c>
      <c r="J40" s="131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customHeight="1" hidden="1">
      <c r="A41" s="34"/>
      <c r="B41" s="39"/>
      <c r="C41" s="34"/>
      <c r="D41" s="34"/>
      <c r="E41" s="119" t="s">
        <v>45</v>
      </c>
      <c r="F41" s="131">
        <f>ROUND((SUM(BI107:BI114)+SUM(BI136:BI352)),2)</f>
        <v>0</v>
      </c>
      <c r="G41" s="34"/>
      <c r="H41" s="34"/>
      <c r="I41" s="132">
        <v>0</v>
      </c>
      <c r="J41" s="131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3"/>
      <c r="D43" s="134" t="s">
        <v>46</v>
      </c>
      <c r="E43" s="135"/>
      <c r="F43" s="135"/>
      <c r="G43" s="136" t="s">
        <v>47</v>
      </c>
      <c r="H43" s="137" t="s">
        <v>48</v>
      </c>
      <c r="I43" s="135"/>
      <c r="J43" s="138">
        <f>SUM(J34:J41)</f>
        <v>0</v>
      </c>
      <c r="K43" s="139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1"/>
      <c r="J50" s="141"/>
      <c r="K50" s="141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2" t="s">
        <v>51</v>
      </c>
      <c r="E61" s="143"/>
      <c r="F61" s="144" t="s">
        <v>52</v>
      </c>
      <c r="G61" s="142" t="s">
        <v>51</v>
      </c>
      <c r="H61" s="143"/>
      <c r="I61" s="143"/>
      <c r="J61" s="145" t="s">
        <v>52</v>
      </c>
      <c r="K61" s="143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6"/>
      <c r="F65" s="146"/>
      <c r="G65" s="140" t="s">
        <v>54</v>
      </c>
      <c r="H65" s="146"/>
      <c r="I65" s="146"/>
      <c r="J65" s="146"/>
      <c r="K65" s="146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2" t="s">
        <v>51</v>
      </c>
      <c r="E76" s="143"/>
      <c r="F76" s="144" t="s">
        <v>52</v>
      </c>
      <c r="G76" s="142" t="s">
        <v>51</v>
      </c>
      <c r="H76" s="143"/>
      <c r="I76" s="143"/>
      <c r="J76" s="145" t="s">
        <v>52</v>
      </c>
      <c r="K76" s="143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4" t="str">
        <f>E7</f>
        <v>II/231 - Rekonstrukce ul. 28. října III. část</v>
      </c>
      <c r="F85" s="325"/>
      <c r="G85" s="325"/>
      <c r="H85" s="32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4" t="s">
        <v>935</v>
      </c>
      <c r="F87" s="326"/>
      <c r="G87" s="326"/>
      <c r="H87" s="32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263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7" t="str">
        <f>E11</f>
        <v>SO 101.1.ZV - Silnice II/231</v>
      </c>
      <c r="F89" s="326"/>
      <c r="G89" s="326"/>
      <c r="H89" s="32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Tábor</v>
      </c>
      <c r="G91" s="36"/>
      <c r="H91" s="36"/>
      <c r="I91" s="29" t="s">
        <v>22</v>
      </c>
      <c r="J91" s="66" t="str">
        <f>IF(J14="","",J14)</f>
        <v>30. 6. 2020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15" customHeight="1">
      <c r="A93" s="34"/>
      <c r="B93" s="35"/>
      <c r="C93" s="29" t="s">
        <v>24</v>
      </c>
      <c r="D93" s="36"/>
      <c r="E93" s="36"/>
      <c r="F93" s="27" t="str">
        <f>E17</f>
        <v>Správa a údržba silnic Plzeňského kraje</v>
      </c>
      <c r="G93" s="36"/>
      <c r="H93" s="36"/>
      <c r="I93" s="29" t="s">
        <v>30</v>
      </c>
      <c r="J93" s="32" t="str">
        <f>E23</f>
        <v>Ing. Miloš Burianec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1" t="s">
        <v>143</v>
      </c>
      <c r="D96" s="152"/>
      <c r="E96" s="152"/>
      <c r="F96" s="152"/>
      <c r="G96" s="152"/>
      <c r="H96" s="152"/>
      <c r="I96" s="152"/>
      <c r="J96" s="153" t="s">
        <v>144</v>
      </c>
      <c r="K96" s="152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54" t="s">
        <v>145</v>
      </c>
      <c r="D98" s="36"/>
      <c r="E98" s="36"/>
      <c r="F98" s="36"/>
      <c r="G98" s="36"/>
      <c r="H98" s="36"/>
      <c r="I98" s="36"/>
      <c r="J98" s="84">
        <f>J136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90</v>
      </c>
    </row>
    <row r="99" spans="2:12" s="9" customFormat="1" ht="24.9" customHeight="1">
      <c r="B99" s="155"/>
      <c r="C99" s="156"/>
      <c r="D99" s="157" t="s">
        <v>265</v>
      </c>
      <c r="E99" s="158"/>
      <c r="F99" s="158"/>
      <c r="G99" s="158"/>
      <c r="H99" s="158"/>
      <c r="I99" s="158"/>
      <c r="J99" s="159">
        <f>J137</f>
        <v>0</v>
      </c>
      <c r="K99" s="156"/>
      <c r="L99" s="160"/>
    </row>
    <row r="100" spans="2:12" s="10" customFormat="1" ht="19.95" customHeight="1">
      <c r="B100" s="161"/>
      <c r="C100" s="104"/>
      <c r="D100" s="162" t="s">
        <v>266</v>
      </c>
      <c r="E100" s="163"/>
      <c r="F100" s="163"/>
      <c r="G100" s="163"/>
      <c r="H100" s="163"/>
      <c r="I100" s="163"/>
      <c r="J100" s="164">
        <f>J138</f>
        <v>0</v>
      </c>
      <c r="K100" s="104"/>
      <c r="L100" s="165"/>
    </row>
    <row r="101" spans="2:12" s="10" customFormat="1" ht="19.95" customHeight="1">
      <c r="B101" s="161"/>
      <c r="C101" s="104"/>
      <c r="D101" s="162" t="s">
        <v>268</v>
      </c>
      <c r="E101" s="163"/>
      <c r="F101" s="163"/>
      <c r="G101" s="163"/>
      <c r="H101" s="163"/>
      <c r="I101" s="163"/>
      <c r="J101" s="164">
        <f>J230</f>
        <v>0</v>
      </c>
      <c r="K101" s="104"/>
      <c r="L101" s="165"/>
    </row>
    <row r="102" spans="2:12" s="10" customFormat="1" ht="19.95" customHeight="1">
      <c r="B102" s="161"/>
      <c r="C102" s="104"/>
      <c r="D102" s="162" t="s">
        <v>267</v>
      </c>
      <c r="E102" s="163"/>
      <c r="F102" s="163"/>
      <c r="G102" s="163"/>
      <c r="H102" s="163"/>
      <c r="I102" s="163"/>
      <c r="J102" s="164">
        <f>J318</f>
        <v>0</v>
      </c>
      <c r="K102" s="104"/>
      <c r="L102" s="165"/>
    </row>
    <row r="103" spans="2:12" s="10" customFormat="1" ht="19.95" customHeight="1">
      <c r="B103" s="161"/>
      <c r="C103" s="104"/>
      <c r="D103" s="162" t="s">
        <v>270</v>
      </c>
      <c r="E103" s="163"/>
      <c r="F103" s="163"/>
      <c r="G103" s="163"/>
      <c r="H103" s="163"/>
      <c r="I103" s="163"/>
      <c r="J103" s="164">
        <f>J319</f>
        <v>0</v>
      </c>
      <c r="K103" s="104"/>
      <c r="L103" s="165"/>
    </row>
    <row r="104" spans="2:12" s="10" customFormat="1" ht="19.95" customHeight="1">
      <c r="B104" s="161"/>
      <c r="C104" s="104"/>
      <c r="D104" s="162" t="s">
        <v>271</v>
      </c>
      <c r="E104" s="163"/>
      <c r="F104" s="163"/>
      <c r="G104" s="163"/>
      <c r="H104" s="163"/>
      <c r="I104" s="163"/>
      <c r="J104" s="164">
        <f>J350</f>
        <v>0</v>
      </c>
      <c r="K104" s="104"/>
      <c r="L104" s="165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9.25" customHeight="1">
      <c r="A107" s="34"/>
      <c r="B107" s="35"/>
      <c r="C107" s="154" t="s">
        <v>151</v>
      </c>
      <c r="D107" s="36"/>
      <c r="E107" s="36"/>
      <c r="F107" s="36"/>
      <c r="G107" s="36"/>
      <c r="H107" s="36"/>
      <c r="I107" s="36"/>
      <c r="J107" s="166">
        <f>ROUND(J108+J109+J110+J111+J112+J113,2)</f>
        <v>0</v>
      </c>
      <c r="K107" s="36"/>
      <c r="L107" s="51"/>
      <c r="N107" s="167" t="s">
        <v>40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35"/>
      <c r="C108" s="36"/>
      <c r="D108" s="327" t="s">
        <v>152</v>
      </c>
      <c r="E108" s="328"/>
      <c r="F108" s="328"/>
      <c r="G108" s="36"/>
      <c r="H108" s="36"/>
      <c r="I108" s="36"/>
      <c r="J108" s="169">
        <v>0</v>
      </c>
      <c r="K108" s="36"/>
      <c r="L108" s="170"/>
      <c r="M108" s="171"/>
      <c r="N108" s="172" t="s">
        <v>42</v>
      </c>
      <c r="O108" s="171"/>
      <c r="P108" s="171"/>
      <c r="Q108" s="171"/>
      <c r="R108" s="171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4" t="s">
        <v>153</v>
      </c>
      <c r="AZ108" s="171"/>
      <c r="BA108" s="171"/>
      <c r="BB108" s="171"/>
      <c r="BC108" s="171"/>
      <c r="BD108" s="171"/>
      <c r="BE108" s="175">
        <f aca="true" t="shared" si="0" ref="BE108:BE113">IF(N108="základní",J108,0)</f>
        <v>0</v>
      </c>
      <c r="BF108" s="175">
        <f aca="true" t="shared" si="1" ref="BF108:BF113">IF(N108="snížená",J108,0)</f>
        <v>0</v>
      </c>
      <c r="BG108" s="175">
        <f aca="true" t="shared" si="2" ref="BG108:BG113">IF(N108="zákl. přenesená",J108,0)</f>
        <v>0</v>
      </c>
      <c r="BH108" s="175">
        <f aca="true" t="shared" si="3" ref="BH108:BH113">IF(N108="sníž. přenesená",J108,0)</f>
        <v>0</v>
      </c>
      <c r="BI108" s="175">
        <f aca="true" t="shared" si="4" ref="BI108:BI113">IF(N108="nulová",J108,0)</f>
        <v>0</v>
      </c>
      <c r="BJ108" s="174" t="s">
        <v>86</v>
      </c>
      <c r="BK108" s="171"/>
      <c r="BL108" s="171"/>
      <c r="BM108" s="171"/>
    </row>
    <row r="109" spans="1:65" s="2" customFormat="1" ht="18" customHeight="1">
      <c r="A109" s="34"/>
      <c r="B109" s="35"/>
      <c r="C109" s="36"/>
      <c r="D109" s="327" t="s">
        <v>154</v>
      </c>
      <c r="E109" s="328"/>
      <c r="F109" s="328"/>
      <c r="G109" s="36"/>
      <c r="H109" s="36"/>
      <c r="I109" s="36"/>
      <c r="J109" s="169">
        <v>0</v>
      </c>
      <c r="K109" s="36"/>
      <c r="L109" s="170"/>
      <c r="M109" s="171"/>
      <c r="N109" s="172" t="s">
        <v>42</v>
      </c>
      <c r="O109" s="171"/>
      <c r="P109" s="171"/>
      <c r="Q109" s="171"/>
      <c r="R109" s="171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4" t="s">
        <v>153</v>
      </c>
      <c r="AZ109" s="171"/>
      <c r="BA109" s="171"/>
      <c r="BB109" s="171"/>
      <c r="BC109" s="171"/>
      <c r="BD109" s="171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86</v>
      </c>
      <c r="BK109" s="171"/>
      <c r="BL109" s="171"/>
      <c r="BM109" s="171"/>
    </row>
    <row r="110" spans="1:65" s="2" customFormat="1" ht="18" customHeight="1">
      <c r="A110" s="34"/>
      <c r="B110" s="35"/>
      <c r="C110" s="36"/>
      <c r="D110" s="327" t="s">
        <v>155</v>
      </c>
      <c r="E110" s="328"/>
      <c r="F110" s="328"/>
      <c r="G110" s="36"/>
      <c r="H110" s="36"/>
      <c r="I110" s="36"/>
      <c r="J110" s="169">
        <v>0</v>
      </c>
      <c r="K110" s="36"/>
      <c r="L110" s="170"/>
      <c r="M110" s="171"/>
      <c r="N110" s="172" t="s">
        <v>42</v>
      </c>
      <c r="O110" s="171"/>
      <c r="P110" s="171"/>
      <c r="Q110" s="171"/>
      <c r="R110" s="171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4" t="s">
        <v>153</v>
      </c>
      <c r="AZ110" s="171"/>
      <c r="BA110" s="171"/>
      <c r="BB110" s="171"/>
      <c r="BC110" s="171"/>
      <c r="BD110" s="171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86</v>
      </c>
      <c r="BK110" s="171"/>
      <c r="BL110" s="171"/>
      <c r="BM110" s="171"/>
    </row>
    <row r="111" spans="1:65" s="2" customFormat="1" ht="18" customHeight="1">
      <c r="A111" s="34"/>
      <c r="B111" s="35"/>
      <c r="C111" s="36"/>
      <c r="D111" s="327" t="s">
        <v>156</v>
      </c>
      <c r="E111" s="328"/>
      <c r="F111" s="328"/>
      <c r="G111" s="36"/>
      <c r="H111" s="36"/>
      <c r="I111" s="36"/>
      <c r="J111" s="169">
        <v>0</v>
      </c>
      <c r="K111" s="36"/>
      <c r="L111" s="170"/>
      <c r="M111" s="171"/>
      <c r="N111" s="172" t="s">
        <v>42</v>
      </c>
      <c r="O111" s="171"/>
      <c r="P111" s="171"/>
      <c r="Q111" s="171"/>
      <c r="R111" s="171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4" t="s">
        <v>153</v>
      </c>
      <c r="AZ111" s="171"/>
      <c r="BA111" s="171"/>
      <c r="BB111" s="171"/>
      <c r="BC111" s="171"/>
      <c r="BD111" s="171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86</v>
      </c>
      <c r="BK111" s="171"/>
      <c r="BL111" s="171"/>
      <c r="BM111" s="171"/>
    </row>
    <row r="112" spans="1:65" s="2" customFormat="1" ht="18" customHeight="1">
      <c r="A112" s="34"/>
      <c r="B112" s="35"/>
      <c r="C112" s="36"/>
      <c r="D112" s="327" t="s">
        <v>157</v>
      </c>
      <c r="E112" s="328"/>
      <c r="F112" s="328"/>
      <c r="G112" s="36"/>
      <c r="H112" s="36"/>
      <c r="I112" s="36"/>
      <c r="J112" s="169">
        <v>0</v>
      </c>
      <c r="K112" s="36"/>
      <c r="L112" s="170"/>
      <c r="M112" s="171"/>
      <c r="N112" s="172" t="s">
        <v>42</v>
      </c>
      <c r="O112" s="171"/>
      <c r="P112" s="171"/>
      <c r="Q112" s="171"/>
      <c r="R112" s="171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4" t="s">
        <v>153</v>
      </c>
      <c r="AZ112" s="171"/>
      <c r="BA112" s="171"/>
      <c r="BB112" s="171"/>
      <c r="BC112" s="171"/>
      <c r="BD112" s="171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86</v>
      </c>
      <c r="BK112" s="171"/>
      <c r="BL112" s="171"/>
      <c r="BM112" s="171"/>
    </row>
    <row r="113" spans="1:65" s="2" customFormat="1" ht="18" customHeight="1">
      <c r="A113" s="34"/>
      <c r="B113" s="35"/>
      <c r="C113" s="36"/>
      <c r="D113" s="168" t="s">
        <v>158</v>
      </c>
      <c r="E113" s="36"/>
      <c r="F113" s="36"/>
      <c r="G113" s="36"/>
      <c r="H113" s="36"/>
      <c r="I113" s="36"/>
      <c r="J113" s="169">
        <f>ROUND(J32*T113,2)</f>
        <v>0</v>
      </c>
      <c r="K113" s="36"/>
      <c r="L113" s="170"/>
      <c r="M113" s="171"/>
      <c r="N113" s="172" t="s">
        <v>42</v>
      </c>
      <c r="O113" s="171"/>
      <c r="P113" s="171"/>
      <c r="Q113" s="171"/>
      <c r="R113" s="171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4" t="s">
        <v>159</v>
      </c>
      <c r="AZ113" s="171"/>
      <c r="BA113" s="171"/>
      <c r="BB113" s="171"/>
      <c r="BC113" s="171"/>
      <c r="BD113" s="171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86</v>
      </c>
      <c r="BK113" s="171"/>
      <c r="BL113" s="171"/>
      <c r="BM113" s="171"/>
    </row>
    <row r="114" spans="1:31" s="2" customFormat="1" ht="10.2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9.25" customHeight="1">
      <c r="A115" s="34"/>
      <c r="B115" s="35"/>
      <c r="C115" s="176" t="s">
        <v>160</v>
      </c>
      <c r="D115" s="152"/>
      <c r="E115" s="152"/>
      <c r="F115" s="152"/>
      <c r="G115" s="152"/>
      <c r="H115" s="152"/>
      <c r="I115" s="152"/>
      <c r="J115" s="177">
        <f>ROUND(J98+J107,2)</f>
        <v>0</v>
      </c>
      <c r="K115" s="152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31" s="2" customFormat="1" ht="6.9" customHeight="1">
      <c r="A120" s="34"/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4.9" customHeight="1">
      <c r="A121" s="34"/>
      <c r="B121" s="35"/>
      <c r="C121" s="23" t="s">
        <v>161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16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324" t="str">
        <f>E7</f>
        <v>II/231 - Rekonstrukce ul. 28. října III. část</v>
      </c>
      <c r="F124" s="325"/>
      <c r="G124" s="325"/>
      <c r="H124" s="325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2:12" s="1" customFormat="1" ht="12" customHeight="1">
      <c r="B125" s="21"/>
      <c r="C125" s="29" t="s">
        <v>138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4"/>
      <c r="B126" s="35"/>
      <c r="C126" s="36"/>
      <c r="D126" s="36"/>
      <c r="E126" s="324" t="s">
        <v>935</v>
      </c>
      <c r="F126" s="326"/>
      <c r="G126" s="326"/>
      <c r="H126" s="32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263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77" t="str">
        <f>E11</f>
        <v>SO 101.1.ZV - Silnice II/231</v>
      </c>
      <c r="F128" s="326"/>
      <c r="G128" s="326"/>
      <c r="H128" s="32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F14</f>
        <v>Tábor</v>
      </c>
      <c r="G130" s="36"/>
      <c r="H130" s="36"/>
      <c r="I130" s="29" t="s">
        <v>22</v>
      </c>
      <c r="J130" s="66" t="str">
        <f>IF(J14="","",J14)</f>
        <v>30. 6. 2020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24</v>
      </c>
      <c r="D132" s="36"/>
      <c r="E132" s="36"/>
      <c r="F132" s="27" t="str">
        <f>E17</f>
        <v>Správa a údržba silnic Plzeňského kraje</v>
      </c>
      <c r="G132" s="36"/>
      <c r="H132" s="36"/>
      <c r="I132" s="29" t="s">
        <v>30</v>
      </c>
      <c r="J132" s="32" t="str">
        <f>E23</f>
        <v>Ing. Miloš Burianec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28</v>
      </c>
      <c r="D133" s="36"/>
      <c r="E133" s="36"/>
      <c r="F133" s="27" t="str">
        <f>IF(E20="","",E20)</f>
        <v>Vyplň údaj</v>
      </c>
      <c r="G133" s="36"/>
      <c r="H133" s="36"/>
      <c r="I133" s="29" t="s">
        <v>33</v>
      </c>
      <c r="J133" s="32" t="str">
        <f>E26</f>
        <v xml:space="preserve"> 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78"/>
      <c r="B135" s="179"/>
      <c r="C135" s="180" t="s">
        <v>162</v>
      </c>
      <c r="D135" s="181" t="s">
        <v>61</v>
      </c>
      <c r="E135" s="181" t="s">
        <v>57</v>
      </c>
      <c r="F135" s="181" t="s">
        <v>58</v>
      </c>
      <c r="G135" s="181" t="s">
        <v>163</v>
      </c>
      <c r="H135" s="181" t="s">
        <v>164</v>
      </c>
      <c r="I135" s="181" t="s">
        <v>165</v>
      </c>
      <c r="J135" s="181" t="s">
        <v>144</v>
      </c>
      <c r="K135" s="182" t="s">
        <v>166</v>
      </c>
      <c r="L135" s="183"/>
      <c r="M135" s="75" t="s">
        <v>1</v>
      </c>
      <c r="N135" s="76" t="s">
        <v>40</v>
      </c>
      <c r="O135" s="76" t="s">
        <v>167</v>
      </c>
      <c r="P135" s="76" t="s">
        <v>168</v>
      </c>
      <c r="Q135" s="76" t="s">
        <v>169</v>
      </c>
      <c r="R135" s="76" t="s">
        <v>170</v>
      </c>
      <c r="S135" s="76" t="s">
        <v>171</v>
      </c>
      <c r="T135" s="77" t="s">
        <v>172</v>
      </c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</row>
    <row r="136" spans="1:63" s="2" customFormat="1" ht="22.8" customHeight="1">
      <c r="A136" s="34"/>
      <c r="B136" s="35"/>
      <c r="C136" s="82" t="s">
        <v>173</v>
      </c>
      <c r="D136" s="36"/>
      <c r="E136" s="36"/>
      <c r="F136" s="36"/>
      <c r="G136" s="36"/>
      <c r="H136" s="36"/>
      <c r="I136" s="36"/>
      <c r="J136" s="184">
        <f>BK136</f>
        <v>0</v>
      </c>
      <c r="K136" s="36"/>
      <c r="L136" s="39"/>
      <c r="M136" s="78"/>
      <c r="N136" s="185"/>
      <c r="O136" s="79"/>
      <c r="P136" s="186">
        <f>P137</f>
        <v>0</v>
      </c>
      <c r="Q136" s="79"/>
      <c r="R136" s="186">
        <f>R137</f>
        <v>336.661105</v>
      </c>
      <c r="S136" s="79"/>
      <c r="T136" s="187">
        <f>T137</f>
        <v>1047.8955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75</v>
      </c>
      <c r="AU136" s="17" t="s">
        <v>90</v>
      </c>
      <c r="BK136" s="188">
        <f>BK137</f>
        <v>0</v>
      </c>
    </row>
    <row r="137" spans="2:63" s="12" customFormat="1" ht="25.95" customHeight="1">
      <c r="B137" s="189"/>
      <c r="C137" s="190"/>
      <c r="D137" s="191" t="s">
        <v>75</v>
      </c>
      <c r="E137" s="192" t="s">
        <v>272</v>
      </c>
      <c r="F137" s="192" t="s">
        <v>273</v>
      </c>
      <c r="G137" s="190"/>
      <c r="H137" s="190"/>
      <c r="I137" s="193"/>
      <c r="J137" s="194">
        <f>BK137</f>
        <v>0</v>
      </c>
      <c r="K137" s="190"/>
      <c r="L137" s="195"/>
      <c r="M137" s="196"/>
      <c r="N137" s="197"/>
      <c r="O137" s="197"/>
      <c r="P137" s="198">
        <f>P138+P230+P318+P319+P350</f>
        <v>0</v>
      </c>
      <c r="Q137" s="197"/>
      <c r="R137" s="198">
        <f>R138+R230+R318+R319+R350</f>
        <v>336.661105</v>
      </c>
      <c r="S137" s="197"/>
      <c r="T137" s="199">
        <f>T138+T230+T318+T319+T350</f>
        <v>1047.8955</v>
      </c>
      <c r="AR137" s="200" t="s">
        <v>84</v>
      </c>
      <c r="AT137" s="201" t="s">
        <v>75</v>
      </c>
      <c r="AU137" s="201" t="s">
        <v>76</v>
      </c>
      <c r="AY137" s="200" t="s">
        <v>176</v>
      </c>
      <c r="BK137" s="202">
        <f>BK138+BK230+BK318+BK319+BK350</f>
        <v>0</v>
      </c>
    </row>
    <row r="138" spans="2:63" s="12" customFormat="1" ht="22.8" customHeight="1">
      <c r="B138" s="189"/>
      <c r="C138" s="190"/>
      <c r="D138" s="191" t="s">
        <v>75</v>
      </c>
      <c r="E138" s="203" t="s">
        <v>84</v>
      </c>
      <c r="F138" s="203" t="s">
        <v>233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SUM(P139:P229)</f>
        <v>0</v>
      </c>
      <c r="Q138" s="197"/>
      <c r="R138" s="198">
        <f>SUM(R139:R229)</f>
        <v>332.569455</v>
      </c>
      <c r="S138" s="197"/>
      <c r="T138" s="199">
        <f>SUM(T139:T229)</f>
        <v>1047.8955</v>
      </c>
      <c r="AR138" s="200" t="s">
        <v>84</v>
      </c>
      <c r="AT138" s="201" t="s">
        <v>75</v>
      </c>
      <c r="AU138" s="201" t="s">
        <v>84</v>
      </c>
      <c r="AY138" s="200" t="s">
        <v>176</v>
      </c>
      <c r="BK138" s="202">
        <f>SUM(BK139:BK229)</f>
        <v>0</v>
      </c>
    </row>
    <row r="139" spans="1:65" s="2" customFormat="1" ht="24.15" customHeight="1">
      <c r="A139" s="34"/>
      <c r="B139" s="35"/>
      <c r="C139" s="205" t="s">
        <v>84</v>
      </c>
      <c r="D139" s="205" t="s">
        <v>179</v>
      </c>
      <c r="E139" s="206" t="s">
        <v>274</v>
      </c>
      <c r="F139" s="207" t="s">
        <v>275</v>
      </c>
      <c r="G139" s="208" t="s">
        <v>236</v>
      </c>
      <c r="H139" s="209">
        <v>920.75</v>
      </c>
      <c r="I139" s="210"/>
      <c r="J139" s="211">
        <f>ROUND(I139*H139,2)</f>
        <v>0</v>
      </c>
      <c r="K139" s="207" t="s">
        <v>183</v>
      </c>
      <c r="L139" s="39"/>
      <c r="M139" s="212" t="s">
        <v>1</v>
      </c>
      <c r="N139" s="213" t="s">
        <v>41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0.58</v>
      </c>
      <c r="T139" s="215">
        <f>S139*H139</f>
        <v>534.035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193</v>
      </c>
      <c r="AT139" s="216" t="s">
        <v>179</v>
      </c>
      <c r="AU139" s="216" t="s">
        <v>86</v>
      </c>
      <c r="AY139" s="17" t="s">
        <v>176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84</v>
      </c>
      <c r="BK139" s="217">
        <f>ROUND(I139*H139,2)</f>
        <v>0</v>
      </c>
      <c r="BL139" s="17" t="s">
        <v>193</v>
      </c>
      <c r="BM139" s="216" t="s">
        <v>937</v>
      </c>
    </row>
    <row r="140" spans="2:51" s="15" customFormat="1" ht="20.4">
      <c r="B140" s="249"/>
      <c r="C140" s="250"/>
      <c r="D140" s="220" t="s">
        <v>226</v>
      </c>
      <c r="E140" s="251" t="s">
        <v>1</v>
      </c>
      <c r="F140" s="252" t="s">
        <v>938</v>
      </c>
      <c r="G140" s="250"/>
      <c r="H140" s="251" t="s">
        <v>1</v>
      </c>
      <c r="I140" s="253"/>
      <c r="J140" s="250"/>
      <c r="K140" s="250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226</v>
      </c>
      <c r="AU140" s="258" t="s">
        <v>86</v>
      </c>
      <c r="AV140" s="15" t="s">
        <v>84</v>
      </c>
      <c r="AW140" s="15" t="s">
        <v>32</v>
      </c>
      <c r="AX140" s="15" t="s">
        <v>76</v>
      </c>
      <c r="AY140" s="258" t="s">
        <v>176</v>
      </c>
    </row>
    <row r="141" spans="2:51" s="15" customFormat="1" ht="10.2">
      <c r="B141" s="249"/>
      <c r="C141" s="250"/>
      <c r="D141" s="220" t="s">
        <v>226</v>
      </c>
      <c r="E141" s="251" t="s">
        <v>1</v>
      </c>
      <c r="F141" s="252" t="s">
        <v>939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226</v>
      </c>
      <c r="AU141" s="258" t="s">
        <v>86</v>
      </c>
      <c r="AV141" s="15" t="s">
        <v>84</v>
      </c>
      <c r="AW141" s="15" t="s">
        <v>32</v>
      </c>
      <c r="AX141" s="15" t="s">
        <v>76</v>
      </c>
      <c r="AY141" s="258" t="s">
        <v>176</v>
      </c>
    </row>
    <row r="142" spans="2:51" s="15" customFormat="1" ht="10.2">
      <c r="B142" s="249"/>
      <c r="C142" s="250"/>
      <c r="D142" s="220" t="s">
        <v>226</v>
      </c>
      <c r="E142" s="251" t="s">
        <v>1</v>
      </c>
      <c r="F142" s="252" t="s">
        <v>940</v>
      </c>
      <c r="G142" s="250"/>
      <c r="H142" s="251" t="s">
        <v>1</v>
      </c>
      <c r="I142" s="253"/>
      <c r="J142" s="250"/>
      <c r="K142" s="250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226</v>
      </c>
      <c r="AU142" s="258" t="s">
        <v>86</v>
      </c>
      <c r="AV142" s="15" t="s">
        <v>84</v>
      </c>
      <c r="AW142" s="15" t="s">
        <v>32</v>
      </c>
      <c r="AX142" s="15" t="s">
        <v>76</v>
      </c>
      <c r="AY142" s="258" t="s">
        <v>176</v>
      </c>
    </row>
    <row r="143" spans="2:51" s="15" customFormat="1" ht="10.2">
      <c r="B143" s="249"/>
      <c r="C143" s="250"/>
      <c r="D143" s="220" t="s">
        <v>226</v>
      </c>
      <c r="E143" s="251" t="s">
        <v>1</v>
      </c>
      <c r="F143" s="252" t="s">
        <v>941</v>
      </c>
      <c r="G143" s="250"/>
      <c r="H143" s="251" t="s">
        <v>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226</v>
      </c>
      <c r="AU143" s="258" t="s">
        <v>86</v>
      </c>
      <c r="AV143" s="15" t="s">
        <v>84</v>
      </c>
      <c r="AW143" s="15" t="s">
        <v>32</v>
      </c>
      <c r="AX143" s="15" t="s">
        <v>76</v>
      </c>
      <c r="AY143" s="258" t="s">
        <v>176</v>
      </c>
    </row>
    <row r="144" spans="2:51" s="15" customFormat="1" ht="10.2">
      <c r="B144" s="249"/>
      <c r="C144" s="250"/>
      <c r="D144" s="220" t="s">
        <v>226</v>
      </c>
      <c r="E144" s="251" t="s">
        <v>1</v>
      </c>
      <c r="F144" s="252" t="s">
        <v>942</v>
      </c>
      <c r="G144" s="250"/>
      <c r="H144" s="251" t="s">
        <v>1</v>
      </c>
      <c r="I144" s="253"/>
      <c r="J144" s="250"/>
      <c r="K144" s="250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226</v>
      </c>
      <c r="AU144" s="258" t="s">
        <v>86</v>
      </c>
      <c r="AV144" s="15" t="s">
        <v>84</v>
      </c>
      <c r="AW144" s="15" t="s">
        <v>32</v>
      </c>
      <c r="AX144" s="15" t="s">
        <v>76</v>
      </c>
      <c r="AY144" s="258" t="s">
        <v>176</v>
      </c>
    </row>
    <row r="145" spans="2:51" s="13" customFormat="1" ht="10.2">
      <c r="B145" s="218"/>
      <c r="C145" s="219"/>
      <c r="D145" s="220" t="s">
        <v>226</v>
      </c>
      <c r="E145" s="221" t="s">
        <v>1</v>
      </c>
      <c r="F145" s="222" t="s">
        <v>943</v>
      </c>
      <c r="G145" s="219"/>
      <c r="H145" s="223">
        <v>920.75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226</v>
      </c>
      <c r="AU145" s="229" t="s">
        <v>86</v>
      </c>
      <c r="AV145" s="13" t="s">
        <v>86</v>
      </c>
      <c r="AW145" s="13" t="s">
        <v>32</v>
      </c>
      <c r="AX145" s="13" t="s">
        <v>84</v>
      </c>
      <c r="AY145" s="229" t="s">
        <v>176</v>
      </c>
    </row>
    <row r="146" spans="1:65" s="2" customFormat="1" ht="24.15" customHeight="1">
      <c r="A146" s="34"/>
      <c r="B146" s="35"/>
      <c r="C146" s="205" t="s">
        <v>86</v>
      </c>
      <c r="D146" s="205" t="s">
        <v>179</v>
      </c>
      <c r="E146" s="206" t="s">
        <v>277</v>
      </c>
      <c r="F146" s="207" t="s">
        <v>278</v>
      </c>
      <c r="G146" s="208" t="s">
        <v>236</v>
      </c>
      <c r="H146" s="209">
        <v>918.66</v>
      </c>
      <c r="I146" s="210"/>
      <c r="J146" s="211">
        <f>ROUND(I146*H146,2)</f>
        <v>0</v>
      </c>
      <c r="K146" s="207" t="s">
        <v>183</v>
      </c>
      <c r="L146" s="39"/>
      <c r="M146" s="212" t="s">
        <v>1</v>
      </c>
      <c r="N146" s="213" t="s">
        <v>41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0.325</v>
      </c>
      <c r="T146" s="215">
        <f>S146*H146</f>
        <v>298.5645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193</v>
      </c>
      <c r="AT146" s="216" t="s">
        <v>179</v>
      </c>
      <c r="AU146" s="216" t="s">
        <v>86</v>
      </c>
      <c r="AY146" s="17" t="s">
        <v>176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84</v>
      </c>
      <c r="BK146" s="217">
        <f>ROUND(I146*H146,2)</f>
        <v>0</v>
      </c>
      <c r="BL146" s="17" t="s">
        <v>193</v>
      </c>
      <c r="BM146" s="216" t="s">
        <v>944</v>
      </c>
    </row>
    <row r="147" spans="2:51" s="13" customFormat="1" ht="10.2">
      <c r="B147" s="218"/>
      <c r="C147" s="219"/>
      <c r="D147" s="220" t="s">
        <v>226</v>
      </c>
      <c r="E147" s="221" t="s">
        <v>1</v>
      </c>
      <c r="F147" s="222" t="s">
        <v>945</v>
      </c>
      <c r="G147" s="219"/>
      <c r="H147" s="223">
        <v>918.66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226</v>
      </c>
      <c r="AU147" s="229" t="s">
        <v>86</v>
      </c>
      <c r="AV147" s="13" t="s">
        <v>86</v>
      </c>
      <c r="AW147" s="13" t="s">
        <v>32</v>
      </c>
      <c r="AX147" s="13" t="s">
        <v>76</v>
      </c>
      <c r="AY147" s="229" t="s">
        <v>176</v>
      </c>
    </row>
    <row r="148" spans="2:51" s="14" customFormat="1" ht="10.2">
      <c r="B148" s="233"/>
      <c r="C148" s="234"/>
      <c r="D148" s="220" t="s">
        <v>226</v>
      </c>
      <c r="E148" s="235" t="s">
        <v>1</v>
      </c>
      <c r="F148" s="236" t="s">
        <v>249</v>
      </c>
      <c r="G148" s="234"/>
      <c r="H148" s="237">
        <v>918.66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226</v>
      </c>
      <c r="AU148" s="243" t="s">
        <v>86</v>
      </c>
      <c r="AV148" s="14" t="s">
        <v>193</v>
      </c>
      <c r="AW148" s="14" t="s">
        <v>32</v>
      </c>
      <c r="AX148" s="14" t="s">
        <v>84</v>
      </c>
      <c r="AY148" s="243" t="s">
        <v>176</v>
      </c>
    </row>
    <row r="149" spans="1:65" s="2" customFormat="1" ht="24.15" customHeight="1">
      <c r="A149" s="34"/>
      <c r="B149" s="35"/>
      <c r="C149" s="205" t="s">
        <v>189</v>
      </c>
      <c r="D149" s="205" t="s">
        <v>179</v>
      </c>
      <c r="E149" s="206" t="s">
        <v>281</v>
      </c>
      <c r="F149" s="207" t="s">
        <v>282</v>
      </c>
      <c r="G149" s="208" t="s">
        <v>236</v>
      </c>
      <c r="H149" s="209">
        <v>1682</v>
      </c>
      <c r="I149" s="210"/>
      <c r="J149" s="211">
        <f>ROUND(I149*H149,2)</f>
        <v>0</v>
      </c>
      <c r="K149" s="207" t="s">
        <v>183</v>
      </c>
      <c r="L149" s="39"/>
      <c r="M149" s="212" t="s">
        <v>1</v>
      </c>
      <c r="N149" s="213" t="s">
        <v>41</v>
      </c>
      <c r="O149" s="71"/>
      <c r="P149" s="214">
        <f>O149*H149</f>
        <v>0</v>
      </c>
      <c r="Q149" s="214">
        <v>5E-05</v>
      </c>
      <c r="R149" s="214">
        <f>Q149*H149</f>
        <v>0.08410000000000001</v>
      </c>
      <c r="S149" s="214">
        <v>0.128</v>
      </c>
      <c r="T149" s="215">
        <f>S149*H149</f>
        <v>215.296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193</v>
      </c>
      <c r="AT149" s="216" t="s">
        <v>179</v>
      </c>
      <c r="AU149" s="216" t="s">
        <v>86</v>
      </c>
      <c r="AY149" s="17" t="s">
        <v>176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84</v>
      </c>
      <c r="BK149" s="217">
        <f>ROUND(I149*H149,2)</f>
        <v>0</v>
      </c>
      <c r="BL149" s="17" t="s">
        <v>193</v>
      </c>
      <c r="BM149" s="216" t="s">
        <v>946</v>
      </c>
    </row>
    <row r="150" spans="2:51" s="15" customFormat="1" ht="10.2">
      <c r="B150" s="249"/>
      <c r="C150" s="250"/>
      <c r="D150" s="220" t="s">
        <v>226</v>
      </c>
      <c r="E150" s="251" t="s">
        <v>1</v>
      </c>
      <c r="F150" s="252" t="s">
        <v>284</v>
      </c>
      <c r="G150" s="250"/>
      <c r="H150" s="251" t="s">
        <v>1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226</v>
      </c>
      <c r="AU150" s="258" t="s">
        <v>86</v>
      </c>
      <c r="AV150" s="15" t="s">
        <v>84</v>
      </c>
      <c r="AW150" s="15" t="s">
        <v>32</v>
      </c>
      <c r="AX150" s="15" t="s">
        <v>76</v>
      </c>
      <c r="AY150" s="258" t="s">
        <v>176</v>
      </c>
    </row>
    <row r="151" spans="2:51" s="13" customFormat="1" ht="10.2">
      <c r="B151" s="218"/>
      <c r="C151" s="219"/>
      <c r="D151" s="220" t="s">
        <v>226</v>
      </c>
      <c r="E151" s="221" t="s">
        <v>1</v>
      </c>
      <c r="F151" s="222" t="s">
        <v>947</v>
      </c>
      <c r="G151" s="219"/>
      <c r="H151" s="223">
        <v>1682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226</v>
      </c>
      <c r="AU151" s="229" t="s">
        <v>86</v>
      </c>
      <c r="AV151" s="13" t="s">
        <v>86</v>
      </c>
      <c r="AW151" s="13" t="s">
        <v>32</v>
      </c>
      <c r="AX151" s="13" t="s">
        <v>76</v>
      </c>
      <c r="AY151" s="229" t="s">
        <v>176</v>
      </c>
    </row>
    <row r="152" spans="2:51" s="14" customFormat="1" ht="10.2">
      <c r="B152" s="233"/>
      <c r="C152" s="234"/>
      <c r="D152" s="220" t="s">
        <v>226</v>
      </c>
      <c r="E152" s="235" t="s">
        <v>1</v>
      </c>
      <c r="F152" s="236" t="s">
        <v>249</v>
      </c>
      <c r="G152" s="234"/>
      <c r="H152" s="237">
        <v>1682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226</v>
      </c>
      <c r="AU152" s="243" t="s">
        <v>86</v>
      </c>
      <c r="AV152" s="14" t="s">
        <v>193</v>
      </c>
      <c r="AW152" s="14" t="s">
        <v>32</v>
      </c>
      <c r="AX152" s="14" t="s">
        <v>84</v>
      </c>
      <c r="AY152" s="243" t="s">
        <v>176</v>
      </c>
    </row>
    <row r="153" spans="1:65" s="2" customFormat="1" ht="24.15" customHeight="1">
      <c r="A153" s="34"/>
      <c r="B153" s="35"/>
      <c r="C153" s="205" t="s">
        <v>193</v>
      </c>
      <c r="D153" s="205" t="s">
        <v>179</v>
      </c>
      <c r="E153" s="206" t="s">
        <v>245</v>
      </c>
      <c r="F153" s="207" t="s">
        <v>246</v>
      </c>
      <c r="G153" s="208" t="s">
        <v>236</v>
      </c>
      <c r="H153" s="209">
        <v>1312</v>
      </c>
      <c r="I153" s="210"/>
      <c r="J153" s="211">
        <f>ROUND(I153*H153,2)</f>
        <v>0</v>
      </c>
      <c r="K153" s="207" t="s">
        <v>183</v>
      </c>
      <c r="L153" s="39"/>
      <c r="M153" s="212" t="s">
        <v>1</v>
      </c>
      <c r="N153" s="213" t="s">
        <v>41</v>
      </c>
      <c r="O153" s="71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193</v>
      </c>
      <c r="AT153" s="216" t="s">
        <v>179</v>
      </c>
      <c r="AU153" s="216" t="s">
        <v>86</v>
      </c>
      <c r="AY153" s="17" t="s">
        <v>176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84</v>
      </c>
      <c r="BK153" s="217">
        <f>ROUND(I153*H153,2)</f>
        <v>0</v>
      </c>
      <c r="BL153" s="17" t="s">
        <v>193</v>
      </c>
      <c r="BM153" s="216" t="s">
        <v>948</v>
      </c>
    </row>
    <row r="154" spans="2:51" s="13" customFormat="1" ht="10.2">
      <c r="B154" s="218"/>
      <c r="C154" s="219"/>
      <c r="D154" s="220" t="s">
        <v>226</v>
      </c>
      <c r="E154" s="221" t="s">
        <v>1</v>
      </c>
      <c r="F154" s="222" t="s">
        <v>949</v>
      </c>
      <c r="G154" s="219"/>
      <c r="H154" s="223">
        <v>869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226</v>
      </c>
      <c r="AU154" s="229" t="s">
        <v>86</v>
      </c>
      <c r="AV154" s="13" t="s">
        <v>86</v>
      </c>
      <c r="AW154" s="13" t="s">
        <v>32</v>
      </c>
      <c r="AX154" s="13" t="s">
        <v>76</v>
      </c>
      <c r="AY154" s="229" t="s">
        <v>176</v>
      </c>
    </row>
    <row r="155" spans="2:51" s="13" customFormat="1" ht="10.2">
      <c r="B155" s="218"/>
      <c r="C155" s="219"/>
      <c r="D155" s="220" t="s">
        <v>226</v>
      </c>
      <c r="E155" s="221" t="s">
        <v>1</v>
      </c>
      <c r="F155" s="222" t="s">
        <v>950</v>
      </c>
      <c r="G155" s="219"/>
      <c r="H155" s="223">
        <v>443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226</v>
      </c>
      <c r="AU155" s="229" t="s">
        <v>86</v>
      </c>
      <c r="AV155" s="13" t="s">
        <v>86</v>
      </c>
      <c r="AW155" s="13" t="s">
        <v>32</v>
      </c>
      <c r="AX155" s="13" t="s">
        <v>76</v>
      </c>
      <c r="AY155" s="229" t="s">
        <v>176</v>
      </c>
    </row>
    <row r="156" spans="2:51" s="14" customFormat="1" ht="10.2">
      <c r="B156" s="233"/>
      <c r="C156" s="234"/>
      <c r="D156" s="220" t="s">
        <v>226</v>
      </c>
      <c r="E156" s="235" t="s">
        <v>1</v>
      </c>
      <c r="F156" s="236" t="s">
        <v>249</v>
      </c>
      <c r="G156" s="234"/>
      <c r="H156" s="237">
        <v>1312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226</v>
      </c>
      <c r="AU156" s="243" t="s">
        <v>86</v>
      </c>
      <c r="AV156" s="14" t="s">
        <v>193</v>
      </c>
      <c r="AW156" s="14" t="s">
        <v>32</v>
      </c>
      <c r="AX156" s="14" t="s">
        <v>84</v>
      </c>
      <c r="AY156" s="243" t="s">
        <v>176</v>
      </c>
    </row>
    <row r="157" spans="1:65" s="2" customFormat="1" ht="24.15" customHeight="1">
      <c r="A157" s="34"/>
      <c r="B157" s="35"/>
      <c r="C157" s="205" t="s">
        <v>175</v>
      </c>
      <c r="D157" s="205" t="s">
        <v>179</v>
      </c>
      <c r="E157" s="206" t="s">
        <v>951</v>
      </c>
      <c r="F157" s="207" t="s">
        <v>952</v>
      </c>
      <c r="G157" s="208" t="s">
        <v>291</v>
      </c>
      <c r="H157" s="209">
        <v>477.12</v>
      </c>
      <c r="I157" s="210"/>
      <c r="J157" s="211">
        <f>ROUND(I157*H157,2)</f>
        <v>0</v>
      </c>
      <c r="K157" s="207" t="s">
        <v>183</v>
      </c>
      <c r="L157" s="39"/>
      <c r="M157" s="212" t="s">
        <v>1</v>
      </c>
      <c r="N157" s="213" t="s">
        <v>41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193</v>
      </c>
      <c r="AT157" s="216" t="s">
        <v>179</v>
      </c>
      <c r="AU157" s="216" t="s">
        <v>86</v>
      </c>
      <c r="AY157" s="17" t="s">
        <v>176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84</v>
      </c>
      <c r="BK157" s="217">
        <f>ROUND(I157*H157,2)</f>
        <v>0</v>
      </c>
      <c r="BL157" s="17" t="s">
        <v>193</v>
      </c>
      <c r="BM157" s="216" t="s">
        <v>953</v>
      </c>
    </row>
    <row r="158" spans="2:51" s="15" customFormat="1" ht="10.2">
      <c r="B158" s="249"/>
      <c r="C158" s="250"/>
      <c r="D158" s="220" t="s">
        <v>226</v>
      </c>
      <c r="E158" s="251" t="s">
        <v>1</v>
      </c>
      <c r="F158" s="252" t="s">
        <v>954</v>
      </c>
      <c r="G158" s="250"/>
      <c r="H158" s="251" t="s">
        <v>1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226</v>
      </c>
      <c r="AU158" s="258" t="s">
        <v>86</v>
      </c>
      <c r="AV158" s="15" t="s">
        <v>84</v>
      </c>
      <c r="AW158" s="15" t="s">
        <v>32</v>
      </c>
      <c r="AX158" s="15" t="s">
        <v>76</v>
      </c>
      <c r="AY158" s="258" t="s">
        <v>176</v>
      </c>
    </row>
    <row r="159" spans="2:51" s="13" customFormat="1" ht="10.2">
      <c r="B159" s="218"/>
      <c r="C159" s="219"/>
      <c r="D159" s="220" t="s">
        <v>226</v>
      </c>
      <c r="E159" s="221" t="s">
        <v>1</v>
      </c>
      <c r="F159" s="222" t="s">
        <v>955</v>
      </c>
      <c r="G159" s="219"/>
      <c r="H159" s="223">
        <v>477.12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226</v>
      </c>
      <c r="AU159" s="229" t="s">
        <v>86</v>
      </c>
      <c r="AV159" s="13" t="s">
        <v>86</v>
      </c>
      <c r="AW159" s="13" t="s">
        <v>32</v>
      </c>
      <c r="AX159" s="13" t="s">
        <v>76</v>
      </c>
      <c r="AY159" s="229" t="s">
        <v>176</v>
      </c>
    </row>
    <row r="160" spans="2:51" s="14" customFormat="1" ht="10.2">
      <c r="B160" s="233"/>
      <c r="C160" s="234"/>
      <c r="D160" s="220" t="s">
        <v>226</v>
      </c>
      <c r="E160" s="235" t="s">
        <v>1</v>
      </c>
      <c r="F160" s="236" t="s">
        <v>249</v>
      </c>
      <c r="G160" s="234"/>
      <c r="H160" s="237">
        <v>477.12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226</v>
      </c>
      <c r="AU160" s="243" t="s">
        <v>86</v>
      </c>
      <c r="AV160" s="14" t="s">
        <v>193</v>
      </c>
      <c r="AW160" s="14" t="s">
        <v>32</v>
      </c>
      <c r="AX160" s="14" t="s">
        <v>84</v>
      </c>
      <c r="AY160" s="243" t="s">
        <v>176</v>
      </c>
    </row>
    <row r="161" spans="1:65" s="2" customFormat="1" ht="24.15" customHeight="1">
      <c r="A161" s="34"/>
      <c r="B161" s="35"/>
      <c r="C161" s="205" t="s">
        <v>200</v>
      </c>
      <c r="D161" s="205" t="s">
        <v>179</v>
      </c>
      <c r="E161" s="206" t="s">
        <v>956</v>
      </c>
      <c r="F161" s="207" t="s">
        <v>957</v>
      </c>
      <c r="G161" s="208" t="s">
        <v>291</v>
      </c>
      <c r="H161" s="209">
        <v>27.3</v>
      </c>
      <c r="I161" s="210"/>
      <c r="J161" s="211">
        <f>ROUND(I161*H161,2)</f>
        <v>0</v>
      </c>
      <c r="K161" s="207" t="s">
        <v>183</v>
      </c>
      <c r="L161" s="39"/>
      <c r="M161" s="212" t="s">
        <v>1</v>
      </c>
      <c r="N161" s="213" t="s">
        <v>41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193</v>
      </c>
      <c r="AT161" s="216" t="s">
        <v>179</v>
      </c>
      <c r="AU161" s="216" t="s">
        <v>86</v>
      </c>
      <c r="AY161" s="17" t="s">
        <v>176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84</v>
      </c>
      <c r="BK161" s="217">
        <f>ROUND(I161*H161,2)</f>
        <v>0</v>
      </c>
      <c r="BL161" s="17" t="s">
        <v>193</v>
      </c>
      <c r="BM161" s="216" t="s">
        <v>958</v>
      </c>
    </row>
    <row r="162" spans="2:51" s="15" customFormat="1" ht="10.2">
      <c r="B162" s="249"/>
      <c r="C162" s="250"/>
      <c r="D162" s="220" t="s">
        <v>226</v>
      </c>
      <c r="E162" s="251" t="s">
        <v>1</v>
      </c>
      <c r="F162" s="252" t="s">
        <v>959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226</v>
      </c>
      <c r="AU162" s="258" t="s">
        <v>86</v>
      </c>
      <c r="AV162" s="15" t="s">
        <v>84</v>
      </c>
      <c r="AW162" s="15" t="s">
        <v>32</v>
      </c>
      <c r="AX162" s="15" t="s">
        <v>76</v>
      </c>
      <c r="AY162" s="258" t="s">
        <v>176</v>
      </c>
    </row>
    <row r="163" spans="2:51" s="13" customFormat="1" ht="10.2">
      <c r="B163" s="218"/>
      <c r="C163" s="219"/>
      <c r="D163" s="220" t="s">
        <v>226</v>
      </c>
      <c r="E163" s="221" t="s">
        <v>1</v>
      </c>
      <c r="F163" s="222" t="s">
        <v>960</v>
      </c>
      <c r="G163" s="219"/>
      <c r="H163" s="223">
        <v>27.3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226</v>
      </c>
      <c r="AU163" s="229" t="s">
        <v>86</v>
      </c>
      <c r="AV163" s="13" t="s">
        <v>86</v>
      </c>
      <c r="AW163" s="13" t="s">
        <v>32</v>
      </c>
      <c r="AX163" s="13" t="s">
        <v>76</v>
      </c>
      <c r="AY163" s="229" t="s">
        <v>176</v>
      </c>
    </row>
    <row r="164" spans="2:51" s="14" customFormat="1" ht="10.2">
      <c r="B164" s="233"/>
      <c r="C164" s="234"/>
      <c r="D164" s="220" t="s">
        <v>226</v>
      </c>
      <c r="E164" s="235" t="s">
        <v>1</v>
      </c>
      <c r="F164" s="236" t="s">
        <v>249</v>
      </c>
      <c r="G164" s="234"/>
      <c r="H164" s="237">
        <v>27.3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226</v>
      </c>
      <c r="AU164" s="243" t="s">
        <v>86</v>
      </c>
      <c r="AV164" s="14" t="s">
        <v>193</v>
      </c>
      <c r="AW164" s="14" t="s">
        <v>32</v>
      </c>
      <c r="AX164" s="14" t="s">
        <v>84</v>
      </c>
      <c r="AY164" s="243" t="s">
        <v>176</v>
      </c>
    </row>
    <row r="165" spans="1:65" s="2" customFormat="1" ht="24.15" customHeight="1">
      <c r="A165" s="34"/>
      <c r="B165" s="35"/>
      <c r="C165" s="205" t="s">
        <v>205</v>
      </c>
      <c r="D165" s="205" t="s">
        <v>179</v>
      </c>
      <c r="E165" s="206" t="s">
        <v>305</v>
      </c>
      <c r="F165" s="207" t="s">
        <v>306</v>
      </c>
      <c r="G165" s="208" t="s">
        <v>291</v>
      </c>
      <c r="H165" s="209">
        <v>173.8</v>
      </c>
      <c r="I165" s="210"/>
      <c r="J165" s="211">
        <f>ROUND(I165*H165,2)</f>
        <v>0</v>
      </c>
      <c r="K165" s="207" t="s">
        <v>183</v>
      </c>
      <c r="L165" s="39"/>
      <c r="M165" s="212" t="s">
        <v>1</v>
      </c>
      <c r="N165" s="213" t="s">
        <v>41</v>
      </c>
      <c r="O165" s="71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193</v>
      </c>
      <c r="AT165" s="216" t="s">
        <v>179</v>
      </c>
      <c r="AU165" s="216" t="s">
        <v>86</v>
      </c>
      <c r="AY165" s="17" t="s">
        <v>176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84</v>
      </c>
      <c r="BK165" s="217">
        <f>ROUND(I165*H165,2)</f>
        <v>0</v>
      </c>
      <c r="BL165" s="17" t="s">
        <v>193</v>
      </c>
      <c r="BM165" s="216" t="s">
        <v>961</v>
      </c>
    </row>
    <row r="166" spans="2:51" s="15" customFormat="1" ht="10.2">
      <c r="B166" s="249"/>
      <c r="C166" s="250"/>
      <c r="D166" s="220" t="s">
        <v>226</v>
      </c>
      <c r="E166" s="251" t="s">
        <v>1</v>
      </c>
      <c r="F166" s="252" t="s">
        <v>962</v>
      </c>
      <c r="G166" s="250"/>
      <c r="H166" s="251" t="s">
        <v>1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226</v>
      </c>
      <c r="AU166" s="258" t="s">
        <v>86</v>
      </c>
      <c r="AV166" s="15" t="s">
        <v>84</v>
      </c>
      <c r="AW166" s="15" t="s">
        <v>32</v>
      </c>
      <c r="AX166" s="15" t="s">
        <v>76</v>
      </c>
      <c r="AY166" s="258" t="s">
        <v>176</v>
      </c>
    </row>
    <row r="167" spans="2:51" s="13" customFormat="1" ht="10.2">
      <c r="B167" s="218"/>
      <c r="C167" s="219"/>
      <c r="D167" s="220" t="s">
        <v>226</v>
      </c>
      <c r="E167" s="221" t="s">
        <v>1</v>
      </c>
      <c r="F167" s="222" t="s">
        <v>963</v>
      </c>
      <c r="G167" s="219"/>
      <c r="H167" s="223">
        <v>173.8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226</v>
      </c>
      <c r="AU167" s="229" t="s">
        <v>86</v>
      </c>
      <c r="AV167" s="13" t="s">
        <v>86</v>
      </c>
      <c r="AW167" s="13" t="s">
        <v>32</v>
      </c>
      <c r="AX167" s="13" t="s">
        <v>76</v>
      </c>
      <c r="AY167" s="229" t="s">
        <v>176</v>
      </c>
    </row>
    <row r="168" spans="2:51" s="14" customFormat="1" ht="10.2">
      <c r="B168" s="233"/>
      <c r="C168" s="234"/>
      <c r="D168" s="220" t="s">
        <v>226</v>
      </c>
      <c r="E168" s="235" t="s">
        <v>1</v>
      </c>
      <c r="F168" s="236" t="s">
        <v>249</v>
      </c>
      <c r="G168" s="234"/>
      <c r="H168" s="237">
        <v>173.8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226</v>
      </c>
      <c r="AU168" s="243" t="s">
        <v>86</v>
      </c>
      <c r="AV168" s="14" t="s">
        <v>193</v>
      </c>
      <c r="AW168" s="14" t="s">
        <v>32</v>
      </c>
      <c r="AX168" s="14" t="s">
        <v>84</v>
      </c>
      <c r="AY168" s="243" t="s">
        <v>176</v>
      </c>
    </row>
    <row r="169" spans="1:65" s="2" customFormat="1" ht="24.15" customHeight="1">
      <c r="A169" s="34"/>
      <c r="B169" s="35"/>
      <c r="C169" s="205" t="s">
        <v>210</v>
      </c>
      <c r="D169" s="205" t="s">
        <v>179</v>
      </c>
      <c r="E169" s="206" t="s">
        <v>311</v>
      </c>
      <c r="F169" s="207" t="s">
        <v>312</v>
      </c>
      <c r="G169" s="208" t="s">
        <v>291</v>
      </c>
      <c r="H169" s="209">
        <v>504.42</v>
      </c>
      <c r="I169" s="210"/>
      <c r="J169" s="211">
        <f>ROUND(I169*H169,2)</f>
        <v>0</v>
      </c>
      <c r="K169" s="207" t="s">
        <v>183</v>
      </c>
      <c r="L169" s="39"/>
      <c r="M169" s="212" t="s">
        <v>1</v>
      </c>
      <c r="N169" s="213" t="s">
        <v>41</v>
      </c>
      <c r="O169" s="71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193</v>
      </c>
      <c r="AT169" s="216" t="s">
        <v>179</v>
      </c>
      <c r="AU169" s="216" t="s">
        <v>86</v>
      </c>
      <c r="AY169" s="17" t="s">
        <v>176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84</v>
      </c>
      <c r="BK169" s="217">
        <f>ROUND(I169*H169,2)</f>
        <v>0</v>
      </c>
      <c r="BL169" s="17" t="s">
        <v>193</v>
      </c>
      <c r="BM169" s="216" t="s">
        <v>964</v>
      </c>
    </row>
    <row r="170" spans="2:51" s="15" customFormat="1" ht="10.2">
      <c r="B170" s="249"/>
      <c r="C170" s="250"/>
      <c r="D170" s="220" t="s">
        <v>226</v>
      </c>
      <c r="E170" s="251" t="s">
        <v>1</v>
      </c>
      <c r="F170" s="252" t="s">
        <v>954</v>
      </c>
      <c r="G170" s="250"/>
      <c r="H170" s="251" t="s">
        <v>1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226</v>
      </c>
      <c r="AU170" s="258" t="s">
        <v>86</v>
      </c>
      <c r="AV170" s="15" t="s">
        <v>84</v>
      </c>
      <c r="AW170" s="15" t="s">
        <v>32</v>
      </c>
      <c r="AX170" s="15" t="s">
        <v>76</v>
      </c>
      <c r="AY170" s="258" t="s">
        <v>176</v>
      </c>
    </row>
    <row r="171" spans="2:51" s="13" customFormat="1" ht="10.2">
      <c r="B171" s="218"/>
      <c r="C171" s="219"/>
      <c r="D171" s="220" t="s">
        <v>226</v>
      </c>
      <c r="E171" s="221" t="s">
        <v>1</v>
      </c>
      <c r="F171" s="222" t="s">
        <v>955</v>
      </c>
      <c r="G171" s="219"/>
      <c r="H171" s="223">
        <v>477.12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226</v>
      </c>
      <c r="AU171" s="229" t="s">
        <v>86</v>
      </c>
      <c r="AV171" s="13" t="s">
        <v>86</v>
      </c>
      <c r="AW171" s="13" t="s">
        <v>32</v>
      </c>
      <c r="AX171" s="13" t="s">
        <v>76</v>
      </c>
      <c r="AY171" s="229" t="s">
        <v>176</v>
      </c>
    </row>
    <row r="172" spans="2:51" s="15" customFormat="1" ht="10.2">
      <c r="B172" s="249"/>
      <c r="C172" s="250"/>
      <c r="D172" s="220" t="s">
        <v>226</v>
      </c>
      <c r="E172" s="251" t="s">
        <v>1</v>
      </c>
      <c r="F172" s="252" t="s">
        <v>959</v>
      </c>
      <c r="G172" s="250"/>
      <c r="H172" s="251" t="s">
        <v>1</v>
      </c>
      <c r="I172" s="253"/>
      <c r="J172" s="250"/>
      <c r="K172" s="250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226</v>
      </c>
      <c r="AU172" s="258" t="s">
        <v>86</v>
      </c>
      <c r="AV172" s="15" t="s">
        <v>84</v>
      </c>
      <c r="AW172" s="15" t="s">
        <v>32</v>
      </c>
      <c r="AX172" s="15" t="s">
        <v>76</v>
      </c>
      <c r="AY172" s="258" t="s">
        <v>176</v>
      </c>
    </row>
    <row r="173" spans="2:51" s="13" customFormat="1" ht="10.2">
      <c r="B173" s="218"/>
      <c r="C173" s="219"/>
      <c r="D173" s="220" t="s">
        <v>226</v>
      </c>
      <c r="E173" s="221" t="s">
        <v>1</v>
      </c>
      <c r="F173" s="222" t="s">
        <v>960</v>
      </c>
      <c r="G173" s="219"/>
      <c r="H173" s="223">
        <v>27.3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226</v>
      </c>
      <c r="AU173" s="229" t="s">
        <v>86</v>
      </c>
      <c r="AV173" s="13" t="s">
        <v>86</v>
      </c>
      <c r="AW173" s="13" t="s">
        <v>32</v>
      </c>
      <c r="AX173" s="13" t="s">
        <v>76</v>
      </c>
      <c r="AY173" s="229" t="s">
        <v>176</v>
      </c>
    </row>
    <row r="174" spans="2:51" s="14" customFormat="1" ht="10.2">
      <c r="B174" s="233"/>
      <c r="C174" s="234"/>
      <c r="D174" s="220" t="s">
        <v>226</v>
      </c>
      <c r="E174" s="235" t="s">
        <v>1</v>
      </c>
      <c r="F174" s="236" t="s">
        <v>249</v>
      </c>
      <c r="G174" s="234"/>
      <c r="H174" s="237">
        <v>504.42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226</v>
      </c>
      <c r="AU174" s="243" t="s">
        <v>86</v>
      </c>
      <c r="AV174" s="14" t="s">
        <v>193</v>
      </c>
      <c r="AW174" s="14" t="s">
        <v>32</v>
      </c>
      <c r="AX174" s="14" t="s">
        <v>84</v>
      </c>
      <c r="AY174" s="243" t="s">
        <v>176</v>
      </c>
    </row>
    <row r="175" spans="1:65" s="2" customFormat="1" ht="37.8" customHeight="1">
      <c r="A175" s="34"/>
      <c r="B175" s="35"/>
      <c r="C175" s="205" t="s">
        <v>213</v>
      </c>
      <c r="D175" s="205" t="s">
        <v>179</v>
      </c>
      <c r="E175" s="206" t="s">
        <v>315</v>
      </c>
      <c r="F175" s="207" t="s">
        <v>316</v>
      </c>
      <c r="G175" s="208" t="s">
        <v>291</v>
      </c>
      <c r="H175" s="209">
        <v>5044.2</v>
      </c>
      <c r="I175" s="210"/>
      <c r="J175" s="211">
        <f>ROUND(I175*H175,2)</f>
        <v>0</v>
      </c>
      <c r="K175" s="207" t="s">
        <v>183</v>
      </c>
      <c r="L175" s="39"/>
      <c r="M175" s="212" t="s">
        <v>1</v>
      </c>
      <c r="N175" s="213" t="s">
        <v>41</v>
      </c>
      <c r="O175" s="71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193</v>
      </c>
      <c r="AT175" s="216" t="s">
        <v>179</v>
      </c>
      <c r="AU175" s="216" t="s">
        <v>86</v>
      </c>
      <c r="AY175" s="17" t="s">
        <v>176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84</v>
      </c>
      <c r="BK175" s="217">
        <f>ROUND(I175*H175,2)</f>
        <v>0</v>
      </c>
      <c r="BL175" s="17" t="s">
        <v>193</v>
      </c>
      <c r="BM175" s="216" t="s">
        <v>965</v>
      </c>
    </row>
    <row r="176" spans="2:51" s="13" customFormat="1" ht="10.2">
      <c r="B176" s="218"/>
      <c r="C176" s="219"/>
      <c r="D176" s="220" t="s">
        <v>226</v>
      </c>
      <c r="E176" s="219"/>
      <c r="F176" s="222" t="s">
        <v>966</v>
      </c>
      <c r="G176" s="219"/>
      <c r="H176" s="223">
        <v>5044.2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226</v>
      </c>
      <c r="AU176" s="229" t="s">
        <v>86</v>
      </c>
      <c r="AV176" s="13" t="s">
        <v>86</v>
      </c>
      <c r="AW176" s="13" t="s">
        <v>4</v>
      </c>
      <c r="AX176" s="13" t="s">
        <v>84</v>
      </c>
      <c r="AY176" s="229" t="s">
        <v>176</v>
      </c>
    </row>
    <row r="177" spans="1:65" s="2" customFormat="1" ht="24.15" customHeight="1">
      <c r="A177" s="34"/>
      <c r="B177" s="35"/>
      <c r="C177" s="205" t="s">
        <v>217</v>
      </c>
      <c r="D177" s="205" t="s">
        <v>179</v>
      </c>
      <c r="E177" s="206" t="s">
        <v>967</v>
      </c>
      <c r="F177" s="207" t="s">
        <v>968</v>
      </c>
      <c r="G177" s="208" t="s">
        <v>291</v>
      </c>
      <c r="H177" s="209">
        <v>86.9</v>
      </c>
      <c r="I177" s="210"/>
      <c r="J177" s="211">
        <f>ROUND(I177*H177,2)</f>
        <v>0</v>
      </c>
      <c r="K177" s="207" t="s">
        <v>183</v>
      </c>
      <c r="L177" s="39"/>
      <c r="M177" s="212" t="s">
        <v>1</v>
      </c>
      <c r="N177" s="213" t="s">
        <v>41</v>
      </c>
      <c r="O177" s="71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193</v>
      </c>
      <c r="AT177" s="216" t="s">
        <v>179</v>
      </c>
      <c r="AU177" s="216" t="s">
        <v>86</v>
      </c>
      <c r="AY177" s="17" t="s">
        <v>176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84</v>
      </c>
      <c r="BK177" s="217">
        <f>ROUND(I177*H177,2)</f>
        <v>0</v>
      </c>
      <c r="BL177" s="17" t="s">
        <v>193</v>
      </c>
      <c r="BM177" s="216" t="s">
        <v>969</v>
      </c>
    </row>
    <row r="178" spans="2:51" s="15" customFormat="1" ht="10.2">
      <c r="B178" s="249"/>
      <c r="C178" s="250"/>
      <c r="D178" s="220" t="s">
        <v>226</v>
      </c>
      <c r="E178" s="251" t="s">
        <v>1</v>
      </c>
      <c r="F178" s="252" t="s">
        <v>962</v>
      </c>
      <c r="G178" s="250"/>
      <c r="H178" s="251" t="s">
        <v>1</v>
      </c>
      <c r="I178" s="253"/>
      <c r="J178" s="250"/>
      <c r="K178" s="250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226</v>
      </c>
      <c r="AU178" s="258" t="s">
        <v>86</v>
      </c>
      <c r="AV178" s="15" t="s">
        <v>84</v>
      </c>
      <c r="AW178" s="15" t="s">
        <v>32</v>
      </c>
      <c r="AX178" s="15" t="s">
        <v>76</v>
      </c>
      <c r="AY178" s="258" t="s">
        <v>176</v>
      </c>
    </row>
    <row r="179" spans="2:51" s="13" customFormat="1" ht="10.2">
      <c r="B179" s="218"/>
      <c r="C179" s="219"/>
      <c r="D179" s="220" t="s">
        <v>226</v>
      </c>
      <c r="E179" s="221" t="s">
        <v>1</v>
      </c>
      <c r="F179" s="222" t="s">
        <v>970</v>
      </c>
      <c r="G179" s="219"/>
      <c r="H179" s="223">
        <v>86.9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226</v>
      </c>
      <c r="AU179" s="229" t="s">
        <v>86</v>
      </c>
      <c r="AV179" s="13" t="s">
        <v>86</v>
      </c>
      <c r="AW179" s="13" t="s">
        <v>32</v>
      </c>
      <c r="AX179" s="13" t="s">
        <v>76</v>
      </c>
      <c r="AY179" s="229" t="s">
        <v>176</v>
      </c>
    </row>
    <row r="180" spans="2:51" s="14" customFormat="1" ht="10.2">
      <c r="B180" s="233"/>
      <c r="C180" s="234"/>
      <c r="D180" s="220" t="s">
        <v>226</v>
      </c>
      <c r="E180" s="235" t="s">
        <v>1</v>
      </c>
      <c r="F180" s="236" t="s">
        <v>249</v>
      </c>
      <c r="G180" s="234"/>
      <c r="H180" s="237">
        <v>86.9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226</v>
      </c>
      <c r="AU180" s="243" t="s">
        <v>86</v>
      </c>
      <c r="AV180" s="14" t="s">
        <v>193</v>
      </c>
      <c r="AW180" s="14" t="s">
        <v>32</v>
      </c>
      <c r="AX180" s="14" t="s">
        <v>84</v>
      </c>
      <c r="AY180" s="243" t="s">
        <v>176</v>
      </c>
    </row>
    <row r="181" spans="1:65" s="2" customFormat="1" ht="24.15" customHeight="1">
      <c r="A181" s="34"/>
      <c r="B181" s="35"/>
      <c r="C181" s="205" t="s">
        <v>222</v>
      </c>
      <c r="D181" s="205" t="s">
        <v>179</v>
      </c>
      <c r="E181" s="206" t="s">
        <v>323</v>
      </c>
      <c r="F181" s="207" t="s">
        <v>324</v>
      </c>
      <c r="G181" s="208" t="s">
        <v>291</v>
      </c>
      <c r="H181" s="209">
        <v>165.68</v>
      </c>
      <c r="I181" s="210"/>
      <c r="J181" s="211">
        <f>ROUND(I181*H181,2)</f>
        <v>0</v>
      </c>
      <c r="K181" s="207" t="s">
        <v>183</v>
      </c>
      <c r="L181" s="39"/>
      <c r="M181" s="212" t="s">
        <v>1</v>
      </c>
      <c r="N181" s="213" t="s">
        <v>41</v>
      </c>
      <c r="O181" s="71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6" t="s">
        <v>193</v>
      </c>
      <c r="AT181" s="216" t="s">
        <v>179</v>
      </c>
      <c r="AU181" s="216" t="s">
        <v>86</v>
      </c>
      <c r="AY181" s="17" t="s">
        <v>176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84</v>
      </c>
      <c r="BK181" s="217">
        <f>ROUND(I181*H181,2)</f>
        <v>0</v>
      </c>
      <c r="BL181" s="17" t="s">
        <v>193</v>
      </c>
      <c r="BM181" s="216" t="s">
        <v>971</v>
      </c>
    </row>
    <row r="182" spans="2:51" s="15" customFormat="1" ht="10.2">
      <c r="B182" s="249"/>
      <c r="C182" s="250"/>
      <c r="D182" s="220" t="s">
        <v>226</v>
      </c>
      <c r="E182" s="251" t="s">
        <v>1</v>
      </c>
      <c r="F182" s="252" t="s">
        <v>972</v>
      </c>
      <c r="G182" s="250"/>
      <c r="H182" s="251" t="s">
        <v>1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226</v>
      </c>
      <c r="AU182" s="258" t="s">
        <v>86</v>
      </c>
      <c r="AV182" s="15" t="s">
        <v>84</v>
      </c>
      <c r="AW182" s="15" t="s">
        <v>32</v>
      </c>
      <c r="AX182" s="15" t="s">
        <v>76</v>
      </c>
      <c r="AY182" s="258" t="s">
        <v>176</v>
      </c>
    </row>
    <row r="183" spans="2:51" s="13" customFormat="1" ht="10.2">
      <c r="B183" s="218"/>
      <c r="C183" s="219"/>
      <c r="D183" s="220" t="s">
        <v>226</v>
      </c>
      <c r="E183" s="221" t="s">
        <v>1</v>
      </c>
      <c r="F183" s="222" t="s">
        <v>973</v>
      </c>
      <c r="G183" s="219"/>
      <c r="H183" s="223">
        <v>161.28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226</v>
      </c>
      <c r="AU183" s="229" t="s">
        <v>86</v>
      </c>
      <c r="AV183" s="13" t="s">
        <v>86</v>
      </c>
      <c r="AW183" s="13" t="s">
        <v>32</v>
      </c>
      <c r="AX183" s="13" t="s">
        <v>76</v>
      </c>
      <c r="AY183" s="229" t="s">
        <v>176</v>
      </c>
    </row>
    <row r="184" spans="2:51" s="15" customFormat="1" ht="10.2">
      <c r="B184" s="249"/>
      <c r="C184" s="250"/>
      <c r="D184" s="220" t="s">
        <v>226</v>
      </c>
      <c r="E184" s="251" t="s">
        <v>1</v>
      </c>
      <c r="F184" s="252" t="s">
        <v>330</v>
      </c>
      <c r="G184" s="250"/>
      <c r="H184" s="251" t="s">
        <v>1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226</v>
      </c>
      <c r="AU184" s="258" t="s">
        <v>86</v>
      </c>
      <c r="AV184" s="15" t="s">
        <v>84</v>
      </c>
      <c r="AW184" s="15" t="s">
        <v>32</v>
      </c>
      <c r="AX184" s="15" t="s">
        <v>76</v>
      </c>
      <c r="AY184" s="258" t="s">
        <v>176</v>
      </c>
    </row>
    <row r="185" spans="2:51" s="13" customFormat="1" ht="10.2">
      <c r="B185" s="218"/>
      <c r="C185" s="219"/>
      <c r="D185" s="220" t="s">
        <v>226</v>
      </c>
      <c r="E185" s="221" t="s">
        <v>1</v>
      </c>
      <c r="F185" s="222" t="s">
        <v>974</v>
      </c>
      <c r="G185" s="219"/>
      <c r="H185" s="223">
        <v>4.4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226</v>
      </c>
      <c r="AU185" s="229" t="s">
        <v>86</v>
      </c>
      <c r="AV185" s="13" t="s">
        <v>86</v>
      </c>
      <c r="AW185" s="13" t="s">
        <v>32</v>
      </c>
      <c r="AX185" s="13" t="s">
        <v>76</v>
      </c>
      <c r="AY185" s="229" t="s">
        <v>176</v>
      </c>
    </row>
    <row r="186" spans="2:51" s="14" customFormat="1" ht="10.2">
      <c r="B186" s="233"/>
      <c r="C186" s="234"/>
      <c r="D186" s="220" t="s">
        <v>226</v>
      </c>
      <c r="E186" s="235" t="s">
        <v>1</v>
      </c>
      <c r="F186" s="236" t="s">
        <v>249</v>
      </c>
      <c r="G186" s="234"/>
      <c r="H186" s="237">
        <v>165.68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226</v>
      </c>
      <c r="AU186" s="243" t="s">
        <v>86</v>
      </c>
      <c r="AV186" s="14" t="s">
        <v>193</v>
      </c>
      <c r="AW186" s="14" t="s">
        <v>32</v>
      </c>
      <c r="AX186" s="14" t="s">
        <v>84</v>
      </c>
      <c r="AY186" s="243" t="s">
        <v>176</v>
      </c>
    </row>
    <row r="187" spans="1:65" s="2" customFormat="1" ht="14.4" customHeight="1">
      <c r="A187" s="34"/>
      <c r="B187" s="35"/>
      <c r="C187" s="259" t="s">
        <v>227</v>
      </c>
      <c r="D187" s="259" t="s">
        <v>341</v>
      </c>
      <c r="E187" s="260" t="s">
        <v>342</v>
      </c>
      <c r="F187" s="261" t="s">
        <v>343</v>
      </c>
      <c r="G187" s="262" t="s">
        <v>344</v>
      </c>
      <c r="H187" s="263">
        <v>331.36</v>
      </c>
      <c r="I187" s="264"/>
      <c r="J187" s="265">
        <f>ROUND(I187*H187,2)</f>
        <v>0</v>
      </c>
      <c r="K187" s="261" t="s">
        <v>183</v>
      </c>
      <c r="L187" s="266"/>
      <c r="M187" s="267" t="s">
        <v>1</v>
      </c>
      <c r="N187" s="268" t="s">
        <v>41</v>
      </c>
      <c r="O187" s="71"/>
      <c r="P187" s="214">
        <f>O187*H187</f>
        <v>0</v>
      </c>
      <c r="Q187" s="214">
        <v>1</v>
      </c>
      <c r="R187" s="214">
        <f>Q187*H187</f>
        <v>331.36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210</v>
      </c>
      <c r="AT187" s="216" t="s">
        <v>341</v>
      </c>
      <c r="AU187" s="216" t="s">
        <v>86</v>
      </c>
      <c r="AY187" s="17" t="s">
        <v>176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84</v>
      </c>
      <c r="BK187" s="217">
        <f>ROUND(I187*H187,2)</f>
        <v>0</v>
      </c>
      <c r="BL187" s="17" t="s">
        <v>193</v>
      </c>
      <c r="BM187" s="216" t="s">
        <v>975</v>
      </c>
    </row>
    <row r="188" spans="2:51" s="15" customFormat="1" ht="10.2">
      <c r="B188" s="249"/>
      <c r="C188" s="250"/>
      <c r="D188" s="220" t="s">
        <v>226</v>
      </c>
      <c r="E188" s="251" t="s">
        <v>1</v>
      </c>
      <c r="F188" s="252" t="s">
        <v>972</v>
      </c>
      <c r="G188" s="250"/>
      <c r="H188" s="251" t="s">
        <v>1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226</v>
      </c>
      <c r="AU188" s="258" t="s">
        <v>86</v>
      </c>
      <c r="AV188" s="15" t="s">
        <v>84</v>
      </c>
      <c r="AW188" s="15" t="s">
        <v>32</v>
      </c>
      <c r="AX188" s="15" t="s">
        <v>76</v>
      </c>
      <c r="AY188" s="258" t="s">
        <v>176</v>
      </c>
    </row>
    <row r="189" spans="2:51" s="13" customFormat="1" ht="10.2">
      <c r="B189" s="218"/>
      <c r="C189" s="219"/>
      <c r="D189" s="220" t="s">
        <v>226</v>
      </c>
      <c r="E189" s="221" t="s">
        <v>1</v>
      </c>
      <c r="F189" s="222" t="s">
        <v>973</v>
      </c>
      <c r="G189" s="219"/>
      <c r="H189" s="223">
        <v>161.28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226</v>
      </c>
      <c r="AU189" s="229" t="s">
        <v>86</v>
      </c>
      <c r="AV189" s="13" t="s">
        <v>86</v>
      </c>
      <c r="AW189" s="13" t="s">
        <v>32</v>
      </c>
      <c r="AX189" s="13" t="s">
        <v>76</v>
      </c>
      <c r="AY189" s="229" t="s">
        <v>176</v>
      </c>
    </row>
    <row r="190" spans="2:51" s="15" customFormat="1" ht="10.2">
      <c r="B190" s="249"/>
      <c r="C190" s="250"/>
      <c r="D190" s="220" t="s">
        <v>226</v>
      </c>
      <c r="E190" s="251" t="s">
        <v>1</v>
      </c>
      <c r="F190" s="252" t="s">
        <v>330</v>
      </c>
      <c r="G190" s="250"/>
      <c r="H190" s="251" t="s">
        <v>1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226</v>
      </c>
      <c r="AU190" s="258" t="s">
        <v>86</v>
      </c>
      <c r="AV190" s="15" t="s">
        <v>84</v>
      </c>
      <c r="AW190" s="15" t="s">
        <v>32</v>
      </c>
      <c r="AX190" s="15" t="s">
        <v>76</v>
      </c>
      <c r="AY190" s="258" t="s">
        <v>176</v>
      </c>
    </row>
    <row r="191" spans="2:51" s="13" customFormat="1" ht="10.2">
      <c r="B191" s="218"/>
      <c r="C191" s="219"/>
      <c r="D191" s="220" t="s">
        <v>226</v>
      </c>
      <c r="E191" s="221" t="s">
        <v>1</v>
      </c>
      <c r="F191" s="222" t="s">
        <v>974</v>
      </c>
      <c r="G191" s="219"/>
      <c r="H191" s="223">
        <v>4.4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226</v>
      </c>
      <c r="AU191" s="229" t="s">
        <v>86</v>
      </c>
      <c r="AV191" s="13" t="s">
        <v>86</v>
      </c>
      <c r="AW191" s="13" t="s">
        <v>32</v>
      </c>
      <c r="AX191" s="13" t="s">
        <v>76</v>
      </c>
      <c r="AY191" s="229" t="s">
        <v>176</v>
      </c>
    </row>
    <row r="192" spans="2:51" s="14" customFormat="1" ht="10.2">
      <c r="B192" s="233"/>
      <c r="C192" s="234"/>
      <c r="D192" s="220" t="s">
        <v>226</v>
      </c>
      <c r="E192" s="235" t="s">
        <v>1</v>
      </c>
      <c r="F192" s="236" t="s">
        <v>249</v>
      </c>
      <c r="G192" s="234"/>
      <c r="H192" s="237">
        <v>165.68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226</v>
      </c>
      <c r="AU192" s="243" t="s">
        <v>86</v>
      </c>
      <c r="AV192" s="14" t="s">
        <v>193</v>
      </c>
      <c r="AW192" s="14" t="s">
        <v>32</v>
      </c>
      <c r="AX192" s="14" t="s">
        <v>84</v>
      </c>
      <c r="AY192" s="243" t="s">
        <v>176</v>
      </c>
    </row>
    <row r="193" spans="2:51" s="13" customFormat="1" ht="10.2">
      <c r="B193" s="218"/>
      <c r="C193" s="219"/>
      <c r="D193" s="220" t="s">
        <v>226</v>
      </c>
      <c r="E193" s="219"/>
      <c r="F193" s="222" t="s">
        <v>976</v>
      </c>
      <c r="G193" s="219"/>
      <c r="H193" s="223">
        <v>331.36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226</v>
      </c>
      <c r="AU193" s="229" t="s">
        <v>86</v>
      </c>
      <c r="AV193" s="13" t="s">
        <v>86</v>
      </c>
      <c r="AW193" s="13" t="s">
        <v>4</v>
      </c>
      <c r="AX193" s="13" t="s">
        <v>84</v>
      </c>
      <c r="AY193" s="229" t="s">
        <v>176</v>
      </c>
    </row>
    <row r="194" spans="1:65" s="2" customFormat="1" ht="24.15" customHeight="1">
      <c r="A194" s="34"/>
      <c r="B194" s="35"/>
      <c r="C194" s="205" t="s">
        <v>332</v>
      </c>
      <c r="D194" s="205" t="s">
        <v>179</v>
      </c>
      <c r="E194" s="206" t="s">
        <v>347</v>
      </c>
      <c r="F194" s="207" t="s">
        <v>348</v>
      </c>
      <c r="G194" s="208" t="s">
        <v>344</v>
      </c>
      <c r="H194" s="209">
        <v>1008.84</v>
      </c>
      <c r="I194" s="210"/>
      <c r="J194" s="211">
        <f>ROUND(I194*H194,2)</f>
        <v>0</v>
      </c>
      <c r="K194" s="207" t="s">
        <v>183</v>
      </c>
      <c r="L194" s="39"/>
      <c r="M194" s="212" t="s">
        <v>1</v>
      </c>
      <c r="N194" s="213" t="s">
        <v>41</v>
      </c>
      <c r="O194" s="71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6" t="s">
        <v>193</v>
      </c>
      <c r="AT194" s="216" t="s">
        <v>179</v>
      </c>
      <c r="AU194" s="216" t="s">
        <v>86</v>
      </c>
      <c r="AY194" s="17" t="s">
        <v>176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7" t="s">
        <v>84</v>
      </c>
      <c r="BK194" s="217">
        <f>ROUND(I194*H194,2)</f>
        <v>0</v>
      </c>
      <c r="BL194" s="17" t="s">
        <v>193</v>
      </c>
      <c r="BM194" s="216" t="s">
        <v>977</v>
      </c>
    </row>
    <row r="195" spans="2:51" s="15" customFormat="1" ht="10.2">
      <c r="B195" s="249"/>
      <c r="C195" s="250"/>
      <c r="D195" s="220" t="s">
        <v>226</v>
      </c>
      <c r="E195" s="251" t="s">
        <v>1</v>
      </c>
      <c r="F195" s="252" t="s">
        <v>954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226</v>
      </c>
      <c r="AU195" s="258" t="s">
        <v>86</v>
      </c>
      <c r="AV195" s="15" t="s">
        <v>84</v>
      </c>
      <c r="AW195" s="15" t="s">
        <v>32</v>
      </c>
      <c r="AX195" s="15" t="s">
        <v>76</v>
      </c>
      <c r="AY195" s="258" t="s">
        <v>176</v>
      </c>
    </row>
    <row r="196" spans="2:51" s="13" customFormat="1" ht="10.2">
      <c r="B196" s="218"/>
      <c r="C196" s="219"/>
      <c r="D196" s="220" t="s">
        <v>226</v>
      </c>
      <c r="E196" s="221" t="s">
        <v>1</v>
      </c>
      <c r="F196" s="222" t="s">
        <v>955</v>
      </c>
      <c r="G196" s="219"/>
      <c r="H196" s="223">
        <v>477.12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226</v>
      </c>
      <c r="AU196" s="229" t="s">
        <v>86</v>
      </c>
      <c r="AV196" s="13" t="s">
        <v>86</v>
      </c>
      <c r="AW196" s="13" t="s">
        <v>32</v>
      </c>
      <c r="AX196" s="13" t="s">
        <v>76</v>
      </c>
      <c r="AY196" s="229" t="s">
        <v>176</v>
      </c>
    </row>
    <row r="197" spans="2:51" s="15" customFormat="1" ht="10.2">
      <c r="B197" s="249"/>
      <c r="C197" s="250"/>
      <c r="D197" s="220" t="s">
        <v>226</v>
      </c>
      <c r="E197" s="251" t="s">
        <v>1</v>
      </c>
      <c r="F197" s="252" t="s">
        <v>959</v>
      </c>
      <c r="G197" s="250"/>
      <c r="H197" s="251" t="s">
        <v>1</v>
      </c>
      <c r="I197" s="253"/>
      <c r="J197" s="250"/>
      <c r="K197" s="250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226</v>
      </c>
      <c r="AU197" s="258" t="s">
        <v>86</v>
      </c>
      <c r="AV197" s="15" t="s">
        <v>84</v>
      </c>
      <c r="AW197" s="15" t="s">
        <v>32</v>
      </c>
      <c r="AX197" s="15" t="s">
        <v>76</v>
      </c>
      <c r="AY197" s="258" t="s">
        <v>176</v>
      </c>
    </row>
    <row r="198" spans="2:51" s="13" customFormat="1" ht="10.2">
      <c r="B198" s="218"/>
      <c r="C198" s="219"/>
      <c r="D198" s="220" t="s">
        <v>226</v>
      </c>
      <c r="E198" s="221" t="s">
        <v>1</v>
      </c>
      <c r="F198" s="222" t="s">
        <v>960</v>
      </c>
      <c r="G198" s="219"/>
      <c r="H198" s="223">
        <v>27.3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226</v>
      </c>
      <c r="AU198" s="229" t="s">
        <v>86</v>
      </c>
      <c r="AV198" s="13" t="s">
        <v>86</v>
      </c>
      <c r="AW198" s="13" t="s">
        <v>32</v>
      </c>
      <c r="AX198" s="13" t="s">
        <v>76</v>
      </c>
      <c r="AY198" s="229" t="s">
        <v>176</v>
      </c>
    </row>
    <row r="199" spans="2:51" s="14" customFormat="1" ht="10.2">
      <c r="B199" s="233"/>
      <c r="C199" s="234"/>
      <c r="D199" s="220" t="s">
        <v>226</v>
      </c>
      <c r="E199" s="235" t="s">
        <v>1</v>
      </c>
      <c r="F199" s="236" t="s">
        <v>249</v>
      </c>
      <c r="G199" s="234"/>
      <c r="H199" s="237">
        <v>504.42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226</v>
      </c>
      <c r="AU199" s="243" t="s">
        <v>86</v>
      </c>
      <c r="AV199" s="14" t="s">
        <v>193</v>
      </c>
      <c r="AW199" s="14" t="s">
        <v>32</v>
      </c>
      <c r="AX199" s="14" t="s">
        <v>84</v>
      </c>
      <c r="AY199" s="243" t="s">
        <v>176</v>
      </c>
    </row>
    <row r="200" spans="2:51" s="13" customFormat="1" ht="10.2">
      <c r="B200" s="218"/>
      <c r="C200" s="219"/>
      <c r="D200" s="220" t="s">
        <v>226</v>
      </c>
      <c r="E200" s="219"/>
      <c r="F200" s="222" t="s">
        <v>978</v>
      </c>
      <c r="G200" s="219"/>
      <c r="H200" s="223">
        <v>1008.84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226</v>
      </c>
      <c r="AU200" s="229" t="s">
        <v>86</v>
      </c>
      <c r="AV200" s="13" t="s">
        <v>86</v>
      </c>
      <c r="AW200" s="13" t="s">
        <v>4</v>
      </c>
      <c r="AX200" s="13" t="s">
        <v>84</v>
      </c>
      <c r="AY200" s="229" t="s">
        <v>176</v>
      </c>
    </row>
    <row r="201" spans="1:65" s="2" customFormat="1" ht="14.4" customHeight="1">
      <c r="A201" s="34"/>
      <c r="B201" s="35"/>
      <c r="C201" s="205" t="s">
        <v>340</v>
      </c>
      <c r="D201" s="205" t="s">
        <v>179</v>
      </c>
      <c r="E201" s="206" t="s">
        <v>352</v>
      </c>
      <c r="F201" s="207" t="s">
        <v>353</v>
      </c>
      <c r="G201" s="208" t="s">
        <v>291</v>
      </c>
      <c r="H201" s="209">
        <v>504.42</v>
      </c>
      <c r="I201" s="210"/>
      <c r="J201" s="211">
        <f>ROUND(I201*H201,2)</f>
        <v>0</v>
      </c>
      <c r="K201" s="207" t="s">
        <v>183</v>
      </c>
      <c r="L201" s="39"/>
      <c r="M201" s="212" t="s">
        <v>1</v>
      </c>
      <c r="N201" s="213" t="s">
        <v>41</v>
      </c>
      <c r="O201" s="71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193</v>
      </c>
      <c r="AT201" s="216" t="s">
        <v>179</v>
      </c>
      <c r="AU201" s="216" t="s">
        <v>86</v>
      </c>
      <c r="AY201" s="17" t="s">
        <v>176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84</v>
      </c>
      <c r="BK201" s="217">
        <f>ROUND(I201*H201,2)</f>
        <v>0</v>
      </c>
      <c r="BL201" s="17" t="s">
        <v>193</v>
      </c>
      <c r="BM201" s="216" t="s">
        <v>979</v>
      </c>
    </row>
    <row r="202" spans="2:51" s="15" customFormat="1" ht="10.2">
      <c r="B202" s="249"/>
      <c r="C202" s="250"/>
      <c r="D202" s="220" t="s">
        <v>226</v>
      </c>
      <c r="E202" s="251" t="s">
        <v>1</v>
      </c>
      <c r="F202" s="252" t="s">
        <v>954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226</v>
      </c>
      <c r="AU202" s="258" t="s">
        <v>86</v>
      </c>
      <c r="AV202" s="15" t="s">
        <v>84</v>
      </c>
      <c r="AW202" s="15" t="s">
        <v>32</v>
      </c>
      <c r="AX202" s="15" t="s">
        <v>76</v>
      </c>
      <c r="AY202" s="258" t="s">
        <v>176</v>
      </c>
    </row>
    <row r="203" spans="2:51" s="13" customFormat="1" ht="10.2">
      <c r="B203" s="218"/>
      <c r="C203" s="219"/>
      <c r="D203" s="220" t="s">
        <v>226</v>
      </c>
      <c r="E203" s="221" t="s">
        <v>1</v>
      </c>
      <c r="F203" s="222" t="s">
        <v>955</v>
      </c>
      <c r="G203" s="219"/>
      <c r="H203" s="223">
        <v>477.12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226</v>
      </c>
      <c r="AU203" s="229" t="s">
        <v>86</v>
      </c>
      <c r="AV203" s="13" t="s">
        <v>86</v>
      </c>
      <c r="AW203" s="13" t="s">
        <v>32</v>
      </c>
      <c r="AX203" s="13" t="s">
        <v>76</v>
      </c>
      <c r="AY203" s="229" t="s">
        <v>176</v>
      </c>
    </row>
    <row r="204" spans="2:51" s="15" customFormat="1" ht="10.2">
      <c r="B204" s="249"/>
      <c r="C204" s="250"/>
      <c r="D204" s="220" t="s">
        <v>226</v>
      </c>
      <c r="E204" s="251" t="s">
        <v>1</v>
      </c>
      <c r="F204" s="252" t="s">
        <v>959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226</v>
      </c>
      <c r="AU204" s="258" t="s">
        <v>86</v>
      </c>
      <c r="AV204" s="15" t="s">
        <v>84</v>
      </c>
      <c r="AW204" s="15" t="s">
        <v>32</v>
      </c>
      <c r="AX204" s="15" t="s">
        <v>76</v>
      </c>
      <c r="AY204" s="258" t="s">
        <v>176</v>
      </c>
    </row>
    <row r="205" spans="2:51" s="13" customFormat="1" ht="10.2">
      <c r="B205" s="218"/>
      <c r="C205" s="219"/>
      <c r="D205" s="220" t="s">
        <v>226</v>
      </c>
      <c r="E205" s="221" t="s">
        <v>1</v>
      </c>
      <c r="F205" s="222" t="s">
        <v>960</v>
      </c>
      <c r="G205" s="219"/>
      <c r="H205" s="223">
        <v>27.3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226</v>
      </c>
      <c r="AU205" s="229" t="s">
        <v>86</v>
      </c>
      <c r="AV205" s="13" t="s">
        <v>86</v>
      </c>
      <c r="AW205" s="13" t="s">
        <v>32</v>
      </c>
      <c r="AX205" s="13" t="s">
        <v>76</v>
      </c>
      <c r="AY205" s="229" t="s">
        <v>176</v>
      </c>
    </row>
    <row r="206" spans="2:51" s="14" customFormat="1" ht="10.2">
      <c r="B206" s="233"/>
      <c r="C206" s="234"/>
      <c r="D206" s="220" t="s">
        <v>226</v>
      </c>
      <c r="E206" s="235" t="s">
        <v>1</v>
      </c>
      <c r="F206" s="236" t="s">
        <v>249</v>
      </c>
      <c r="G206" s="234"/>
      <c r="H206" s="237">
        <v>504.42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226</v>
      </c>
      <c r="AU206" s="243" t="s">
        <v>86</v>
      </c>
      <c r="AV206" s="14" t="s">
        <v>193</v>
      </c>
      <c r="AW206" s="14" t="s">
        <v>32</v>
      </c>
      <c r="AX206" s="14" t="s">
        <v>84</v>
      </c>
      <c r="AY206" s="243" t="s">
        <v>176</v>
      </c>
    </row>
    <row r="207" spans="1:65" s="2" customFormat="1" ht="24.15" customHeight="1">
      <c r="A207" s="34"/>
      <c r="B207" s="35"/>
      <c r="C207" s="205" t="s">
        <v>8</v>
      </c>
      <c r="D207" s="205" t="s">
        <v>179</v>
      </c>
      <c r="E207" s="206" t="s">
        <v>356</v>
      </c>
      <c r="F207" s="207" t="s">
        <v>357</v>
      </c>
      <c r="G207" s="208" t="s">
        <v>236</v>
      </c>
      <c r="H207" s="209">
        <v>443</v>
      </c>
      <c r="I207" s="210"/>
      <c r="J207" s="211">
        <f>ROUND(I207*H207,2)</f>
        <v>0</v>
      </c>
      <c r="K207" s="207" t="s">
        <v>183</v>
      </c>
      <c r="L207" s="39"/>
      <c r="M207" s="212" t="s">
        <v>1</v>
      </c>
      <c r="N207" s="213" t="s">
        <v>41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193</v>
      </c>
      <c r="AT207" s="216" t="s">
        <v>179</v>
      </c>
      <c r="AU207" s="216" t="s">
        <v>86</v>
      </c>
      <c r="AY207" s="17" t="s">
        <v>176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84</v>
      </c>
      <c r="BK207" s="217">
        <f>ROUND(I207*H207,2)</f>
        <v>0</v>
      </c>
      <c r="BL207" s="17" t="s">
        <v>193</v>
      </c>
      <c r="BM207" s="216" t="s">
        <v>980</v>
      </c>
    </row>
    <row r="208" spans="2:51" s="15" customFormat="1" ht="20.4">
      <c r="B208" s="249"/>
      <c r="C208" s="250"/>
      <c r="D208" s="220" t="s">
        <v>226</v>
      </c>
      <c r="E208" s="251" t="s">
        <v>1</v>
      </c>
      <c r="F208" s="252" t="s">
        <v>981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226</v>
      </c>
      <c r="AU208" s="258" t="s">
        <v>86</v>
      </c>
      <c r="AV208" s="15" t="s">
        <v>84</v>
      </c>
      <c r="AW208" s="15" t="s">
        <v>32</v>
      </c>
      <c r="AX208" s="15" t="s">
        <v>76</v>
      </c>
      <c r="AY208" s="258" t="s">
        <v>176</v>
      </c>
    </row>
    <row r="209" spans="2:51" s="15" customFormat="1" ht="10.2">
      <c r="B209" s="249"/>
      <c r="C209" s="250"/>
      <c r="D209" s="220" t="s">
        <v>226</v>
      </c>
      <c r="E209" s="251" t="s">
        <v>1</v>
      </c>
      <c r="F209" s="252" t="s">
        <v>982</v>
      </c>
      <c r="G209" s="250"/>
      <c r="H209" s="251" t="s">
        <v>1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226</v>
      </c>
      <c r="AU209" s="258" t="s">
        <v>86</v>
      </c>
      <c r="AV209" s="15" t="s">
        <v>84</v>
      </c>
      <c r="AW209" s="15" t="s">
        <v>32</v>
      </c>
      <c r="AX209" s="15" t="s">
        <v>76</v>
      </c>
      <c r="AY209" s="258" t="s">
        <v>176</v>
      </c>
    </row>
    <row r="210" spans="2:51" s="13" customFormat="1" ht="10.2">
      <c r="B210" s="218"/>
      <c r="C210" s="219"/>
      <c r="D210" s="220" t="s">
        <v>226</v>
      </c>
      <c r="E210" s="221" t="s">
        <v>1</v>
      </c>
      <c r="F210" s="222" t="s">
        <v>983</v>
      </c>
      <c r="G210" s="219"/>
      <c r="H210" s="223">
        <v>443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226</v>
      </c>
      <c r="AU210" s="229" t="s">
        <v>86</v>
      </c>
      <c r="AV210" s="13" t="s">
        <v>86</v>
      </c>
      <c r="AW210" s="13" t="s">
        <v>32</v>
      </c>
      <c r="AX210" s="13" t="s">
        <v>84</v>
      </c>
      <c r="AY210" s="229" t="s">
        <v>176</v>
      </c>
    </row>
    <row r="211" spans="1:65" s="2" customFormat="1" ht="24.15" customHeight="1">
      <c r="A211" s="34"/>
      <c r="B211" s="35"/>
      <c r="C211" s="205" t="s">
        <v>351</v>
      </c>
      <c r="D211" s="205" t="s">
        <v>179</v>
      </c>
      <c r="E211" s="206" t="s">
        <v>360</v>
      </c>
      <c r="F211" s="207" t="s">
        <v>361</v>
      </c>
      <c r="G211" s="208" t="s">
        <v>236</v>
      </c>
      <c r="H211" s="209">
        <v>876</v>
      </c>
      <c r="I211" s="210"/>
      <c r="J211" s="211">
        <f>ROUND(I211*H211,2)</f>
        <v>0</v>
      </c>
      <c r="K211" s="207" t="s">
        <v>183</v>
      </c>
      <c r="L211" s="39"/>
      <c r="M211" s="212" t="s">
        <v>1</v>
      </c>
      <c r="N211" s="213" t="s">
        <v>41</v>
      </c>
      <c r="O211" s="71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193</v>
      </c>
      <c r="AT211" s="216" t="s">
        <v>179</v>
      </c>
      <c r="AU211" s="216" t="s">
        <v>86</v>
      </c>
      <c r="AY211" s="17" t="s">
        <v>176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84</v>
      </c>
      <c r="BK211" s="217">
        <f>ROUND(I211*H211,2)</f>
        <v>0</v>
      </c>
      <c r="BL211" s="17" t="s">
        <v>193</v>
      </c>
      <c r="BM211" s="216" t="s">
        <v>984</v>
      </c>
    </row>
    <row r="212" spans="2:51" s="13" customFormat="1" ht="10.2">
      <c r="B212" s="218"/>
      <c r="C212" s="219"/>
      <c r="D212" s="220" t="s">
        <v>226</v>
      </c>
      <c r="E212" s="221" t="s">
        <v>1</v>
      </c>
      <c r="F212" s="222" t="s">
        <v>985</v>
      </c>
      <c r="G212" s="219"/>
      <c r="H212" s="223">
        <v>876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226</v>
      </c>
      <c r="AU212" s="229" t="s">
        <v>86</v>
      </c>
      <c r="AV212" s="13" t="s">
        <v>86</v>
      </c>
      <c r="AW212" s="13" t="s">
        <v>32</v>
      </c>
      <c r="AX212" s="13" t="s">
        <v>76</v>
      </c>
      <c r="AY212" s="229" t="s">
        <v>176</v>
      </c>
    </row>
    <row r="213" spans="2:51" s="14" customFormat="1" ht="10.2">
      <c r="B213" s="233"/>
      <c r="C213" s="234"/>
      <c r="D213" s="220" t="s">
        <v>226</v>
      </c>
      <c r="E213" s="235" t="s">
        <v>1</v>
      </c>
      <c r="F213" s="236" t="s">
        <v>249</v>
      </c>
      <c r="G213" s="234"/>
      <c r="H213" s="237">
        <v>876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226</v>
      </c>
      <c r="AU213" s="243" t="s">
        <v>86</v>
      </c>
      <c r="AV213" s="14" t="s">
        <v>193</v>
      </c>
      <c r="AW213" s="14" t="s">
        <v>32</v>
      </c>
      <c r="AX213" s="14" t="s">
        <v>84</v>
      </c>
      <c r="AY213" s="243" t="s">
        <v>176</v>
      </c>
    </row>
    <row r="214" spans="1:65" s="2" customFormat="1" ht="24.15" customHeight="1">
      <c r="A214" s="34"/>
      <c r="B214" s="35"/>
      <c r="C214" s="205" t="s">
        <v>355</v>
      </c>
      <c r="D214" s="205" t="s">
        <v>179</v>
      </c>
      <c r="E214" s="206" t="s">
        <v>365</v>
      </c>
      <c r="F214" s="207" t="s">
        <v>366</v>
      </c>
      <c r="G214" s="208" t="s">
        <v>236</v>
      </c>
      <c r="H214" s="209">
        <v>869</v>
      </c>
      <c r="I214" s="210"/>
      <c r="J214" s="211">
        <f>ROUND(I214*H214,2)</f>
        <v>0</v>
      </c>
      <c r="K214" s="207" t="s">
        <v>183</v>
      </c>
      <c r="L214" s="39"/>
      <c r="M214" s="212" t="s">
        <v>1</v>
      </c>
      <c r="N214" s="213" t="s">
        <v>41</v>
      </c>
      <c r="O214" s="71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193</v>
      </c>
      <c r="AT214" s="216" t="s">
        <v>179</v>
      </c>
      <c r="AU214" s="216" t="s">
        <v>86</v>
      </c>
      <c r="AY214" s="17" t="s">
        <v>176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84</v>
      </c>
      <c r="BK214" s="217">
        <f>ROUND(I214*H214,2)</f>
        <v>0</v>
      </c>
      <c r="BL214" s="17" t="s">
        <v>193</v>
      </c>
      <c r="BM214" s="216" t="s">
        <v>986</v>
      </c>
    </row>
    <row r="215" spans="2:51" s="15" customFormat="1" ht="20.4">
      <c r="B215" s="249"/>
      <c r="C215" s="250"/>
      <c r="D215" s="220" t="s">
        <v>226</v>
      </c>
      <c r="E215" s="251" t="s">
        <v>1</v>
      </c>
      <c r="F215" s="252" t="s">
        <v>981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226</v>
      </c>
      <c r="AU215" s="258" t="s">
        <v>86</v>
      </c>
      <c r="AV215" s="15" t="s">
        <v>84</v>
      </c>
      <c r="AW215" s="15" t="s">
        <v>32</v>
      </c>
      <c r="AX215" s="15" t="s">
        <v>76</v>
      </c>
      <c r="AY215" s="258" t="s">
        <v>176</v>
      </c>
    </row>
    <row r="216" spans="2:51" s="15" customFormat="1" ht="10.2">
      <c r="B216" s="249"/>
      <c r="C216" s="250"/>
      <c r="D216" s="220" t="s">
        <v>226</v>
      </c>
      <c r="E216" s="251" t="s">
        <v>1</v>
      </c>
      <c r="F216" s="252" t="s">
        <v>987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226</v>
      </c>
      <c r="AU216" s="258" t="s">
        <v>86</v>
      </c>
      <c r="AV216" s="15" t="s">
        <v>84</v>
      </c>
      <c r="AW216" s="15" t="s">
        <v>32</v>
      </c>
      <c r="AX216" s="15" t="s">
        <v>76</v>
      </c>
      <c r="AY216" s="258" t="s">
        <v>176</v>
      </c>
    </row>
    <row r="217" spans="2:51" s="13" customFormat="1" ht="10.2">
      <c r="B217" s="218"/>
      <c r="C217" s="219"/>
      <c r="D217" s="220" t="s">
        <v>226</v>
      </c>
      <c r="E217" s="221" t="s">
        <v>1</v>
      </c>
      <c r="F217" s="222" t="s">
        <v>988</v>
      </c>
      <c r="G217" s="219"/>
      <c r="H217" s="223">
        <v>869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226</v>
      </c>
      <c r="AU217" s="229" t="s">
        <v>86</v>
      </c>
      <c r="AV217" s="13" t="s">
        <v>86</v>
      </c>
      <c r="AW217" s="13" t="s">
        <v>32</v>
      </c>
      <c r="AX217" s="13" t="s">
        <v>84</v>
      </c>
      <c r="AY217" s="229" t="s">
        <v>176</v>
      </c>
    </row>
    <row r="218" spans="1:65" s="2" customFormat="1" ht="14.4" customHeight="1">
      <c r="A218" s="34"/>
      <c r="B218" s="35"/>
      <c r="C218" s="205" t="s">
        <v>359</v>
      </c>
      <c r="D218" s="205" t="s">
        <v>179</v>
      </c>
      <c r="E218" s="206" t="s">
        <v>369</v>
      </c>
      <c r="F218" s="207" t="s">
        <v>370</v>
      </c>
      <c r="G218" s="208" t="s">
        <v>236</v>
      </c>
      <c r="H218" s="209">
        <v>869</v>
      </c>
      <c r="I218" s="210"/>
      <c r="J218" s="211">
        <f>ROUND(I218*H218,2)</f>
        <v>0</v>
      </c>
      <c r="K218" s="207" t="s">
        <v>183</v>
      </c>
      <c r="L218" s="39"/>
      <c r="M218" s="212" t="s">
        <v>1</v>
      </c>
      <c r="N218" s="213" t="s">
        <v>41</v>
      </c>
      <c r="O218" s="71"/>
      <c r="P218" s="214">
        <f>O218*H218</f>
        <v>0</v>
      </c>
      <c r="Q218" s="214">
        <v>0.00127</v>
      </c>
      <c r="R218" s="214">
        <f>Q218*H218</f>
        <v>1.10363</v>
      </c>
      <c r="S218" s="214">
        <v>0</v>
      </c>
      <c r="T218" s="21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6" t="s">
        <v>193</v>
      </c>
      <c r="AT218" s="216" t="s">
        <v>179</v>
      </c>
      <c r="AU218" s="216" t="s">
        <v>86</v>
      </c>
      <c r="AY218" s="17" t="s">
        <v>176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84</v>
      </c>
      <c r="BK218" s="217">
        <f>ROUND(I218*H218,2)</f>
        <v>0</v>
      </c>
      <c r="BL218" s="17" t="s">
        <v>193</v>
      </c>
      <c r="BM218" s="216" t="s">
        <v>989</v>
      </c>
    </row>
    <row r="219" spans="2:51" s="15" customFormat="1" ht="20.4">
      <c r="B219" s="249"/>
      <c r="C219" s="250"/>
      <c r="D219" s="220" t="s">
        <v>226</v>
      </c>
      <c r="E219" s="251" t="s">
        <v>1</v>
      </c>
      <c r="F219" s="252" t="s">
        <v>990</v>
      </c>
      <c r="G219" s="250"/>
      <c r="H219" s="251" t="s">
        <v>1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226</v>
      </c>
      <c r="AU219" s="258" t="s">
        <v>86</v>
      </c>
      <c r="AV219" s="15" t="s">
        <v>84</v>
      </c>
      <c r="AW219" s="15" t="s">
        <v>32</v>
      </c>
      <c r="AX219" s="15" t="s">
        <v>76</v>
      </c>
      <c r="AY219" s="258" t="s">
        <v>176</v>
      </c>
    </row>
    <row r="220" spans="2:51" s="15" customFormat="1" ht="10.2">
      <c r="B220" s="249"/>
      <c r="C220" s="250"/>
      <c r="D220" s="220" t="s">
        <v>226</v>
      </c>
      <c r="E220" s="251" t="s">
        <v>1</v>
      </c>
      <c r="F220" s="252" t="s">
        <v>940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226</v>
      </c>
      <c r="AU220" s="258" t="s">
        <v>86</v>
      </c>
      <c r="AV220" s="15" t="s">
        <v>84</v>
      </c>
      <c r="AW220" s="15" t="s">
        <v>32</v>
      </c>
      <c r="AX220" s="15" t="s">
        <v>76</v>
      </c>
      <c r="AY220" s="258" t="s">
        <v>176</v>
      </c>
    </row>
    <row r="221" spans="2:51" s="15" customFormat="1" ht="10.2">
      <c r="B221" s="249"/>
      <c r="C221" s="250"/>
      <c r="D221" s="220" t="s">
        <v>226</v>
      </c>
      <c r="E221" s="251" t="s">
        <v>1</v>
      </c>
      <c r="F221" s="252" t="s">
        <v>991</v>
      </c>
      <c r="G221" s="250"/>
      <c r="H221" s="251" t="s">
        <v>1</v>
      </c>
      <c r="I221" s="253"/>
      <c r="J221" s="250"/>
      <c r="K221" s="250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226</v>
      </c>
      <c r="AU221" s="258" t="s">
        <v>86</v>
      </c>
      <c r="AV221" s="15" t="s">
        <v>84</v>
      </c>
      <c r="AW221" s="15" t="s">
        <v>32</v>
      </c>
      <c r="AX221" s="15" t="s">
        <v>76</v>
      </c>
      <c r="AY221" s="258" t="s">
        <v>176</v>
      </c>
    </row>
    <row r="222" spans="2:51" s="13" customFormat="1" ht="10.2">
      <c r="B222" s="218"/>
      <c r="C222" s="219"/>
      <c r="D222" s="220" t="s">
        <v>226</v>
      </c>
      <c r="E222" s="221" t="s">
        <v>1</v>
      </c>
      <c r="F222" s="222" t="s">
        <v>988</v>
      </c>
      <c r="G222" s="219"/>
      <c r="H222" s="223">
        <v>869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226</v>
      </c>
      <c r="AU222" s="229" t="s">
        <v>86</v>
      </c>
      <c r="AV222" s="13" t="s">
        <v>86</v>
      </c>
      <c r="AW222" s="13" t="s">
        <v>32</v>
      </c>
      <c r="AX222" s="13" t="s">
        <v>84</v>
      </c>
      <c r="AY222" s="229" t="s">
        <v>176</v>
      </c>
    </row>
    <row r="223" spans="1:65" s="2" customFormat="1" ht="14.4" customHeight="1">
      <c r="A223" s="34"/>
      <c r="B223" s="35"/>
      <c r="C223" s="259" t="s">
        <v>364</v>
      </c>
      <c r="D223" s="259" t="s">
        <v>341</v>
      </c>
      <c r="E223" s="260" t="s">
        <v>372</v>
      </c>
      <c r="F223" s="261" t="s">
        <v>373</v>
      </c>
      <c r="G223" s="262" t="s">
        <v>374</v>
      </c>
      <c r="H223" s="263">
        <v>21.725</v>
      </c>
      <c r="I223" s="264"/>
      <c r="J223" s="265">
        <f>ROUND(I223*H223,2)</f>
        <v>0</v>
      </c>
      <c r="K223" s="261" t="s">
        <v>183</v>
      </c>
      <c r="L223" s="266"/>
      <c r="M223" s="267" t="s">
        <v>1</v>
      </c>
      <c r="N223" s="268" t="s">
        <v>41</v>
      </c>
      <c r="O223" s="71"/>
      <c r="P223" s="214">
        <f>O223*H223</f>
        <v>0</v>
      </c>
      <c r="Q223" s="214">
        <v>0.001</v>
      </c>
      <c r="R223" s="214">
        <f>Q223*H223</f>
        <v>0.021725</v>
      </c>
      <c r="S223" s="214">
        <v>0</v>
      </c>
      <c r="T223" s="21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6" t="s">
        <v>210</v>
      </c>
      <c r="AT223" s="216" t="s">
        <v>341</v>
      </c>
      <c r="AU223" s="216" t="s">
        <v>86</v>
      </c>
      <c r="AY223" s="17" t="s">
        <v>176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7" t="s">
        <v>84</v>
      </c>
      <c r="BK223" s="217">
        <f>ROUND(I223*H223,2)</f>
        <v>0</v>
      </c>
      <c r="BL223" s="17" t="s">
        <v>193</v>
      </c>
      <c r="BM223" s="216" t="s">
        <v>992</v>
      </c>
    </row>
    <row r="224" spans="2:51" s="13" customFormat="1" ht="10.2">
      <c r="B224" s="218"/>
      <c r="C224" s="219"/>
      <c r="D224" s="220" t="s">
        <v>226</v>
      </c>
      <c r="E224" s="219"/>
      <c r="F224" s="222" t="s">
        <v>993</v>
      </c>
      <c r="G224" s="219"/>
      <c r="H224" s="223">
        <v>21.725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226</v>
      </c>
      <c r="AU224" s="229" t="s">
        <v>86</v>
      </c>
      <c r="AV224" s="13" t="s">
        <v>86</v>
      </c>
      <c r="AW224" s="13" t="s">
        <v>4</v>
      </c>
      <c r="AX224" s="13" t="s">
        <v>84</v>
      </c>
      <c r="AY224" s="229" t="s">
        <v>176</v>
      </c>
    </row>
    <row r="225" spans="1:65" s="2" customFormat="1" ht="14.4" customHeight="1">
      <c r="A225" s="34"/>
      <c r="B225" s="35"/>
      <c r="C225" s="205" t="s">
        <v>368</v>
      </c>
      <c r="D225" s="205" t="s">
        <v>179</v>
      </c>
      <c r="E225" s="206" t="s">
        <v>378</v>
      </c>
      <c r="F225" s="207" t="s">
        <v>379</v>
      </c>
      <c r="G225" s="208" t="s">
        <v>236</v>
      </c>
      <c r="H225" s="209">
        <v>869</v>
      </c>
      <c r="I225" s="210"/>
      <c r="J225" s="211">
        <f>ROUND(I225*H225,2)</f>
        <v>0</v>
      </c>
      <c r="K225" s="207" t="s">
        <v>183</v>
      </c>
      <c r="L225" s="39"/>
      <c r="M225" s="212" t="s">
        <v>1</v>
      </c>
      <c r="N225" s="213" t="s">
        <v>41</v>
      </c>
      <c r="O225" s="71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6" t="s">
        <v>193</v>
      </c>
      <c r="AT225" s="216" t="s">
        <v>179</v>
      </c>
      <c r="AU225" s="216" t="s">
        <v>86</v>
      </c>
      <c r="AY225" s="17" t="s">
        <v>176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7" t="s">
        <v>84</v>
      </c>
      <c r="BK225" s="217">
        <f>ROUND(I225*H225,2)</f>
        <v>0</v>
      </c>
      <c r="BL225" s="17" t="s">
        <v>193</v>
      </c>
      <c r="BM225" s="216" t="s">
        <v>994</v>
      </c>
    </row>
    <row r="226" spans="2:51" s="15" customFormat="1" ht="20.4">
      <c r="B226" s="249"/>
      <c r="C226" s="250"/>
      <c r="D226" s="220" t="s">
        <v>226</v>
      </c>
      <c r="E226" s="251" t="s">
        <v>1</v>
      </c>
      <c r="F226" s="252" t="s">
        <v>990</v>
      </c>
      <c r="G226" s="250"/>
      <c r="H226" s="251" t="s">
        <v>1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226</v>
      </c>
      <c r="AU226" s="258" t="s">
        <v>86</v>
      </c>
      <c r="AV226" s="15" t="s">
        <v>84</v>
      </c>
      <c r="AW226" s="15" t="s">
        <v>32</v>
      </c>
      <c r="AX226" s="15" t="s">
        <v>76</v>
      </c>
      <c r="AY226" s="258" t="s">
        <v>176</v>
      </c>
    </row>
    <row r="227" spans="2:51" s="15" customFormat="1" ht="10.2">
      <c r="B227" s="249"/>
      <c r="C227" s="250"/>
      <c r="D227" s="220" t="s">
        <v>226</v>
      </c>
      <c r="E227" s="251" t="s">
        <v>1</v>
      </c>
      <c r="F227" s="252" t="s">
        <v>940</v>
      </c>
      <c r="G227" s="250"/>
      <c r="H227" s="251" t="s">
        <v>1</v>
      </c>
      <c r="I227" s="253"/>
      <c r="J227" s="250"/>
      <c r="K227" s="250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226</v>
      </c>
      <c r="AU227" s="258" t="s">
        <v>86</v>
      </c>
      <c r="AV227" s="15" t="s">
        <v>84</v>
      </c>
      <c r="AW227" s="15" t="s">
        <v>32</v>
      </c>
      <c r="AX227" s="15" t="s">
        <v>76</v>
      </c>
      <c r="AY227" s="258" t="s">
        <v>176</v>
      </c>
    </row>
    <row r="228" spans="2:51" s="15" customFormat="1" ht="10.2">
      <c r="B228" s="249"/>
      <c r="C228" s="250"/>
      <c r="D228" s="220" t="s">
        <v>226</v>
      </c>
      <c r="E228" s="251" t="s">
        <v>1</v>
      </c>
      <c r="F228" s="252" t="s">
        <v>991</v>
      </c>
      <c r="G228" s="250"/>
      <c r="H228" s="251" t="s">
        <v>1</v>
      </c>
      <c r="I228" s="253"/>
      <c r="J228" s="250"/>
      <c r="K228" s="250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226</v>
      </c>
      <c r="AU228" s="258" t="s">
        <v>86</v>
      </c>
      <c r="AV228" s="15" t="s">
        <v>84</v>
      </c>
      <c r="AW228" s="15" t="s">
        <v>32</v>
      </c>
      <c r="AX228" s="15" t="s">
        <v>76</v>
      </c>
      <c r="AY228" s="258" t="s">
        <v>176</v>
      </c>
    </row>
    <row r="229" spans="2:51" s="13" customFormat="1" ht="10.2">
      <c r="B229" s="218"/>
      <c r="C229" s="219"/>
      <c r="D229" s="220" t="s">
        <v>226</v>
      </c>
      <c r="E229" s="221" t="s">
        <v>1</v>
      </c>
      <c r="F229" s="222" t="s">
        <v>988</v>
      </c>
      <c r="G229" s="219"/>
      <c r="H229" s="223">
        <v>869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226</v>
      </c>
      <c r="AU229" s="229" t="s">
        <v>86</v>
      </c>
      <c r="AV229" s="13" t="s">
        <v>86</v>
      </c>
      <c r="AW229" s="13" t="s">
        <v>32</v>
      </c>
      <c r="AX229" s="13" t="s">
        <v>84</v>
      </c>
      <c r="AY229" s="229" t="s">
        <v>176</v>
      </c>
    </row>
    <row r="230" spans="2:63" s="12" customFormat="1" ht="22.8" customHeight="1">
      <c r="B230" s="189"/>
      <c r="C230" s="190"/>
      <c r="D230" s="191" t="s">
        <v>75</v>
      </c>
      <c r="E230" s="203" t="s">
        <v>175</v>
      </c>
      <c r="F230" s="203" t="s">
        <v>405</v>
      </c>
      <c r="G230" s="190"/>
      <c r="H230" s="190"/>
      <c r="I230" s="193"/>
      <c r="J230" s="204">
        <f>BK230</f>
        <v>0</v>
      </c>
      <c r="K230" s="190"/>
      <c r="L230" s="195"/>
      <c r="M230" s="196"/>
      <c r="N230" s="197"/>
      <c r="O230" s="197"/>
      <c r="P230" s="198">
        <f>SUM(P231:P317)</f>
        <v>0</v>
      </c>
      <c r="Q230" s="197"/>
      <c r="R230" s="198">
        <f>SUM(R231:R317)</f>
        <v>4.09165</v>
      </c>
      <c r="S230" s="197"/>
      <c r="T230" s="199">
        <f>SUM(T231:T317)</f>
        <v>0</v>
      </c>
      <c r="AR230" s="200" t="s">
        <v>84</v>
      </c>
      <c r="AT230" s="201" t="s">
        <v>75</v>
      </c>
      <c r="AU230" s="201" t="s">
        <v>84</v>
      </c>
      <c r="AY230" s="200" t="s">
        <v>176</v>
      </c>
      <c r="BK230" s="202">
        <f>SUM(BK231:BK317)</f>
        <v>0</v>
      </c>
    </row>
    <row r="231" spans="1:65" s="2" customFormat="1" ht="14.4" customHeight="1">
      <c r="A231" s="34"/>
      <c r="B231" s="35"/>
      <c r="C231" s="205" t="s">
        <v>7</v>
      </c>
      <c r="D231" s="205" t="s">
        <v>179</v>
      </c>
      <c r="E231" s="206" t="s">
        <v>407</v>
      </c>
      <c r="F231" s="207" t="s">
        <v>408</v>
      </c>
      <c r="G231" s="208" t="s">
        <v>236</v>
      </c>
      <c r="H231" s="209">
        <v>187</v>
      </c>
      <c r="I231" s="210"/>
      <c r="J231" s="211">
        <f>ROUND(I231*H231,2)</f>
        <v>0</v>
      </c>
      <c r="K231" s="207" t="s">
        <v>183</v>
      </c>
      <c r="L231" s="39"/>
      <c r="M231" s="212" t="s">
        <v>1</v>
      </c>
      <c r="N231" s="213" t="s">
        <v>41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193</v>
      </c>
      <c r="AT231" s="216" t="s">
        <v>179</v>
      </c>
      <c r="AU231" s="216" t="s">
        <v>86</v>
      </c>
      <c r="AY231" s="17" t="s">
        <v>176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84</v>
      </c>
      <c r="BK231" s="217">
        <f>ROUND(I231*H231,2)</f>
        <v>0</v>
      </c>
      <c r="BL231" s="17" t="s">
        <v>193</v>
      </c>
      <c r="BM231" s="216" t="s">
        <v>995</v>
      </c>
    </row>
    <row r="232" spans="2:51" s="15" customFormat="1" ht="10.2">
      <c r="B232" s="249"/>
      <c r="C232" s="250"/>
      <c r="D232" s="220" t="s">
        <v>226</v>
      </c>
      <c r="E232" s="251" t="s">
        <v>1</v>
      </c>
      <c r="F232" s="252" t="s">
        <v>410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226</v>
      </c>
      <c r="AU232" s="258" t="s">
        <v>86</v>
      </c>
      <c r="AV232" s="15" t="s">
        <v>84</v>
      </c>
      <c r="AW232" s="15" t="s">
        <v>32</v>
      </c>
      <c r="AX232" s="15" t="s">
        <v>76</v>
      </c>
      <c r="AY232" s="258" t="s">
        <v>176</v>
      </c>
    </row>
    <row r="233" spans="2:51" s="15" customFormat="1" ht="10.2">
      <c r="B233" s="249"/>
      <c r="C233" s="250"/>
      <c r="D233" s="220" t="s">
        <v>226</v>
      </c>
      <c r="E233" s="251" t="s">
        <v>1</v>
      </c>
      <c r="F233" s="252" t="s">
        <v>411</v>
      </c>
      <c r="G233" s="250"/>
      <c r="H233" s="251" t="s">
        <v>1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226</v>
      </c>
      <c r="AU233" s="258" t="s">
        <v>86</v>
      </c>
      <c r="AV233" s="15" t="s">
        <v>84</v>
      </c>
      <c r="AW233" s="15" t="s">
        <v>32</v>
      </c>
      <c r="AX233" s="15" t="s">
        <v>76</v>
      </c>
      <c r="AY233" s="258" t="s">
        <v>176</v>
      </c>
    </row>
    <row r="234" spans="2:51" s="15" customFormat="1" ht="10.2">
      <c r="B234" s="249"/>
      <c r="C234" s="250"/>
      <c r="D234" s="220" t="s">
        <v>226</v>
      </c>
      <c r="E234" s="251" t="s">
        <v>1</v>
      </c>
      <c r="F234" s="252" t="s">
        <v>996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226</v>
      </c>
      <c r="AU234" s="258" t="s">
        <v>86</v>
      </c>
      <c r="AV234" s="15" t="s">
        <v>84</v>
      </c>
      <c r="AW234" s="15" t="s">
        <v>32</v>
      </c>
      <c r="AX234" s="15" t="s">
        <v>76</v>
      </c>
      <c r="AY234" s="258" t="s">
        <v>176</v>
      </c>
    </row>
    <row r="235" spans="2:51" s="13" customFormat="1" ht="10.2">
      <c r="B235" s="218"/>
      <c r="C235" s="219"/>
      <c r="D235" s="220" t="s">
        <v>226</v>
      </c>
      <c r="E235" s="221" t="s">
        <v>1</v>
      </c>
      <c r="F235" s="222" t="s">
        <v>997</v>
      </c>
      <c r="G235" s="219"/>
      <c r="H235" s="223">
        <v>187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226</v>
      </c>
      <c r="AU235" s="229" t="s">
        <v>86</v>
      </c>
      <c r="AV235" s="13" t="s">
        <v>86</v>
      </c>
      <c r="AW235" s="13" t="s">
        <v>32</v>
      </c>
      <c r="AX235" s="13" t="s">
        <v>84</v>
      </c>
      <c r="AY235" s="229" t="s">
        <v>176</v>
      </c>
    </row>
    <row r="236" spans="1:65" s="2" customFormat="1" ht="14.4" customHeight="1">
      <c r="A236" s="34"/>
      <c r="B236" s="35"/>
      <c r="C236" s="205" t="s">
        <v>377</v>
      </c>
      <c r="D236" s="205" t="s">
        <v>179</v>
      </c>
      <c r="E236" s="206" t="s">
        <v>415</v>
      </c>
      <c r="F236" s="207" t="s">
        <v>416</v>
      </c>
      <c r="G236" s="208" t="s">
        <v>236</v>
      </c>
      <c r="H236" s="209">
        <v>876</v>
      </c>
      <c r="I236" s="210"/>
      <c r="J236" s="211">
        <f>ROUND(I236*H236,2)</f>
        <v>0</v>
      </c>
      <c r="K236" s="207" t="s">
        <v>183</v>
      </c>
      <c r="L236" s="39"/>
      <c r="M236" s="212" t="s">
        <v>1</v>
      </c>
      <c r="N236" s="213" t="s">
        <v>41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193</v>
      </c>
      <c r="AT236" s="216" t="s">
        <v>179</v>
      </c>
      <c r="AU236" s="216" t="s">
        <v>86</v>
      </c>
      <c r="AY236" s="17" t="s">
        <v>176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84</v>
      </c>
      <c r="BK236" s="217">
        <f>ROUND(I236*H236,2)</f>
        <v>0</v>
      </c>
      <c r="BL236" s="17" t="s">
        <v>193</v>
      </c>
      <c r="BM236" s="216" t="s">
        <v>998</v>
      </c>
    </row>
    <row r="237" spans="2:51" s="15" customFormat="1" ht="20.4">
      <c r="B237" s="249"/>
      <c r="C237" s="250"/>
      <c r="D237" s="220" t="s">
        <v>226</v>
      </c>
      <c r="E237" s="251" t="s">
        <v>1</v>
      </c>
      <c r="F237" s="252" t="s">
        <v>418</v>
      </c>
      <c r="G237" s="250"/>
      <c r="H237" s="251" t="s">
        <v>1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226</v>
      </c>
      <c r="AU237" s="258" t="s">
        <v>86</v>
      </c>
      <c r="AV237" s="15" t="s">
        <v>84</v>
      </c>
      <c r="AW237" s="15" t="s">
        <v>32</v>
      </c>
      <c r="AX237" s="15" t="s">
        <v>76</v>
      </c>
      <c r="AY237" s="258" t="s">
        <v>176</v>
      </c>
    </row>
    <row r="238" spans="2:51" s="15" customFormat="1" ht="10.2">
      <c r="B238" s="249"/>
      <c r="C238" s="250"/>
      <c r="D238" s="220" t="s">
        <v>226</v>
      </c>
      <c r="E238" s="251" t="s">
        <v>1</v>
      </c>
      <c r="F238" s="252" t="s">
        <v>999</v>
      </c>
      <c r="G238" s="250"/>
      <c r="H238" s="251" t="s">
        <v>1</v>
      </c>
      <c r="I238" s="253"/>
      <c r="J238" s="250"/>
      <c r="K238" s="250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226</v>
      </c>
      <c r="AU238" s="258" t="s">
        <v>86</v>
      </c>
      <c r="AV238" s="15" t="s">
        <v>84</v>
      </c>
      <c r="AW238" s="15" t="s">
        <v>32</v>
      </c>
      <c r="AX238" s="15" t="s">
        <v>76</v>
      </c>
      <c r="AY238" s="258" t="s">
        <v>176</v>
      </c>
    </row>
    <row r="239" spans="2:51" s="13" customFormat="1" ht="10.2">
      <c r="B239" s="218"/>
      <c r="C239" s="219"/>
      <c r="D239" s="220" t="s">
        <v>226</v>
      </c>
      <c r="E239" s="221" t="s">
        <v>1</v>
      </c>
      <c r="F239" s="222" t="s">
        <v>985</v>
      </c>
      <c r="G239" s="219"/>
      <c r="H239" s="223">
        <v>876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226</v>
      </c>
      <c r="AU239" s="229" t="s">
        <v>86</v>
      </c>
      <c r="AV239" s="13" t="s">
        <v>86</v>
      </c>
      <c r="AW239" s="13" t="s">
        <v>32</v>
      </c>
      <c r="AX239" s="13" t="s">
        <v>76</v>
      </c>
      <c r="AY239" s="229" t="s">
        <v>176</v>
      </c>
    </row>
    <row r="240" spans="2:51" s="14" customFormat="1" ht="10.2">
      <c r="B240" s="233"/>
      <c r="C240" s="234"/>
      <c r="D240" s="220" t="s">
        <v>226</v>
      </c>
      <c r="E240" s="235" t="s">
        <v>1</v>
      </c>
      <c r="F240" s="236" t="s">
        <v>249</v>
      </c>
      <c r="G240" s="234"/>
      <c r="H240" s="237">
        <v>876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226</v>
      </c>
      <c r="AU240" s="243" t="s">
        <v>86</v>
      </c>
      <c r="AV240" s="14" t="s">
        <v>193</v>
      </c>
      <c r="AW240" s="14" t="s">
        <v>32</v>
      </c>
      <c r="AX240" s="14" t="s">
        <v>84</v>
      </c>
      <c r="AY240" s="243" t="s">
        <v>176</v>
      </c>
    </row>
    <row r="241" spans="1:65" s="2" customFormat="1" ht="24.15" customHeight="1">
      <c r="A241" s="34"/>
      <c r="B241" s="35"/>
      <c r="C241" s="205" t="s">
        <v>382</v>
      </c>
      <c r="D241" s="205" t="s">
        <v>179</v>
      </c>
      <c r="E241" s="206" t="s">
        <v>422</v>
      </c>
      <c r="F241" s="207" t="s">
        <v>423</v>
      </c>
      <c r="G241" s="208" t="s">
        <v>236</v>
      </c>
      <c r="H241" s="209">
        <v>848</v>
      </c>
      <c r="I241" s="210"/>
      <c r="J241" s="211">
        <f>ROUND(I241*H241,2)</f>
        <v>0</v>
      </c>
      <c r="K241" s="207" t="s">
        <v>183</v>
      </c>
      <c r="L241" s="39"/>
      <c r="M241" s="212" t="s">
        <v>1</v>
      </c>
      <c r="N241" s="213" t="s">
        <v>41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193</v>
      </c>
      <c r="AT241" s="216" t="s">
        <v>179</v>
      </c>
      <c r="AU241" s="216" t="s">
        <v>86</v>
      </c>
      <c r="AY241" s="17" t="s">
        <v>176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84</v>
      </c>
      <c r="BK241" s="217">
        <f>ROUND(I241*H241,2)</f>
        <v>0</v>
      </c>
      <c r="BL241" s="17" t="s">
        <v>193</v>
      </c>
      <c r="BM241" s="216" t="s">
        <v>1000</v>
      </c>
    </row>
    <row r="242" spans="2:51" s="15" customFormat="1" ht="20.4">
      <c r="B242" s="249"/>
      <c r="C242" s="250"/>
      <c r="D242" s="220" t="s">
        <v>226</v>
      </c>
      <c r="E242" s="251" t="s">
        <v>1</v>
      </c>
      <c r="F242" s="252" t="s">
        <v>425</v>
      </c>
      <c r="G242" s="250"/>
      <c r="H242" s="251" t="s">
        <v>1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226</v>
      </c>
      <c r="AU242" s="258" t="s">
        <v>86</v>
      </c>
      <c r="AV242" s="15" t="s">
        <v>84</v>
      </c>
      <c r="AW242" s="15" t="s">
        <v>32</v>
      </c>
      <c r="AX242" s="15" t="s">
        <v>76</v>
      </c>
      <c r="AY242" s="258" t="s">
        <v>176</v>
      </c>
    </row>
    <row r="243" spans="2:51" s="15" customFormat="1" ht="10.2">
      <c r="B243" s="249"/>
      <c r="C243" s="250"/>
      <c r="D243" s="220" t="s">
        <v>226</v>
      </c>
      <c r="E243" s="251" t="s">
        <v>1</v>
      </c>
      <c r="F243" s="252" t="s">
        <v>1001</v>
      </c>
      <c r="G243" s="250"/>
      <c r="H243" s="251" t="s">
        <v>1</v>
      </c>
      <c r="I243" s="253"/>
      <c r="J243" s="250"/>
      <c r="K243" s="250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226</v>
      </c>
      <c r="AU243" s="258" t="s">
        <v>86</v>
      </c>
      <c r="AV243" s="15" t="s">
        <v>84</v>
      </c>
      <c r="AW243" s="15" t="s">
        <v>32</v>
      </c>
      <c r="AX243" s="15" t="s">
        <v>76</v>
      </c>
      <c r="AY243" s="258" t="s">
        <v>176</v>
      </c>
    </row>
    <row r="244" spans="2:51" s="13" customFormat="1" ht="10.2">
      <c r="B244" s="218"/>
      <c r="C244" s="219"/>
      <c r="D244" s="220" t="s">
        <v>226</v>
      </c>
      <c r="E244" s="221" t="s">
        <v>1</v>
      </c>
      <c r="F244" s="222" t="s">
        <v>1002</v>
      </c>
      <c r="G244" s="219"/>
      <c r="H244" s="223">
        <v>848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226</v>
      </c>
      <c r="AU244" s="229" t="s">
        <v>86</v>
      </c>
      <c r="AV244" s="13" t="s">
        <v>86</v>
      </c>
      <c r="AW244" s="13" t="s">
        <v>32</v>
      </c>
      <c r="AX244" s="13" t="s">
        <v>76</v>
      </c>
      <c r="AY244" s="229" t="s">
        <v>176</v>
      </c>
    </row>
    <row r="245" spans="2:51" s="14" customFormat="1" ht="10.2">
      <c r="B245" s="233"/>
      <c r="C245" s="234"/>
      <c r="D245" s="220" t="s">
        <v>226</v>
      </c>
      <c r="E245" s="235" t="s">
        <v>1</v>
      </c>
      <c r="F245" s="236" t="s">
        <v>249</v>
      </c>
      <c r="G245" s="234"/>
      <c r="H245" s="237">
        <v>848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226</v>
      </c>
      <c r="AU245" s="243" t="s">
        <v>86</v>
      </c>
      <c r="AV245" s="14" t="s">
        <v>193</v>
      </c>
      <c r="AW245" s="14" t="s">
        <v>32</v>
      </c>
      <c r="AX245" s="14" t="s">
        <v>84</v>
      </c>
      <c r="AY245" s="243" t="s">
        <v>176</v>
      </c>
    </row>
    <row r="246" spans="1:65" s="2" customFormat="1" ht="24.15" customHeight="1">
      <c r="A246" s="34"/>
      <c r="B246" s="35"/>
      <c r="C246" s="205" t="s">
        <v>387</v>
      </c>
      <c r="D246" s="205" t="s">
        <v>179</v>
      </c>
      <c r="E246" s="206" t="s">
        <v>429</v>
      </c>
      <c r="F246" s="207" t="s">
        <v>430</v>
      </c>
      <c r="G246" s="208" t="s">
        <v>236</v>
      </c>
      <c r="H246" s="209">
        <v>820</v>
      </c>
      <c r="I246" s="210"/>
      <c r="J246" s="211">
        <f>ROUND(I246*H246,2)</f>
        <v>0</v>
      </c>
      <c r="K246" s="207" t="s">
        <v>183</v>
      </c>
      <c r="L246" s="39"/>
      <c r="M246" s="212" t="s">
        <v>1</v>
      </c>
      <c r="N246" s="213" t="s">
        <v>41</v>
      </c>
      <c r="O246" s="71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193</v>
      </c>
      <c r="AT246" s="216" t="s">
        <v>179</v>
      </c>
      <c r="AU246" s="216" t="s">
        <v>86</v>
      </c>
      <c r="AY246" s="17" t="s">
        <v>176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84</v>
      </c>
      <c r="BK246" s="217">
        <f>ROUND(I246*H246,2)</f>
        <v>0</v>
      </c>
      <c r="BL246" s="17" t="s">
        <v>193</v>
      </c>
      <c r="BM246" s="216" t="s">
        <v>1003</v>
      </c>
    </row>
    <row r="247" spans="2:51" s="15" customFormat="1" ht="20.4">
      <c r="B247" s="249"/>
      <c r="C247" s="250"/>
      <c r="D247" s="220" t="s">
        <v>226</v>
      </c>
      <c r="E247" s="251" t="s">
        <v>1</v>
      </c>
      <c r="F247" s="252" t="s">
        <v>432</v>
      </c>
      <c r="G247" s="250"/>
      <c r="H247" s="251" t="s">
        <v>1</v>
      </c>
      <c r="I247" s="253"/>
      <c r="J247" s="250"/>
      <c r="K247" s="250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226</v>
      </c>
      <c r="AU247" s="258" t="s">
        <v>86</v>
      </c>
      <c r="AV247" s="15" t="s">
        <v>84</v>
      </c>
      <c r="AW247" s="15" t="s">
        <v>32</v>
      </c>
      <c r="AX247" s="15" t="s">
        <v>76</v>
      </c>
      <c r="AY247" s="258" t="s">
        <v>176</v>
      </c>
    </row>
    <row r="248" spans="2:51" s="15" customFormat="1" ht="10.2">
      <c r="B248" s="249"/>
      <c r="C248" s="250"/>
      <c r="D248" s="220" t="s">
        <v>226</v>
      </c>
      <c r="E248" s="251" t="s">
        <v>1</v>
      </c>
      <c r="F248" s="252" t="s">
        <v>1004</v>
      </c>
      <c r="G248" s="250"/>
      <c r="H248" s="251" t="s">
        <v>1</v>
      </c>
      <c r="I248" s="253"/>
      <c r="J248" s="250"/>
      <c r="K248" s="250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226</v>
      </c>
      <c r="AU248" s="258" t="s">
        <v>86</v>
      </c>
      <c r="AV248" s="15" t="s">
        <v>84</v>
      </c>
      <c r="AW248" s="15" t="s">
        <v>32</v>
      </c>
      <c r="AX248" s="15" t="s">
        <v>76</v>
      </c>
      <c r="AY248" s="258" t="s">
        <v>176</v>
      </c>
    </row>
    <row r="249" spans="2:51" s="13" customFormat="1" ht="10.2">
      <c r="B249" s="218"/>
      <c r="C249" s="219"/>
      <c r="D249" s="220" t="s">
        <v>226</v>
      </c>
      <c r="E249" s="221" t="s">
        <v>1</v>
      </c>
      <c r="F249" s="222" t="s">
        <v>1005</v>
      </c>
      <c r="G249" s="219"/>
      <c r="H249" s="223">
        <v>820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226</v>
      </c>
      <c r="AU249" s="229" t="s">
        <v>86</v>
      </c>
      <c r="AV249" s="13" t="s">
        <v>86</v>
      </c>
      <c r="AW249" s="13" t="s">
        <v>32</v>
      </c>
      <c r="AX249" s="13" t="s">
        <v>84</v>
      </c>
      <c r="AY249" s="229" t="s">
        <v>176</v>
      </c>
    </row>
    <row r="250" spans="1:65" s="2" customFormat="1" ht="24.15" customHeight="1">
      <c r="A250" s="34"/>
      <c r="B250" s="35"/>
      <c r="C250" s="205" t="s">
        <v>392</v>
      </c>
      <c r="D250" s="205" t="s">
        <v>179</v>
      </c>
      <c r="E250" s="206" t="s">
        <v>436</v>
      </c>
      <c r="F250" s="207" t="s">
        <v>437</v>
      </c>
      <c r="G250" s="208" t="s">
        <v>236</v>
      </c>
      <c r="H250" s="209">
        <v>13.2</v>
      </c>
      <c r="I250" s="210"/>
      <c r="J250" s="211">
        <f>ROUND(I250*H250,2)</f>
        <v>0</v>
      </c>
      <c r="K250" s="207" t="s">
        <v>183</v>
      </c>
      <c r="L250" s="39"/>
      <c r="M250" s="212" t="s">
        <v>1</v>
      </c>
      <c r="N250" s="213" t="s">
        <v>41</v>
      </c>
      <c r="O250" s="71"/>
      <c r="P250" s="214">
        <f>O250*H250</f>
        <v>0</v>
      </c>
      <c r="Q250" s="214">
        <v>0.23</v>
      </c>
      <c r="R250" s="214">
        <f>Q250*H250</f>
        <v>3.036</v>
      </c>
      <c r="S250" s="214">
        <v>0</v>
      </c>
      <c r="T250" s="21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6" t="s">
        <v>193</v>
      </c>
      <c r="AT250" s="216" t="s">
        <v>179</v>
      </c>
      <c r="AU250" s="216" t="s">
        <v>86</v>
      </c>
      <c r="AY250" s="17" t="s">
        <v>176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84</v>
      </c>
      <c r="BK250" s="217">
        <f>ROUND(I250*H250,2)</f>
        <v>0</v>
      </c>
      <c r="BL250" s="17" t="s">
        <v>193</v>
      </c>
      <c r="BM250" s="216" t="s">
        <v>1006</v>
      </c>
    </row>
    <row r="251" spans="2:51" s="15" customFormat="1" ht="10.2">
      <c r="B251" s="249"/>
      <c r="C251" s="250"/>
      <c r="D251" s="220" t="s">
        <v>226</v>
      </c>
      <c r="E251" s="251" t="s">
        <v>1</v>
      </c>
      <c r="F251" s="252" t="s">
        <v>439</v>
      </c>
      <c r="G251" s="250"/>
      <c r="H251" s="251" t="s">
        <v>1</v>
      </c>
      <c r="I251" s="253"/>
      <c r="J251" s="250"/>
      <c r="K251" s="250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226</v>
      </c>
      <c r="AU251" s="258" t="s">
        <v>86</v>
      </c>
      <c r="AV251" s="15" t="s">
        <v>84</v>
      </c>
      <c r="AW251" s="15" t="s">
        <v>32</v>
      </c>
      <c r="AX251" s="15" t="s">
        <v>76</v>
      </c>
      <c r="AY251" s="258" t="s">
        <v>176</v>
      </c>
    </row>
    <row r="252" spans="2:51" s="15" customFormat="1" ht="10.2">
      <c r="B252" s="249"/>
      <c r="C252" s="250"/>
      <c r="D252" s="220" t="s">
        <v>226</v>
      </c>
      <c r="E252" s="251" t="s">
        <v>1</v>
      </c>
      <c r="F252" s="252" t="s">
        <v>440</v>
      </c>
      <c r="G252" s="250"/>
      <c r="H252" s="251" t="s">
        <v>1</v>
      </c>
      <c r="I252" s="253"/>
      <c r="J252" s="250"/>
      <c r="K252" s="250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226</v>
      </c>
      <c r="AU252" s="258" t="s">
        <v>86</v>
      </c>
      <c r="AV252" s="15" t="s">
        <v>84</v>
      </c>
      <c r="AW252" s="15" t="s">
        <v>32</v>
      </c>
      <c r="AX252" s="15" t="s">
        <v>76</v>
      </c>
      <c r="AY252" s="258" t="s">
        <v>176</v>
      </c>
    </row>
    <row r="253" spans="2:51" s="15" customFormat="1" ht="20.4">
      <c r="B253" s="249"/>
      <c r="C253" s="250"/>
      <c r="D253" s="220" t="s">
        <v>226</v>
      </c>
      <c r="E253" s="251" t="s">
        <v>1</v>
      </c>
      <c r="F253" s="252" t="s">
        <v>441</v>
      </c>
      <c r="G253" s="250"/>
      <c r="H253" s="251" t="s">
        <v>1</v>
      </c>
      <c r="I253" s="253"/>
      <c r="J253" s="250"/>
      <c r="K253" s="250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226</v>
      </c>
      <c r="AU253" s="258" t="s">
        <v>86</v>
      </c>
      <c r="AV253" s="15" t="s">
        <v>84</v>
      </c>
      <c r="AW253" s="15" t="s">
        <v>32</v>
      </c>
      <c r="AX253" s="15" t="s">
        <v>76</v>
      </c>
      <c r="AY253" s="258" t="s">
        <v>176</v>
      </c>
    </row>
    <row r="254" spans="2:51" s="15" customFormat="1" ht="10.2">
      <c r="B254" s="249"/>
      <c r="C254" s="250"/>
      <c r="D254" s="220" t="s">
        <v>226</v>
      </c>
      <c r="E254" s="251" t="s">
        <v>1</v>
      </c>
      <c r="F254" s="252" t="s">
        <v>1007</v>
      </c>
      <c r="G254" s="250"/>
      <c r="H254" s="251" t="s">
        <v>1</v>
      </c>
      <c r="I254" s="253"/>
      <c r="J254" s="250"/>
      <c r="K254" s="250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226</v>
      </c>
      <c r="AU254" s="258" t="s">
        <v>86</v>
      </c>
      <c r="AV254" s="15" t="s">
        <v>84</v>
      </c>
      <c r="AW254" s="15" t="s">
        <v>32</v>
      </c>
      <c r="AX254" s="15" t="s">
        <v>76</v>
      </c>
      <c r="AY254" s="258" t="s">
        <v>176</v>
      </c>
    </row>
    <row r="255" spans="2:51" s="13" customFormat="1" ht="10.2">
      <c r="B255" s="218"/>
      <c r="C255" s="219"/>
      <c r="D255" s="220" t="s">
        <v>226</v>
      </c>
      <c r="E255" s="221" t="s">
        <v>1</v>
      </c>
      <c r="F255" s="222" t="s">
        <v>1008</v>
      </c>
      <c r="G255" s="219"/>
      <c r="H255" s="223">
        <v>13.2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226</v>
      </c>
      <c r="AU255" s="229" t="s">
        <v>86</v>
      </c>
      <c r="AV255" s="13" t="s">
        <v>86</v>
      </c>
      <c r="AW255" s="13" t="s">
        <v>32</v>
      </c>
      <c r="AX255" s="13" t="s">
        <v>84</v>
      </c>
      <c r="AY255" s="229" t="s">
        <v>176</v>
      </c>
    </row>
    <row r="256" spans="1:65" s="2" customFormat="1" ht="24.15" customHeight="1">
      <c r="A256" s="34"/>
      <c r="B256" s="35"/>
      <c r="C256" s="205" t="s">
        <v>406</v>
      </c>
      <c r="D256" s="205" t="s">
        <v>179</v>
      </c>
      <c r="E256" s="206" t="s">
        <v>445</v>
      </c>
      <c r="F256" s="207" t="s">
        <v>446</v>
      </c>
      <c r="G256" s="208" t="s">
        <v>236</v>
      </c>
      <c r="H256" s="209">
        <v>848</v>
      </c>
      <c r="I256" s="210"/>
      <c r="J256" s="211">
        <f>ROUND(I256*H256,2)</f>
        <v>0</v>
      </c>
      <c r="K256" s="207" t="s">
        <v>183</v>
      </c>
      <c r="L256" s="39"/>
      <c r="M256" s="212" t="s">
        <v>1</v>
      </c>
      <c r="N256" s="213" t="s">
        <v>41</v>
      </c>
      <c r="O256" s="71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193</v>
      </c>
      <c r="AT256" s="216" t="s">
        <v>179</v>
      </c>
      <c r="AU256" s="216" t="s">
        <v>86</v>
      </c>
      <c r="AY256" s="17" t="s">
        <v>176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7" t="s">
        <v>84</v>
      </c>
      <c r="BK256" s="217">
        <f>ROUND(I256*H256,2)</f>
        <v>0</v>
      </c>
      <c r="BL256" s="17" t="s">
        <v>193</v>
      </c>
      <c r="BM256" s="216" t="s">
        <v>1009</v>
      </c>
    </row>
    <row r="257" spans="2:51" s="15" customFormat="1" ht="10.2">
      <c r="B257" s="249"/>
      <c r="C257" s="250"/>
      <c r="D257" s="220" t="s">
        <v>226</v>
      </c>
      <c r="E257" s="251" t="s">
        <v>1</v>
      </c>
      <c r="F257" s="252" t="s">
        <v>448</v>
      </c>
      <c r="G257" s="250"/>
      <c r="H257" s="251" t="s">
        <v>1</v>
      </c>
      <c r="I257" s="253"/>
      <c r="J257" s="250"/>
      <c r="K257" s="250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226</v>
      </c>
      <c r="AU257" s="258" t="s">
        <v>86</v>
      </c>
      <c r="AV257" s="15" t="s">
        <v>84</v>
      </c>
      <c r="AW257" s="15" t="s">
        <v>32</v>
      </c>
      <c r="AX257" s="15" t="s">
        <v>76</v>
      </c>
      <c r="AY257" s="258" t="s">
        <v>176</v>
      </c>
    </row>
    <row r="258" spans="2:51" s="15" customFormat="1" ht="10.2">
      <c r="B258" s="249"/>
      <c r="C258" s="250"/>
      <c r="D258" s="220" t="s">
        <v>226</v>
      </c>
      <c r="E258" s="251" t="s">
        <v>1</v>
      </c>
      <c r="F258" s="252" t="s">
        <v>449</v>
      </c>
      <c r="G258" s="250"/>
      <c r="H258" s="251" t="s">
        <v>1</v>
      </c>
      <c r="I258" s="253"/>
      <c r="J258" s="250"/>
      <c r="K258" s="250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226</v>
      </c>
      <c r="AU258" s="258" t="s">
        <v>86</v>
      </c>
      <c r="AV258" s="15" t="s">
        <v>84</v>
      </c>
      <c r="AW258" s="15" t="s">
        <v>32</v>
      </c>
      <c r="AX258" s="15" t="s">
        <v>76</v>
      </c>
      <c r="AY258" s="258" t="s">
        <v>176</v>
      </c>
    </row>
    <row r="259" spans="2:51" s="15" customFormat="1" ht="10.2">
      <c r="B259" s="249"/>
      <c r="C259" s="250"/>
      <c r="D259" s="220" t="s">
        <v>226</v>
      </c>
      <c r="E259" s="251" t="s">
        <v>1</v>
      </c>
      <c r="F259" s="252" t="s">
        <v>1010</v>
      </c>
      <c r="G259" s="250"/>
      <c r="H259" s="251" t="s">
        <v>1</v>
      </c>
      <c r="I259" s="253"/>
      <c r="J259" s="250"/>
      <c r="K259" s="250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226</v>
      </c>
      <c r="AU259" s="258" t="s">
        <v>86</v>
      </c>
      <c r="AV259" s="15" t="s">
        <v>84</v>
      </c>
      <c r="AW259" s="15" t="s">
        <v>32</v>
      </c>
      <c r="AX259" s="15" t="s">
        <v>76</v>
      </c>
      <c r="AY259" s="258" t="s">
        <v>176</v>
      </c>
    </row>
    <row r="260" spans="2:51" s="13" customFormat="1" ht="10.2">
      <c r="B260" s="218"/>
      <c r="C260" s="219"/>
      <c r="D260" s="220" t="s">
        <v>226</v>
      </c>
      <c r="E260" s="221" t="s">
        <v>1</v>
      </c>
      <c r="F260" s="222" t="s">
        <v>1002</v>
      </c>
      <c r="G260" s="219"/>
      <c r="H260" s="223">
        <v>848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226</v>
      </c>
      <c r="AU260" s="229" t="s">
        <v>86</v>
      </c>
      <c r="AV260" s="13" t="s">
        <v>86</v>
      </c>
      <c r="AW260" s="13" t="s">
        <v>32</v>
      </c>
      <c r="AX260" s="13" t="s">
        <v>76</v>
      </c>
      <c r="AY260" s="229" t="s">
        <v>176</v>
      </c>
    </row>
    <row r="261" spans="2:51" s="14" customFormat="1" ht="10.2">
      <c r="B261" s="233"/>
      <c r="C261" s="234"/>
      <c r="D261" s="220" t="s">
        <v>226</v>
      </c>
      <c r="E261" s="235" t="s">
        <v>1</v>
      </c>
      <c r="F261" s="236" t="s">
        <v>249</v>
      </c>
      <c r="G261" s="234"/>
      <c r="H261" s="237">
        <v>848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226</v>
      </c>
      <c r="AU261" s="243" t="s">
        <v>86</v>
      </c>
      <c r="AV261" s="14" t="s">
        <v>193</v>
      </c>
      <c r="AW261" s="14" t="s">
        <v>32</v>
      </c>
      <c r="AX261" s="14" t="s">
        <v>84</v>
      </c>
      <c r="AY261" s="243" t="s">
        <v>176</v>
      </c>
    </row>
    <row r="262" spans="1:65" s="2" customFormat="1" ht="14.4" customHeight="1">
      <c r="A262" s="34"/>
      <c r="B262" s="35"/>
      <c r="C262" s="205" t="s">
        <v>414</v>
      </c>
      <c r="D262" s="205" t="s">
        <v>179</v>
      </c>
      <c r="E262" s="206" t="s">
        <v>452</v>
      </c>
      <c r="F262" s="207" t="s">
        <v>453</v>
      </c>
      <c r="G262" s="208" t="s">
        <v>236</v>
      </c>
      <c r="H262" s="209">
        <v>1626</v>
      </c>
      <c r="I262" s="210"/>
      <c r="J262" s="211">
        <f>ROUND(I262*H262,2)</f>
        <v>0</v>
      </c>
      <c r="K262" s="207" t="s">
        <v>183</v>
      </c>
      <c r="L262" s="39"/>
      <c r="M262" s="212" t="s">
        <v>1</v>
      </c>
      <c r="N262" s="213" t="s">
        <v>41</v>
      </c>
      <c r="O262" s="71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6" t="s">
        <v>193</v>
      </c>
      <c r="AT262" s="216" t="s">
        <v>179</v>
      </c>
      <c r="AU262" s="216" t="s">
        <v>86</v>
      </c>
      <c r="AY262" s="17" t="s">
        <v>176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7" t="s">
        <v>84</v>
      </c>
      <c r="BK262" s="217">
        <f>ROUND(I262*H262,2)</f>
        <v>0</v>
      </c>
      <c r="BL262" s="17" t="s">
        <v>193</v>
      </c>
      <c r="BM262" s="216" t="s">
        <v>1011</v>
      </c>
    </row>
    <row r="263" spans="2:51" s="15" customFormat="1" ht="10.2">
      <c r="B263" s="249"/>
      <c r="C263" s="250"/>
      <c r="D263" s="220" t="s">
        <v>226</v>
      </c>
      <c r="E263" s="251" t="s">
        <v>1</v>
      </c>
      <c r="F263" s="252" t="s">
        <v>455</v>
      </c>
      <c r="G263" s="250"/>
      <c r="H263" s="251" t="s">
        <v>1</v>
      </c>
      <c r="I263" s="253"/>
      <c r="J263" s="250"/>
      <c r="K263" s="250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226</v>
      </c>
      <c r="AU263" s="258" t="s">
        <v>86</v>
      </c>
      <c r="AV263" s="15" t="s">
        <v>84</v>
      </c>
      <c r="AW263" s="15" t="s">
        <v>32</v>
      </c>
      <c r="AX263" s="15" t="s">
        <v>76</v>
      </c>
      <c r="AY263" s="258" t="s">
        <v>176</v>
      </c>
    </row>
    <row r="264" spans="2:51" s="15" customFormat="1" ht="10.2">
      <c r="B264" s="249"/>
      <c r="C264" s="250"/>
      <c r="D264" s="220" t="s">
        <v>226</v>
      </c>
      <c r="E264" s="251" t="s">
        <v>1</v>
      </c>
      <c r="F264" s="252" t="s">
        <v>456</v>
      </c>
      <c r="G264" s="250"/>
      <c r="H264" s="251" t="s">
        <v>1</v>
      </c>
      <c r="I264" s="253"/>
      <c r="J264" s="250"/>
      <c r="K264" s="250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226</v>
      </c>
      <c r="AU264" s="258" t="s">
        <v>86</v>
      </c>
      <c r="AV264" s="15" t="s">
        <v>84</v>
      </c>
      <c r="AW264" s="15" t="s">
        <v>32</v>
      </c>
      <c r="AX264" s="15" t="s">
        <v>76</v>
      </c>
      <c r="AY264" s="258" t="s">
        <v>176</v>
      </c>
    </row>
    <row r="265" spans="2:51" s="15" customFormat="1" ht="10.2">
      <c r="B265" s="249"/>
      <c r="C265" s="250"/>
      <c r="D265" s="220" t="s">
        <v>226</v>
      </c>
      <c r="E265" s="251" t="s">
        <v>1</v>
      </c>
      <c r="F265" s="252" t="s">
        <v>1012</v>
      </c>
      <c r="G265" s="250"/>
      <c r="H265" s="251" t="s">
        <v>1</v>
      </c>
      <c r="I265" s="253"/>
      <c r="J265" s="250"/>
      <c r="K265" s="250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226</v>
      </c>
      <c r="AU265" s="258" t="s">
        <v>86</v>
      </c>
      <c r="AV265" s="15" t="s">
        <v>84</v>
      </c>
      <c r="AW265" s="15" t="s">
        <v>32</v>
      </c>
      <c r="AX265" s="15" t="s">
        <v>76</v>
      </c>
      <c r="AY265" s="258" t="s">
        <v>176</v>
      </c>
    </row>
    <row r="266" spans="2:51" s="15" customFormat="1" ht="10.2">
      <c r="B266" s="249"/>
      <c r="C266" s="250"/>
      <c r="D266" s="220" t="s">
        <v>226</v>
      </c>
      <c r="E266" s="251" t="s">
        <v>1</v>
      </c>
      <c r="F266" s="252" t="s">
        <v>400</v>
      </c>
      <c r="G266" s="250"/>
      <c r="H266" s="251" t="s">
        <v>1</v>
      </c>
      <c r="I266" s="253"/>
      <c r="J266" s="250"/>
      <c r="K266" s="250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226</v>
      </c>
      <c r="AU266" s="258" t="s">
        <v>86</v>
      </c>
      <c r="AV266" s="15" t="s">
        <v>84</v>
      </c>
      <c r="AW266" s="15" t="s">
        <v>32</v>
      </c>
      <c r="AX266" s="15" t="s">
        <v>76</v>
      </c>
      <c r="AY266" s="258" t="s">
        <v>176</v>
      </c>
    </row>
    <row r="267" spans="2:51" s="15" customFormat="1" ht="10.2">
      <c r="B267" s="249"/>
      <c r="C267" s="250"/>
      <c r="D267" s="220" t="s">
        <v>226</v>
      </c>
      <c r="E267" s="251" t="s">
        <v>1</v>
      </c>
      <c r="F267" s="252" t="s">
        <v>458</v>
      </c>
      <c r="G267" s="250"/>
      <c r="H267" s="251" t="s">
        <v>1</v>
      </c>
      <c r="I267" s="253"/>
      <c r="J267" s="250"/>
      <c r="K267" s="250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226</v>
      </c>
      <c r="AU267" s="258" t="s">
        <v>86</v>
      </c>
      <c r="AV267" s="15" t="s">
        <v>84</v>
      </c>
      <c r="AW267" s="15" t="s">
        <v>32</v>
      </c>
      <c r="AX267" s="15" t="s">
        <v>76</v>
      </c>
      <c r="AY267" s="258" t="s">
        <v>176</v>
      </c>
    </row>
    <row r="268" spans="2:51" s="15" customFormat="1" ht="10.2">
      <c r="B268" s="249"/>
      <c r="C268" s="250"/>
      <c r="D268" s="220" t="s">
        <v>226</v>
      </c>
      <c r="E268" s="251" t="s">
        <v>1</v>
      </c>
      <c r="F268" s="252" t="s">
        <v>459</v>
      </c>
      <c r="G268" s="250"/>
      <c r="H268" s="251" t="s">
        <v>1</v>
      </c>
      <c r="I268" s="253"/>
      <c r="J268" s="250"/>
      <c r="K268" s="250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226</v>
      </c>
      <c r="AU268" s="258" t="s">
        <v>86</v>
      </c>
      <c r="AV268" s="15" t="s">
        <v>84</v>
      </c>
      <c r="AW268" s="15" t="s">
        <v>32</v>
      </c>
      <c r="AX268" s="15" t="s">
        <v>76</v>
      </c>
      <c r="AY268" s="258" t="s">
        <v>176</v>
      </c>
    </row>
    <row r="269" spans="2:51" s="15" customFormat="1" ht="10.2">
      <c r="B269" s="249"/>
      <c r="C269" s="250"/>
      <c r="D269" s="220" t="s">
        <v>226</v>
      </c>
      <c r="E269" s="251" t="s">
        <v>1</v>
      </c>
      <c r="F269" s="252" t="s">
        <v>1013</v>
      </c>
      <c r="G269" s="250"/>
      <c r="H269" s="251" t="s">
        <v>1</v>
      </c>
      <c r="I269" s="253"/>
      <c r="J269" s="250"/>
      <c r="K269" s="250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226</v>
      </c>
      <c r="AU269" s="258" t="s">
        <v>86</v>
      </c>
      <c r="AV269" s="15" t="s">
        <v>84</v>
      </c>
      <c r="AW269" s="15" t="s">
        <v>32</v>
      </c>
      <c r="AX269" s="15" t="s">
        <v>76</v>
      </c>
      <c r="AY269" s="258" t="s">
        <v>176</v>
      </c>
    </row>
    <row r="270" spans="2:51" s="15" customFormat="1" ht="10.2">
      <c r="B270" s="249"/>
      <c r="C270" s="250"/>
      <c r="D270" s="220" t="s">
        <v>226</v>
      </c>
      <c r="E270" s="251" t="s">
        <v>1</v>
      </c>
      <c r="F270" s="252" t="s">
        <v>400</v>
      </c>
      <c r="G270" s="250"/>
      <c r="H270" s="251" t="s">
        <v>1</v>
      </c>
      <c r="I270" s="253"/>
      <c r="J270" s="250"/>
      <c r="K270" s="250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226</v>
      </c>
      <c r="AU270" s="258" t="s">
        <v>86</v>
      </c>
      <c r="AV270" s="15" t="s">
        <v>84</v>
      </c>
      <c r="AW270" s="15" t="s">
        <v>32</v>
      </c>
      <c r="AX270" s="15" t="s">
        <v>76</v>
      </c>
      <c r="AY270" s="258" t="s">
        <v>176</v>
      </c>
    </row>
    <row r="271" spans="2:51" s="15" customFormat="1" ht="10.2">
      <c r="B271" s="249"/>
      <c r="C271" s="250"/>
      <c r="D271" s="220" t="s">
        <v>226</v>
      </c>
      <c r="E271" s="251" t="s">
        <v>1</v>
      </c>
      <c r="F271" s="252" t="s">
        <v>1014</v>
      </c>
      <c r="G271" s="250"/>
      <c r="H271" s="251" t="s">
        <v>1</v>
      </c>
      <c r="I271" s="253"/>
      <c r="J271" s="250"/>
      <c r="K271" s="250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226</v>
      </c>
      <c r="AU271" s="258" t="s">
        <v>86</v>
      </c>
      <c r="AV271" s="15" t="s">
        <v>84</v>
      </c>
      <c r="AW271" s="15" t="s">
        <v>32</v>
      </c>
      <c r="AX271" s="15" t="s">
        <v>76</v>
      </c>
      <c r="AY271" s="258" t="s">
        <v>176</v>
      </c>
    </row>
    <row r="272" spans="2:51" s="13" customFormat="1" ht="10.2">
      <c r="B272" s="218"/>
      <c r="C272" s="219"/>
      <c r="D272" s="220" t="s">
        <v>226</v>
      </c>
      <c r="E272" s="221" t="s">
        <v>1</v>
      </c>
      <c r="F272" s="222" t="s">
        <v>1015</v>
      </c>
      <c r="G272" s="219"/>
      <c r="H272" s="223">
        <v>1626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226</v>
      </c>
      <c r="AU272" s="229" t="s">
        <v>86</v>
      </c>
      <c r="AV272" s="13" t="s">
        <v>86</v>
      </c>
      <c r="AW272" s="13" t="s">
        <v>32</v>
      </c>
      <c r="AX272" s="13" t="s">
        <v>84</v>
      </c>
      <c r="AY272" s="229" t="s">
        <v>176</v>
      </c>
    </row>
    <row r="273" spans="1:65" s="2" customFormat="1" ht="24.15" customHeight="1">
      <c r="A273" s="34"/>
      <c r="B273" s="35"/>
      <c r="C273" s="205" t="s">
        <v>421</v>
      </c>
      <c r="D273" s="205" t="s">
        <v>179</v>
      </c>
      <c r="E273" s="206" t="s">
        <v>464</v>
      </c>
      <c r="F273" s="207" t="s">
        <v>465</v>
      </c>
      <c r="G273" s="208" t="s">
        <v>236</v>
      </c>
      <c r="H273" s="209">
        <v>792</v>
      </c>
      <c r="I273" s="210"/>
      <c r="J273" s="211">
        <f>ROUND(I273*H273,2)</f>
        <v>0</v>
      </c>
      <c r="K273" s="207" t="s">
        <v>183</v>
      </c>
      <c r="L273" s="39"/>
      <c r="M273" s="212" t="s">
        <v>1</v>
      </c>
      <c r="N273" s="213" t="s">
        <v>41</v>
      </c>
      <c r="O273" s="71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193</v>
      </c>
      <c r="AT273" s="216" t="s">
        <v>179</v>
      </c>
      <c r="AU273" s="216" t="s">
        <v>86</v>
      </c>
      <c r="AY273" s="17" t="s">
        <v>176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84</v>
      </c>
      <c r="BK273" s="217">
        <f>ROUND(I273*H273,2)</f>
        <v>0</v>
      </c>
      <c r="BL273" s="17" t="s">
        <v>193</v>
      </c>
      <c r="BM273" s="216" t="s">
        <v>1016</v>
      </c>
    </row>
    <row r="274" spans="2:51" s="15" customFormat="1" ht="20.4">
      <c r="B274" s="249"/>
      <c r="C274" s="250"/>
      <c r="D274" s="220" t="s">
        <v>226</v>
      </c>
      <c r="E274" s="251" t="s">
        <v>1</v>
      </c>
      <c r="F274" s="252" t="s">
        <v>467</v>
      </c>
      <c r="G274" s="250"/>
      <c r="H274" s="251" t="s">
        <v>1</v>
      </c>
      <c r="I274" s="253"/>
      <c r="J274" s="250"/>
      <c r="K274" s="250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226</v>
      </c>
      <c r="AU274" s="258" t="s">
        <v>86</v>
      </c>
      <c r="AV274" s="15" t="s">
        <v>84</v>
      </c>
      <c r="AW274" s="15" t="s">
        <v>32</v>
      </c>
      <c r="AX274" s="15" t="s">
        <v>76</v>
      </c>
      <c r="AY274" s="258" t="s">
        <v>176</v>
      </c>
    </row>
    <row r="275" spans="2:51" s="15" customFormat="1" ht="10.2">
      <c r="B275" s="249"/>
      <c r="C275" s="250"/>
      <c r="D275" s="220" t="s">
        <v>226</v>
      </c>
      <c r="E275" s="251" t="s">
        <v>1</v>
      </c>
      <c r="F275" s="252" t="s">
        <v>1017</v>
      </c>
      <c r="G275" s="250"/>
      <c r="H275" s="251" t="s">
        <v>1</v>
      </c>
      <c r="I275" s="253"/>
      <c r="J275" s="250"/>
      <c r="K275" s="250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226</v>
      </c>
      <c r="AU275" s="258" t="s">
        <v>86</v>
      </c>
      <c r="AV275" s="15" t="s">
        <v>84</v>
      </c>
      <c r="AW275" s="15" t="s">
        <v>32</v>
      </c>
      <c r="AX275" s="15" t="s">
        <v>76</v>
      </c>
      <c r="AY275" s="258" t="s">
        <v>176</v>
      </c>
    </row>
    <row r="276" spans="2:51" s="13" customFormat="1" ht="10.2">
      <c r="B276" s="218"/>
      <c r="C276" s="219"/>
      <c r="D276" s="220" t="s">
        <v>226</v>
      </c>
      <c r="E276" s="221" t="s">
        <v>1</v>
      </c>
      <c r="F276" s="222" t="s">
        <v>1018</v>
      </c>
      <c r="G276" s="219"/>
      <c r="H276" s="223">
        <v>792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226</v>
      </c>
      <c r="AU276" s="229" t="s">
        <v>86</v>
      </c>
      <c r="AV276" s="13" t="s">
        <v>86</v>
      </c>
      <c r="AW276" s="13" t="s">
        <v>32</v>
      </c>
      <c r="AX276" s="13" t="s">
        <v>84</v>
      </c>
      <c r="AY276" s="229" t="s">
        <v>176</v>
      </c>
    </row>
    <row r="277" spans="1:65" s="2" customFormat="1" ht="24.15" customHeight="1">
      <c r="A277" s="34"/>
      <c r="B277" s="35"/>
      <c r="C277" s="205" t="s">
        <v>428</v>
      </c>
      <c r="D277" s="205" t="s">
        <v>179</v>
      </c>
      <c r="E277" s="206" t="s">
        <v>471</v>
      </c>
      <c r="F277" s="207" t="s">
        <v>472</v>
      </c>
      <c r="G277" s="208" t="s">
        <v>236</v>
      </c>
      <c r="H277" s="209">
        <v>806</v>
      </c>
      <c r="I277" s="210"/>
      <c r="J277" s="211">
        <f>ROUND(I277*H277,2)</f>
        <v>0</v>
      </c>
      <c r="K277" s="207" t="s">
        <v>183</v>
      </c>
      <c r="L277" s="39"/>
      <c r="M277" s="212" t="s">
        <v>1</v>
      </c>
      <c r="N277" s="213" t="s">
        <v>41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193</v>
      </c>
      <c r="AT277" s="216" t="s">
        <v>179</v>
      </c>
      <c r="AU277" s="216" t="s">
        <v>86</v>
      </c>
      <c r="AY277" s="17" t="s">
        <v>176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84</v>
      </c>
      <c r="BK277" s="217">
        <f>ROUND(I277*H277,2)</f>
        <v>0</v>
      </c>
      <c r="BL277" s="17" t="s">
        <v>193</v>
      </c>
      <c r="BM277" s="216" t="s">
        <v>1019</v>
      </c>
    </row>
    <row r="278" spans="2:51" s="15" customFormat="1" ht="20.4">
      <c r="B278" s="249"/>
      <c r="C278" s="250"/>
      <c r="D278" s="220" t="s">
        <v>226</v>
      </c>
      <c r="E278" s="251" t="s">
        <v>1</v>
      </c>
      <c r="F278" s="252" t="s">
        <v>474</v>
      </c>
      <c r="G278" s="250"/>
      <c r="H278" s="251" t="s">
        <v>1</v>
      </c>
      <c r="I278" s="253"/>
      <c r="J278" s="250"/>
      <c r="K278" s="250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226</v>
      </c>
      <c r="AU278" s="258" t="s">
        <v>86</v>
      </c>
      <c r="AV278" s="15" t="s">
        <v>84</v>
      </c>
      <c r="AW278" s="15" t="s">
        <v>32</v>
      </c>
      <c r="AX278" s="15" t="s">
        <v>76</v>
      </c>
      <c r="AY278" s="258" t="s">
        <v>176</v>
      </c>
    </row>
    <row r="279" spans="2:51" s="15" customFormat="1" ht="10.2">
      <c r="B279" s="249"/>
      <c r="C279" s="250"/>
      <c r="D279" s="220" t="s">
        <v>226</v>
      </c>
      <c r="E279" s="251" t="s">
        <v>1</v>
      </c>
      <c r="F279" s="252" t="s">
        <v>1020</v>
      </c>
      <c r="G279" s="250"/>
      <c r="H279" s="251" t="s">
        <v>1</v>
      </c>
      <c r="I279" s="253"/>
      <c r="J279" s="250"/>
      <c r="K279" s="250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226</v>
      </c>
      <c r="AU279" s="258" t="s">
        <v>86</v>
      </c>
      <c r="AV279" s="15" t="s">
        <v>84</v>
      </c>
      <c r="AW279" s="15" t="s">
        <v>32</v>
      </c>
      <c r="AX279" s="15" t="s">
        <v>76</v>
      </c>
      <c r="AY279" s="258" t="s">
        <v>176</v>
      </c>
    </row>
    <row r="280" spans="2:51" s="13" customFormat="1" ht="10.2">
      <c r="B280" s="218"/>
      <c r="C280" s="219"/>
      <c r="D280" s="220" t="s">
        <v>226</v>
      </c>
      <c r="E280" s="221" t="s">
        <v>1</v>
      </c>
      <c r="F280" s="222" t="s">
        <v>1021</v>
      </c>
      <c r="G280" s="219"/>
      <c r="H280" s="223">
        <v>806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226</v>
      </c>
      <c r="AU280" s="229" t="s">
        <v>86</v>
      </c>
      <c r="AV280" s="13" t="s">
        <v>86</v>
      </c>
      <c r="AW280" s="13" t="s">
        <v>32</v>
      </c>
      <c r="AX280" s="13" t="s">
        <v>84</v>
      </c>
      <c r="AY280" s="229" t="s">
        <v>176</v>
      </c>
    </row>
    <row r="281" spans="1:65" s="2" customFormat="1" ht="24.15" customHeight="1">
      <c r="A281" s="34"/>
      <c r="B281" s="35"/>
      <c r="C281" s="205" t="s">
        <v>435</v>
      </c>
      <c r="D281" s="205" t="s">
        <v>179</v>
      </c>
      <c r="E281" s="206" t="s">
        <v>563</v>
      </c>
      <c r="F281" s="207" t="s">
        <v>564</v>
      </c>
      <c r="G281" s="208" t="s">
        <v>385</v>
      </c>
      <c r="H281" s="209">
        <v>245.5</v>
      </c>
      <c r="I281" s="210"/>
      <c r="J281" s="211">
        <f>ROUND(I281*H281,2)</f>
        <v>0</v>
      </c>
      <c r="K281" s="207" t="s">
        <v>183</v>
      </c>
      <c r="L281" s="39"/>
      <c r="M281" s="212" t="s">
        <v>1</v>
      </c>
      <c r="N281" s="213" t="s">
        <v>41</v>
      </c>
      <c r="O281" s="71"/>
      <c r="P281" s="214">
        <f>O281*H281</f>
        <v>0</v>
      </c>
      <c r="Q281" s="214">
        <v>0.0043</v>
      </c>
      <c r="R281" s="214">
        <f>Q281*H281</f>
        <v>1.05565</v>
      </c>
      <c r="S281" s="214">
        <v>0</v>
      </c>
      <c r="T281" s="21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193</v>
      </c>
      <c r="AT281" s="216" t="s">
        <v>179</v>
      </c>
      <c r="AU281" s="216" t="s">
        <v>86</v>
      </c>
      <c r="AY281" s="17" t="s">
        <v>176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84</v>
      </c>
      <c r="BK281" s="217">
        <f>ROUND(I281*H281,2)</f>
        <v>0</v>
      </c>
      <c r="BL281" s="17" t="s">
        <v>193</v>
      </c>
      <c r="BM281" s="216" t="s">
        <v>1022</v>
      </c>
    </row>
    <row r="282" spans="2:51" s="15" customFormat="1" ht="10.2">
      <c r="B282" s="249"/>
      <c r="C282" s="250"/>
      <c r="D282" s="220" t="s">
        <v>226</v>
      </c>
      <c r="E282" s="251" t="s">
        <v>1</v>
      </c>
      <c r="F282" s="252" t="s">
        <v>566</v>
      </c>
      <c r="G282" s="250"/>
      <c r="H282" s="251" t="s">
        <v>1</v>
      </c>
      <c r="I282" s="253"/>
      <c r="J282" s="250"/>
      <c r="K282" s="250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226</v>
      </c>
      <c r="AU282" s="258" t="s">
        <v>86</v>
      </c>
      <c r="AV282" s="15" t="s">
        <v>84</v>
      </c>
      <c r="AW282" s="15" t="s">
        <v>32</v>
      </c>
      <c r="AX282" s="15" t="s">
        <v>76</v>
      </c>
      <c r="AY282" s="258" t="s">
        <v>176</v>
      </c>
    </row>
    <row r="283" spans="2:51" s="15" customFormat="1" ht="20.4">
      <c r="B283" s="249"/>
      <c r="C283" s="250"/>
      <c r="D283" s="220" t="s">
        <v>226</v>
      </c>
      <c r="E283" s="251" t="s">
        <v>1</v>
      </c>
      <c r="F283" s="252" t="s">
        <v>397</v>
      </c>
      <c r="G283" s="250"/>
      <c r="H283" s="251" t="s">
        <v>1</v>
      </c>
      <c r="I283" s="253"/>
      <c r="J283" s="250"/>
      <c r="K283" s="250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226</v>
      </c>
      <c r="AU283" s="258" t="s">
        <v>86</v>
      </c>
      <c r="AV283" s="15" t="s">
        <v>84</v>
      </c>
      <c r="AW283" s="15" t="s">
        <v>32</v>
      </c>
      <c r="AX283" s="15" t="s">
        <v>76</v>
      </c>
      <c r="AY283" s="258" t="s">
        <v>176</v>
      </c>
    </row>
    <row r="284" spans="2:51" s="15" customFormat="1" ht="10.2">
      <c r="B284" s="249"/>
      <c r="C284" s="250"/>
      <c r="D284" s="220" t="s">
        <v>226</v>
      </c>
      <c r="E284" s="251" t="s">
        <v>1</v>
      </c>
      <c r="F284" s="252" t="s">
        <v>1023</v>
      </c>
      <c r="G284" s="250"/>
      <c r="H284" s="251" t="s">
        <v>1</v>
      </c>
      <c r="I284" s="253"/>
      <c r="J284" s="250"/>
      <c r="K284" s="250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226</v>
      </c>
      <c r="AU284" s="258" t="s">
        <v>86</v>
      </c>
      <c r="AV284" s="15" t="s">
        <v>84</v>
      </c>
      <c r="AW284" s="15" t="s">
        <v>32</v>
      </c>
      <c r="AX284" s="15" t="s">
        <v>76</v>
      </c>
      <c r="AY284" s="258" t="s">
        <v>176</v>
      </c>
    </row>
    <row r="285" spans="2:51" s="15" customFormat="1" ht="10.2">
      <c r="B285" s="249"/>
      <c r="C285" s="250"/>
      <c r="D285" s="220" t="s">
        <v>226</v>
      </c>
      <c r="E285" s="251" t="s">
        <v>1</v>
      </c>
      <c r="F285" s="252" t="s">
        <v>1024</v>
      </c>
      <c r="G285" s="250"/>
      <c r="H285" s="251" t="s">
        <v>1</v>
      </c>
      <c r="I285" s="253"/>
      <c r="J285" s="250"/>
      <c r="K285" s="250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226</v>
      </c>
      <c r="AU285" s="258" t="s">
        <v>86</v>
      </c>
      <c r="AV285" s="15" t="s">
        <v>84</v>
      </c>
      <c r="AW285" s="15" t="s">
        <v>32</v>
      </c>
      <c r="AX285" s="15" t="s">
        <v>76</v>
      </c>
      <c r="AY285" s="258" t="s">
        <v>176</v>
      </c>
    </row>
    <row r="286" spans="2:51" s="15" customFormat="1" ht="10.2">
      <c r="B286" s="249"/>
      <c r="C286" s="250"/>
      <c r="D286" s="220" t="s">
        <v>226</v>
      </c>
      <c r="E286" s="251" t="s">
        <v>1</v>
      </c>
      <c r="F286" s="252" t="s">
        <v>400</v>
      </c>
      <c r="G286" s="250"/>
      <c r="H286" s="251" t="s">
        <v>1</v>
      </c>
      <c r="I286" s="253"/>
      <c r="J286" s="250"/>
      <c r="K286" s="250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226</v>
      </c>
      <c r="AU286" s="258" t="s">
        <v>86</v>
      </c>
      <c r="AV286" s="15" t="s">
        <v>84</v>
      </c>
      <c r="AW286" s="15" t="s">
        <v>32</v>
      </c>
      <c r="AX286" s="15" t="s">
        <v>76</v>
      </c>
      <c r="AY286" s="258" t="s">
        <v>176</v>
      </c>
    </row>
    <row r="287" spans="2:51" s="15" customFormat="1" ht="20.4">
      <c r="B287" s="249"/>
      <c r="C287" s="250"/>
      <c r="D287" s="220" t="s">
        <v>226</v>
      </c>
      <c r="E287" s="251" t="s">
        <v>1</v>
      </c>
      <c r="F287" s="252" t="s">
        <v>1025</v>
      </c>
      <c r="G287" s="250"/>
      <c r="H287" s="251" t="s">
        <v>1</v>
      </c>
      <c r="I287" s="253"/>
      <c r="J287" s="250"/>
      <c r="K287" s="250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226</v>
      </c>
      <c r="AU287" s="258" t="s">
        <v>86</v>
      </c>
      <c r="AV287" s="15" t="s">
        <v>84</v>
      </c>
      <c r="AW287" s="15" t="s">
        <v>32</v>
      </c>
      <c r="AX287" s="15" t="s">
        <v>76</v>
      </c>
      <c r="AY287" s="258" t="s">
        <v>176</v>
      </c>
    </row>
    <row r="288" spans="2:51" s="15" customFormat="1" ht="10.2">
      <c r="B288" s="249"/>
      <c r="C288" s="250"/>
      <c r="D288" s="220" t="s">
        <v>226</v>
      </c>
      <c r="E288" s="251" t="s">
        <v>1</v>
      </c>
      <c r="F288" s="252" t="s">
        <v>576</v>
      </c>
      <c r="G288" s="250"/>
      <c r="H288" s="251" t="s">
        <v>1</v>
      </c>
      <c r="I288" s="253"/>
      <c r="J288" s="250"/>
      <c r="K288" s="250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226</v>
      </c>
      <c r="AU288" s="258" t="s">
        <v>86</v>
      </c>
      <c r="AV288" s="15" t="s">
        <v>84</v>
      </c>
      <c r="AW288" s="15" t="s">
        <v>32</v>
      </c>
      <c r="AX288" s="15" t="s">
        <v>76</v>
      </c>
      <c r="AY288" s="258" t="s">
        <v>176</v>
      </c>
    </row>
    <row r="289" spans="2:51" s="15" customFormat="1" ht="10.2">
      <c r="B289" s="249"/>
      <c r="C289" s="250"/>
      <c r="D289" s="220" t="s">
        <v>226</v>
      </c>
      <c r="E289" s="251" t="s">
        <v>1</v>
      </c>
      <c r="F289" s="252" t="s">
        <v>400</v>
      </c>
      <c r="G289" s="250"/>
      <c r="H289" s="251" t="s">
        <v>1</v>
      </c>
      <c r="I289" s="253"/>
      <c r="J289" s="250"/>
      <c r="K289" s="250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226</v>
      </c>
      <c r="AU289" s="258" t="s">
        <v>86</v>
      </c>
      <c r="AV289" s="15" t="s">
        <v>84</v>
      </c>
      <c r="AW289" s="15" t="s">
        <v>32</v>
      </c>
      <c r="AX289" s="15" t="s">
        <v>76</v>
      </c>
      <c r="AY289" s="258" t="s">
        <v>176</v>
      </c>
    </row>
    <row r="290" spans="2:51" s="15" customFormat="1" ht="20.4">
      <c r="B290" s="249"/>
      <c r="C290" s="250"/>
      <c r="D290" s="220" t="s">
        <v>226</v>
      </c>
      <c r="E290" s="251" t="s">
        <v>1</v>
      </c>
      <c r="F290" s="252" t="s">
        <v>1026</v>
      </c>
      <c r="G290" s="250"/>
      <c r="H290" s="251" t="s">
        <v>1</v>
      </c>
      <c r="I290" s="253"/>
      <c r="J290" s="250"/>
      <c r="K290" s="250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226</v>
      </c>
      <c r="AU290" s="258" t="s">
        <v>86</v>
      </c>
      <c r="AV290" s="15" t="s">
        <v>84</v>
      </c>
      <c r="AW290" s="15" t="s">
        <v>32</v>
      </c>
      <c r="AX290" s="15" t="s">
        <v>76</v>
      </c>
      <c r="AY290" s="258" t="s">
        <v>176</v>
      </c>
    </row>
    <row r="291" spans="2:51" s="15" customFormat="1" ht="10.2">
      <c r="B291" s="249"/>
      <c r="C291" s="250"/>
      <c r="D291" s="220" t="s">
        <v>226</v>
      </c>
      <c r="E291" s="251" t="s">
        <v>1</v>
      </c>
      <c r="F291" s="252" t="s">
        <v>1027</v>
      </c>
      <c r="G291" s="250"/>
      <c r="H291" s="251" t="s">
        <v>1</v>
      </c>
      <c r="I291" s="253"/>
      <c r="J291" s="250"/>
      <c r="K291" s="250"/>
      <c r="L291" s="254"/>
      <c r="M291" s="255"/>
      <c r="N291" s="256"/>
      <c r="O291" s="256"/>
      <c r="P291" s="256"/>
      <c r="Q291" s="256"/>
      <c r="R291" s="256"/>
      <c r="S291" s="256"/>
      <c r="T291" s="257"/>
      <c r="AT291" s="258" t="s">
        <v>226</v>
      </c>
      <c r="AU291" s="258" t="s">
        <v>86</v>
      </c>
      <c r="AV291" s="15" t="s">
        <v>84</v>
      </c>
      <c r="AW291" s="15" t="s">
        <v>32</v>
      </c>
      <c r="AX291" s="15" t="s">
        <v>76</v>
      </c>
      <c r="AY291" s="258" t="s">
        <v>176</v>
      </c>
    </row>
    <row r="292" spans="2:51" s="15" customFormat="1" ht="10.2">
      <c r="B292" s="249"/>
      <c r="C292" s="250"/>
      <c r="D292" s="220" t="s">
        <v>226</v>
      </c>
      <c r="E292" s="251" t="s">
        <v>1</v>
      </c>
      <c r="F292" s="252" t="s">
        <v>400</v>
      </c>
      <c r="G292" s="250"/>
      <c r="H292" s="251" t="s">
        <v>1</v>
      </c>
      <c r="I292" s="253"/>
      <c r="J292" s="250"/>
      <c r="K292" s="250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226</v>
      </c>
      <c r="AU292" s="258" t="s">
        <v>86</v>
      </c>
      <c r="AV292" s="15" t="s">
        <v>84</v>
      </c>
      <c r="AW292" s="15" t="s">
        <v>32</v>
      </c>
      <c r="AX292" s="15" t="s">
        <v>76</v>
      </c>
      <c r="AY292" s="258" t="s">
        <v>176</v>
      </c>
    </row>
    <row r="293" spans="2:51" s="15" customFormat="1" ht="10.2">
      <c r="B293" s="249"/>
      <c r="C293" s="250"/>
      <c r="D293" s="220" t="s">
        <v>226</v>
      </c>
      <c r="E293" s="251" t="s">
        <v>1</v>
      </c>
      <c r="F293" s="252" t="s">
        <v>1028</v>
      </c>
      <c r="G293" s="250"/>
      <c r="H293" s="251" t="s">
        <v>1</v>
      </c>
      <c r="I293" s="253"/>
      <c r="J293" s="250"/>
      <c r="K293" s="250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226</v>
      </c>
      <c r="AU293" s="258" t="s">
        <v>86</v>
      </c>
      <c r="AV293" s="15" t="s">
        <v>84</v>
      </c>
      <c r="AW293" s="15" t="s">
        <v>32</v>
      </c>
      <c r="AX293" s="15" t="s">
        <v>76</v>
      </c>
      <c r="AY293" s="258" t="s">
        <v>176</v>
      </c>
    </row>
    <row r="294" spans="2:51" s="13" customFormat="1" ht="10.2">
      <c r="B294" s="218"/>
      <c r="C294" s="219"/>
      <c r="D294" s="220" t="s">
        <v>226</v>
      </c>
      <c r="E294" s="221" t="s">
        <v>1</v>
      </c>
      <c r="F294" s="222" t="s">
        <v>1029</v>
      </c>
      <c r="G294" s="219"/>
      <c r="H294" s="223">
        <v>245.5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226</v>
      </c>
      <c r="AU294" s="229" t="s">
        <v>86</v>
      </c>
      <c r="AV294" s="13" t="s">
        <v>86</v>
      </c>
      <c r="AW294" s="13" t="s">
        <v>32</v>
      </c>
      <c r="AX294" s="13" t="s">
        <v>76</v>
      </c>
      <c r="AY294" s="229" t="s">
        <v>176</v>
      </c>
    </row>
    <row r="295" spans="2:51" s="14" customFormat="1" ht="10.2">
      <c r="B295" s="233"/>
      <c r="C295" s="234"/>
      <c r="D295" s="220" t="s">
        <v>226</v>
      </c>
      <c r="E295" s="235" t="s">
        <v>1</v>
      </c>
      <c r="F295" s="236" t="s">
        <v>249</v>
      </c>
      <c r="G295" s="234"/>
      <c r="H295" s="237">
        <v>245.5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226</v>
      </c>
      <c r="AU295" s="243" t="s">
        <v>86</v>
      </c>
      <c r="AV295" s="14" t="s">
        <v>193</v>
      </c>
      <c r="AW295" s="14" t="s">
        <v>32</v>
      </c>
      <c r="AX295" s="14" t="s">
        <v>84</v>
      </c>
      <c r="AY295" s="243" t="s">
        <v>176</v>
      </c>
    </row>
    <row r="296" spans="1:65" s="2" customFormat="1" ht="14.4" customHeight="1">
      <c r="A296" s="34"/>
      <c r="B296" s="35"/>
      <c r="C296" s="205" t="s">
        <v>444</v>
      </c>
      <c r="D296" s="205" t="s">
        <v>179</v>
      </c>
      <c r="E296" s="206" t="s">
        <v>580</v>
      </c>
      <c r="F296" s="207" t="s">
        <v>581</v>
      </c>
      <c r="G296" s="208" t="s">
        <v>385</v>
      </c>
      <c r="H296" s="209">
        <v>127.9</v>
      </c>
      <c r="I296" s="210"/>
      <c r="J296" s="211">
        <f>ROUND(I296*H296,2)</f>
        <v>0</v>
      </c>
      <c r="K296" s="207" t="s">
        <v>183</v>
      </c>
      <c r="L296" s="39"/>
      <c r="M296" s="212" t="s">
        <v>1</v>
      </c>
      <c r="N296" s="213" t="s">
        <v>41</v>
      </c>
      <c r="O296" s="71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6" t="s">
        <v>193</v>
      </c>
      <c r="AT296" s="216" t="s">
        <v>179</v>
      </c>
      <c r="AU296" s="216" t="s">
        <v>86</v>
      </c>
      <c r="AY296" s="17" t="s">
        <v>176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84</v>
      </c>
      <c r="BK296" s="217">
        <f>ROUND(I296*H296,2)</f>
        <v>0</v>
      </c>
      <c r="BL296" s="17" t="s">
        <v>193</v>
      </c>
      <c r="BM296" s="216" t="s">
        <v>1030</v>
      </c>
    </row>
    <row r="297" spans="2:51" s="15" customFormat="1" ht="10.2">
      <c r="B297" s="249"/>
      <c r="C297" s="250"/>
      <c r="D297" s="220" t="s">
        <v>226</v>
      </c>
      <c r="E297" s="251" t="s">
        <v>1</v>
      </c>
      <c r="F297" s="252" t="s">
        <v>1031</v>
      </c>
      <c r="G297" s="250"/>
      <c r="H297" s="251" t="s">
        <v>1</v>
      </c>
      <c r="I297" s="253"/>
      <c r="J297" s="250"/>
      <c r="K297" s="250"/>
      <c r="L297" s="254"/>
      <c r="M297" s="255"/>
      <c r="N297" s="256"/>
      <c r="O297" s="256"/>
      <c r="P297" s="256"/>
      <c r="Q297" s="256"/>
      <c r="R297" s="256"/>
      <c r="S297" s="256"/>
      <c r="T297" s="257"/>
      <c r="AT297" s="258" t="s">
        <v>226</v>
      </c>
      <c r="AU297" s="258" t="s">
        <v>86</v>
      </c>
      <c r="AV297" s="15" t="s">
        <v>84</v>
      </c>
      <c r="AW297" s="15" t="s">
        <v>32</v>
      </c>
      <c r="AX297" s="15" t="s">
        <v>76</v>
      </c>
      <c r="AY297" s="258" t="s">
        <v>176</v>
      </c>
    </row>
    <row r="298" spans="2:51" s="15" customFormat="1" ht="20.4">
      <c r="B298" s="249"/>
      <c r="C298" s="250"/>
      <c r="D298" s="220" t="s">
        <v>226</v>
      </c>
      <c r="E298" s="251" t="s">
        <v>1</v>
      </c>
      <c r="F298" s="252" t="s">
        <v>397</v>
      </c>
      <c r="G298" s="250"/>
      <c r="H298" s="251" t="s">
        <v>1</v>
      </c>
      <c r="I298" s="253"/>
      <c r="J298" s="250"/>
      <c r="K298" s="250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226</v>
      </c>
      <c r="AU298" s="258" t="s">
        <v>86</v>
      </c>
      <c r="AV298" s="15" t="s">
        <v>84</v>
      </c>
      <c r="AW298" s="15" t="s">
        <v>32</v>
      </c>
      <c r="AX298" s="15" t="s">
        <v>76</v>
      </c>
      <c r="AY298" s="258" t="s">
        <v>176</v>
      </c>
    </row>
    <row r="299" spans="2:51" s="15" customFormat="1" ht="10.2">
      <c r="B299" s="249"/>
      <c r="C299" s="250"/>
      <c r="D299" s="220" t="s">
        <v>226</v>
      </c>
      <c r="E299" s="251" t="s">
        <v>1</v>
      </c>
      <c r="F299" s="252" t="s">
        <v>1023</v>
      </c>
      <c r="G299" s="250"/>
      <c r="H299" s="251" t="s">
        <v>1</v>
      </c>
      <c r="I299" s="253"/>
      <c r="J299" s="250"/>
      <c r="K299" s="250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226</v>
      </c>
      <c r="AU299" s="258" t="s">
        <v>86</v>
      </c>
      <c r="AV299" s="15" t="s">
        <v>84</v>
      </c>
      <c r="AW299" s="15" t="s">
        <v>32</v>
      </c>
      <c r="AX299" s="15" t="s">
        <v>76</v>
      </c>
      <c r="AY299" s="258" t="s">
        <v>176</v>
      </c>
    </row>
    <row r="300" spans="2:51" s="15" customFormat="1" ht="10.2">
      <c r="B300" s="249"/>
      <c r="C300" s="250"/>
      <c r="D300" s="220" t="s">
        <v>226</v>
      </c>
      <c r="E300" s="251" t="s">
        <v>1</v>
      </c>
      <c r="F300" s="252" t="s">
        <v>1024</v>
      </c>
      <c r="G300" s="250"/>
      <c r="H300" s="251" t="s">
        <v>1</v>
      </c>
      <c r="I300" s="253"/>
      <c r="J300" s="250"/>
      <c r="K300" s="250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226</v>
      </c>
      <c r="AU300" s="258" t="s">
        <v>86</v>
      </c>
      <c r="AV300" s="15" t="s">
        <v>84</v>
      </c>
      <c r="AW300" s="15" t="s">
        <v>32</v>
      </c>
      <c r="AX300" s="15" t="s">
        <v>76</v>
      </c>
      <c r="AY300" s="258" t="s">
        <v>176</v>
      </c>
    </row>
    <row r="301" spans="2:51" s="15" customFormat="1" ht="10.2">
      <c r="B301" s="249"/>
      <c r="C301" s="250"/>
      <c r="D301" s="220" t="s">
        <v>226</v>
      </c>
      <c r="E301" s="251" t="s">
        <v>1</v>
      </c>
      <c r="F301" s="252" t="s">
        <v>400</v>
      </c>
      <c r="G301" s="250"/>
      <c r="H301" s="251" t="s">
        <v>1</v>
      </c>
      <c r="I301" s="253"/>
      <c r="J301" s="250"/>
      <c r="K301" s="250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226</v>
      </c>
      <c r="AU301" s="258" t="s">
        <v>86</v>
      </c>
      <c r="AV301" s="15" t="s">
        <v>84</v>
      </c>
      <c r="AW301" s="15" t="s">
        <v>32</v>
      </c>
      <c r="AX301" s="15" t="s">
        <v>76</v>
      </c>
      <c r="AY301" s="258" t="s">
        <v>176</v>
      </c>
    </row>
    <row r="302" spans="2:51" s="15" customFormat="1" ht="20.4">
      <c r="B302" s="249"/>
      <c r="C302" s="250"/>
      <c r="D302" s="220" t="s">
        <v>226</v>
      </c>
      <c r="E302" s="251" t="s">
        <v>1</v>
      </c>
      <c r="F302" s="252" t="s">
        <v>1032</v>
      </c>
      <c r="G302" s="250"/>
      <c r="H302" s="251" t="s">
        <v>1</v>
      </c>
      <c r="I302" s="253"/>
      <c r="J302" s="250"/>
      <c r="K302" s="250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226</v>
      </c>
      <c r="AU302" s="258" t="s">
        <v>86</v>
      </c>
      <c r="AV302" s="15" t="s">
        <v>84</v>
      </c>
      <c r="AW302" s="15" t="s">
        <v>32</v>
      </c>
      <c r="AX302" s="15" t="s">
        <v>76</v>
      </c>
      <c r="AY302" s="258" t="s">
        <v>176</v>
      </c>
    </row>
    <row r="303" spans="2:51" s="15" customFormat="1" ht="10.2">
      <c r="B303" s="249"/>
      <c r="C303" s="250"/>
      <c r="D303" s="220" t="s">
        <v>226</v>
      </c>
      <c r="E303" s="251" t="s">
        <v>1</v>
      </c>
      <c r="F303" s="252" t="s">
        <v>1027</v>
      </c>
      <c r="G303" s="250"/>
      <c r="H303" s="251" t="s">
        <v>1</v>
      </c>
      <c r="I303" s="253"/>
      <c r="J303" s="250"/>
      <c r="K303" s="250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226</v>
      </c>
      <c r="AU303" s="258" t="s">
        <v>86</v>
      </c>
      <c r="AV303" s="15" t="s">
        <v>84</v>
      </c>
      <c r="AW303" s="15" t="s">
        <v>32</v>
      </c>
      <c r="AX303" s="15" t="s">
        <v>76</v>
      </c>
      <c r="AY303" s="258" t="s">
        <v>176</v>
      </c>
    </row>
    <row r="304" spans="2:51" s="15" customFormat="1" ht="10.2">
      <c r="B304" s="249"/>
      <c r="C304" s="250"/>
      <c r="D304" s="220" t="s">
        <v>226</v>
      </c>
      <c r="E304" s="251" t="s">
        <v>1</v>
      </c>
      <c r="F304" s="252" t="s">
        <v>400</v>
      </c>
      <c r="G304" s="250"/>
      <c r="H304" s="251" t="s">
        <v>1</v>
      </c>
      <c r="I304" s="253"/>
      <c r="J304" s="250"/>
      <c r="K304" s="250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226</v>
      </c>
      <c r="AU304" s="258" t="s">
        <v>86</v>
      </c>
      <c r="AV304" s="15" t="s">
        <v>84</v>
      </c>
      <c r="AW304" s="15" t="s">
        <v>32</v>
      </c>
      <c r="AX304" s="15" t="s">
        <v>76</v>
      </c>
      <c r="AY304" s="258" t="s">
        <v>176</v>
      </c>
    </row>
    <row r="305" spans="2:51" s="15" customFormat="1" ht="10.2">
      <c r="B305" s="249"/>
      <c r="C305" s="250"/>
      <c r="D305" s="220" t="s">
        <v>226</v>
      </c>
      <c r="E305" s="251" t="s">
        <v>1</v>
      </c>
      <c r="F305" s="252" t="s">
        <v>1033</v>
      </c>
      <c r="G305" s="250"/>
      <c r="H305" s="251" t="s">
        <v>1</v>
      </c>
      <c r="I305" s="253"/>
      <c r="J305" s="250"/>
      <c r="K305" s="250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226</v>
      </c>
      <c r="AU305" s="258" t="s">
        <v>86</v>
      </c>
      <c r="AV305" s="15" t="s">
        <v>84</v>
      </c>
      <c r="AW305" s="15" t="s">
        <v>32</v>
      </c>
      <c r="AX305" s="15" t="s">
        <v>76</v>
      </c>
      <c r="AY305" s="258" t="s">
        <v>176</v>
      </c>
    </row>
    <row r="306" spans="2:51" s="13" customFormat="1" ht="10.2">
      <c r="B306" s="218"/>
      <c r="C306" s="219"/>
      <c r="D306" s="220" t="s">
        <v>226</v>
      </c>
      <c r="E306" s="221" t="s">
        <v>1</v>
      </c>
      <c r="F306" s="222" t="s">
        <v>1034</v>
      </c>
      <c r="G306" s="219"/>
      <c r="H306" s="223">
        <v>127.9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226</v>
      </c>
      <c r="AU306" s="229" t="s">
        <v>86</v>
      </c>
      <c r="AV306" s="13" t="s">
        <v>86</v>
      </c>
      <c r="AW306" s="13" t="s">
        <v>32</v>
      </c>
      <c r="AX306" s="13" t="s">
        <v>76</v>
      </c>
      <c r="AY306" s="229" t="s">
        <v>176</v>
      </c>
    </row>
    <row r="307" spans="2:51" s="14" customFormat="1" ht="10.2">
      <c r="B307" s="233"/>
      <c r="C307" s="234"/>
      <c r="D307" s="220" t="s">
        <v>226</v>
      </c>
      <c r="E307" s="235" t="s">
        <v>1</v>
      </c>
      <c r="F307" s="236" t="s">
        <v>249</v>
      </c>
      <c r="G307" s="234"/>
      <c r="H307" s="237">
        <v>127.9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226</v>
      </c>
      <c r="AU307" s="243" t="s">
        <v>86</v>
      </c>
      <c r="AV307" s="14" t="s">
        <v>193</v>
      </c>
      <c r="AW307" s="14" t="s">
        <v>32</v>
      </c>
      <c r="AX307" s="14" t="s">
        <v>84</v>
      </c>
      <c r="AY307" s="243" t="s">
        <v>176</v>
      </c>
    </row>
    <row r="308" spans="1:65" s="2" customFormat="1" ht="14.4" customHeight="1">
      <c r="A308" s="34"/>
      <c r="B308" s="35"/>
      <c r="C308" s="205" t="s">
        <v>451</v>
      </c>
      <c r="D308" s="205" t="s">
        <v>179</v>
      </c>
      <c r="E308" s="206" t="s">
        <v>587</v>
      </c>
      <c r="F308" s="207" t="s">
        <v>588</v>
      </c>
      <c r="G308" s="208" t="s">
        <v>385</v>
      </c>
      <c r="H308" s="209">
        <v>127.9</v>
      </c>
      <c r="I308" s="210"/>
      <c r="J308" s="211">
        <f>ROUND(I308*H308,2)</f>
        <v>0</v>
      </c>
      <c r="K308" s="207" t="s">
        <v>183</v>
      </c>
      <c r="L308" s="39"/>
      <c r="M308" s="212" t="s">
        <v>1</v>
      </c>
      <c r="N308" s="213" t="s">
        <v>41</v>
      </c>
      <c r="O308" s="71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6" t="s">
        <v>193</v>
      </c>
      <c r="AT308" s="216" t="s">
        <v>179</v>
      </c>
      <c r="AU308" s="216" t="s">
        <v>86</v>
      </c>
      <c r="AY308" s="17" t="s">
        <v>176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7" t="s">
        <v>84</v>
      </c>
      <c r="BK308" s="217">
        <f>ROUND(I308*H308,2)</f>
        <v>0</v>
      </c>
      <c r="BL308" s="17" t="s">
        <v>193</v>
      </c>
      <c r="BM308" s="216" t="s">
        <v>1035</v>
      </c>
    </row>
    <row r="309" spans="2:51" s="15" customFormat="1" ht="20.4">
      <c r="B309" s="249"/>
      <c r="C309" s="250"/>
      <c r="D309" s="220" t="s">
        <v>226</v>
      </c>
      <c r="E309" s="251" t="s">
        <v>1</v>
      </c>
      <c r="F309" s="252" t="s">
        <v>397</v>
      </c>
      <c r="G309" s="250"/>
      <c r="H309" s="251" t="s">
        <v>1</v>
      </c>
      <c r="I309" s="253"/>
      <c r="J309" s="250"/>
      <c r="K309" s="250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226</v>
      </c>
      <c r="AU309" s="258" t="s">
        <v>86</v>
      </c>
      <c r="AV309" s="15" t="s">
        <v>84</v>
      </c>
      <c r="AW309" s="15" t="s">
        <v>32</v>
      </c>
      <c r="AX309" s="15" t="s">
        <v>76</v>
      </c>
      <c r="AY309" s="258" t="s">
        <v>176</v>
      </c>
    </row>
    <row r="310" spans="2:51" s="15" customFormat="1" ht="10.2">
      <c r="B310" s="249"/>
      <c r="C310" s="250"/>
      <c r="D310" s="220" t="s">
        <v>226</v>
      </c>
      <c r="E310" s="251" t="s">
        <v>1</v>
      </c>
      <c r="F310" s="252" t="s">
        <v>1023</v>
      </c>
      <c r="G310" s="250"/>
      <c r="H310" s="251" t="s">
        <v>1</v>
      </c>
      <c r="I310" s="253"/>
      <c r="J310" s="250"/>
      <c r="K310" s="250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226</v>
      </c>
      <c r="AU310" s="258" t="s">
        <v>86</v>
      </c>
      <c r="AV310" s="15" t="s">
        <v>84</v>
      </c>
      <c r="AW310" s="15" t="s">
        <v>32</v>
      </c>
      <c r="AX310" s="15" t="s">
        <v>76</v>
      </c>
      <c r="AY310" s="258" t="s">
        <v>176</v>
      </c>
    </row>
    <row r="311" spans="2:51" s="15" customFormat="1" ht="10.2">
      <c r="B311" s="249"/>
      <c r="C311" s="250"/>
      <c r="D311" s="220" t="s">
        <v>226</v>
      </c>
      <c r="E311" s="251" t="s">
        <v>1</v>
      </c>
      <c r="F311" s="252" t="s">
        <v>1024</v>
      </c>
      <c r="G311" s="250"/>
      <c r="H311" s="251" t="s">
        <v>1</v>
      </c>
      <c r="I311" s="253"/>
      <c r="J311" s="250"/>
      <c r="K311" s="250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226</v>
      </c>
      <c r="AU311" s="258" t="s">
        <v>86</v>
      </c>
      <c r="AV311" s="15" t="s">
        <v>84</v>
      </c>
      <c r="AW311" s="15" t="s">
        <v>32</v>
      </c>
      <c r="AX311" s="15" t="s">
        <v>76</v>
      </c>
      <c r="AY311" s="258" t="s">
        <v>176</v>
      </c>
    </row>
    <row r="312" spans="2:51" s="15" customFormat="1" ht="10.2">
      <c r="B312" s="249"/>
      <c r="C312" s="250"/>
      <c r="D312" s="220" t="s">
        <v>226</v>
      </c>
      <c r="E312" s="251" t="s">
        <v>1</v>
      </c>
      <c r="F312" s="252" t="s">
        <v>400</v>
      </c>
      <c r="G312" s="250"/>
      <c r="H312" s="251" t="s">
        <v>1</v>
      </c>
      <c r="I312" s="253"/>
      <c r="J312" s="250"/>
      <c r="K312" s="250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226</v>
      </c>
      <c r="AU312" s="258" t="s">
        <v>86</v>
      </c>
      <c r="AV312" s="15" t="s">
        <v>84</v>
      </c>
      <c r="AW312" s="15" t="s">
        <v>32</v>
      </c>
      <c r="AX312" s="15" t="s">
        <v>76</v>
      </c>
      <c r="AY312" s="258" t="s">
        <v>176</v>
      </c>
    </row>
    <row r="313" spans="2:51" s="15" customFormat="1" ht="20.4">
      <c r="B313" s="249"/>
      <c r="C313" s="250"/>
      <c r="D313" s="220" t="s">
        <v>226</v>
      </c>
      <c r="E313" s="251" t="s">
        <v>1</v>
      </c>
      <c r="F313" s="252" t="s">
        <v>1026</v>
      </c>
      <c r="G313" s="250"/>
      <c r="H313" s="251" t="s">
        <v>1</v>
      </c>
      <c r="I313" s="253"/>
      <c r="J313" s="250"/>
      <c r="K313" s="250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226</v>
      </c>
      <c r="AU313" s="258" t="s">
        <v>86</v>
      </c>
      <c r="AV313" s="15" t="s">
        <v>84</v>
      </c>
      <c r="AW313" s="15" t="s">
        <v>32</v>
      </c>
      <c r="AX313" s="15" t="s">
        <v>76</v>
      </c>
      <c r="AY313" s="258" t="s">
        <v>176</v>
      </c>
    </row>
    <row r="314" spans="2:51" s="15" customFormat="1" ht="10.2">
      <c r="B314" s="249"/>
      <c r="C314" s="250"/>
      <c r="D314" s="220" t="s">
        <v>226</v>
      </c>
      <c r="E314" s="251" t="s">
        <v>1</v>
      </c>
      <c r="F314" s="252" t="s">
        <v>1027</v>
      </c>
      <c r="G314" s="250"/>
      <c r="H314" s="251" t="s">
        <v>1</v>
      </c>
      <c r="I314" s="253"/>
      <c r="J314" s="250"/>
      <c r="K314" s="250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226</v>
      </c>
      <c r="AU314" s="258" t="s">
        <v>86</v>
      </c>
      <c r="AV314" s="15" t="s">
        <v>84</v>
      </c>
      <c r="AW314" s="15" t="s">
        <v>32</v>
      </c>
      <c r="AX314" s="15" t="s">
        <v>76</v>
      </c>
      <c r="AY314" s="258" t="s">
        <v>176</v>
      </c>
    </row>
    <row r="315" spans="2:51" s="15" customFormat="1" ht="10.2">
      <c r="B315" s="249"/>
      <c r="C315" s="250"/>
      <c r="D315" s="220" t="s">
        <v>226</v>
      </c>
      <c r="E315" s="251" t="s">
        <v>1</v>
      </c>
      <c r="F315" s="252" t="s">
        <v>400</v>
      </c>
      <c r="G315" s="250"/>
      <c r="H315" s="251" t="s">
        <v>1</v>
      </c>
      <c r="I315" s="253"/>
      <c r="J315" s="250"/>
      <c r="K315" s="250"/>
      <c r="L315" s="254"/>
      <c r="M315" s="255"/>
      <c r="N315" s="256"/>
      <c r="O315" s="256"/>
      <c r="P315" s="256"/>
      <c r="Q315" s="256"/>
      <c r="R315" s="256"/>
      <c r="S315" s="256"/>
      <c r="T315" s="257"/>
      <c r="AT315" s="258" t="s">
        <v>226</v>
      </c>
      <c r="AU315" s="258" t="s">
        <v>86</v>
      </c>
      <c r="AV315" s="15" t="s">
        <v>84</v>
      </c>
      <c r="AW315" s="15" t="s">
        <v>32</v>
      </c>
      <c r="AX315" s="15" t="s">
        <v>76</v>
      </c>
      <c r="AY315" s="258" t="s">
        <v>176</v>
      </c>
    </row>
    <row r="316" spans="2:51" s="15" customFormat="1" ht="10.2">
      <c r="B316" s="249"/>
      <c r="C316" s="250"/>
      <c r="D316" s="220" t="s">
        <v>226</v>
      </c>
      <c r="E316" s="251" t="s">
        <v>1</v>
      </c>
      <c r="F316" s="252" t="s">
        <v>1036</v>
      </c>
      <c r="G316" s="250"/>
      <c r="H316" s="251" t="s">
        <v>1</v>
      </c>
      <c r="I316" s="253"/>
      <c r="J316" s="250"/>
      <c r="K316" s="250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226</v>
      </c>
      <c r="AU316" s="258" t="s">
        <v>86</v>
      </c>
      <c r="AV316" s="15" t="s">
        <v>84</v>
      </c>
      <c r="AW316" s="15" t="s">
        <v>32</v>
      </c>
      <c r="AX316" s="15" t="s">
        <v>76</v>
      </c>
      <c r="AY316" s="258" t="s">
        <v>176</v>
      </c>
    </row>
    <row r="317" spans="2:51" s="13" customFormat="1" ht="10.2">
      <c r="B317" s="218"/>
      <c r="C317" s="219"/>
      <c r="D317" s="220" t="s">
        <v>226</v>
      </c>
      <c r="E317" s="221" t="s">
        <v>1</v>
      </c>
      <c r="F317" s="222" t="s">
        <v>1034</v>
      </c>
      <c r="G317" s="219"/>
      <c r="H317" s="223">
        <v>127.9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226</v>
      </c>
      <c r="AU317" s="229" t="s">
        <v>86</v>
      </c>
      <c r="AV317" s="13" t="s">
        <v>86</v>
      </c>
      <c r="AW317" s="13" t="s">
        <v>32</v>
      </c>
      <c r="AX317" s="13" t="s">
        <v>84</v>
      </c>
      <c r="AY317" s="229" t="s">
        <v>176</v>
      </c>
    </row>
    <row r="318" spans="2:63" s="12" customFormat="1" ht="22.8" customHeight="1">
      <c r="B318" s="189"/>
      <c r="C318" s="190"/>
      <c r="D318" s="191" t="s">
        <v>75</v>
      </c>
      <c r="E318" s="203" t="s">
        <v>189</v>
      </c>
      <c r="F318" s="203" t="s">
        <v>381</v>
      </c>
      <c r="G318" s="190"/>
      <c r="H318" s="190"/>
      <c r="I318" s="193"/>
      <c r="J318" s="204">
        <f>BK318</f>
        <v>0</v>
      </c>
      <c r="K318" s="190"/>
      <c r="L318" s="195"/>
      <c r="M318" s="196"/>
      <c r="N318" s="197"/>
      <c r="O318" s="197"/>
      <c r="P318" s="198">
        <v>0</v>
      </c>
      <c r="Q318" s="197"/>
      <c r="R318" s="198">
        <v>0</v>
      </c>
      <c r="S318" s="197"/>
      <c r="T318" s="199">
        <v>0</v>
      </c>
      <c r="AR318" s="200" t="s">
        <v>84</v>
      </c>
      <c r="AT318" s="201" t="s">
        <v>75</v>
      </c>
      <c r="AU318" s="201" t="s">
        <v>84</v>
      </c>
      <c r="AY318" s="200" t="s">
        <v>176</v>
      </c>
      <c r="BK318" s="202">
        <v>0</v>
      </c>
    </row>
    <row r="319" spans="2:63" s="12" customFormat="1" ht="22.8" customHeight="1">
      <c r="B319" s="189"/>
      <c r="C319" s="190"/>
      <c r="D319" s="191" t="s">
        <v>75</v>
      </c>
      <c r="E319" s="203" t="s">
        <v>612</v>
      </c>
      <c r="F319" s="203" t="s">
        <v>613</v>
      </c>
      <c r="G319" s="190"/>
      <c r="H319" s="190"/>
      <c r="I319" s="193"/>
      <c r="J319" s="204">
        <f>BK319</f>
        <v>0</v>
      </c>
      <c r="K319" s="190"/>
      <c r="L319" s="195"/>
      <c r="M319" s="196"/>
      <c r="N319" s="197"/>
      <c r="O319" s="197"/>
      <c r="P319" s="198">
        <f>SUM(P320:P349)</f>
        <v>0</v>
      </c>
      <c r="Q319" s="197"/>
      <c r="R319" s="198">
        <f>SUM(R320:R349)</f>
        <v>0</v>
      </c>
      <c r="S319" s="197"/>
      <c r="T319" s="199">
        <f>SUM(T320:T349)</f>
        <v>0</v>
      </c>
      <c r="AR319" s="200" t="s">
        <v>84</v>
      </c>
      <c r="AT319" s="201" t="s">
        <v>75</v>
      </c>
      <c r="AU319" s="201" t="s">
        <v>84</v>
      </c>
      <c r="AY319" s="200" t="s">
        <v>176</v>
      </c>
      <c r="BK319" s="202">
        <f>SUM(BK320:BK349)</f>
        <v>0</v>
      </c>
    </row>
    <row r="320" spans="1:65" s="2" customFormat="1" ht="14.4" customHeight="1">
      <c r="A320" s="34"/>
      <c r="B320" s="35"/>
      <c r="C320" s="205" t="s">
        <v>463</v>
      </c>
      <c r="D320" s="205" t="s">
        <v>179</v>
      </c>
      <c r="E320" s="206" t="s">
        <v>615</v>
      </c>
      <c r="F320" s="207" t="s">
        <v>616</v>
      </c>
      <c r="G320" s="208" t="s">
        <v>344</v>
      </c>
      <c r="H320" s="209">
        <v>758.331</v>
      </c>
      <c r="I320" s="210"/>
      <c r="J320" s="211">
        <f>ROUND(I320*H320,2)</f>
        <v>0</v>
      </c>
      <c r="K320" s="207" t="s">
        <v>183</v>
      </c>
      <c r="L320" s="39"/>
      <c r="M320" s="212" t="s">
        <v>1</v>
      </c>
      <c r="N320" s="213" t="s">
        <v>41</v>
      </c>
      <c r="O320" s="71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6" t="s">
        <v>193</v>
      </c>
      <c r="AT320" s="216" t="s">
        <v>179</v>
      </c>
      <c r="AU320" s="216" t="s">
        <v>86</v>
      </c>
      <c r="AY320" s="17" t="s">
        <v>176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7" t="s">
        <v>84</v>
      </c>
      <c r="BK320" s="217">
        <f>ROUND(I320*H320,2)</f>
        <v>0</v>
      </c>
      <c r="BL320" s="17" t="s">
        <v>193</v>
      </c>
      <c r="BM320" s="216" t="s">
        <v>1037</v>
      </c>
    </row>
    <row r="321" spans="2:51" s="13" customFormat="1" ht="10.2">
      <c r="B321" s="218"/>
      <c r="C321" s="219"/>
      <c r="D321" s="220" t="s">
        <v>226</v>
      </c>
      <c r="E321" s="221" t="s">
        <v>1</v>
      </c>
      <c r="F321" s="222" t="s">
        <v>1038</v>
      </c>
      <c r="G321" s="219"/>
      <c r="H321" s="223">
        <v>543.035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226</v>
      </c>
      <c r="AU321" s="229" t="s">
        <v>86</v>
      </c>
      <c r="AV321" s="13" t="s">
        <v>86</v>
      </c>
      <c r="AW321" s="13" t="s">
        <v>32</v>
      </c>
      <c r="AX321" s="13" t="s">
        <v>76</v>
      </c>
      <c r="AY321" s="229" t="s">
        <v>176</v>
      </c>
    </row>
    <row r="322" spans="2:51" s="13" customFormat="1" ht="10.2">
      <c r="B322" s="218"/>
      <c r="C322" s="219"/>
      <c r="D322" s="220" t="s">
        <v>226</v>
      </c>
      <c r="E322" s="221" t="s">
        <v>1</v>
      </c>
      <c r="F322" s="222" t="s">
        <v>1039</v>
      </c>
      <c r="G322" s="219"/>
      <c r="H322" s="223">
        <v>215.296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226</v>
      </c>
      <c r="AU322" s="229" t="s">
        <v>86</v>
      </c>
      <c r="AV322" s="13" t="s">
        <v>86</v>
      </c>
      <c r="AW322" s="13" t="s">
        <v>32</v>
      </c>
      <c r="AX322" s="13" t="s">
        <v>76</v>
      </c>
      <c r="AY322" s="229" t="s">
        <v>176</v>
      </c>
    </row>
    <row r="323" spans="2:51" s="14" customFormat="1" ht="10.2">
      <c r="B323" s="233"/>
      <c r="C323" s="234"/>
      <c r="D323" s="220" t="s">
        <v>226</v>
      </c>
      <c r="E323" s="235" t="s">
        <v>1</v>
      </c>
      <c r="F323" s="236" t="s">
        <v>249</v>
      </c>
      <c r="G323" s="234"/>
      <c r="H323" s="237">
        <v>758.331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226</v>
      </c>
      <c r="AU323" s="243" t="s">
        <v>86</v>
      </c>
      <c r="AV323" s="14" t="s">
        <v>193</v>
      </c>
      <c r="AW323" s="14" t="s">
        <v>32</v>
      </c>
      <c r="AX323" s="14" t="s">
        <v>84</v>
      </c>
      <c r="AY323" s="243" t="s">
        <v>176</v>
      </c>
    </row>
    <row r="324" spans="1:65" s="2" customFormat="1" ht="24.15" customHeight="1">
      <c r="A324" s="34"/>
      <c r="B324" s="35"/>
      <c r="C324" s="205" t="s">
        <v>470</v>
      </c>
      <c r="D324" s="205" t="s">
        <v>179</v>
      </c>
      <c r="E324" s="206" t="s">
        <v>621</v>
      </c>
      <c r="F324" s="207" t="s">
        <v>622</v>
      </c>
      <c r="G324" s="208" t="s">
        <v>344</v>
      </c>
      <c r="H324" s="209">
        <v>14408.289</v>
      </c>
      <c r="I324" s="210"/>
      <c r="J324" s="211">
        <f>ROUND(I324*H324,2)</f>
        <v>0</v>
      </c>
      <c r="K324" s="207" t="s">
        <v>183</v>
      </c>
      <c r="L324" s="39"/>
      <c r="M324" s="212" t="s">
        <v>1</v>
      </c>
      <c r="N324" s="213" t="s">
        <v>41</v>
      </c>
      <c r="O324" s="71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6" t="s">
        <v>193</v>
      </c>
      <c r="AT324" s="216" t="s">
        <v>179</v>
      </c>
      <c r="AU324" s="216" t="s">
        <v>86</v>
      </c>
      <c r="AY324" s="17" t="s">
        <v>176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7" t="s">
        <v>84</v>
      </c>
      <c r="BK324" s="217">
        <f>ROUND(I324*H324,2)</f>
        <v>0</v>
      </c>
      <c r="BL324" s="17" t="s">
        <v>193</v>
      </c>
      <c r="BM324" s="216" t="s">
        <v>1040</v>
      </c>
    </row>
    <row r="325" spans="2:51" s="13" customFormat="1" ht="10.2">
      <c r="B325" s="218"/>
      <c r="C325" s="219"/>
      <c r="D325" s="220" t="s">
        <v>226</v>
      </c>
      <c r="E325" s="221" t="s">
        <v>1</v>
      </c>
      <c r="F325" s="222" t="s">
        <v>1041</v>
      </c>
      <c r="G325" s="219"/>
      <c r="H325" s="223">
        <v>758.331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226</v>
      </c>
      <c r="AU325" s="229" t="s">
        <v>86</v>
      </c>
      <c r="AV325" s="13" t="s">
        <v>86</v>
      </c>
      <c r="AW325" s="13" t="s">
        <v>32</v>
      </c>
      <c r="AX325" s="13" t="s">
        <v>76</v>
      </c>
      <c r="AY325" s="229" t="s">
        <v>176</v>
      </c>
    </row>
    <row r="326" spans="2:51" s="14" customFormat="1" ht="10.2">
      <c r="B326" s="233"/>
      <c r="C326" s="234"/>
      <c r="D326" s="220" t="s">
        <v>226</v>
      </c>
      <c r="E326" s="235" t="s">
        <v>1</v>
      </c>
      <c r="F326" s="236" t="s">
        <v>249</v>
      </c>
      <c r="G326" s="234"/>
      <c r="H326" s="237">
        <v>758.331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226</v>
      </c>
      <c r="AU326" s="243" t="s">
        <v>86</v>
      </c>
      <c r="AV326" s="14" t="s">
        <v>193</v>
      </c>
      <c r="AW326" s="14" t="s">
        <v>32</v>
      </c>
      <c r="AX326" s="14" t="s">
        <v>84</v>
      </c>
      <c r="AY326" s="243" t="s">
        <v>176</v>
      </c>
    </row>
    <row r="327" spans="2:51" s="13" customFormat="1" ht="10.2">
      <c r="B327" s="218"/>
      <c r="C327" s="219"/>
      <c r="D327" s="220" t="s">
        <v>226</v>
      </c>
      <c r="E327" s="219"/>
      <c r="F327" s="222" t="s">
        <v>1042</v>
      </c>
      <c r="G327" s="219"/>
      <c r="H327" s="223">
        <v>14408.289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226</v>
      </c>
      <c r="AU327" s="229" t="s">
        <v>86</v>
      </c>
      <c r="AV327" s="13" t="s">
        <v>86</v>
      </c>
      <c r="AW327" s="13" t="s">
        <v>4</v>
      </c>
      <c r="AX327" s="13" t="s">
        <v>84</v>
      </c>
      <c r="AY327" s="229" t="s">
        <v>176</v>
      </c>
    </row>
    <row r="328" spans="1:65" s="2" customFormat="1" ht="14.4" customHeight="1">
      <c r="A328" s="34"/>
      <c r="B328" s="35"/>
      <c r="C328" s="205" t="s">
        <v>478</v>
      </c>
      <c r="D328" s="205" t="s">
        <v>179</v>
      </c>
      <c r="E328" s="206" t="s">
        <v>627</v>
      </c>
      <c r="F328" s="207" t="s">
        <v>628</v>
      </c>
      <c r="G328" s="208" t="s">
        <v>344</v>
      </c>
      <c r="H328" s="209">
        <v>298.565</v>
      </c>
      <c r="I328" s="210"/>
      <c r="J328" s="211">
        <f>ROUND(I328*H328,2)</f>
        <v>0</v>
      </c>
      <c r="K328" s="207" t="s">
        <v>183</v>
      </c>
      <c r="L328" s="39"/>
      <c r="M328" s="212" t="s">
        <v>1</v>
      </c>
      <c r="N328" s="213" t="s">
        <v>41</v>
      </c>
      <c r="O328" s="71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6" t="s">
        <v>193</v>
      </c>
      <c r="AT328" s="216" t="s">
        <v>179</v>
      </c>
      <c r="AU328" s="216" t="s">
        <v>86</v>
      </c>
      <c r="AY328" s="17" t="s">
        <v>176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7" t="s">
        <v>84</v>
      </c>
      <c r="BK328" s="217">
        <f>ROUND(I328*H328,2)</f>
        <v>0</v>
      </c>
      <c r="BL328" s="17" t="s">
        <v>193</v>
      </c>
      <c r="BM328" s="216" t="s">
        <v>1043</v>
      </c>
    </row>
    <row r="329" spans="2:51" s="13" customFormat="1" ht="10.2">
      <c r="B329" s="218"/>
      <c r="C329" s="219"/>
      <c r="D329" s="220" t="s">
        <v>226</v>
      </c>
      <c r="E329" s="221" t="s">
        <v>1</v>
      </c>
      <c r="F329" s="222" t="s">
        <v>1044</v>
      </c>
      <c r="G329" s="219"/>
      <c r="H329" s="223">
        <v>298.565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226</v>
      </c>
      <c r="AU329" s="229" t="s">
        <v>86</v>
      </c>
      <c r="AV329" s="13" t="s">
        <v>86</v>
      </c>
      <c r="AW329" s="13" t="s">
        <v>32</v>
      </c>
      <c r="AX329" s="13" t="s">
        <v>76</v>
      </c>
      <c r="AY329" s="229" t="s">
        <v>176</v>
      </c>
    </row>
    <row r="330" spans="2:51" s="14" customFormat="1" ht="10.2">
      <c r="B330" s="233"/>
      <c r="C330" s="234"/>
      <c r="D330" s="220" t="s">
        <v>226</v>
      </c>
      <c r="E330" s="235" t="s">
        <v>1</v>
      </c>
      <c r="F330" s="236" t="s">
        <v>249</v>
      </c>
      <c r="G330" s="234"/>
      <c r="H330" s="237">
        <v>298.565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226</v>
      </c>
      <c r="AU330" s="243" t="s">
        <v>86</v>
      </c>
      <c r="AV330" s="14" t="s">
        <v>193</v>
      </c>
      <c r="AW330" s="14" t="s">
        <v>32</v>
      </c>
      <c r="AX330" s="14" t="s">
        <v>84</v>
      </c>
      <c r="AY330" s="243" t="s">
        <v>176</v>
      </c>
    </row>
    <row r="331" spans="1:65" s="2" customFormat="1" ht="24.15" customHeight="1">
      <c r="A331" s="34"/>
      <c r="B331" s="35"/>
      <c r="C331" s="205" t="s">
        <v>482</v>
      </c>
      <c r="D331" s="205" t="s">
        <v>179</v>
      </c>
      <c r="E331" s="206" t="s">
        <v>632</v>
      </c>
      <c r="F331" s="207" t="s">
        <v>633</v>
      </c>
      <c r="G331" s="208" t="s">
        <v>344</v>
      </c>
      <c r="H331" s="209">
        <v>5667.624</v>
      </c>
      <c r="I331" s="210"/>
      <c r="J331" s="211">
        <f>ROUND(I331*H331,2)</f>
        <v>0</v>
      </c>
      <c r="K331" s="207" t="s">
        <v>183</v>
      </c>
      <c r="L331" s="39"/>
      <c r="M331" s="212" t="s">
        <v>1</v>
      </c>
      <c r="N331" s="213" t="s">
        <v>41</v>
      </c>
      <c r="O331" s="71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6" t="s">
        <v>193</v>
      </c>
      <c r="AT331" s="216" t="s">
        <v>179</v>
      </c>
      <c r="AU331" s="216" t="s">
        <v>86</v>
      </c>
      <c r="AY331" s="17" t="s">
        <v>176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7" t="s">
        <v>84</v>
      </c>
      <c r="BK331" s="217">
        <f>ROUND(I331*H331,2)</f>
        <v>0</v>
      </c>
      <c r="BL331" s="17" t="s">
        <v>193</v>
      </c>
      <c r="BM331" s="216" t="s">
        <v>1045</v>
      </c>
    </row>
    <row r="332" spans="2:51" s="13" customFormat="1" ht="10.2">
      <c r="B332" s="218"/>
      <c r="C332" s="219"/>
      <c r="D332" s="220" t="s">
        <v>226</v>
      </c>
      <c r="E332" s="221" t="s">
        <v>1</v>
      </c>
      <c r="F332" s="222" t="s">
        <v>1046</v>
      </c>
      <c r="G332" s="219"/>
      <c r="H332" s="223">
        <v>298.296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226</v>
      </c>
      <c r="AU332" s="229" t="s">
        <v>86</v>
      </c>
      <c r="AV332" s="13" t="s">
        <v>86</v>
      </c>
      <c r="AW332" s="13" t="s">
        <v>32</v>
      </c>
      <c r="AX332" s="13" t="s">
        <v>84</v>
      </c>
      <c r="AY332" s="229" t="s">
        <v>176</v>
      </c>
    </row>
    <row r="333" spans="2:51" s="13" customFormat="1" ht="10.2">
      <c r="B333" s="218"/>
      <c r="C333" s="219"/>
      <c r="D333" s="220" t="s">
        <v>226</v>
      </c>
      <c r="E333" s="219"/>
      <c r="F333" s="222" t="s">
        <v>1047</v>
      </c>
      <c r="G333" s="219"/>
      <c r="H333" s="223">
        <v>5667.624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226</v>
      </c>
      <c r="AU333" s="229" t="s">
        <v>86</v>
      </c>
      <c r="AV333" s="13" t="s">
        <v>86</v>
      </c>
      <c r="AW333" s="13" t="s">
        <v>4</v>
      </c>
      <c r="AX333" s="13" t="s">
        <v>84</v>
      </c>
      <c r="AY333" s="229" t="s">
        <v>176</v>
      </c>
    </row>
    <row r="334" spans="1:65" s="2" customFormat="1" ht="24.15" customHeight="1">
      <c r="A334" s="34"/>
      <c r="B334" s="35"/>
      <c r="C334" s="205" t="s">
        <v>487</v>
      </c>
      <c r="D334" s="205" t="s">
        <v>179</v>
      </c>
      <c r="E334" s="206" t="s">
        <v>638</v>
      </c>
      <c r="F334" s="207" t="s">
        <v>639</v>
      </c>
      <c r="G334" s="208" t="s">
        <v>344</v>
      </c>
      <c r="H334" s="209">
        <v>758.331</v>
      </c>
      <c r="I334" s="210"/>
      <c r="J334" s="211">
        <f>ROUND(I334*H334,2)</f>
        <v>0</v>
      </c>
      <c r="K334" s="207" t="s">
        <v>183</v>
      </c>
      <c r="L334" s="39"/>
      <c r="M334" s="212" t="s">
        <v>1</v>
      </c>
      <c r="N334" s="213" t="s">
        <v>41</v>
      </c>
      <c r="O334" s="71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6" t="s">
        <v>193</v>
      </c>
      <c r="AT334" s="216" t="s">
        <v>179</v>
      </c>
      <c r="AU334" s="216" t="s">
        <v>86</v>
      </c>
      <c r="AY334" s="17" t="s">
        <v>176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7" t="s">
        <v>84</v>
      </c>
      <c r="BK334" s="217">
        <f>ROUND(I334*H334,2)</f>
        <v>0</v>
      </c>
      <c r="BL334" s="17" t="s">
        <v>193</v>
      </c>
      <c r="BM334" s="216" t="s">
        <v>1048</v>
      </c>
    </row>
    <row r="335" spans="2:51" s="13" customFormat="1" ht="10.2">
      <c r="B335" s="218"/>
      <c r="C335" s="219"/>
      <c r="D335" s="220" t="s">
        <v>226</v>
      </c>
      <c r="E335" s="221" t="s">
        <v>1</v>
      </c>
      <c r="F335" s="222" t="s">
        <v>1038</v>
      </c>
      <c r="G335" s="219"/>
      <c r="H335" s="223">
        <v>543.035</v>
      </c>
      <c r="I335" s="224"/>
      <c r="J335" s="219"/>
      <c r="K335" s="219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226</v>
      </c>
      <c r="AU335" s="229" t="s">
        <v>86</v>
      </c>
      <c r="AV335" s="13" t="s">
        <v>86</v>
      </c>
      <c r="AW335" s="13" t="s">
        <v>32</v>
      </c>
      <c r="AX335" s="13" t="s">
        <v>76</v>
      </c>
      <c r="AY335" s="229" t="s">
        <v>176</v>
      </c>
    </row>
    <row r="336" spans="2:51" s="13" customFormat="1" ht="10.2">
      <c r="B336" s="218"/>
      <c r="C336" s="219"/>
      <c r="D336" s="220" t="s">
        <v>226</v>
      </c>
      <c r="E336" s="221" t="s">
        <v>1</v>
      </c>
      <c r="F336" s="222" t="s">
        <v>1039</v>
      </c>
      <c r="G336" s="219"/>
      <c r="H336" s="223">
        <v>215.296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226</v>
      </c>
      <c r="AU336" s="229" t="s">
        <v>86</v>
      </c>
      <c r="AV336" s="13" t="s">
        <v>86</v>
      </c>
      <c r="AW336" s="13" t="s">
        <v>32</v>
      </c>
      <c r="AX336" s="13" t="s">
        <v>76</v>
      </c>
      <c r="AY336" s="229" t="s">
        <v>176</v>
      </c>
    </row>
    <row r="337" spans="2:51" s="14" customFormat="1" ht="10.2">
      <c r="B337" s="233"/>
      <c r="C337" s="234"/>
      <c r="D337" s="220" t="s">
        <v>226</v>
      </c>
      <c r="E337" s="235" t="s">
        <v>1</v>
      </c>
      <c r="F337" s="236" t="s">
        <v>249</v>
      </c>
      <c r="G337" s="234"/>
      <c r="H337" s="237">
        <v>758.331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226</v>
      </c>
      <c r="AU337" s="243" t="s">
        <v>86</v>
      </c>
      <c r="AV337" s="14" t="s">
        <v>193</v>
      </c>
      <c r="AW337" s="14" t="s">
        <v>32</v>
      </c>
      <c r="AX337" s="14" t="s">
        <v>84</v>
      </c>
      <c r="AY337" s="243" t="s">
        <v>176</v>
      </c>
    </row>
    <row r="338" spans="1:65" s="2" customFormat="1" ht="24.15" customHeight="1">
      <c r="A338" s="34"/>
      <c r="B338" s="35"/>
      <c r="C338" s="205" t="s">
        <v>497</v>
      </c>
      <c r="D338" s="205" t="s">
        <v>179</v>
      </c>
      <c r="E338" s="206" t="s">
        <v>642</v>
      </c>
      <c r="F338" s="207" t="s">
        <v>643</v>
      </c>
      <c r="G338" s="208" t="s">
        <v>344</v>
      </c>
      <c r="H338" s="209">
        <v>298.565</v>
      </c>
      <c r="I338" s="210"/>
      <c r="J338" s="211">
        <f>ROUND(I338*H338,2)</f>
        <v>0</v>
      </c>
      <c r="K338" s="207" t="s">
        <v>183</v>
      </c>
      <c r="L338" s="39"/>
      <c r="M338" s="212" t="s">
        <v>1</v>
      </c>
      <c r="N338" s="213" t="s">
        <v>41</v>
      </c>
      <c r="O338" s="71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6" t="s">
        <v>193</v>
      </c>
      <c r="AT338" s="216" t="s">
        <v>179</v>
      </c>
      <c r="AU338" s="216" t="s">
        <v>86</v>
      </c>
      <c r="AY338" s="17" t="s">
        <v>176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7" t="s">
        <v>84</v>
      </c>
      <c r="BK338" s="217">
        <f>ROUND(I338*H338,2)</f>
        <v>0</v>
      </c>
      <c r="BL338" s="17" t="s">
        <v>193</v>
      </c>
      <c r="BM338" s="216" t="s">
        <v>1049</v>
      </c>
    </row>
    <row r="339" spans="2:51" s="13" customFormat="1" ht="10.2">
      <c r="B339" s="218"/>
      <c r="C339" s="219"/>
      <c r="D339" s="220" t="s">
        <v>226</v>
      </c>
      <c r="E339" s="221" t="s">
        <v>1</v>
      </c>
      <c r="F339" s="222" t="s">
        <v>1050</v>
      </c>
      <c r="G339" s="219"/>
      <c r="H339" s="223">
        <v>298.565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226</v>
      </c>
      <c r="AU339" s="229" t="s">
        <v>86</v>
      </c>
      <c r="AV339" s="13" t="s">
        <v>86</v>
      </c>
      <c r="AW339" s="13" t="s">
        <v>32</v>
      </c>
      <c r="AX339" s="13" t="s">
        <v>76</v>
      </c>
      <c r="AY339" s="229" t="s">
        <v>176</v>
      </c>
    </row>
    <row r="340" spans="2:51" s="14" customFormat="1" ht="10.2">
      <c r="B340" s="233"/>
      <c r="C340" s="234"/>
      <c r="D340" s="220" t="s">
        <v>226</v>
      </c>
      <c r="E340" s="235" t="s">
        <v>1</v>
      </c>
      <c r="F340" s="236" t="s">
        <v>249</v>
      </c>
      <c r="G340" s="234"/>
      <c r="H340" s="237">
        <v>298.565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226</v>
      </c>
      <c r="AU340" s="243" t="s">
        <v>86</v>
      </c>
      <c r="AV340" s="14" t="s">
        <v>193</v>
      </c>
      <c r="AW340" s="14" t="s">
        <v>32</v>
      </c>
      <c r="AX340" s="14" t="s">
        <v>84</v>
      </c>
      <c r="AY340" s="243" t="s">
        <v>176</v>
      </c>
    </row>
    <row r="341" spans="1:65" s="2" customFormat="1" ht="37.8" customHeight="1">
      <c r="A341" s="34"/>
      <c r="B341" s="35"/>
      <c r="C341" s="205" t="s">
        <v>502</v>
      </c>
      <c r="D341" s="205" t="s">
        <v>179</v>
      </c>
      <c r="E341" s="206" t="s">
        <v>647</v>
      </c>
      <c r="F341" s="207" t="s">
        <v>648</v>
      </c>
      <c r="G341" s="208" t="s">
        <v>344</v>
      </c>
      <c r="H341" s="209">
        <v>298.565</v>
      </c>
      <c r="I341" s="210"/>
      <c r="J341" s="211">
        <f>ROUND(I341*H341,2)</f>
        <v>0</v>
      </c>
      <c r="K341" s="207" t="s">
        <v>183</v>
      </c>
      <c r="L341" s="39"/>
      <c r="M341" s="212" t="s">
        <v>1</v>
      </c>
      <c r="N341" s="213" t="s">
        <v>41</v>
      </c>
      <c r="O341" s="71"/>
      <c r="P341" s="214">
        <f>O341*H341</f>
        <v>0</v>
      </c>
      <c r="Q341" s="214">
        <v>0</v>
      </c>
      <c r="R341" s="214">
        <f>Q341*H341</f>
        <v>0</v>
      </c>
      <c r="S341" s="214">
        <v>0</v>
      </c>
      <c r="T341" s="21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6" t="s">
        <v>193</v>
      </c>
      <c r="AT341" s="216" t="s">
        <v>179</v>
      </c>
      <c r="AU341" s="216" t="s">
        <v>86</v>
      </c>
      <c r="AY341" s="17" t="s">
        <v>176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7" t="s">
        <v>84</v>
      </c>
      <c r="BK341" s="217">
        <f>ROUND(I341*H341,2)</f>
        <v>0</v>
      </c>
      <c r="BL341" s="17" t="s">
        <v>193</v>
      </c>
      <c r="BM341" s="216" t="s">
        <v>1051</v>
      </c>
    </row>
    <row r="342" spans="2:51" s="13" customFormat="1" ht="10.2">
      <c r="B342" s="218"/>
      <c r="C342" s="219"/>
      <c r="D342" s="220" t="s">
        <v>226</v>
      </c>
      <c r="E342" s="221" t="s">
        <v>1</v>
      </c>
      <c r="F342" s="222" t="s">
        <v>1050</v>
      </c>
      <c r="G342" s="219"/>
      <c r="H342" s="223">
        <v>298.565</v>
      </c>
      <c r="I342" s="224"/>
      <c r="J342" s="219"/>
      <c r="K342" s="219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226</v>
      </c>
      <c r="AU342" s="229" t="s">
        <v>86</v>
      </c>
      <c r="AV342" s="13" t="s">
        <v>86</v>
      </c>
      <c r="AW342" s="13" t="s">
        <v>32</v>
      </c>
      <c r="AX342" s="13" t="s">
        <v>76</v>
      </c>
      <c r="AY342" s="229" t="s">
        <v>176</v>
      </c>
    </row>
    <row r="343" spans="2:51" s="14" customFormat="1" ht="10.2">
      <c r="B343" s="233"/>
      <c r="C343" s="234"/>
      <c r="D343" s="220" t="s">
        <v>226</v>
      </c>
      <c r="E343" s="235" t="s">
        <v>1</v>
      </c>
      <c r="F343" s="236" t="s">
        <v>249</v>
      </c>
      <c r="G343" s="234"/>
      <c r="H343" s="237">
        <v>298.565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226</v>
      </c>
      <c r="AU343" s="243" t="s">
        <v>86</v>
      </c>
      <c r="AV343" s="14" t="s">
        <v>193</v>
      </c>
      <c r="AW343" s="14" t="s">
        <v>32</v>
      </c>
      <c r="AX343" s="14" t="s">
        <v>84</v>
      </c>
      <c r="AY343" s="243" t="s">
        <v>176</v>
      </c>
    </row>
    <row r="344" spans="1:65" s="2" customFormat="1" ht="37.8" customHeight="1">
      <c r="A344" s="34"/>
      <c r="B344" s="35"/>
      <c r="C344" s="205" t="s">
        <v>508</v>
      </c>
      <c r="D344" s="205" t="s">
        <v>179</v>
      </c>
      <c r="E344" s="206" t="s">
        <v>651</v>
      </c>
      <c r="F344" s="207" t="s">
        <v>652</v>
      </c>
      <c r="G344" s="208" t="s">
        <v>344</v>
      </c>
      <c r="H344" s="209">
        <v>543.035</v>
      </c>
      <c r="I344" s="210"/>
      <c r="J344" s="211">
        <f>ROUND(I344*H344,2)</f>
        <v>0</v>
      </c>
      <c r="K344" s="207" t="s">
        <v>183</v>
      </c>
      <c r="L344" s="39"/>
      <c r="M344" s="212" t="s">
        <v>1</v>
      </c>
      <c r="N344" s="213" t="s">
        <v>41</v>
      </c>
      <c r="O344" s="71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16" t="s">
        <v>193</v>
      </c>
      <c r="AT344" s="216" t="s">
        <v>179</v>
      </c>
      <c r="AU344" s="216" t="s">
        <v>86</v>
      </c>
      <c r="AY344" s="17" t="s">
        <v>176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7" t="s">
        <v>84</v>
      </c>
      <c r="BK344" s="217">
        <f>ROUND(I344*H344,2)</f>
        <v>0</v>
      </c>
      <c r="BL344" s="17" t="s">
        <v>193</v>
      </c>
      <c r="BM344" s="216" t="s">
        <v>1052</v>
      </c>
    </row>
    <row r="345" spans="2:51" s="13" customFormat="1" ht="10.2">
      <c r="B345" s="218"/>
      <c r="C345" s="219"/>
      <c r="D345" s="220" t="s">
        <v>226</v>
      </c>
      <c r="E345" s="221" t="s">
        <v>1</v>
      </c>
      <c r="F345" s="222" t="s">
        <v>1038</v>
      </c>
      <c r="G345" s="219"/>
      <c r="H345" s="223">
        <v>543.035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226</v>
      </c>
      <c r="AU345" s="229" t="s">
        <v>86</v>
      </c>
      <c r="AV345" s="13" t="s">
        <v>86</v>
      </c>
      <c r="AW345" s="13" t="s">
        <v>32</v>
      </c>
      <c r="AX345" s="13" t="s">
        <v>76</v>
      </c>
      <c r="AY345" s="229" t="s">
        <v>176</v>
      </c>
    </row>
    <row r="346" spans="2:51" s="14" customFormat="1" ht="10.2">
      <c r="B346" s="233"/>
      <c r="C346" s="234"/>
      <c r="D346" s="220" t="s">
        <v>226</v>
      </c>
      <c r="E346" s="235" t="s">
        <v>1</v>
      </c>
      <c r="F346" s="236" t="s">
        <v>249</v>
      </c>
      <c r="G346" s="234"/>
      <c r="H346" s="237">
        <v>543.035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226</v>
      </c>
      <c r="AU346" s="243" t="s">
        <v>86</v>
      </c>
      <c r="AV346" s="14" t="s">
        <v>193</v>
      </c>
      <c r="AW346" s="14" t="s">
        <v>32</v>
      </c>
      <c r="AX346" s="14" t="s">
        <v>84</v>
      </c>
      <c r="AY346" s="243" t="s">
        <v>176</v>
      </c>
    </row>
    <row r="347" spans="1:65" s="2" customFormat="1" ht="37.8" customHeight="1">
      <c r="A347" s="34"/>
      <c r="B347" s="35"/>
      <c r="C347" s="205" t="s">
        <v>512</v>
      </c>
      <c r="D347" s="205" t="s">
        <v>179</v>
      </c>
      <c r="E347" s="206" t="s">
        <v>655</v>
      </c>
      <c r="F347" s="207" t="s">
        <v>656</v>
      </c>
      <c r="G347" s="208" t="s">
        <v>344</v>
      </c>
      <c r="H347" s="209">
        <v>215.296</v>
      </c>
      <c r="I347" s="210"/>
      <c r="J347" s="211">
        <f>ROUND(I347*H347,2)</f>
        <v>0</v>
      </c>
      <c r="K347" s="207" t="s">
        <v>183</v>
      </c>
      <c r="L347" s="39"/>
      <c r="M347" s="212" t="s">
        <v>1</v>
      </c>
      <c r="N347" s="213" t="s">
        <v>41</v>
      </c>
      <c r="O347" s="71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6" t="s">
        <v>193</v>
      </c>
      <c r="AT347" s="216" t="s">
        <v>179</v>
      </c>
      <c r="AU347" s="216" t="s">
        <v>86</v>
      </c>
      <c r="AY347" s="17" t="s">
        <v>176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7" t="s">
        <v>84</v>
      </c>
      <c r="BK347" s="217">
        <f>ROUND(I347*H347,2)</f>
        <v>0</v>
      </c>
      <c r="BL347" s="17" t="s">
        <v>193</v>
      </c>
      <c r="BM347" s="216" t="s">
        <v>1053</v>
      </c>
    </row>
    <row r="348" spans="2:51" s="13" customFormat="1" ht="10.2">
      <c r="B348" s="218"/>
      <c r="C348" s="219"/>
      <c r="D348" s="220" t="s">
        <v>226</v>
      </c>
      <c r="E348" s="221" t="s">
        <v>1</v>
      </c>
      <c r="F348" s="222" t="s">
        <v>1039</v>
      </c>
      <c r="G348" s="219"/>
      <c r="H348" s="223">
        <v>215.296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226</v>
      </c>
      <c r="AU348" s="229" t="s">
        <v>86</v>
      </c>
      <c r="AV348" s="13" t="s">
        <v>86</v>
      </c>
      <c r="AW348" s="13" t="s">
        <v>32</v>
      </c>
      <c r="AX348" s="13" t="s">
        <v>76</v>
      </c>
      <c r="AY348" s="229" t="s">
        <v>176</v>
      </c>
    </row>
    <row r="349" spans="2:51" s="14" customFormat="1" ht="10.2">
      <c r="B349" s="233"/>
      <c r="C349" s="234"/>
      <c r="D349" s="220" t="s">
        <v>226</v>
      </c>
      <c r="E349" s="235" t="s">
        <v>1</v>
      </c>
      <c r="F349" s="236" t="s">
        <v>249</v>
      </c>
      <c r="G349" s="234"/>
      <c r="H349" s="237">
        <v>215.296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226</v>
      </c>
      <c r="AU349" s="243" t="s">
        <v>86</v>
      </c>
      <c r="AV349" s="14" t="s">
        <v>193</v>
      </c>
      <c r="AW349" s="14" t="s">
        <v>32</v>
      </c>
      <c r="AX349" s="14" t="s">
        <v>84</v>
      </c>
      <c r="AY349" s="243" t="s">
        <v>176</v>
      </c>
    </row>
    <row r="350" spans="2:63" s="12" customFormat="1" ht="22.8" customHeight="1">
      <c r="B350" s="189"/>
      <c r="C350" s="190"/>
      <c r="D350" s="191" t="s">
        <v>75</v>
      </c>
      <c r="E350" s="203" t="s">
        <v>658</v>
      </c>
      <c r="F350" s="203" t="s">
        <v>659</v>
      </c>
      <c r="G350" s="190"/>
      <c r="H350" s="190"/>
      <c r="I350" s="193"/>
      <c r="J350" s="204">
        <f>BK350</f>
        <v>0</v>
      </c>
      <c r="K350" s="190"/>
      <c r="L350" s="195"/>
      <c r="M350" s="196"/>
      <c r="N350" s="197"/>
      <c r="O350" s="197"/>
      <c r="P350" s="198">
        <f>SUM(P351:P352)</f>
        <v>0</v>
      </c>
      <c r="Q350" s="197"/>
      <c r="R350" s="198">
        <f>SUM(R351:R352)</f>
        <v>0</v>
      </c>
      <c r="S350" s="197"/>
      <c r="T350" s="199">
        <f>SUM(T351:T352)</f>
        <v>0</v>
      </c>
      <c r="AR350" s="200" t="s">
        <v>84</v>
      </c>
      <c r="AT350" s="201" t="s">
        <v>75</v>
      </c>
      <c r="AU350" s="201" t="s">
        <v>84</v>
      </c>
      <c r="AY350" s="200" t="s">
        <v>176</v>
      </c>
      <c r="BK350" s="202">
        <f>SUM(BK351:BK352)</f>
        <v>0</v>
      </c>
    </row>
    <row r="351" spans="1:65" s="2" customFormat="1" ht="24.15" customHeight="1">
      <c r="A351" s="34"/>
      <c r="B351" s="35"/>
      <c r="C351" s="205" t="s">
        <v>521</v>
      </c>
      <c r="D351" s="205" t="s">
        <v>179</v>
      </c>
      <c r="E351" s="206" t="s">
        <v>661</v>
      </c>
      <c r="F351" s="207" t="s">
        <v>662</v>
      </c>
      <c r="G351" s="208" t="s">
        <v>344</v>
      </c>
      <c r="H351" s="209">
        <v>336.661</v>
      </c>
      <c r="I351" s="210"/>
      <c r="J351" s="211">
        <f>ROUND(I351*H351,2)</f>
        <v>0</v>
      </c>
      <c r="K351" s="207" t="s">
        <v>183</v>
      </c>
      <c r="L351" s="39"/>
      <c r="M351" s="212" t="s">
        <v>1</v>
      </c>
      <c r="N351" s="213" t="s">
        <v>41</v>
      </c>
      <c r="O351" s="71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6" t="s">
        <v>193</v>
      </c>
      <c r="AT351" s="216" t="s">
        <v>179</v>
      </c>
      <c r="AU351" s="216" t="s">
        <v>86</v>
      </c>
      <c r="AY351" s="17" t="s">
        <v>176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7" t="s">
        <v>84</v>
      </c>
      <c r="BK351" s="217">
        <f>ROUND(I351*H351,2)</f>
        <v>0</v>
      </c>
      <c r="BL351" s="17" t="s">
        <v>193</v>
      </c>
      <c r="BM351" s="216" t="s">
        <v>1054</v>
      </c>
    </row>
    <row r="352" spans="1:65" s="2" customFormat="1" ht="24.15" customHeight="1">
      <c r="A352" s="34"/>
      <c r="B352" s="35"/>
      <c r="C352" s="205" t="s">
        <v>526</v>
      </c>
      <c r="D352" s="205" t="s">
        <v>179</v>
      </c>
      <c r="E352" s="206" t="s">
        <v>665</v>
      </c>
      <c r="F352" s="207" t="s">
        <v>666</v>
      </c>
      <c r="G352" s="208" t="s">
        <v>344</v>
      </c>
      <c r="H352" s="209">
        <v>336.661</v>
      </c>
      <c r="I352" s="210"/>
      <c r="J352" s="211">
        <f>ROUND(I352*H352,2)</f>
        <v>0</v>
      </c>
      <c r="K352" s="207" t="s">
        <v>183</v>
      </c>
      <c r="L352" s="39"/>
      <c r="M352" s="244" t="s">
        <v>1</v>
      </c>
      <c r="N352" s="245" t="s">
        <v>41</v>
      </c>
      <c r="O352" s="246"/>
      <c r="P352" s="247">
        <f>O352*H352</f>
        <v>0</v>
      </c>
      <c r="Q352" s="247">
        <v>0</v>
      </c>
      <c r="R352" s="247">
        <f>Q352*H352</f>
        <v>0</v>
      </c>
      <c r="S352" s="247">
        <v>0</v>
      </c>
      <c r="T352" s="24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6" t="s">
        <v>193</v>
      </c>
      <c r="AT352" s="216" t="s">
        <v>179</v>
      </c>
      <c r="AU352" s="216" t="s">
        <v>86</v>
      </c>
      <c r="AY352" s="17" t="s">
        <v>176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84</v>
      </c>
      <c r="BK352" s="217">
        <f>ROUND(I352*H352,2)</f>
        <v>0</v>
      </c>
      <c r="BL352" s="17" t="s">
        <v>193</v>
      </c>
      <c r="BM352" s="216" t="s">
        <v>1055</v>
      </c>
    </row>
    <row r="353" spans="1:31" s="2" customFormat="1" ht="6.9" customHeight="1">
      <c r="A353" s="34"/>
      <c r="B353" s="54"/>
      <c r="C353" s="55"/>
      <c r="D353" s="55"/>
      <c r="E353" s="55"/>
      <c r="F353" s="55"/>
      <c r="G353" s="55"/>
      <c r="H353" s="55"/>
      <c r="I353" s="55"/>
      <c r="J353" s="55"/>
      <c r="K353" s="55"/>
      <c r="L353" s="39"/>
      <c r="M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</row>
  </sheetData>
  <sheetProtection algorithmName="SHA-512" hashValue="ZPBUKT4P5WG8IUf6IFhUQReJiV+69/WNqwHkQd1bOelhACyHH+xGfYOOWhsUxeZenKsSaHARyx4De+13KtbrWQ==" saltValue="1ZgrfDxWtNOri31pK0CaNlmY+DdoycjmihQwU7XAV0ELw3uia78UR3X9LO3CKGN7olvYf0LGXgRFASwfq7Vcsg==" spinCount="100000" sheet="1" objects="1" scenarios="1" formatColumns="0" formatRows="0" autoFilter="0"/>
  <autoFilter ref="C135:K352"/>
  <mergeCells count="17"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Pěčková Markéta</cp:lastModifiedBy>
  <dcterms:created xsi:type="dcterms:W3CDTF">2020-11-11T12:57:18Z</dcterms:created>
  <dcterms:modified xsi:type="dcterms:W3CDTF">2020-11-13T07:01:03Z</dcterms:modified>
  <cp:category/>
  <cp:version/>
  <cp:contentType/>
  <cp:contentStatus/>
</cp:coreProperties>
</file>