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Stavební řešení" sheetId="3" r:id="rId3"/>
  </sheets>
  <definedNames>
    <definedName name="_xlnm.Print_Area" localSheetId="0">'Rekapitulace stavby'!$D$4:$AO$36,'Rekapitulace stavby'!$C$42:$AQ$57</definedName>
    <definedName name="_xlnm._FilterDatabase" localSheetId="1" hidden="1">'00 - VEDLEJŠÍ A OSTATNÍ N...'!$C$80:$K$96</definedName>
    <definedName name="_xlnm.Print_Area" localSheetId="1">'00 - VEDLEJŠÍ A OSTATNÍ N...'!$C$4:$J$39,'00 - VEDLEJŠÍ A OSTATNÍ N...'!$C$68:$K$96</definedName>
    <definedName name="_xlnm._FilterDatabase" localSheetId="2" hidden="1">'01 - Stavební řešení'!$C$84:$K$192</definedName>
    <definedName name="_xlnm.Print_Area" localSheetId="2">'01 - Stavební řešení'!$C$4:$J$39,'01 - Stavební řešení'!$C$72:$K$192</definedName>
    <definedName name="_xlnm.Print_Titles" localSheetId="0">'Rekapitulace stavby'!$52:$52</definedName>
    <definedName name="_xlnm.Print_Titles" localSheetId="1">'00 - VEDLEJŠÍ A OSTATNÍ N...'!$80:$80</definedName>
    <definedName name="_xlnm.Print_Titles" localSheetId="2">'01 - Stavební řešení'!$84:$84</definedName>
  </definedNames>
  <calcPr fullCalcOnLoad="1"/>
</workbook>
</file>

<file path=xl/sharedStrings.xml><?xml version="1.0" encoding="utf-8"?>
<sst xmlns="http://schemas.openxmlformats.org/spreadsheetml/2006/main" count="1501" uniqueCount="338">
  <si>
    <t>Export Komplet</t>
  </si>
  <si>
    <t>VZ</t>
  </si>
  <si>
    <t>2.0</t>
  </si>
  <si>
    <t>ZAMOK</t>
  </si>
  <si>
    <t>False</t>
  </si>
  <si>
    <t>{20dcaca4-c508-42ea-b20a-3b2139f4fee7}</t>
  </si>
  <si>
    <t>0,1</t>
  </si>
  <si>
    <t>21</t>
  </si>
  <si>
    <t>15</t>
  </si>
  <si>
    <t>REKAPITULACE STAVBY</t>
  </si>
  <si>
    <t>v ---  níže se nacházejí doplnkové a pomocné údaje k sestavám  --- v</t>
  </si>
  <si>
    <t>Návod na vyplnění</t>
  </si>
  <si>
    <t>0,01</t>
  </si>
  <si>
    <t>Kód:</t>
  </si>
  <si>
    <t>04</t>
  </si>
  <si>
    <t>Měnit lze pouze buňky se žlutým podbarvením!
1) v Rekapitulaci stavby vyplňte údaje o Uchazeči (přenesou se do ostatních sestav i v jiných listech)
2) na vybraných listech vyplňte v sestavě Soupis prací ceny u položek</t>
  </si>
  <si>
    <t>Stavba:</t>
  </si>
  <si>
    <t>II/183 Šťáhlavy - X I/19 - oprava</t>
  </si>
  <si>
    <t>KSO:</t>
  </si>
  <si>
    <t/>
  </si>
  <si>
    <t>CC-CZ:</t>
  </si>
  <si>
    <t>Místo:</t>
  </si>
  <si>
    <t xml:space="preserve"> </t>
  </si>
  <si>
    <t>Datum:</t>
  </si>
  <si>
    <t>19.3.2019</t>
  </si>
  <si>
    <t>Zadavatel:</t>
  </si>
  <si>
    <t>IČ:</t>
  </si>
  <si>
    <t>Správa a údržba silnic Plzeňské kraje</t>
  </si>
  <si>
    <t>DIČ:</t>
  </si>
  <si>
    <t>Uchazeč:</t>
  </si>
  <si>
    <t>Vyplň údaj</t>
  </si>
  <si>
    <t>Projektant:</t>
  </si>
  <si>
    <t>SG GEOTECHNIKA a.s.</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</si>
  <si>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</si>
  <si>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</si>
  <si>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</si>
  <si>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</si>
  <si>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</si>
  <si>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</si>
  <si>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</si>
  <si>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</si>
  <si>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</si>
  <si>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</si>
  <si>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</si>
  <si>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</si>
  <si>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</si>
  <si>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</si>
  <si>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</si>
  <si>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</si>
  <si>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</si>
  <si>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</si>
  <si>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</si>
  <si>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</si>
  <si>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</si>
  <si>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</si>
  <si>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</si>
  <si>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</si>
  <si>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</si>
  <si>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</si>
  <si>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</si>
  <si>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</si>
  <si>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</si>
  <si>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</si>
  <si>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</si>
  <si>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</si>
  <si>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</si>
  <si>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</si>
  <si>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</si>
  <si>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</si>
  <si>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</si>
  <si>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</si>
  <si>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</si>
  <si>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</si>
  <si>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</si>
  <si>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</si>
  <si>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</si>
  <si>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</si>
  <si>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</si>
  <si>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</si>
  <si>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STA</t>
  </si>
  <si>
    <t>1</t>
  </si>
  <si>
    <t>{8f7876f6-0e8f-4734-9785-2497dd9d4e10}</t>
  </si>
  <si>
    <t>2</t>
  </si>
  <si>
    <t>01</t>
  </si>
  <si>
    <t>Stavební řešení</t>
  </si>
  <si>
    <t>{45ca7c25-81f9-41b6-90e2-33c3f058cc1d}</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</si>
  <si>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</si>
  <si>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</si>
  <si>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</si>
  <si>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</si>
  <si>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</si>
  <si>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</si>
  <si>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</si>
  <si>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</si>
  <si>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</si>
  <si>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</si>
  <si>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</si>
  <si>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</si>
  <si>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</si>
  <si>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</si>
  <si>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</si>
  <si>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</si>
  <si>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</si>
  <si>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</si>
  <si>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</si>
  <si>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</si>
  <si>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</si>
  <si>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</si>
  <si>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</si>
  <si>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</si>
  <si>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</si>
  <si>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</si>
  <si>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</si>
  <si>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</si>
  <si>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</si>
  <si>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2019 01</t>
  </si>
  <si>
    <t>1024</t>
  </si>
  <si>
    <t>1966780954</t>
  </si>
  <si>
    <t>P</t>
  </si>
  <si>
    <t xml:space="preserve">Poznámka k položce:
Do ceny položky zhotovitel zahrne:
- náklady na objekty zařízení staveniště nutné k provozování po celou dobu výstavby;
- náklady na kanalizaci pro zařízení staveniště řešenou svodem do bezodtokové jímky na vyvážení;
- náklady na staveništní rozvody vody s napojením na stávající vodovod, kde veškerá napojení budou mít samostatné měření vodoměrem (pitná voda);
- náklady na přípojku elektrické energie potřebné k provozu staveniště a pro vlastní stavbu se staveništním rozvodem (rozvody), kde na tyto rozvody budou napojeny veškeré mechanizmy, stroje, osvětlení staveniště a objektu zařízení staveniště, včetně potřebného příslušenství (například sklad, dílna).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
</t>
  </si>
  <si>
    <t>034503000</t>
  </si>
  <si>
    <t>Zařízení staveniště zabezpečení staveniště informační tabule</t>
  </si>
  <si>
    <t>kus</t>
  </si>
  <si>
    <t>-1169767145</t>
  </si>
  <si>
    <t>ON</t>
  </si>
  <si>
    <t>OSTATNÍ NÁKLADY</t>
  </si>
  <si>
    <t>3</t>
  </si>
  <si>
    <t>012103000</t>
  </si>
  <si>
    <t>Průzkumné, geodetické a projektové práce geodetické práce před výstavbou</t>
  </si>
  <si>
    <t>-351885263</t>
  </si>
  <si>
    <t>Poznámka k položce:
vč. vytýčení stávajících podzemních vedení</t>
  </si>
  <si>
    <t>4</t>
  </si>
  <si>
    <t>012203000</t>
  </si>
  <si>
    <t>Průzkumné, geodetické a projektové práce geodetické práce při provádění stavby</t>
  </si>
  <si>
    <t>-8622557</t>
  </si>
  <si>
    <t>5</t>
  </si>
  <si>
    <t>012303000</t>
  </si>
  <si>
    <t>Průzkumné, geodetické a projektové práce geodetické práce po výstavbě</t>
  </si>
  <si>
    <t>1604254712</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</si>
  <si>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</si>
  <si>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</si>
  <si>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013254000</t>
  </si>
  <si>
    <t>Průzkumné, geodetické a projektové práce projektové práce dokumentace stavby (výkresová a textová) skutečného provedení stavby</t>
  </si>
  <si>
    <t>-344873145</t>
  </si>
  <si>
    <t xml:space="preserve">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 liniové stavby:
polohové a výškové geodetické zaměření všech sítí, přeložek a přípojek, lomů a armatur před zásypem (na nových i odkrytých stávajících sítích) ve formátu kompatibilním s GIS; 
- budovy a ostatní objekty:
polohové a výškové geodetické zaměření všech charakteristických bodů (rohů budov a nádrží, výšky přepadů a hran, oplocení, atd.) ve formátu kompatibilním s GIS; 
- vytýčení:
jednotná souřadnicová síť JTSK; 
- výškový systém:
Balt po vyrovnání; 
- v případě Iiniových staveb elaborát pro uložení věcných břemen do katastru nemovitostí, v ostatních případech geometrický plán pro rozdělení parcel. 
Dokumentace skutečného provedení bude bude předána zadavateli před vydáním protokolu o převzetí stavebních prací. 
Položka bude fakturována na základě faktury vztahující se ke konkrétní dodávce dokumentace skutečného provedení.
</t>
  </si>
  <si>
    <t>7</t>
  </si>
  <si>
    <t>043002000</t>
  </si>
  <si>
    <t>Hlavní tituly průvodních činností a nákladů inženýrská činnost zkoušky a ostatní měření</t>
  </si>
  <si>
    <t>1739094733</t>
  </si>
  <si>
    <t xml:space="preserve">Poznámka k položce:
Do ceny položky zhotovitel zahrne:
- náklady na vlastní provedení zkoušek;
- náklady na jejich organizaci;
- náklady na energie, média a materiály nutné pro provedení zkoušek.
Položka zahrnuje práce nutné k odzkoušení skupin strojů a zařízení ve vzájemných vazbách a k prokázání, že příslušná dodávka je schopna zkušebního provozu. 
Dále položka zahrnuje u částí bez předepsaného zkušebního provozu práce nutné k odzkoušení skupin strojů a zařízení ve vzájemných vazbách a k prokázání, že příslušná dodávka je schopna provozu. 
Položka bude fakturována průběžně na základě dílčích faktur vztahujícím se ke konkrétním dílčím komplexním zkouškám skupin strojů a zařízení.
</t>
  </si>
  <si>
    <t>8</t>
  </si>
  <si>
    <t>900901016</t>
  </si>
  <si>
    <t>Dopravně inženýrské opatření vč. projednání</t>
  </si>
  <si>
    <t>-1024703382</t>
  </si>
  <si>
    <t>01 - Stavební řešení</t>
  </si>
  <si>
    <t>HSV - Práce a dodávky HSV</t>
  </si>
  <si>
    <t xml:space="preserve">    1 - Zemní práce</t>
  </si>
  <si>
    <t xml:space="preserve">    5 - Komunikace pozemní</t>
  </si>
  <si>
    <t xml:space="preserve">    9 - Ostatní konstrukce a práce, bourání</t>
  </si>
  <si>
    <t xml:space="preserve">    99 - Přesun hmot</t>
  </si>
  <si>
    <t xml:space="preserve">    997 - Přesun sutě</t>
  </si>
  <si>
    <t>HSV</t>
  </si>
  <si>
    <t>Práce a dodávky HSV</t>
  </si>
  <si>
    <t>Zemní práce</t>
  </si>
  <si>
    <t>113154323</t>
  </si>
  <si>
    <t>Frézování živičného podkladu nebo krytu s naložením na dopravní prostředek plochy přes 1 000 do 10 000 m2 bez překážek v trase pruhu šířky do 1 m, tloušťky vrstvy 50 mm</t>
  </si>
  <si>
    <t>m2</t>
  </si>
  <si>
    <t>-773799626</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</si>
  <si>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</si>
  <si>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</si>
  <si>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</si>
  <si>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oprava objízdných tras</t>
  </si>
  <si>
    <t>3280</t>
  </si>
  <si>
    <t>113154324</t>
  </si>
  <si>
    <t>Frézování živičného podkladu nebo krytu s naložením na dopravní prostředek plochy přes 1 000 do 10 000 m2 bez překážek v trase pruhu šířky do 1 m, tloušťky vrstvy 100 mm</t>
  </si>
  <si>
    <t>-1401810841</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</si>
  <si>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</si>
  <si>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</si>
  <si>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891530031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</si>
  <si>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</si>
  <si>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sanace</t>
  </si>
  <si>
    <t>1200</t>
  </si>
  <si>
    <t>122202202</t>
  </si>
  <si>
    <t>Odkopávky a prokopávky nezapažené pro silnice s přemístěním výkopku v příčných profilech na vzdálenost do 15 m nebo s naložením na dopravní prostředek v hornině tř. 3 přes 100 do 1 000 m3</t>
  </si>
  <si>
    <t>m3</t>
  </si>
  <si>
    <t>-1697543430</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</si>
  <si>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</si>
  <si>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1200*0,5</t>
  </si>
  <si>
    <t>181102302</t>
  </si>
  <si>
    <t>Úprava pláně na stavbách dálnic strojně v zářezech mimo skalních se zhutněním</t>
  </si>
  <si>
    <t>642976240</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</si>
  <si>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</si>
  <si>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hosp. sjezdy</t>
  </si>
  <si>
    <t>160</t>
  </si>
  <si>
    <t>174101101</t>
  </si>
  <si>
    <t>Zásyp sypaninou z jakékoliv horniny s uložením výkopku ve vrstvách se zhutněním jam, šachet, rýh nebo kolem objektů v těchto vykopávkách</t>
  </si>
  <si>
    <t>1689601514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</si>
  <si>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</si>
  <si>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M</t>
  </si>
  <si>
    <t>583806520</t>
  </si>
  <si>
    <t>kámen lomový neupravený tříděný frakce 0/250</t>
  </si>
  <si>
    <t>t</t>
  </si>
  <si>
    <t>979673433</t>
  </si>
  <si>
    <t>600*1,8</t>
  </si>
  <si>
    <t>Komunikace pozemní</t>
  </si>
  <si>
    <t>564681111</t>
  </si>
  <si>
    <t>Podklad z kameniva hrubého drceného vel. 63-125 mm, s rozprostřením a zhutněním, po zhutnění tl. 300 mm</t>
  </si>
  <si>
    <t>-869886017</t>
  </si>
  <si>
    <t>9</t>
  </si>
  <si>
    <t>564831111</t>
  </si>
  <si>
    <t>Podklad ze štěrkodrti ŠD s rozprostřením a zhutněním, po zhutnění tl. 100 mm</t>
  </si>
  <si>
    <t>659437430</t>
  </si>
  <si>
    <t>10</t>
  </si>
  <si>
    <t>565131111</t>
  </si>
  <si>
    <t>Vyrovnání povrchu dosavadních podkladů s rozprostřením hmot a zhutněním obalovaným kamenivem ACP (OK) tl. 50 mm</t>
  </si>
  <si>
    <t>-680253842</t>
  </si>
  <si>
    <t xml:space="preserve">Poznámka k souboru cen:
1. Ceny jsou určeny pro vyrovnání podkladů (včetně výtluků) pod obrusnou vrstvu. Pro volbu ceny je rozhodující průměrná tloušťka podkladu.
</t>
  </si>
  <si>
    <t>Poznámka k položce:
ACP 16S 50/70</t>
  </si>
  <si>
    <t>11</t>
  </si>
  <si>
    <t>919721223</t>
  </si>
  <si>
    <t>Geomříž pro vyztužení asfaltového povrchu ze skelných vláken s geotextilií, podélná pevnost v tahu 100 kN/m</t>
  </si>
  <si>
    <t>-705165093</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</si>
  <si>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</si>
  <si>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12</t>
  </si>
  <si>
    <t>573211108</t>
  </si>
  <si>
    <t>Postřik spojovací PS bez posypu kamenivem z asfaltu silničního, v množství 0,40 kg/m2</t>
  </si>
  <si>
    <t>CS ÚRS 2017 02</t>
  </si>
  <si>
    <t>-1363122639</t>
  </si>
  <si>
    <t>13</t>
  </si>
  <si>
    <t>577165112</t>
  </si>
  <si>
    <t>Asfaltový beton vrstva ložní ACL 16 (ABH) s rozprostřením a zhutněním z nemodifikovaného asfaltu v pruhu šířky do 3 m, po zhutnění tl. 70 mm</t>
  </si>
  <si>
    <t>-951776376</t>
  </si>
  <si>
    <t xml:space="preserve">Poznámka k souboru cen:
1. ČSN EN 13108-1 připouští pro ACL 16 pouze tl. 50 až 70 mm.
</t>
  </si>
  <si>
    <t>14</t>
  </si>
  <si>
    <t>573211107</t>
  </si>
  <si>
    <t>Postřik spojovací PS bez posypu kamenivem z asfaltu silničního, v množství 0,30 kg/m2</t>
  </si>
  <si>
    <t>-124459860</t>
  </si>
  <si>
    <t>9626</t>
  </si>
  <si>
    <t>577144111</t>
  </si>
  <si>
    <t>Asfaltový beton vrstva obrusná ACO 11 (ABS) s rozprostřením a se zhutněním z nemodifikovaného asfaltu v pruhu šířky do 3 m tř. I, po zhutnění tl. 50 mm</t>
  </si>
  <si>
    <t>-1722235949</t>
  </si>
  <si>
    <t xml:space="preserve">Poznámka k souboru cen:
1. ČSN EN 13108-1 připouští pro ACO 11 pouze tl. 35 až 50 mm.
</t>
  </si>
  <si>
    <t>9460</t>
  </si>
  <si>
    <t>16</t>
  </si>
  <si>
    <t>564931412</t>
  </si>
  <si>
    <t>Podklad nebo podsyp z asfaltového recyklátu s rozprostřením a zhutněním, po zhutnění tl. 100 mm</t>
  </si>
  <si>
    <t>1744397255</t>
  </si>
  <si>
    <t>17</t>
  </si>
  <si>
    <t>569931132</t>
  </si>
  <si>
    <t>Zpevnění krajnic nebo komunikací pro pěší s rozprostřením a zhutněním, po zhutnění asfaltovým recyklátem tl. 100 mm</t>
  </si>
  <si>
    <t>-231796302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</si>
  <si>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</si>
  <si>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bude použit materiál vytěžený na stavbě</t>
  </si>
  <si>
    <t>Ostatní konstrukce a práce, bourání</t>
  </si>
  <si>
    <t>18</t>
  </si>
  <si>
    <t>915211111</t>
  </si>
  <si>
    <t>Vodorovné dopravní značení stříkaným plastem dělící čára šířky 125 mm souvislá bílá základní</t>
  </si>
  <si>
    <t>m</t>
  </si>
  <si>
    <t>-1400795607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</si>
  <si>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</si>
  <si>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3340</t>
  </si>
  <si>
    <t>980</t>
  </si>
  <si>
    <t>19</t>
  </si>
  <si>
    <t>938909111</t>
  </si>
  <si>
    <t>Čištění vozovek metením bláta, prachu nebo hlinitého nánosu s odklizením na hromady na vzdálenost do 20 m nebo naložením na dopravní prostředek strojně povrchu podkladu nebo krytu štěrkového</t>
  </si>
  <si>
    <t>-1991924258</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</si>
  <si>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</si>
  <si>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20</t>
  </si>
  <si>
    <t>900901010</t>
  </si>
  <si>
    <t xml:space="preserve">Očištění povrchu a odborná prohlídka stavu povrchu za účelem výběru míst k případným lokálním opravám </t>
  </si>
  <si>
    <t>-1121779814</t>
  </si>
  <si>
    <t>919112111</t>
  </si>
  <si>
    <t>Řezání dilatačních spár v živičném krytu příčných nebo podélných, šířky 4 mm, hloubky do 60 mm</t>
  </si>
  <si>
    <t>1817343318</t>
  </si>
  <si>
    <t xml:space="preserve">Poznámka k souboru cen:
1. V cenách jsou započteny i náklady na vyčištění spár po řezání.
</t>
  </si>
  <si>
    <t>80</t>
  </si>
  <si>
    <t>550</t>
  </si>
  <si>
    <t>22</t>
  </si>
  <si>
    <t>919121111</t>
  </si>
  <si>
    <t>Utěsnění dilatačních spár zálivkou za studena v cementobetonovém nebo živičném krytu včetně adhezního nátěru s těsnicím profilem pod zálivkou, pro komůrky šířky 10 mm, hloubky 20 mm</t>
  </si>
  <si>
    <t>-831999417</t>
  </si>
  <si>
    <t xml:space="preserve">Poznámka k souboru cen:
1. V cenách jsou započteny i náklady na vyčištění spár před těsněním a zalitím a náklady na
 impregnaci, těsnění a zalití spár včetně dodání hmot.
</t>
  </si>
  <si>
    <t>23</t>
  </si>
  <si>
    <t>899231111</t>
  </si>
  <si>
    <t>Výšková úprava uličního vstupu nebo vpusti do 200 mm zvýšením mříže</t>
  </si>
  <si>
    <t>80190755</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</si>
  <si>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</si>
  <si>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24</t>
  </si>
  <si>
    <t>899431111</t>
  </si>
  <si>
    <t>Výšková úprava uličního vstupu nebo vpusti do 200 mm zvýšením krycího hrnce, šoupěte nebo hydrantu bez úpravy armatur</t>
  </si>
  <si>
    <t>434437572</t>
  </si>
  <si>
    <t>25</t>
  </si>
  <si>
    <t>899331111</t>
  </si>
  <si>
    <t>Výšková úprava uličního vstupu nebo vpusti do 200 mm zvýšením poklopu</t>
  </si>
  <si>
    <t>1247302370</t>
  </si>
  <si>
    <t>26</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</si>
  <si>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</si>
  <si>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</si>
  <si>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-256361681</t>
  </si>
  <si>
    <t xml:space="preserve">Poznámka k souboru cen:
1. V cenách nejsou započteny náklady na vodorovnou dopravu odstraněného materiálu, která se oceňuje cenami souboru cen 997 22-15 Vodorovná doprava suti.
</t>
  </si>
  <si>
    <t>27</t>
  </si>
  <si>
    <t>938902151</t>
  </si>
  <si>
    <t>Čištění příkopů komunikací s odstraněním travnatého porostu nebo nánosu s naložením na dopravní prostředek nebo s přemístěním na hromady na vzdálenost do 20 m strojně příkopovou frézou při šířce dna do 400 mm</t>
  </si>
  <si>
    <t>-52740192</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</si>
  <si>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</si>
  <si>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28</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</si>
  <si>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</si>
  <si>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</si>
  <si>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919798170</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</si>
  <si>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</si>
  <si>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99</t>
  </si>
  <si>
    <t>Přesun hmot</t>
  </si>
  <si>
    <t>29</t>
  </si>
  <si>
    <t>998225111</t>
  </si>
  <si>
    <t>Přesun hmot pro komunikace s krytem z kameniva, monolitickým betonovým nebo živičným dopravní vzdálenost do 200 m jakékoliv délky objektu</t>
  </si>
  <si>
    <t>2029477402</t>
  </si>
  <si>
    <t xml:space="preserve">Poznámka k souboru cen:
1. Ceny lze použít i pro plochy letišť s krytem monolitickým betonovým nebo živičným.
</t>
  </si>
  <si>
    <t>997</t>
  </si>
  <si>
    <t>Přesun sutě</t>
  </si>
  <si>
    <t>30</t>
  </si>
  <si>
    <t>997221551</t>
  </si>
  <si>
    <t>Vodorovná doprava suti bez naložení, ale se složením a s hrubým urovnáním ze sypkých materiálů, na vzdálenost do 1 km</t>
  </si>
  <si>
    <t>940210410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</si>
  <si>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</si>
  <si>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31</t>
  </si>
  <si>
    <t>997221559</t>
  </si>
  <si>
    <t>Vodorovná doprava suti bez naložení, ale se složením a s hrubým urovnáním Příplatek k ceně za každý další i započatý 1 km přes 1 km</t>
  </si>
  <si>
    <t>-877094308</t>
  </si>
  <si>
    <t>na středisko Starý Plzenec</t>
  </si>
  <si>
    <t>"asfalty" (419,84+2524,16)*6</t>
  </si>
  <si>
    <t>skládka Rokycany</t>
  </si>
  <si>
    <t>(696+986,4)*9</t>
  </si>
  <si>
    <t>32</t>
  </si>
  <si>
    <t>997221855</t>
  </si>
  <si>
    <t>Poplatek za uložení stavebního odpadu na skládce (skládkovné) zeminy a kameniva zatříděného do Katalogu odpadů pod kódem 170 504</t>
  </si>
  <si>
    <t>-745320965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</si>
  <si>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</si>
  <si>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(696+986,4)</t>
  </si>
</sst>
</file>

<file path=xl/styles.xml><?xml version="1.0" encoding="utf-8"?>
<styleSheet xmlns="http://schemas.openxmlformats.org/spreadsheetml/2006/main">
  <numFmts count="3">
    <numFmt numFmtId="164" formatCode="#,##0.00%"/>
    <numFmt numFmtId="165" formatCode="dd\.mm\.yyyy"/>
    <numFmt numFmtId="166" formatCode="#,##0.00000"/>
  </numFmts>
  <fonts count="3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pplyNumberFormat="0" applyFill="0" applyBorder="0" applyAlignment="0" applyProtection="0"/>
  </cellStyleXfs>
  <cellXfs count="25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5"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7"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5"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6" fillId="0" borderId="14"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1" fillId="0" borderId="0" xfId="0" applyNumberFormat="1" applyFont="1" applyAlignment="1" applyProtection="1">
      <alignment/>
      <protection/>
    </xf>
    <xf numFmtId="166" fontId="28" fillId="0" borderId="12" xfId="0" applyNumberFormat="1" applyFont="1" applyBorder="1" applyAlignment="1" applyProtection="1">
      <alignment/>
      <protection/>
    </xf>
    <xf numFmtId="166" fontId="28" fillId="0" borderId="13" xfId="0" applyNumberFormat="1" applyFont="1" applyBorder="1" applyAlignment="1" applyProtection="1">
      <alignment/>
      <protection/>
    </xf>
    <xf numFmtId="4" fontId="17" fillId="0" borderId="0" xfId="0" applyNumberFormat="1" applyFont="1" applyAlignment="1">
      <alignment vertical="center"/>
    </xf>
    <xf numFmtId="0" fontId="7" fillId="0" borderId="3"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3" xfId="0" applyFont="1" applyBorder="1" applyAlignment="1">
      <alignment/>
    </xf>
    <xf numFmtId="0" fontId="7" fillId="0" borderId="14"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9" fillId="0" borderId="0" xfId="0" applyFont="1" applyAlignment="1" applyProtection="1">
      <alignment horizontal="left" vertical="center"/>
      <protection/>
    </xf>
    <xf numFmtId="0" fontId="30" fillId="0" borderId="0" xfId="0" applyFont="1" applyAlignment="1" applyProtection="1">
      <alignment vertical="center" wrapText="1"/>
      <protection/>
    </xf>
    <xf numFmtId="0" fontId="0" fillId="0" borderId="14"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1" fillId="0" borderId="22" xfId="0" applyFont="1" applyBorder="1" applyAlignment="1" applyProtection="1">
      <alignment horizontal="center" vertical="center"/>
      <protection/>
    </xf>
    <xf numFmtId="49" fontId="31" fillId="0" borderId="22" xfId="0" applyNumberFormat="1" applyFont="1" applyBorder="1" applyAlignment="1" applyProtection="1">
      <alignment horizontal="left" vertical="center" wrapText="1"/>
      <protection/>
    </xf>
    <xf numFmtId="0" fontId="31" fillId="0" borderId="22" xfId="0" applyFont="1" applyBorder="1" applyAlignment="1" applyProtection="1">
      <alignment horizontal="left" vertical="center" wrapText="1"/>
      <protection/>
    </xf>
    <xf numFmtId="0" fontId="31" fillId="0" borderId="22" xfId="0" applyFont="1" applyBorder="1" applyAlignment="1" applyProtection="1">
      <alignment horizontal="center" vertical="center" wrapText="1"/>
      <protection/>
    </xf>
    <xf numFmtId="4" fontId="31" fillId="0" borderId="22" xfId="0" applyNumberFormat="1" applyFont="1" applyBorder="1" applyAlignment="1" applyProtection="1">
      <alignment vertical="center"/>
      <protection/>
    </xf>
    <xf numFmtId="4" fontId="31" fillId="2" borderId="22" xfId="0" applyNumberFormat="1" applyFont="1" applyFill="1" applyBorder="1" applyAlignment="1" applyProtection="1">
      <alignment vertical="center"/>
      <protection locked="0"/>
    </xf>
    <xf numFmtId="0" fontId="31" fillId="0" borderId="3" xfId="0" applyFont="1" applyBorder="1" applyAlignment="1">
      <alignment vertical="center"/>
    </xf>
    <xf numFmtId="0" fontId="31" fillId="2" borderId="14" xfId="0" applyFont="1" applyFill="1" applyBorder="1" applyAlignment="1" applyProtection="1">
      <alignment horizontal="left" vertical="center"/>
      <protection locked="0"/>
    </xf>
    <xf numFmtId="0" fontId="31"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5" customHeight="1">
      <c r="BS2" s="14" t="s">
        <v>6</v>
      </c>
      <c r="BT2" s="14" t="s">
        <v>7</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ht="12" customHeight="1">
      <c r="B5" s="18"/>
      <c r="C5" s="19"/>
      <c r="D5" s="23" t="s">
        <v>13</v>
      </c>
      <c r="E5" s="19"/>
      <c r="F5" s="19"/>
      <c r="G5" s="19"/>
      <c r="H5" s="19"/>
      <c r="I5" s="19"/>
      <c r="J5" s="19"/>
      <c r="K5" s="24" t="s">
        <v>14</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E5" s="25" t="s">
        <v>15</v>
      </c>
      <c r="BS5" s="14" t="s">
        <v>6</v>
      </c>
    </row>
    <row r="6" spans="2:71" ht="36.95" customHeight="1">
      <c r="B6" s="18"/>
      <c r="C6" s="19"/>
      <c r="D6" s="26" t="s">
        <v>16</v>
      </c>
      <c r="E6" s="19"/>
      <c r="F6" s="19"/>
      <c r="G6" s="19"/>
      <c r="H6" s="19"/>
      <c r="I6" s="19"/>
      <c r="J6" s="19"/>
      <c r="K6" s="27" t="s">
        <v>17</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E6" s="28"/>
      <c r="BS6" s="14" t="s">
        <v>6</v>
      </c>
    </row>
    <row r="7" spans="2:71" ht="12" customHeight="1">
      <c r="B7" s="18"/>
      <c r="C7" s="19"/>
      <c r="D7" s="29" t="s">
        <v>18</v>
      </c>
      <c r="E7" s="19"/>
      <c r="F7" s="19"/>
      <c r="G7" s="19"/>
      <c r="H7" s="19"/>
      <c r="I7" s="19"/>
      <c r="J7" s="19"/>
      <c r="K7" s="24" t="s">
        <v>19</v>
      </c>
      <c r="L7" s="19"/>
      <c r="M7" s="19"/>
      <c r="N7" s="19"/>
      <c r="O7" s="19"/>
      <c r="P7" s="19"/>
      <c r="Q7" s="19"/>
      <c r="R7" s="19"/>
      <c r="S7" s="19"/>
      <c r="T7" s="19"/>
      <c r="U7" s="19"/>
      <c r="V7" s="19"/>
      <c r="W7" s="19"/>
      <c r="X7" s="19"/>
      <c r="Y7" s="19"/>
      <c r="Z7" s="19"/>
      <c r="AA7" s="19"/>
      <c r="AB7" s="19"/>
      <c r="AC7" s="19"/>
      <c r="AD7" s="19"/>
      <c r="AE7" s="19"/>
      <c r="AF7" s="19"/>
      <c r="AG7" s="19"/>
      <c r="AH7" s="19"/>
      <c r="AI7" s="19"/>
      <c r="AJ7" s="19"/>
      <c r="AK7" s="29" t="s">
        <v>20</v>
      </c>
      <c r="AL7" s="19"/>
      <c r="AM7" s="19"/>
      <c r="AN7" s="24" t="s">
        <v>19</v>
      </c>
      <c r="AO7" s="19"/>
      <c r="AP7" s="19"/>
      <c r="AQ7" s="19"/>
      <c r="AR7" s="17"/>
      <c r="BE7" s="28"/>
      <c r="BS7" s="14" t="s">
        <v>6</v>
      </c>
    </row>
    <row r="8" spans="2:71" ht="12" customHeight="1">
      <c r="B8" s="18"/>
      <c r="C8" s="19"/>
      <c r="D8" s="29" t="s">
        <v>21</v>
      </c>
      <c r="E8" s="19"/>
      <c r="F8" s="19"/>
      <c r="G8" s="19"/>
      <c r="H8" s="19"/>
      <c r="I8" s="19"/>
      <c r="J8" s="19"/>
      <c r="K8" s="24" t="s">
        <v>22</v>
      </c>
      <c r="L8" s="19"/>
      <c r="M8" s="19"/>
      <c r="N8" s="19"/>
      <c r="O8" s="19"/>
      <c r="P8" s="19"/>
      <c r="Q8" s="19"/>
      <c r="R8" s="19"/>
      <c r="S8" s="19"/>
      <c r="T8" s="19"/>
      <c r="U8" s="19"/>
      <c r="V8" s="19"/>
      <c r="W8" s="19"/>
      <c r="X8" s="19"/>
      <c r="Y8" s="19"/>
      <c r="Z8" s="19"/>
      <c r="AA8" s="19"/>
      <c r="AB8" s="19"/>
      <c r="AC8" s="19"/>
      <c r="AD8" s="19"/>
      <c r="AE8" s="19"/>
      <c r="AF8" s="19"/>
      <c r="AG8" s="19"/>
      <c r="AH8" s="19"/>
      <c r="AI8" s="19"/>
      <c r="AJ8" s="19"/>
      <c r="AK8" s="29" t="s">
        <v>23</v>
      </c>
      <c r="AL8" s="19"/>
      <c r="AM8" s="19"/>
      <c r="AN8" s="30" t="s">
        <v>24</v>
      </c>
      <c r="AO8" s="19"/>
      <c r="AP8" s="19"/>
      <c r="AQ8" s="19"/>
      <c r="AR8" s="17"/>
      <c r="BE8" s="28"/>
      <c r="BS8" s="14" t="s">
        <v>6</v>
      </c>
    </row>
    <row r="9" spans="2:7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
      <c r="BS9" s="14" t="s">
        <v>6</v>
      </c>
    </row>
    <row r="10" spans="2:71" ht="12" customHeight="1">
      <c r="B10" s="18"/>
      <c r="C10" s="19"/>
      <c r="D10" s="29" t="s">
        <v>25</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9" t="s">
        <v>26</v>
      </c>
      <c r="AL10" s="19"/>
      <c r="AM10" s="19"/>
      <c r="AN10" s="24" t="s">
        <v>19</v>
      </c>
      <c r="AO10" s="19"/>
      <c r="AP10" s="19"/>
      <c r="AQ10" s="19"/>
      <c r="AR10" s="17"/>
      <c r="BE10" s="28"/>
      <c r="BS10" s="14" t="s">
        <v>6</v>
      </c>
    </row>
    <row r="11" spans="2:71" ht="18.45" customHeight="1">
      <c r="B11" s="18"/>
      <c r="C11" s="19"/>
      <c r="D11" s="19"/>
      <c r="E11" s="24" t="s">
        <v>27</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9" t="s">
        <v>28</v>
      </c>
      <c r="AL11" s="19"/>
      <c r="AM11" s="19"/>
      <c r="AN11" s="24" t="s">
        <v>19</v>
      </c>
      <c r="AO11" s="19"/>
      <c r="AP11" s="19"/>
      <c r="AQ11" s="19"/>
      <c r="AR11" s="17"/>
      <c r="BE11" s="28"/>
      <c r="BS11" s="14" t="s">
        <v>6</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
      <c r="BS12" s="14" t="s">
        <v>6</v>
      </c>
    </row>
    <row r="13" spans="2:71" ht="12" customHeight="1">
      <c r="B13" s="18"/>
      <c r="C13" s="19"/>
      <c r="D13" s="29" t="s">
        <v>29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9" t="s">
        <v>26</v>
      </c>
      <c r="AL13" s="19"/>
      <c r="AM13" s="19"/>
      <c r="AN13" s="31" t="s">
        <v>30</v>
      </c>
      <c r="AO13" s="19"/>
      <c r="AP13" s="19"/>
      <c r="AQ13" s="19"/>
      <c r="AR13" s="17"/>
      <c r="BE13" s="28"/>
      <c r="BS13" s="14" t="s">
        <v>6</v>
      </c>
    </row>
    <row r="14" spans="2:71" ht="12">
      <c r="B14" s="18"/>
      <c r="C14" s="19"/>
      <c r="D14" s="19"/>
      <c r="E14" s="31" t="s">
        <v>30</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28</v>
      </c>
      <c r="AL14" s="19"/>
      <c r="AM14" s="19"/>
      <c r="AN14" s="31" t="s">
        <v>30</v>
      </c>
      <c r="AO14" s="19"/>
      <c r="AP14" s="19"/>
      <c r="AQ14" s="19"/>
      <c r="AR14" s="17"/>
      <c r="BE14" s="28"/>
      <c r="BS14" s="14" t="s">
        <v>6</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
      <c r="BS15" s="14" t="s">
        <v>4</v>
      </c>
    </row>
    <row r="16" spans="2:71" ht="12" customHeight="1">
      <c r="B16" s="18"/>
      <c r="C16" s="19"/>
      <c r="D16" s="29" t="s">
        <v>31</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9" t="s">
        <v>26</v>
      </c>
      <c r="AL16" s="19"/>
      <c r="AM16" s="19"/>
      <c r="AN16" s="24" t="s">
        <v>19</v>
      </c>
      <c r="AO16" s="19"/>
      <c r="AP16" s="19"/>
      <c r="AQ16" s="19"/>
      <c r="AR16" s="17"/>
      <c r="BE16" s="28"/>
      <c r="BS16" s="14" t="s">
        <v>4</v>
      </c>
    </row>
    <row r="17" spans="2:71" ht="18.45" customHeight="1">
      <c r="B17" s="18"/>
      <c r="C17" s="19"/>
      <c r="D17" s="19"/>
      <c r="E17" s="24" t="s">
        <v>32</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9" t="s">
        <v>28</v>
      </c>
      <c r="AL17" s="19"/>
      <c r="AM17" s="19"/>
      <c r="AN17" s="24" t="s">
        <v>19</v>
      </c>
      <c r="AO17" s="19"/>
      <c r="AP17" s="19"/>
      <c r="AQ17" s="19"/>
      <c r="AR17" s="17"/>
      <c r="BE17" s="28"/>
      <c r="BS17" s="14" t="s">
        <v>33</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
      <c r="BS18" s="14" t="s">
        <v>6</v>
      </c>
    </row>
    <row r="19" spans="2:71" ht="12" customHeight="1">
      <c r="B19" s="18"/>
      <c r="C19" s="19"/>
      <c r="D19" s="29" t="s">
        <v>34</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9" t="s">
        <v>26</v>
      </c>
      <c r="AL19" s="19"/>
      <c r="AM19" s="19"/>
      <c r="AN19" s="24" t="s">
        <v>19</v>
      </c>
      <c r="AO19" s="19"/>
      <c r="AP19" s="19"/>
      <c r="AQ19" s="19"/>
      <c r="AR19" s="17"/>
      <c r="BE19" s="28"/>
      <c r="BS19" s="14" t="s">
        <v>12</v>
      </c>
    </row>
    <row r="20" spans="2:71" ht="18.45" customHeight="1">
      <c r="B20" s="18"/>
      <c r="C20" s="19"/>
      <c r="D20" s="19"/>
      <c r="E20" s="24" t="s">
        <v>35</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9" t="s">
        <v>28</v>
      </c>
      <c r="AL20" s="19"/>
      <c r="AM20" s="19"/>
      <c r="AN20" s="24" t="s">
        <v>19</v>
      </c>
      <c r="AO20" s="19"/>
      <c r="AP20" s="19"/>
      <c r="AQ20" s="19"/>
      <c r="AR20" s="17"/>
      <c r="BE20" s="28"/>
      <c r="BS20" s="14" t="s">
        <v>4</v>
      </c>
    </row>
    <row r="21" spans="2:57"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
    </row>
    <row r="22" spans="2:57" ht="12" customHeight="1">
      <c r="B22" s="18"/>
      <c r="C22" s="19"/>
      <c r="D22" s="29" t="s">
        <v>36</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
    </row>
    <row r="23" spans="2:57" ht="45" customHeight="1">
      <c r="B23" s="18"/>
      <c r="C23" s="19"/>
      <c r="D23" s="19"/>
      <c r="E23" s="33" t="s">
        <v>37</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9"/>
      <c r="AP23" s="19"/>
      <c r="AQ23" s="19"/>
      <c r="AR23" s="17"/>
      <c r="BE23" s="28"/>
    </row>
    <row r="24" spans="2:57"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
    </row>
    <row r="25" spans="2:57" ht="6.95" customHeight="1">
      <c r="B25" s="18"/>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9"/>
      <c r="AQ25" s="19"/>
      <c r="AR25" s="17"/>
      <c r="BE25" s="28"/>
    </row>
    <row r="26" spans="2:57" s="1" customFormat="1" ht="25.9" customHeight="1">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ROUND(AG54,1)</f>
        <v>0</v>
      </c>
      <c r="AL26" s="38"/>
      <c r="AM26" s="38"/>
      <c r="AN26" s="38"/>
      <c r="AO26" s="38"/>
      <c r="AP26" s="36"/>
      <c r="AQ26" s="36"/>
      <c r="AR26" s="40"/>
      <c r="BE26" s="28"/>
    </row>
    <row r="27" spans="2:57"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8"/>
    </row>
    <row r="28" spans="2:57" s="1" customFormat="1" ht="12">
      <c r="B28" s="35"/>
      <c r="C28" s="36"/>
      <c r="D28" s="36"/>
      <c r="E28" s="36"/>
      <c r="F28" s="36"/>
      <c r="G28" s="36"/>
      <c r="H28" s="36"/>
      <c r="I28" s="36"/>
      <c r="J28" s="36"/>
      <c r="K28" s="36"/>
      <c r="L28" s="41" t="s">
        <v>39</v>
      </c>
      <c r="M28" s="41"/>
      <c r="N28" s="41"/>
      <c r="O28" s="41"/>
      <c r="P28" s="41"/>
      <c r="Q28" s="36"/>
      <c r="R28" s="36"/>
      <c r="S28" s="36"/>
      <c r="T28" s="36"/>
      <c r="U28" s="36"/>
      <c r="V28" s="36"/>
      <c r="W28" s="41" t="s">
        <v>40</v>
      </c>
      <c r="X28" s="41"/>
      <c r="Y28" s="41"/>
      <c r="Z28" s="41"/>
      <c r="AA28" s="41"/>
      <c r="AB28" s="41"/>
      <c r="AC28" s="41"/>
      <c r="AD28" s="41"/>
      <c r="AE28" s="41"/>
      <c r="AF28" s="36"/>
      <c r="AG28" s="36"/>
      <c r="AH28" s="36"/>
      <c r="AI28" s="36"/>
      <c r="AJ28" s="36"/>
      <c r="AK28" s="41" t="s">
        <v>41</v>
      </c>
      <c r="AL28" s="41"/>
      <c r="AM28" s="41"/>
      <c r="AN28" s="41"/>
      <c r="AO28" s="41"/>
      <c r="AP28" s="36"/>
      <c r="AQ28" s="36"/>
      <c r="AR28" s="40"/>
      <c r="BE28" s="28"/>
    </row>
    <row r="29" spans="2:57" s="2" customFormat="1" ht="14.4" customHeight="1">
      <c r="B29" s="42"/>
      <c r="C29" s="43"/>
      <c r="D29" s="29" t="s">
        <v>42</v>
      </c>
      <c r="E29" s="43"/>
      <c r="F29" s="29" t="s">
        <v>43</v>
      </c>
      <c r="G29" s="43"/>
      <c r="H29" s="43"/>
      <c r="I29" s="43"/>
      <c r="J29" s="43"/>
      <c r="K29" s="43"/>
      <c r="L29" s="44">
        <v>0.21</v>
      </c>
      <c r="M29" s="43"/>
      <c r="N29" s="43"/>
      <c r="O29" s="43"/>
      <c r="P29" s="43"/>
      <c r="Q29" s="43"/>
      <c r="R29" s="43"/>
      <c r="S29" s="43"/>
      <c r="T29" s="43"/>
      <c r="U29" s="43"/>
      <c r="V29" s="43"/>
      <c r="W29" s="45">
        <f>ROUND(AZ54,1)</f>
        <v>0</v>
      </c>
      <c r="X29" s="43"/>
      <c r="Y29" s="43"/>
      <c r="Z29" s="43"/>
      <c r="AA29" s="43"/>
      <c r="AB29" s="43"/>
      <c r="AC29" s="43"/>
      <c r="AD29" s="43"/>
      <c r="AE29" s="43"/>
      <c r="AF29" s="43"/>
      <c r="AG29" s="43"/>
      <c r="AH29" s="43"/>
      <c r="AI29" s="43"/>
      <c r="AJ29" s="43"/>
      <c r="AK29" s="45">
        <f>ROUND(AV54,1)</f>
        <v>0</v>
      </c>
      <c r="AL29" s="43"/>
      <c r="AM29" s="43"/>
      <c r="AN29" s="43"/>
      <c r="AO29" s="43"/>
      <c r="AP29" s="43"/>
      <c r="AQ29" s="43"/>
      <c r="AR29" s="46"/>
      <c r="BE29" s="28"/>
    </row>
    <row r="30" spans="2:57" s="2" customFormat="1" ht="14.4" customHeight="1">
      <c r="B30" s="42"/>
      <c r="C30" s="43"/>
      <c r="D30" s="43"/>
      <c r="E30" s="43"/>
      <c r="F30" s="29" t="s">
        <v>44</v>
      </c>
      <c r="G30" s="43"/>
      <c r="H30" s="43"/>
      <c r="I30" s="43"/>
      <c r="J30" s="43"/>
      <c r="K30" s="43"/>
      <c r="L30" s="44">
        <v>0.15</v>
      </c>
      <c r="M30" s="43"/>
      <c r="N30" s="43"/>
      <c r="O30" s="43"/>
      <c r="P30" s="43"/>
      <c r="Q30" s="43"/>
      <c r="R30" s="43"/>
      <c r="S30" s="43"/>
      <c r="T30" s="43"/>
      <c r="U30" s="43"/>
      <c r="V30" s="43"/>
      <c r="W30" s="45">
        <f>ROUND(BA54,1)</f>
        <v>0</v>
      </c>
      <c r="X30" s="43"/>
      <c r="Y30" s="43"/>
      <c r="Z30" s="43"/>
      <c r="AA30" s="43"/>
      <c r="AB30" s="43"/>
      <c r="AC30" s="43"/>
      <c r="AD30" s="43"/>
      <c r="AE30" s="43"/>
      <c r="AF30" s="43"/>
      <c r="AG30" s="43"/>
      <c r="AH30" s="43"/>
      <c r="AI30" s="43"/>
      <c r="AJ30" s="43"/>
      <c r="AK30" s="45">
        <f>ROUND(AW54,1)</f>
        <v>0</v>
      </c>
      <c r="AL30" s="43"/>
      <c r="AM30" s="43"/>
      <c r="AN30" s="43"/>
      <c r="AO30" s="43"/>
      <c r="AP30" s="43"/>
      <c r="AQ30" s="43"/>
      <c r="AR30" s="46"/>
      <c r="BE30" s="28"/>
    </row>
    <row r="31" spans="2:57" s="2" customFormat="1" ht="14.4" customHeight="1" hidden="1">
      <c r="B31" s="42"/>
      <c r="C31" s="43"/>
      <c r="D31" s="43"/>
      <c r="E31" s="43"/>
      <c r="F31" s="29" t="s">
        <v>45</v>
      </c>
      <c r="G31" s="43"/>
      <c r="H31" s="43"/>
      <c r="I31" s="43"/>
      <c r="J31" s="43"/>
      <c r="K31" s="43"/>
      <c r="L31" s="44">
        <v>0.21</v>
      </c>
      <c r="M31" s="43"/>
      <c r="N31" s="43"/>
      <c r="O31" s="43"/>
      <c r="P31" s="43"/>
      <c r="Q31" s="43"/>
      <c r="R31" s="43"/>
      <c r="S31" s="43"/>
      <c r="T31" s="43"/>
      <c r="U31" s="43"/>
      <c r="V31" s="43"/>
      <c r="W31" s="45">
        <f>ROUND(BB54,1)</f>
        <v>0</v>
      </c>
      <c r="X31" s="43"/>
      <c r="Y31" s="43"/>
      <c r="Z31" s="43"/>
      <c r="AA31" s="43"/>
      <c r="AB31" s="43"/>
      <c r="AC31" s="43"/>
      <c r="AD31" s="43"/>
      <c r="AE31" s="43"/>
      <c r="AF31" s="43"/>
      <c r="AG31" s="43"/>
      <c r="AH31" s="43"/>
      <c r="AI31" s="43"/>
      <c r="AJ31" s="43"/>
      <c r="AK31" s="45">
        <v>0</v>
      </c>
      <c r="AL31" s="43"/>
      <c r="AM31" s="43"/>
      <c r="AN31" s="43"/>
      <c r="AO31" s="43"/>
      <c r="AP31" s="43"/>
      <c r="AQ31" s="43"/>
      <c r="AR31" s="46"/>
      <c r="BE31" s="28"/>
    </row>
    <row r="32" spans="2:57" s="2" customFormat="1" ht="14.4" customHeight="1" hidden="1">
      <c r="B32" s="42"/>
      <c r="C32" s="43"/>
      <c r="D32" s="43"/>
      <c r="E32" s="43"/>
      <c r="F32" s="29" t="s">
        <v>46</v>
      </c>
      <c r="G32" s="43"/>
      <c r="H32" s="43"/>
      <c r="I32" s="43"/>
      <c r="J32" s="43"/>
      <c r="K32" s="43"/>
      <c r="L32" s="44">
        <v>0.15</v>
      </c>
      <c r="M32" s="43"/>
      <c r="N32" s="43"/>
      <c r="O32" s="43"/>
      <c r="P32" s="43"/>
      <c r="Q32" s="43"/>
      <c r="R32" s="43"/>
      <c r="S32" s="43"/>
      <c r="T32" s="43"/>
      <c r="U32" s="43"/>
      <c r="V32" s="43"/>
      <c r="W32" s="45">
        <f>ROUND(BC54,1)</f>
        <v>0</v>
      </c>
      <c r="X32" s="43"/>
      <c r="Y32" s="43"/>
      <c r="Z32" s="43"/>
      <c r="AA32" s="43"/>
      <c r="AB32" s="43"/>
      <c r="AC32" s="43"/>
      <c r="AD32" s="43"/>
      <c r="AE32" s="43"/>
      <c r="AF32" s="43"/>
      <c r="AG32" s="43"/>
      <c r="AH32" s="43"/>
      <c r="AI32" s="43"/>
      <c r="AJ32" s="43"/>
      <c r="AK32" s="45">
        <v>0</v>
      </c>
      <c r="AL32" s="43"/>
      <c r="AM32" s="43"/>
      <c r="AN32" s="43"/>
      <c r="AO32" s="43"/>
      <c r="AP32" s="43"/>
      <c r="AQ32" s="43"/>
      <c r="AR32" s="46"/>
      <c r="BE32" s="28"/>
    </row>
    <row r="33" spans="2:44" s="2" customFormat="1" ht="14.4" customHeight="1" hidden="1">
      <c r="B33" s="42"/>
      <c r="C33" s="43"/>
      <c r="D33" s="43"/>
      <c r="E33" s="43"/>
      <c r="F33" s="29" t="s">
        <v>47</v>
      </c>
      <c r="G33" s="43"/>
      <c r="H33" s="43"/>
      <c r="I33" s="43"/>
      <c r="J33" s="43"/>
      <c r="K33" s="43"/>
      <c r="L33" s="44">
        <v>0</v>
      </c>
      <c r="M33" s="43"/>
      <c r="N33" s="43"/>
      <c r="O33" s="43"/>
      <c r="P33" s="43"/>
      <c r="Q33" s="43"/>
      <c r="R33" s="43"/>
      <c r="S33" s="43"/>
      <c r="T33" s="43"/>
      <c r="U33" s="43"/>
      <c r="V33" s="43"/>
      <c r="W33" s="45">
        <f>ROUND(BD54,1)</f>
        <v>0</v>
      </c>
      <c r="X33" s="43"/>
      <c r="Y33" s="43"/>
      <c r="Z33" s="43"/>
      <c r="AA33" s="43"/>
      <c r="AB33" s="43"/>
      <c r="AC33" s="43"/>
      <c r="AD33" s="43"/>
      <c r="AE33" s="43"/>
      <c r="AF33" s="43"/>
      <c r="AG33" s="43"/>
      <c r="AH33" s="43"/>
      <c r="AI33" s="43"/>
      <c r="AJ33" s="43"/>
      <c r="AK33" s="45">
        <v>0</v>
      </c>
      <c r="AL33" s="43"/>
      <c r="AM33" s="43"/>
      <c r="AN33" s="43"/>
      <c r="AO33" s="43"/>
      <c r="AP33" s="43"/>
      <c r="AQ33" s="43"/>
      <c r="AR33" s="46"/>
    </row>
    <row r="34" spans="2:44"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row>
    <row r="35" spans="2:44" s="1" customFormat="1" ht="25.9" customHeight="1">
      <c r="B35" s="35"/>
      <c r="C35" s="47"/>
      <c r="D35" s="48" t="s">
        <v>48</v>
      </c>
      <c r="E35" s="49"/>
      <c r="F35" s="49"/>
      <c r="G35" s="49"/>
      <c r="H35" s="49"/>
      <c r="I35" s="49"/>
      <c r="J35" s="49"/>
      <c r="K35" s="49"/>
      <c r="L35" s="49"/>
      <c r="M35" s="49"/>
      <c r="N35" s="49"/>
      <c r="O35" s="49"/>
      <c r="P35" s="49"/>
      <c r="Q35" s="49"/>
      <c r="R35" s="49"/>
      <c r="S35" s="49"/>
      <c r="T35" s="50" t="s">
        <v>49</v>
      </c>
      <c r="U35" s="49"/>
      <c r="V35" s="49"/>
      <c r="W35" s="49"/>
      <c r="X35" s="51" t="s">
        <v>50</v>
      </c>
      <c r="Y35" s="49"/>
      <c r="Z35" s="49"/>
      <c r="AA35" s="49"/>
      <c r="AB35" s="49"/>
      <c r="AC35" s="49"/>
      <c r="AD35" s="49"/>
      <c r="AE35" s="49"/>
      <c r="AF35" s="49"/>
      <c r="AG35" s="49"/>
      <c r="AH35" s="49"/>
      <c r="AI35" s="49"/>
      <c r="AJ35" s="49"/>
      <c r="AK35" s="52">
        <f>SUM(AK26:AK33)</f>
        <v>0</v>
      </c>
      <c r="AL35" s="49"/>
      <c r="AM35" s="49"/>
      <c r="AN35" s="49"/>
      <c r="AO35" s="53"/>
      <c r="AP35" s="47"/>
      <c r="AQ35" s="47"/>
      <c r="AR35" s="40"/>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row>
    <row r="37" spans="2:44" s="1" customFormat="1" ht="6.95" customHeight="1">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40"/>
    </row>
    <row r="41" spans="2:44" s="1" customFormat="1" ht="6.95" customHeight="1">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40"/>
    </row>
    <row r="42" spans="2:44" s="1" customFormat="1" ht="24.95" customHeight="1">
      <c r="B42" s="35"/>
      <c r="C42" s="20" t="s">
        <v>51</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40"/>
    </row>
    <row r="43" spans="2:44" s="1" customFormat="1" ht="6.9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40"/>
    </row>
    <row r="44" spans="2:44" s="1" customFormat="1" ht="12" customHeight="1">
      <c r="B44" s="35"/>
      <c r="C44" s="29" t="s">
        <v>13</v>
      </c>
      <c r="D44" s="36"/>
      <c r="E44" s="36"/>
      <c r="F44" s="36"/>
      <c r="G44" s="36"/>
      <c r="H44" s="36"/>
      <c r="I44" s="36"/>
      <c r="J44" s="36"/>
      <c r="K44" s="36"/>
      <c r="L44" s="36" t="str">
        <f>K5</f>
        <v>04</v>
      </c>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40"/>
    </row>
    <row r="45" spans="2:44" s="3" customFormat="1" ht="36.95" customHeight="1">
      <c r="B45" s="58"/>
      <c r="C45" s="59" t="s">
        <v>16</v>
      </c>
      <c r="D45" s="60"/>
      <c r="E45" s="60"/>
      <c r="F45" s="60"/>
      <c r="G45" s="60"/>
      <c r="H45" s="60"/>
      <c r="I45" s="60"/>
      <c r="J45" s="60"/>
      <c r="K45" s="60"/>
      <c r="L45" s="61" t="str">
        <f>K6</f>
        <v>II/183 Šťáhlavy - X I/19 - oprava</v>
      </c>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2"/>
    </row>
    <row r="46" spans="2:44" s="1" customFormat="1" ht="6.9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40"/>
    </row>
    <row r="47" spans="2:44" s="1" customFormat="1" ht="12" customHeight="1">
      <c r="B47" s="35"/>
      <c r="C47" s="29" t="s">
        <v>21</v>
      </c>
      <c r="D47" s="36"/>
      <c r="E47" s="36"/>
      <c r="F47" s="36"/>
      <c r="G47" s="36"/>
      <c r="H47" s="36"/>
      <c r="I47" s="36"/>
      <c r="J47" s="36"/>
      <c r="K47" s="36"/>
      <c r="L47" s="63" t="str">
        <f>IF(K8="","",K8)</f>
        <v xml:space="preserve"> </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64" t="str">
        <f>IF(AN8="","",AN8)</f>
        <v>19.3.2019</v>
      </c>
      <c r="AN47" s="64"/>
      <c r="AO47" s="36"/>
      <c r="AP47" s="36"/>
      <c r="AQ47" s="36"/>
      <c r="AR47" s="40"/>
    </row>
    <row r="48" spans="2:44" s="1" customFormat="1" ht="6.95"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40"/>
    </row>
    <row r="49" spans="2:56" s="1" customFormat="1" ht="13.65" customHeight="1">
      <c r="B49" s="35"/>
      <c r="C49" s="29" t="s">
        <v>25</v>
      </c>
      <c r="D49" s="36"/>
      <c r="E49" s="36"/>
      <c r="F49" s="36"/>
      <c r="G49" s="36"/>
      <c r="H49" s="36"/>
      <c r="I49" s="36"/>
      <c r="J49" s="36"/>
      <c r="K49" s="36"/>
      <c r="L49" s="36" t="str">
        <f>IF(E11="","",E11)</f>
        <v>Správa a údržba silnic Plzeňské kraje</v>
      </c>
      <c r="M49" s="36"/>
      <c r="N49" s="36"/>
      <c r="O49" s="36"/>
      <c r="P49" s="36"/>
      <c r="Q49" s="36"/>
      <c r="R49" s="36"/>
      <c r="S49" s="36"/>
      <c r="T49" s="36"/>
      <c r="U49" s="36"/>
      <c r="V49" s="36"/>
      <c r="W49" s="36"/>
      <c r="X49" s="36"/>
      <c r="Y49" s="36"/>
      <c r="Z49" s="36"/>
      <c r="AA49" s="36"/>
      <c r="AB49" s="36"/>
      <c r="AC49" s="36"/>
      <c r="AD49" s="36"/>
      <c r="AE49" s="36"/>
      <c r="AF49" s="36"/>
      <c r="AG49" s="36"/>
      <c r="AH49" s="36"/>
      <c r="AI49" s="29" t="s">
        <v>31</v>
      </c>
      <c r="AJ49" s="36"/>
      <c r="AK49" s="36"/>
      <c r="AL49" s="36"/>
      <c r="AM49" s="65" t="str">
        <f>IF(E17="","",E17)</f>
        <v>SG GEOTECHNIKA a.s.</v>
      </c>
      <c r="AN49" s="36"/>
      <c r="AO49" s="36"/>
      <c r="AP49" s="36"/>
      <c r="AQ49" s="36"/>
      <c r="AR49" s="40"/>
      <c r="AS49" s="66" t="s">
        <v>52</v>
      </c>
      <c r="AT49" s="67"/>
      <c r="AU49" s="68"/>
      <c r="AV49" s="68"/>
      <c r="AW49" s="68"/>
      <c r="AX49" s="68"/>
      <c r="AY49" s="68"/>
      <c r="AZ49" s="68"/>
      <c r="BA49" s="68"/>
      <c r="BB49" s="68"/>
      <c r="BC49" s="68"/>
      <c r="BD49" s="69"/>
    </row>
    <row r="50" spans="2:56" s="1" customFormat="1" ht="13.65" customHeight="1">
      <c r="B50" s="35"/>
      <c r="C50" s="29" t="s">
        <v>29</v>
      </c>
      <c r="D50" s="36"/>
      <c r="E50" s="36"/>
      <c r="F50" s="36"/>
      <c r="G50" s="36"/>
      <c r="H50" s="36"/>
      <c r="I50" s="36"/>
      <c r="J50" s="36"/>
      <c r="K50" s="36"/>
      <c r="L50" s="36"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34</v>
      </c>
      <c r="AJ50" s="36"/>
      <c r="AK50" s="36"/>
      <c r="AL50" s="36"/>
      <c r="AM50" s="65" t="str">
        <f>IF(E20="","",E20)</f>
        <v>ROMAN MITAS</v>
      </c>
      <c r="AN50" s="36"/>
      <c r="AO50" s="36"/>
      <c r="AP50" s="36"/>
      <c r="AQ50" s="36"/>
      <c r="AR50" s="40"/>
      <c r="AS50" s="70"/>
      <c r="AT50" s="71"/>
      <c r="AU50" s="72"/>
      <c r="AV50" s="72"/>
      <c r="AW50" s="72"/>
      <c r="AX50" s="72"/>
      <c r="AY50" s="72"/>
      <c r="AZ50" s="72"/>
      <c r="BA50" s="72"/>
      <c r="BB50" s="72"/>
      <c r="BC50" s="72"/>
      <c r="BD50" s="73"/>
    </row>
    <row r="51" spans="2:56" s="1" customFormat="1" ht="10.8"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40"/>
      <c r="AS51" s="74"/>
      <c r="AT51" s="75"/>
      <c r="AU51" s="76"/>
      <c r="AV51" s="76"/>
      <c r="AW51" s="76"/>
      <c r="AX51" s="76"/>
      <c r="AY51" s="76"/>
      <c r="AZ51" s="76"/>
      <c r="BA51" s="76"/>
      <c r="BB51" s="76"/>
      <c r="BC51" s="76"/>
      <c r="BD51" s="77"/>
    </row>
    <row r="52" spans="2:56" s="1" customFormat="1" ht="29.25" customHeight="1">
      <c r="B52" s="35"/>
      <c r="C52" s="78" t="s">
        <v>53</v>
      </c>
      <c r="D52" s="79"/>
      <c r="E52" s="79"/>
      <c r="F52" s="79"/>
      <c r="G52" s="79"/>
      <c r="H52" s="80"/>
      <c r="I52" s="81" t="s">
        <v>54</v>
      </c>
      <c r="J52" s="79"/>
      <c r="K52" s="79"/>
      <c r="L52" s="79"/>
      <c r="M52" s="79"/>
      <c r="N52" s="79"/>
      <c r="O52" s="79"/>
      <c r="P52" s="79"/>
      <c r="Q52" s="79"/>
      <c r="R52" s="79"/>
      <c r="S52" s="79"/>
      <c r="T52" s="79"/>
      <c r="U52" s="79"/>
      <c r="V52" s="79"/>
      <c r="W52" s="79"/>
      <c r="X52" s="79"/>
      <c r="Y52" s="79"/>
      <c r="Z52" s="79"/>
      <c r="AA52" s="79"/>
      <c r="AB52" s="79"/>
      <c r="AC52" s="79"/>
      <c r="AD52" s="79"/>
      <c r="AE52" s="79"/>
      <c r="AF52" s="79"/>
      <c r="AG52" s="82" t="s">
        <v>55</v>
      </c>
      <c r="AH52" s="79"/>
      <c r="AI52" s="79"/>
      <c r="AJ52" s="79"/>
      <c r="AK52" s="79"/>
      <c r="AL52" s="79"/>
      <c r="AM52" s="79"/>
      <c r="AN52" s="81" t="s">
        <v>56</v>
      </c>
      <c r="AO52" s="79"/>
      <c r="AP52" s="79"/>
      <c r="AQ52" s="83" t="s">
        <v>57</v>
      </c>
      <c r="AR52" s="40"/>
      <c r="AS52" s="84" t="s">
        <v>58</v>
      </c>
      <c r="AT52" s="85" t="s">
        <v>59</v>
      </c>
      <c r="AU52" s="85" t="s">
        <v>60</v>
      </c>
      <c r="AV52" s="85" t="s">
        <v>61</v>
      </c>
      <c r="AW52" s="85" t="s">
        <v>62</v>
      </c>
      <c r="AX52" s="85" t="s">
        <v>63</v>
      </c>
      <c r="AY52" s="85" t="s">
        <v>64</v>
      </c>
      <c r="AZ52" s="85" t="s">
        <v>65</v>
      </c>
      <c r="BA52" s="85" t="s">
        <v>66</v>
      </c>
      <c r="BB52" s="85" t="s">
        <v>67</v>
      </c>
      <c r="BC52" s="85" t="s">
        <v>68</v>
      </c>
      <c r="BD52" s="86" t="s">
        <v>69</v>
      </c>
    </row>
    <row r="53" spans="2:56" s="1" customFormat="1" ht="10.8"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40"/>
      <c r="AS53" s="87"/>
      <c r="AT53" s="88"/>
      <c r="AU53" s="88"/>
      <c r="AV53" s="88"/>
      <c r="AW53" s="88"/>
      <c r="AX53" s="88"/>
      <c r="AY53" s="88"/>
      <c r="AZ53" s="88"/>
      <c r="BA53" s="88"/>
      <c r="BB53" s="88"/>
      <c r="BC53" s="88"/>
      <c r="BD53" s="89"/>
    </row>
    <row r="54" spans="2:90" s="4" customFormat="1" ht="32.4" customHeight="1">
      <c r="B54" s="90"/>
      <c r="C54" s="91" t="s">
        <v>70</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3">
        <f>ROUND(SUM(AG55:AG56),1)</f>
        <v>0</v>
      </c>
      <c r="AH54" s="93"/>
      <c r="AI54" s="93"/>
      <c r="AJ54" s="93"/>
      <c r="AK54" s="93"/>
      <c r="AL54" s="93"/>
      <c r="AM54" s="93"/>
      <c r="AN54" s="94">
        <f>SUM(AG54,AT54)</f>
        <v>0</v>
      </c>
      <c r="AO54" s="94"/>
      <c r="AP54" s="94"/>
      <c r="AQ54" s="95" t="s">
        <v>19</v>
      </c>
      <c r="AR54" s="96"/>
      <c r="AS54" s="97">
        <f>ROUND(SUM(AS55:AS56),1)</f>
        <v>0</v>
      </c>
      <c r="AT54" s="98">
        <f>ROUND(SUM(AV54:AW54),2)</f>
        <v>0</v>
      </c>
      <c r="AU54" s="99">
        <f>ROUND(SUM(AU55:AU56),5)</f>
        <v>0</v>
      </c>
      <c r="AV54" s="98">
        <f>ROUND(AZ54*L29,2)</f>
        <v>0</v>
      </c>
      <c r="AW54" s="98">
        <f>ROUND(BA54*L30,2)</f>
        <v>0</v>
      </c>
      <c r="AX54" s="98">
        <f>ROUND(BB54*L29,2)</f>
        <v>0</v>
      </c>
      <c r="AY54" s="98">
        <f>ROUND(BC54*L30,2)</f>
        <v>0</v>
      </c>
      <c r="AZ54" s="98">
        <f>ROUND(SUM(AZ55:AZ56),1)</f>
        <v>0</v>
      </c>
      <c r="BA54" s="98">
        <f>ROUND(SUM(BA55:BA56),1)</f>
        <v>0</v>
      </c>
      <c r="BB54" s="98">
        <f>ROUND(SUM(BB55:BB56),1)</f>
        <v>0</v>
      </c>
      <c r="BC54" s="98">
        <f>ROUND(SUM(BC55:BC56),1)</f>
        <v>0</v>
      </c>
      <c r="BD54" s="100">
        <f>ROUND(SUM(BD55:BD56),1)</f>
        <v>0</v>
      </c>
      <c r="BS54" s="101" t="s">
        <v>71</v>
      </c>
      <c r="BT54" s="101" t="s">
        <v>72</v>
      </c>
      <c r="BU54" s="102" t="s">
        <v>73</v>
      </c>
      <c r="BV54" s="101" t="s">
        <v>74</v>
      </c>
      <c r="BW54" s="101" t="s">
        <v>5</v>
      </c>
      <c r="BX54" s="101" t="s">
        <v>75</v>
      </c>
      <c r="CL54" s="101" t="s">
        <v>19</v>
      </c>
    </row>
    <row r="55" spans="1:91" s="5" customFormat="1" ht="16.5" customHeight="1">
      <c r="A55" s="103" t="s">
        <v>76</v>
      </c>
      <c r="B55" s="104"/>
      <c r="C55" s="105"/>
      <c r="D55" s="106" t="s">
        <v>77</v>
      </c>
      <c r="E55" s="106"/>
      <c r="F55" s="106"/>
      <c r="G55" s="106"/>
      <c r="H55" s="106"/>
      <c r="I55" s="107"/>
      <c r="J55" s="106" t="s">
        <v>78</v>
      </c>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8">
        <f>'00 - VEDLEJŠÍ A OSTATNÍ N...'!J30</f>
        <v>0</v>
      </c>
      <c r="AH55" s="107"/>
      <c r="AI55" s="107"/>
      <c r="AJ55" s="107"/>
      <c r="AK55" s="107"/>
      <c r="AL55" s="107"/>
      <c r="AM55" s="107"/>
      <c r="AN55" s="108">
        <f>SUM(AG55,AT55)</f>
        <v>0</v>
      </c>
      <c r="AO55" s="107"/>
      <c r="AP55" s="107"/>
      <c r="AQ55" s="109" t="s">
        <v>79</v>
      </c>
      <c r="AR55" s="110"/>
      <c r="AS55" s="111">
        <v>0</v>
      </c>
      <c r="AT55" s="112">
        <f>ROUND(SUM(AV55:AW55),2)</f>
        <v>0</v>
      </c>
      <c r="AU55" s="113">
        <f>'00 - VEDLEJŠÍ A OSTATNÍ N...'!P81</f>
        <v>0</v>
      </c>
      <c r="AV55" s="112">
        <f>'00 - VEDLEJŠÍ A OSTATNÍ N...'!J33</f>
        <v>0</v>
      </c>
      <c r="AW55" s="112">
        <f>'00 - VEDLEJŠÍ A OSTATNÍ N...'!J34</f>
        <v>0</v>
      </c>
      <c r="AX55" s="112">
        <f>'00 - VEDLEJŠÍ A OSTATNÍ N...'!J35</f>
        <v>0</v>
      </c>
      <c r="AY55" s="112">
        <f>'00 - VEDLEJŠÍ A OSTATNÍ N...'!J36</f>
        <v>0</v>
      </c>
      <c r="AZ55" s="112">
        <f>'00 - VEDLEJŠÍ A OSTATNÍ N...'!F33</f>
        <v>0</v>
      </c>
      <c r="BA55" s="112">
        <f>'00 - VEDLEJŠÍ A OSTATNÍ N...'!F34</f>
        <v>0</v>
      </c>
      <c r="BB55" s="112">
        <f>'00 - VEDLEJŠÍ A OSTATNÍ N...'!F35</f>
        <v>0</v>
      </c>
      <c r="BC55" s="112">
        <f>'00 - VEDLEJŠÍ A OSTATNÍ N...'!F36</f>
        <v>0</v>
      </c>
      <c r="BD55" s="114">
        <f>'00 - VEDLEJŠÍ A OSTATNÍ N...'!F37</f>
        <v>0</v>
      </c>
      <c r="BT55" s="115" t="s">
        <v>80</v>
      </c>
      <c r="BV55" s="115" t="s">
        <v>74</v>
      </c>
      <c r="BW55" s="115" t="s">
        <v>81</v>
      </c>
      <c r="BX55" s="115" t="s">
        <v>5</v>
      </c>
      <c r="CL55" s="115" t="s">
        <v>19</v>
      </c>
      <c r="CM55" s="115" t="s">
        <v>82</v>
      </c>
    </row>
    <row r="56" spans="1:91" s="5" customFormat="1" ht="16.5" customHeight="1">
      <c r="A56" s="103" t="s">
        <v>76</v>
      </c>
      <c r="B56" s="104"/>
      <c r="C56" s="105"/>
      <c r="D56" s="106" t="s">
        <v>83</v>
      </c>
      <c r="E56" s="106"/>
      <c r="F56" s="106"/>
      <c r="G56" s="106"/>
      <c r="H56" s="106"/>
      <c r="I56" s="107"/>
      <c r="J56" s="106" t="s">
        <v>84</v>
      </c>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8">
        <f>'01 - Stavební řešení'!J30</f>
        <v>0</v>
      </c>
      <c r="AH56" s="107"/>
      <c r="AI56" s="107"/>
      <c r="AJ56" s="107"/>
      <c r="AK56" s="107"/>
      <c r="AL56" s="107"/>
      <c r="AM56" s="107"/>
      <c r="AN56" s="108">
        <f>SUM(AG56,AT56)</f>
        <v>0</v>
      </c>
      <c r="AO56" s="107"/>
      <c r="AP56" s="107"/>
      <c r="AQ56" s="109" t="s">
        <v>79</v>
      </c>
      <c r="AR56" s="110"/>
      <c r="AS56" s="116">
        <v>0</v>
      </c>
      <c r="AT56" s="117">
        <f>ROUND(SUM(AV56:AW56),2)</f>
        <v>0</v>
      </c>
      <c r="AU56" s="118">
        <f>'01 - Stavební řešení'!P85</f>
        <v>0</v>
      </c>
      <c r="AV56" s="117">
        <f>'01 - Stavební řešení'!J33</f>
        <v>0</v>
      </c>
      <c r="AW56" s="117">
        <f>'01 - Stavební řešení'!J34</f>
        <v>0</v>
      </c>
      <c r="AX56" s="117">
        <f>'01 - Stavební řešení'!J35</f>
        <v>0</v>
      </c>
      <c r="AY56" s="117">
        <f>'01 - Stavební řešení'!J36</f>
        <v>0</v>
      </c>
      <c r="AZ56" s="117">
        <f>'01 - Stavební řešení'!F33</f>
        <v>0</v>
      </c>
      <c r="BA56" s="117">
        <f>'01 - Stavební řešení'!F34</f>
        <v>0</v>
      </c>
      <c r="BB56" s="117">
        <f>'01 - Stavební řešení'!F35</f>
        <v>0</v>
      </c>
      <c r="BC56" s="117">
        <f>'01 - Stavební řešení'!F36</f>
        <v>0</v>
      </c>
      <c r="BD56" s="119">
        <f>'01 - Stavební řešení'!F37</f>
        <v>0</v>
      </c>
      <c r="BT56" s="115" t="s">
        <v>80</v>
      </c>
      <c r="BV56" s="115" t="s">
        <v>74</v>
      </c>
      <c r="BW56" s="115" t="s">
        <v>85</v>
      </c>
      <c r="BX56" s="115" t="s">
        <v>5</v>
      </c>
      <c r="CL56" s="115" t="s">
        <v>19</v>
      </c>
      <c r="CM56" s="115" t="s">
        <v>82</v>
      </c>
    </row>
    <row r="57" spans="2:44" s="1" customFormat="1" ht="30" customHeight="1">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40"/>
    </row>
    <row r="58" spans="2:44" s="1" customFormat="1" ht="6.95" customHeight="1">
      <c r="B58" s="54"/>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40"/>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00 - VEDLEJŠÍ A OSTATNÍ N...'!C2" display="/"/>
    <hyperlink ref="A56" location="'01 - Stavební řeše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0"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4" t="s">
        <v>81</v>
      </c>
    </row>
    <row r="3" spans="2:46" ht="6.95" customHeight="1">
      <c r="B3" s="121"/>
      <c r="C3" s="122"/>
      <c r="D3" s="122"/>
      <c r="E3" s="122"/>
      <c r="F3" s="122"/>
      <c r="G3" s="122"/>
      <c r="H3" s="122"/>
      <c r="I3" s="123"/>
      <c r="J3" s="122"/>
      <c r="K3" s="122"/>
      <c r="L3" s="17"/>
      <c r="AT3" s="14" t="s">
        <v>82</v>
      </c>
    </row>
    <row r="4" spans="2:46" ht="24.95" customHeight="1">
      <c r="B4" s="17"/>
      <c r="D4" s="124" t="s">
        <v>86</v>
      </c>
      <c r="L4" s="17"/>
      <c r="M4" s="21" t="s">
        <v>10</v>
      </c>
      <c r="AT4" s="14" t="s">
        <v>4</v>
      </c>
    </row>
    <row r="5" spans="2:12" ht="6.95" customHeight="1">
      <c r="B5" s="17"/>
      <c r="L5" s="17"/>
    </row>
    <row r="6" spans="2:12" ht="12" customHeight="1">
      <c r="B6" s="17"/>
      <c r="D6" s="125" t="s">
        <v>16</v>
      </c>
      <c r="L6" s="17"/>
    </row>
    <row r="7" spans="2:12" ht="16.5" customHeight="1">
      <c r="B7" s="17"/>
      <c r="E7" s="126" t="str">
        <f>'Rekapitulace stavby'!K6</f>
        <v>II/183 Šťáhlavy - X I/19 - oprava</v>
      </c>
      <c r="F7" s="125"/>
      <c r="G7" s="125"/>
      <c r="H7" s="125"/>
      <c r="L7" s="17"/>
    </row>
    <row r="8" spans="2:12" s="1" customFormat="1" ht="12" customHeight="1">
      <c r="B8" s="40"/>
      <c r="D8" s="125" t="s">
        <v>87</v>
      </c>
      <c r="I8" s="127"/>
      <c r="L8" s="40"/>
    </row>
    <row r="9" spans="2:12" s="1" customFormat="1" ht="36.95" customHeight="1">
      <c r="B9" s="40"/>
      <c r="E9" s="128" t="s">
        <v>88</v>
      </c>
      <c r="F9" s="1"/>
      <c r="G9" s="1"/>
      <c r="H9" s="1"/>
      <c r="I9" s="127"/>
      <c r="L9" s="40"/>
    </row>
    <row r="10" spans="2:12" s="1" customFormat="1" ht="12">
      <c r="B10" s="40"/>
      <c r="I10" s="127"/>
      <c r="L10" s="40"/>
    </row>
    <row r="11" spans="2:12" s="1" customFormat="1" ht="12" customHeight="1">
      <c r="B11" s="40"/>
      <c r="D11" s="125" t="s">
        <v>18</v>
      </c>
      <c r="F11" s="14" t="s">
        <v>19</v>
      </c>
      <c r="I11" s="129" t="s">
        <v>20</v>
      </c>
      <c r="J11" s="14" t="s">
        <v>19</v>
      </c>
      <c r="L11" s="40"/>
    </row>
    <row r="12" spans="2:12" s="1" customFormat="1" ht="12" customHeight="1">
      <c r="B12" s="40"/>
      <c r="D12" s="125" t="s">
        <v>21</v>
      </c>
      <c r="F12" s="14" t="s">
        <v>22</v>
      </c>
      <c r="I12" s="129" t="s">
        <v>23</v>
      </c>
      <c r="J12" s="130" t="str">
        <f>'Rekapitulace stavby'!AN8</f>
        <v>19.3.2019</v>
      </c>
      <c r="L12" s="40"/>
    </row>
    <row r="13" spans="2:12" s="1" customFormat="1" ht="10.8" customHeight="1">
      <c r="B13" s="40"/>
      <c r="I13" s="127"/>
      <c r="L13" s="40"/>
    </row>
    <row r="14" spans="2:12" s="1" customFormat="1" ht="12" customHeight="1">
      <c r="B14" s="40"/>
      <c r="D14" s="125" t="s">
        <v>25</v>
      </c>
      <c r="I14" s="129" t="s">
        <v>26</v>
      </c>
      <c r="J14" s="14" t="s">
        <v>19</v>
      </c>
      <c r="L14" s="40"/>
    </row>
    <row r="15" spans="2:12" s="1" customFormat="1" ht="18" customHeight="1">
      <c r="B15" s="40"/>
      <c r="E15" s="14" t="s">
        <v>27</v>
      </c>
      <c r="I15" s="129" t="s">
        <v>28</v>
      </c>
      <c r="J15" s="14" t="s">
        <v>19</v>
      </c>
      <c r="L15" s="40"/>
    </row>
    <row r="16" spans="2:12" s="1" customFormat="1" ht="6.95" customHeight="1">
      <c r="B16" s="40"/>
      <c r="I16" s="127"/>
      <c r="L16" s="40"/>
    </row>
    <row r="17" spans="2:12" s="1" customFormat="1" ht="12" customHeight="1">
      <c r="B17" s="40"/>
      <c r="D17" s="125" t="s">
        <v>29</v>
      </c>
      <c r="I17" s="129" t="s">
        <v>26</v>
      </c>
      <c r="J17" s="30" t="str">
        <f>'Rekapitulace stavby'!AN13</f>
        <v>Vyplň údaj</v>
      </c>
      <c r="L17" s="40"/>
    </row>
    <row r="18" spans="2:12" s="1" customFormat="1" ht="18" customHeight="1">
      <c r="B18" s="40"/>
      <c r="E18" s="30" t="str">
        <f>'Rekapitulace stavby'!E14</f>
        <v>Vyplň údaj</v>
      </c>
      <c r="F18" s="14"/>
      <c r="G18" s="14"/>
      <c r="H18" s="14"/>
      <c r="I18" s="129" t="s">
        <v>28</v>
      </c>
      <c r="J18" s="30" t="str">
        <f>'Rekapitulace stavby'!AN14</f>
        <v>Vyplň údaj</v>
      </c>
      <c r="L18" s="40"/>
    </row>
    <row r="19" spans="2:12" s="1" customFormat="1" ht="6.95" customHeight="1">
      <c r="B19" s="40"/>
      <c r="I19" s="127"/>
      <c r="L19" s="40"/>
    </row>
    <row r="20" spans="2:12" s="1" customFormat="1" ht="12" customHeight="1">
      <c r="B20" s="40"/>
      <c r="D20" s="125" t="s">
        <v>31</v>
      </c>
      <c r="I20" s="129" t="s">
        <v>26</v>
      </c>
      <c r="J20" s="14" t="str">
        <f>IF('Rekapitulace stavby'!AN16="","",'Rekapitulace stavby'!AN16)</f>
        <v/>
      </c>
      <c r="L20" s="40"/>
    </row>
    <row r="21" spans="2:12" s="1" customFormat="1" ht="18" customHeight="1">
      <c r="B21" s="40"/>
      <c r="E21" s="14" t="str">
        <f>IF('Rekapitulace stavby'!E17="","",'Rekapitulace stavby'!E17)</f>
        <v>SG GEOTECHNIKA a.s.</v>
      </c>
      <c r="I21" s="129" t="s">
        <v>28</v>
      </c>
      <c r="J21" s="14" t="str">
        <f>IF('Rekapitulace stavby'!AN17="","",'Rekapitulace stavby'!AN17)</f>
        <v/>
      </c>
      <c r="L21" s="40"/>
    </row>
    <row r="22" spans="2:12" s="1" customFormat="1" ht="6.95" customHeight="1">
      <c r="B22" s="40"/>
      <c r="I22" s="127"/>
      <c r="L22" s="40"/>
    </row>
    <row r="23" spans="2:12" s="1" customFormat="1" ht="12" customHeight="1">
      <c r="B23" s="40"/>
      <c r="D23" s="125" t="s">
        <v>34</v>
      </c>
      <c r="I23" s="129" t="s">
        <v>26</v>
      </c>
      <c r="J23" s="14" t="str">
        <f>IF('Rekapitulace stavby'!AN19="","",'Rekapitulace stavby'!AN19)</f>
        <v/>
      </c>
      <c r="L23" s="40"/>
    </row>
    <row r="24" spans="2:12" s="1" customFormat="1" ht="18" customHeight="1">
      <c r="B24" s="40"/>
      <c r="E24" s="14" t="str">
        <f>IF('Rekapitulace stavby'!E20="","",'Rekapitulace stavby'!E20)</f>
        <v>ROMAN MITAS</v>
      </c>
      <c r="I24" s="129" t="s">
        <v>28</v>
      </c>
      <c r="J24" s="14" t="str">
        <f>IF('Rekapitulace stavby'!AN20="","",'Rekapitulace stavby'!AN20)</f>
        <v/>
      </c>
      <c r="L24" s="40"/>
    </row>
    <row r="25" spans="2:12" s="1" customFormat="1" ht="6.95" customHeight="1">
      <c r="B25" s="40"/>
      <c r="I25" s="127"/>
      <c r="L25" s="40"/>
    </row>
    <row r="26" spans="2:12" s="1" customFormat="1" ht="12" customHeight="1">
      <c r="B26" s="40"/>
      <c r="D26" s="125" t="s">
        <v>36</v>
      </c>
      <c r="I26" s="127"/>
      <c r="L26" s="40"/>
    </row>
    <row r="27" spans="2:12" s="6" customFormat="1" ht="16.5" customHeight="1">
      <c r="B27" s="131"/>
      <c r="E27" s="132" t="s">
        <v>19</v>
      </c>
      <c r="F27" s="132"/>
      <c r="G27" s="132"/>
      <c r="H27" s="132"/>
      <c r="I27" s="133"/>
      <c r="L27" s="131"/>
    </row>
    <row r="28" spans="2:12" s="1" customFormat="1" ht="6.95" customHeight="1">
      <c r="B28" s="40"/>
      <c r="I28" s="127"/>
      <c r="L28" s="40"/>
    </row>
    <row r="29" spans="2:12" s="1" customFormat="1" ht="6.95" customHeight="1">
      <c r="B29" s="40"/>
      <c r="D29" s="68"/>
      <c r="E29" s="68"/>
      <c r="F29" s="68"/>
      <c r="G29" s="68"/>
      <c r="H29" s="68"/>
      <c r="I29" s="134"/>
      <c r="J29" s="68"/>
      <c r="K29" s="68"/>
      <c r="L29" s="40"/>
    </row>
    <row r="30" spans="2:12" s="1" customFormat="1" ht="25.4" customHeight="1">
      <c r="B30" s="40"/>
      <c r="D30" s="135" t="s">
        <v>38</v>
      </c>
      <c r="I30" s="127"/>
      <c r="J30" s="136">
        <f>ROUND(J81,1)</f>
        <v>0</v>
      </c>
      <c r="L30" s="40"/>
    </row>
    <row r="31" spans="2:12" s="1" customFormat="1" ht="6.95" customHeight="1">
      <c r="B31" s="40"/>
      <c r="D31" s="68"/>
      <c r="E31" s="68"/>
      <c r="F31" s="68"/>
      <c r="G31" s="68"/>
      <c r="H31" s="68"/>
      <c r="I31" s="134"/>
      <c r="J31" s="68"/>
      <c r="K31" s="68"/>
      <c r="L31" s="40"/>
    </row>
    <row r="32" spans="2:12" s="1" customFormat="1" ht="14.4" customHeight="1">
      <c r="B32" s="40"/>
      <c r="F32" s="137" t="s">
        <v>40</v>
      </c>
      <c r="I32" s="138" t="s">
        <v>39</v>
      </c>
      <c r="J32" s="137" t="s">
        <v>41</v>
      </c>
      <c r="L32" s="40"/>
    </row>
    <row r="33" spans="2:12" s="1" customFormat="1" ht="14.4" customHeight="1">
      <c r="B33" s="40"/>
      <c r="D33" s="125" t="s">
        <v>42</v>
      </c>
      <c r="E33" s="125" t="s">
        <v>43</v>
      </c>
      <c r="F33" s="139">
        <f>ROUND((SUM(BE81:BE96)),1)</f>
        <v>0</v>
      </c>
      <c r="I33" s="140">
        <v>0.21</v>
      </c>
      <c r="J33" s="139">
        <f>ROUND(((SUM(BE81:BE96))*I33),1)</f>
        <v>0</v>
      </c>
      <c r="L33" s="40"/>
    </row>
    <row r="34" spans="2:12" s="1" customFormat="1" ht="14.4" customHeight="1">
      <c r="B34" s="40"/>
      <c r="E34" s="125" t="s">
        <v>44</v>
      </c>
      <c r="F34" s="139">
        <f>ROUND((SUM(BF81:BF96)),1)</f>
        <v>0</v>
      </c>
      <c r="I34" s="140">
        <v>0.15</v>
      </c>
      <c r="J34" s="139">
        <f>ROUND(((SUM(BF81:BF96))*I34),1)</f>
        <v>0</v>
      </c>
      <c r="L34" s="40"/>
    </row>
    <row r="35" spans="2:12" s="1" customFormat="1" ht="14.4" customHeight="1" hidden="1">
      <c r="B35" s="40"/>
      <c r="E35" s="125" t="s">
        <v>45</v>
      </c>
      <c r="F35" s="139">
        <f>ROUND((SUM(BG81:BG96)),1)</f>
        <v>0</v>
      </c>
      <c r="I35" s="140">
        <v>0.21</v>
      </c>
      <c r="J35" s="139">
        <f>0</f>
        <v>0</v>
      </c>
      <c r="L35" s="40"/>
    </row>
    <row r="36" spans="2:12" s="1" customFormat="1" ht="14.4" customHeight="1" hidden="1">
      <c r="B36" s="40"/>
      <c r="E36" s="125" t="s">
        <v>46</v>
      </c>
      <c r="F36" s="139">
        <f>ROUND((SUM(BH81:BH96)),1)</f>
        <v>0</v>
      </c>
      <c r="I36" s="140">
        <v>0.15</v>
      </c>
      <c r="J36" s="139">
        <f>0</f>
        <v>0</v>
      </c>
      <c r="L36" s="40"/>
    </row>
    <row r="37" spans="2:12" s="1" customFormat="1" ht="14.4" customHeight="1" hidden="1">
      <c r="B37" s="40"/>
      <c r="E37" s="125" t="s">
        <v>47</v>
      </c>
      <c r="F37" s="139">
        <f>ROUND((SUM(BI81:BI96)),1)</f>
        <v>0</v>
      </c>
      <c r="I37" s="140">
        <v>0</v>
      </c>
      <c r="J37" s="139">
        <f>0</f>
        <v>0</v>
      </c>
      <c r="L37" s="40"/>
    </row>
    <row r="38" spans="2:12" s="1" customFormat="1" ht="6.95" customHeight="1">
      <c r="B38" s="40"/>
      <c r="I38" s="127"/>
      <c r="L38" s="40"/>
    </row>
    <row r="39" spans="2:12" s="1" customFormat="1" ht="25.4" customHeight="1">
      <c r="B39" s="40"/>
      <c r="C39" s="141"/>
      <c r="D39" s="142" t="s">
        <v>48</v>
      </c>
      <c r="E39" s="143"/>
      <c r="F39" s="143"/>
      <c r="G39" s="144" t="s">
        <v>49</v>
      </c>
      <c r="H39" s="145" t="s">
        <v>50</v>
      </c>
      <c r="I39" s="146"/>
      <c r="J39" s="147">
        <f>SUM(J30:J37)</f>
        <v>0</v>
      </c>
      <c r="K39" s="148"/>
      <c r="L39" s="40"/>
    </row>
    <row r="40" spans="2:12" s="1" customFormat="1" ht="14.4" customHeight="1">
      <c r="B40" s="149"/>
      <c r="C40" s="150"/>
      <c r="D40" s="150"/>
      <c r="E40" s="150"/>
      <c r="F40" s="150"/>
      <c r="G40" s="150"/>
      <c r="H40" s="150"/>
      <c r="I40" s="151"/>
      <c r="J40" s="150"/>
      <c r="K40" s="150"/>
      <c r="L40" s="40"/>
    </row>
    <row r="44" spans="2:12" s="1" customFormat="1" ht="6.95" customHeight="1" hidden="1">
      <c r="B44" s="152"/>
      <c r="C44" s="153"/>
      <c r="D44" s="153"/>
      <c r="E44" s="153"/>
      <c r="F44" s="153"/>
      <c r="G44" s="153"/>
      <c r="H44" s="153"/>
      <c r="I44" s="154"/>
      <c r="J44" s="153"/>
      <c r="K44" s="153"/>
      <c r="L44" s="40"/>
    </row>
    <row r="45" spans="2:12" s="1" customFormat="1" ht="24.95" customHeight="1" hidden="1">
      <c r="B45" s="35"/>
      <c r="C45" s="20" t="s">
        <v>89</v>
      </c>
      <c r="D45" s="36"/>
      <c r="E45" s="36"/>
      <c r="F45" s="36"/>
      <c r="G45" s="36"/>
      <c r="H45" s="36"/>
      <c r="I45" s="127"/>
      <c r="J45" s="36"/>
      <c r="K45" s="36"/>
      <c r="L45" s="40"/>
    </row>
    <row r="46" spans="2:12" s="1" customFormat="1" ht="6.95" customHeight="1" hidden="1">
      <c r="B46" s="35"/>
      <c r="C46" s="36"/>
      <c r="D46" s="36"/>
      <c r="E46" s="36"/>
      <c r="F46" s="36"/>
      <c r="G46" s="36"/>
      <c r="H46" s="36"/>
      <c r="I46" s="127"/>
      <c r="J46" s="36"/>
      <c r="K46" s="36"/>
      <c r="L46" s="40"/>
    </row>
    <row r="47" spans="2:12" s="1" customFormat="1" ht="12" customHeight="1" hidden="1">
      <c r="B47" s="35"/>
      <c r="C47" s="29" t="s">
        <v>16</v>
      </c>
      <c r="D47" s="36"/>
      <c r="E47" s="36"/>
      <c r="F47" s="36"/>
      <c r="G47" s="36"/>
      <c r="H47" s="36"/>
      <c r="I47" s="127"/>
      <c r="J47" s="36"/>
      <c r="K47" s="36"/>
      <c r="L47" s="40"/>
    </row>
    <row r="48" spans="2:12" s="1" customFormat="1" ht="16.5" customHeight="1" hidden="1">
      <c r="B48" s="35"/>
      <c r="C48" s="36"/>
      <c r="D48" s="36"/>
      <c r="E48" s="155" t="str">
        <f>E7</f>
        <v>II/183 Šťáhlavy - X I/19 - oprava</v>
      </c>
      <c r="F48" s="29"/>
      <c r="G48" s="29"/>
      <c r="H48" s="29"/>
      <c r="I48" s="127"/>
      <c r="J48" s="36"/>
      <c r="K48" s="36"/>
      <c r="L48" s="40"/>
    </row>
    <row r="49" spans="2:12" s="1" customFormat="1" ht="12" customHeight="1" hidden="1">
      <c r="B49" s="35"/>
      <c r="C49" s="29" t="s">
        <v>87</v>
      </c>
      <c r="D49" s="36"/>
      <c r="E49" s="36"/>
      <c r="F49" s="36"/>
      <c r="G49" s="36"/>
      <c r="H49" s="36"/>
      <c r="I49" s="127"/>
      <c r="J49" s="36"/>
      <c r="K49" s="36"/>
      <c r="L49" s="40"/>
    </row>
    <row r="50" spans="2:12" s="1" customFormat="1" ht="16.5" customHeight="1" hidden="1">
      <c r="B50" s="35"/>
      <c r="C50" s="36"/>
      <c r="D50" s="36"/>
      <c r="E50" s="61" t="str">
        <f>E9</f>
        <v>00 - VEDLEJŠÍ A OSTATNÍ NÁKLADY</v>
      </c>
      <c r="F50" s="36"/>
      <c r="G50" s="36"/>
      <c r="H50" s="36"/>
      <c r="I50" s="127"/>
      <c r="J50" s="36"/>
      <c r="K50" s="36"/>
      <c r="L50" s="40"/>
    </row>
    <row r="51" spans="2:12" s="1" customFormat="1" ht="6.95" customHeight="1" hidden="1">
      <c r="B51" s="35"/>
      <c r="C51" s="36"/>
      <c r="D51" s="36"/>
      <c r="E51" s="36"/>
      <c r="F51" s="36"/>
      <c r="G51" s="36"/>
      <c r="H51" s="36"/>
      <c r="I51" s="127"/>
      <c r="J51" s="36"/>
      <c r="K51" s="36"/>
      <c r="L51" s="40"/>
    </row>
    <row r="52" spans="2:12" s="1" customFormat="1" ht="12" customHeight="1" hidden="1">
      <c r="B52" s="35"/>
      <c r="C52" s="29" t="s">
        <v>21</v>
      </c>
      <c r="D52" s="36"/>
      <c r="E52" s="36"/>
      <c r="F52" s="24" t="str">
        <f>F12</f>
        <v xml:space="preserve"> </v>
      </c>
      <c r="G52" s="36"/>
      <c r="H52" s="36"/>
      <c r="I52" s="129" t="s">
        <v>23</v>
      </c>
      <c r="J52" s="64" t="str">
        <f>IF(J12="","",J12)</f>
        <v>19.3.2019</v>
      </c>
      <c r="K52" s="36"/>
      <c r="L52" s="40"/>
    </row>
    <row r="53" spans="2:12" s="1" customFormat="1" ht="6.95" customHeight="1" hidden="1">
      <c r="B53" s="35"/>
      <c r="C53" s="36"/>
      <c r="D53" s="36"/>
      <c r="E53" s="36"/>
      <c r="F53" s="36"/>
      <c r="G53" s="36"/>
      <c r="H53" s="36"/>
      <c r="I53" s="127"/>
      <c r="J53" s="36"/>
      <c r="K53" s="36"/>
      <c r="L53" s="40"/>
    </row>
    <row r="54" spans="2:12" s="1" customFormat="1" ht="13.65" customHeight="1" hidden="1">
      <c r="B54" s="35"/>
      <c r="C54" s="29" t="s">
        <v>25</v>
      </c>
      <c r="D54" s="36"/>
      <c r="E54" s="36"/>
      <c r="F54" s="24" t="str">
        <f>E15</f>
        <v>Správa a údržba silnic Plzeňské kraje</v>
      </c>
      <c r="G54" s="36"/>
      <c r="H54" s="36"/>
      <c r="I54" s="129" t="s">
        <v>31</v>
      </c>
      <c r="J54" s="33" t="str">
        <f>E21</f>
        <v>SG GEOTECHNIKA a.s.</v>
      </c>
      <c r="K54" s="36"/>
      <c r="L54" s="40"/>
    </row>
    <row r="55" spans="2:12" s="1" customFormat="1" ht="13.65" customHeight="1" hidden="1">
      <c r="B55" s="35"/>
      <c r="C55" s="29" t="s">
        <v>29</v>
      </c>
      <c r="D55" s="36"/>
      <c r="E55" s="36"/>
      <c r="F55" s="24" t="str">
        <f>IF(E18="","",E18)</f>
        <v>Vyplň údaj</v>
      </c>
      <c r="G55" s="36"/>
      <c r="H55" s="36"/>
      <c r="I55" s="129" t="s">
        <v>34</v>
      </c>
      <c r="J55" s="33" t="str">
        <f>E24</f>
        <v>ROMAN MITAS</v>
      </c>
      <c r="K55" s="36"/>
      <c r="L55" s="40"/>
    </row>
    <row r="56" spans="2:12" s="1" customFormat="1" ht="10.3" customHeight="1" hidden="1">
      <c r="B56" s="35"/>
      <c r="C56" s="36"/>
      <c r="D56" s="36"/>
      <c r="E56" s="36"/>
      <c r="F56" s="36"/>
      <c r="G56" s="36"/>
      <c r="H56" s="36"/>
      <c r="I56" s="127"/>
      <c r="J56" s="36"/>
      <c r="K56" s="36"/>
      <c r="L56" s="40"/>
    </row>
    <row r="57" spans="2:12" s="1" customFormat="1" ht="29.25" customHeight="1" hidden="1">
      <c r="B57" s="35"/>
      <c r="C57" s="156" t="s">
        <v>90</v>
      </c>
      <c r="D57" s="157"/>
      <c r="E57" s="157"/>
      <c r="F57" s="157"/>
      <c r="G57" s="157"/>
      <c r="H57" s="157"/>
      <c r="I57" s="158"/>
      <c r="J57" s="159" t="s">
        <v>91</v>
      </c>
      <c r="K57" s="157"/>
      <c r="L57" s="40"/>
    </row>
    <row r="58" spans="2:12" s="1" customFormat="1" ht="10.3" customHeight="1" hidden="1">
      <c r="B58" s="35"/>
      <c r="C58" s="36"/>
      <c r="D58" s="36"/>
      <c r="E58" s="36"/>
      <c r="F58" s="36"/>
      <c r="G58" s="36"/>
      <c r="H58" s="36"/>
      <c r="I58" s="127"/>
      <c r="J58" s="36"/>
      <c r="K58" s="36"/>
      <c r="L58" s="40"/>
    </row>
    <row r="59" spans="2:47" s="1" customFormat="1" ht="22.8" customHeight="1" hidden="1">
      <c r="B59" s="35"/>
      <c r="C59" s="160" t="s">
        <v>70</v>
      </c>
      <c r="D59" s="36"/>
      <c r="E59" s="36"/>
      <c r="F59" s="36"/>
      <c r="G59" s="36"/>
      <c r="H59" s="36"/>
      <c r="I59" s="127"/>
      <c r="J59" s="94">
        <f>J81</f>
        <v>0</v>
      </c>
      <c r="K59" s="36"/>
      <c r="L59" s="40"/>
      <c r="AU59" s="14" t="s">
        <v>92</v>
      </c>
    </row>
    <row r="60" spans="2:12" s="7" customFormat="1" ht="24.95" customHeight="1" hidden="1">
      <c r="B60" s="161"/>
      <c r="C60" s="162"/>
      <c r="D60" s="163" t="s">
        <v>93</v>
      </c>
      <c r="E60" s="164"/>
      <c r="F60" s="164"/>
      <c r="G60" s="164"/>
      <c r="H60" s="164"/>
      <c r="I60" s="165"/>
      <c r="J60" s="166">
        <f>J82</f>
        <v>0</v>
      </c>
      <c r="K60" s="162"/>
      <c r="L60" s="167"/>
    </row>
    <row r="61" spans="2:12" s="7" customFormat="1" ht="24.95" customHeight="1" hidden="1">
      <c r="B61" s="161"/>
      <c r="C61" s="162"/>
      <c r="D61" s="163" t="s">
        <v>94</v>
      </c>
      <c r="E61" s="164"/>
      <c r="F61" s="164"/>
      <c r="G61" s="164"/>
      <c r="H61" s="164"/>
      <c r="I61" s="165"/>
      <c r="J61" s="166">
        <f>J86</f>
        <v>0</v>
      </c>
      <c r="K61" s="162"/>
      <c r="L61" s="167"/>
    </row>
    <row r="62" spans="2:12" s="1" customFormat="1" ht="21.8" customHeight="1" hidden="1">
      <c r="B62" s="35"/>
      <c r="C62" s="36"/>
      <c r="D62" s="36"/>
      <c r="E62" s="36"/>
      <c r="F62" s="36"/>
      <c r="G62" s="36"/>
      <c r="H62" s="36"/>
      <c r="I62" s="127"/>
      <c r="J62" s="36"/>
      <c r="K62" s="36"/>
      <c r="L62" s="40"/>
    </row>
    <row r="63" spans="2:12" s="1" customFormat="1" ht="6.95" customHeight="1" hidden="1">
      <c r="B63" s="54"/>
      <c r="C63" s="55"/>
      <c r="D63" s="55"/>
      <c r="E63" s="55"/>
      <c r="F63" s="55"/>
      <c r="G63" s="55"/>
      <c r="H63" s="55"/>
      <c r="I63" s="151"/>
      <c r="J63" s="55"/>
      <c r="K63" s="55"/>
      <c r="L63" s="40"/>
    </row>
    <row r="64" ht="12" hidden="1"/>
    <row r="65" ht="12" hidden="1"/>
    <row r="66" ht="12" hidden="1"/>
    <row r="67" spans="2:12" s="1" customFormat="1" ht="6.95" customHeight="1">
      <c r="B67" s="56"/>
      <c r="C67" s="57"/>
      <c r="D67" s="57"/>
      <c r="E67" s="57"/>
      <c r="F67" s="57"/>
      <c r="G67" s="57"/>
      <c r="H67" s="57"/>
      <c r="I67" s="154"/>
      <c r="J67" s="57"/>
      <c r="K67" s="57"/>
      <c r="L67" s="40"/>
    </row>
    <row r="68" spans="2:12" s="1" customFormat="1" ht="24.95" customHeight="1">
      <c r="B68" s="35"/>
      <c r="C68" s="20" t="s">
        <v>95</v>
      </c>
      <c r="D68" s="36"/>
      <c r="E68" s="36"/>
      <c r="F68" s="36"/>
      <c r="G68" s="36"/>
      <c r="H68" s="36"/>
      <c r="I68" s="127"/>
      <c r="J68" s="36"/>
      <c r="K68" s="36"/>
      <c r="L68" s="40"/>
    </row>
    <row r="69" spans="2:12" s="1" customFormat="1" ht="6.95" customHeight="1">
      <c r="B69" s="35"/>
      <c r="C69" s="36"/>
      <c r="D69" s="36"/>
      <c r="E69" s="36"/>
      <c r="F69" s="36"/>
      <c r="G69" s="36"/>
      <c r="H69" s="36"/>
      <c r="I69" s="127"/>
      <c r="J69" s="36"/>
      <c r="K69" s="36"/>
      <c r="L69" s="40"/>
    </row>
    <row r="70" spans="2:12" s="1" customFormat="1" ht="12" customHeight="1">
      <c r="B70" s="35"/>
      <c r="C70" s="29" t="s">
        <v>16</v>
      </c>
      <c r="D70" s="36"/>
      <c r="E70" s="36"/>
      <c r="F70" s="36"/>
      <c r="G70" s="36"/>
      <c r="H70" s="36"/>
      <c r="I70" s="127"/>
      <c r="J70" s="36"/>
      <c r="K70" s="36"/>
      <c r="L70" s="40"/>
    </row>
    <row r="71" spans="2:12" s="1" customFormat="1" ht="16.5" customHeight="1">
      <c r="B71" s="35"/>
      <c r="C71" s="36"/>
      <c r="D71" s="36"/>
      <c r="E71" s="155" t="str">
        <f>E7</f>
        <v>II/183 Šťáhlavy - X I/19 - oprava</v>
      </c>
      <c r="F71" s="29"/>
      <c r="G71" s="29"/>
      <c r="H71" s="29"/>
      <c r="I71" s="127"/>
      <c r="J71" s="36"/>
      <c r="K71" s="36"/>
      <c r="L71" s="40"/>
    </row>
    <row r="72" spans="2:12" s="1" customFormat="1" ht="12" customHeight="1">
      <c r="B72" s="35"/>
      <c r="C72" s="29" t="s">
        <v>87</v>
      </c>
      <c r="D72" s="36"/>
      <c r="E72" s="36"/>
      <c r="F72" s="36"/>
      <c r="G72" s="36"/>
      <c r="H72" s="36"/>
      <c r="I72" s="127"/>
      <c r="J72" s="36"/>
      <c r="K72" s="36"/>
      <c r="L72" s="40"/>
    </row>
    <row r="73" spans="2:12" s="1" customFormat="1" ht="16.5" customHeight="1">
      <c r="B73" s="35"/>
      <c r="C73" s="36"/>
      <c r="D73" s="36"/>
      <c r="E73" s="61" t="str">
        <f>E9</f>
        <v>00 - VEDLEJŠÍ A OSTATNÍ NÁKLADY</v>
      </c>
      <c r="F73" s="36"/>
      <c r="G73" s="36"/>
      <c r="H73" s="36"/>
      <c r="I73" s="127"/>
      <c r="J73" s="36"/>
      <c r="K73" s="36"/>
      <c r="L73" s="40"/>
    </row>
    <row r="74" spans="2:12" s="1" customFormat="1" ht="6.95" customHeight="1">
      <c r="B74" s="35"/>
      <c r="C74" s="36"/>
      <c r="D74" s="36"/>
      <c r="E74" s="36"/>
      <c r="F74" s="36"/>
      <c r="G74" s="36"/>
      <c r="H74" s="36"/>
      <c r="I74" s="127"/>
      <c r="J74" s="36"/>
      <c r="K74" s="36"/>
      <c r="L74" s="40"/>
    </row>
    <row r="75" spans="2:12" s="1" customFormat="1" ht="12" customHeight="1">
      <c r="B75" s="35"/>
      <c r="C75" s="29" t="s">
        <v>21</v>
      </c>
      <c r="D75" s="36"/>
      <c r="E75" s="36"/>
      <c r="F75" s="24" t="str">
        <f>F12</f>
        <v xml:space="preserve"> </v>
      </c>
      <c r="G75" s="36"/>
      <c r="H75" s="36"/>
      <c r="I75" s="129" t="s">
        <v>23</v>
      </c>
      <c r="J75" s="64" t="str">
        <f>IF(J12="","",J12)</f>
        <v>19.3.2019</v>
      </c>
      <c r="K75" s="36"/>
      <c r="L75" s="40"/>
    </row>
    <row r="76" spans="2:12" s="1" customFormat="1" ht="6.95" customHeight="1">
      <c r="B76" s="35"/>
      <c r="C76" s="36"/>
      <c r="D76" s="36"/>
      <c r="E76" s="36"/>
      <c r="F76" s="36"/>
      <c r="G76" s="36"/>
      <c r="H76" s="36"/>
      <c r="I76" s="127"/>
      <c r="J76" s="36"/>
      <c r="K76" s="36"/>
      <c r="L76" s="40"/>
    </row>
    <row r="77" spans="2:12" s="1" customFormat="1" ht="13.65" customHeight="1">
      <c r="B77" s="35"/>
      <c r="C77" s="29" t="s">
        <v>25</v>
      </c>
      <c r="D77" s="36"/>
      <c r="E77" s="36"/>
      <c r="F77" s="24" t="str">
        <f>E15</f>
        <v>Správa a údržba silnic Plzeňské kraje</v>
      </c>
      <c r="G77" s="36"/>
      <c r="H77" s="36"/>
      <c r="I77" s="129" t="s">
        <v>31</v>
      </c>
      <c r="J77" s="33" t="str">
        <f>E21</f>
        <v>SG GEOTECHNIKA a.s.</v>
      </c>
      <c r="K77" s="36"/>
      <c r="L77" s="40"/>
    </row>
    <row r="78" spans="2:12" s="1" customFormat="1" ht="13.65" customHeight="1">
      <c r="B78" s="35"/>
      <c r="C78" s="29" t="s">
        <v>29</v>
      </c>
      <c r="D78" s="36"/>
      <c r="E78" s="36"/>
      <c r="F78" s="24" t="str">
        <f>IF(E18="","",E18)</f>
        <v>Vyplň údaj</v>
      </c>
      <c r="G78" s="36"/>
      <c r="H78" s="36"/>
      <c r="I78" s="129" t="s">
        <v>34</v>
      </c>
      <c r="J78" s="33" t="str">
        <f>E24</f>
        <v>ROMAN MITAS</v>
      </c>
      <c r="K78" s="36"/>
      <c r="L78" s="40"/>
    </row>
    <row r="79" spans="2:12" s="1" customFormat="1" ht="10.3" customHeight="1">
      <c r="B79" s="35"/>
      <c r="C79" s="36"/>
      <c r="D79" s="36"/>
      <c r="E79" s="36"/>
      <c r="F79" s="36"/>
      <c r="G79" s="36"/>
      <c r="H79" s="36"/>
      <c r="I79" s="127"/>
      <c r="J79" s="36"/>
      <c r="K79" s="36"/>
      <c r="L79" s="40"/>
    </row>
    <row r="80" spans="2:20" s="8" customFormat="1" ht="29.25" customHeight="1">
      <c r="B80" s="168"/>
      <c r="C80" s="169" t="s">
        <v>96</v>
      </c>
      <c r="D80" s="170" t="s">
        <v>57</v>
      </c>
      <c r="E80" s="170" t="s">
        <v>53</v>
      </c>
      <c r="F80" s="170" t="s">
        <v>54</v>
      </c>
      <c r="G80" s="170" t="s">
        <v>97</v>
      </c>
      <c r="H80" s="170" t="s">
        <v>98</v>
      </c>
      <c r="I80" s="171" t="s">
        <v>99</v>
      </c>
      <c r="J80" s="170" t="s">
        <v>91</v>
      </c>
      <c r="K80" s="172" t="s">
        <v>100</v>
      </c>
      <c r="L80" s="173"/>
      <c r="M80" s="84" t="s">
        <v>19</v>
      </c>
      <c r="N80" s="85" t="s">
        <v>42</v>
      </c>
      <c r="O80" s="85" t="s">
        <v>101</v>
      </c>
      <c r="P80" s="85" t="s">
        <v>102</v>
      </c>
      <c r="Q80" s="85" t="s">
        <v>103</v>
      </c>
      <c r="R80" s="85" t="s">
        <v>104</v>
      </c>
      <c r="S80" s="85" t="s">
        <v>105</v>
      </c>
      <c r="T80" s="86" t="s">
        <v>106</v>
      </c>
    </row>
    <row r="81" spans="2:63" s="1" customFormat="1" ht="22.8" customHeight="1">
      <c r="B81" s="35"/>
      <c r="C81" s="91" t="s">
        <v>107</v>
      </c>
      <c r="D81" s="36"/>
      <c r="E81" s="36"/>
      <c r="F81" s="36"/>
      <c r="G81" s="36"/>
      <c r="H81" s="36"/>
      <c r="I81" s="127"/>
      <c r="J81" s="174">
        <f>BK81</f>
        <v>0</v>
      </c>
      <c r="K81" s="36"/>
      <c r="L81" s="40"/>
      <c r="M81" s="87"/>
      <c r="N81" s="88"/>
      <c r="O81" s="88"/>
      <c r="P81" s="175">
        <f>P82+P86</f>
        <v>0</v>
      </c>
      <c r="Q81" s="88"/>
      <c r="R81" s="175">
        <f>R82+R86</f>
        <v>0</v>
      </c>
      <c r="S81" s="88"/>
      <c r="T81" s="176">
        <f>T82+T86</f>
        <v>0</v>
      </c>
      <c r="AT81" s="14" t="s">
        <v>71</v>
      </c>
      <c r="AU81" s="14" t="s">
        <v>92</v>
      </c>
      <c r="BK81" s="177">
        <f>BK82+BK86</f>
        <v>0</v>
      </c>
    </row>
    <row r="82" spans="2:63" s="9" customFormat="1" ht="25.9" customHeight="1">
      <c r="B82" s="178"/>
      <c r="C82" s="179"/>
      <c r="D82" s="180" t="s">
        <v>71</v>
      </c>
      <c r="E82" s="181" t="s">
        <v>108</v>
      </c>
      <c r="F82" s="181" t="s">
        <v>109</v>
      </c>
      <c r="G82" s="179"/>
      <c r="H82" s="179"/>
      <c r="I82" s="182"/>
      <c r="J82" s="183">
        <f>BK82</f>
        <v>0</v>
      </c>
      <c r="K82" s="179"/>
      <c r="L82" s="184"/>
      <c r="M82" s="185"/>
      <c r="N82" s="186"/>
      <c r="O82" s="186"/>
      <c r="P82" s="187">
        <f>SUM(P83:P85)</f>
        <v>0</v>
      </c>
      <c r="Q82" s="186"/>
      <c r="R82" s="187">
        <f>SUM(R83:R85)</f>
        <v>0</v>
      </c>
      <c r="S82" s="186"/>
      <c r="T82" s="188">
        <f>SUM(T83:T85)</f>
        <v>0</v>
      </c>
      <c r="AR82" s="189" t="s">
        <v>80</v>
      </c>
      <c r="AT82" s="190" t="s">
        <v>71</v>
      </c>
      <c r="AU82" s="190" t="s">
        <v>72</v>
      </c>
      <c r="AY82" s="189" t="s">
        <v>110</v>
      </c>
      <c r="BK82" s="191">
        <f>SUM(BK83:BK85)</f>
        <v>0</v>
      </c>
    </row>
    <row r="83" spans="2:65" s="1" customFormat="1" ht="16.5" customHeight="1">
      <c r="B83" s="35"/>
      <c r="C83" s="192" t="s">
        <v>80</v>
      </c>
      <c r="D83" s="192" t="s">
        <v>111</v>
      </c>
      <c r="E83" s="193" t="s">
        <v>112</v>
      </c>
      <c r="F83" s="194" t="s">
        <v>113</v>
      </c>
      <c r="G83" s="195" t="s">
        <v>114</v>
      </c>
      <c r="H83" s="196">
        <v>1</v>
      </c>
      <c r="I83" s="197"/>
      <c r="J83" s="196">
        <f>ROUND(I83*H83,1)</f>
        <v>0</v>
      </c>
      <c r="K83" s="194" t="s">
        <v>115</v>
      </c>
      <c r="L83" s="40"/>
      <c r="M83" s="198" t="s">
        <v>19</v>
      </c>
      <c r="N83" s="199" t="s">
        <v>43</v>
      </c>
      <c r="O83" s="76"/>
      <c r="P83" s="200">
        <f>O83*H83</f>
        <v>0</v>
      </c>
      <c r="Q83" s="200">
        <v>0</v>
      </c>
      <c r="R83" s="200">
        <f>Q83*H83</f>
        <v>0</v>
      </c>
      <c r="S83" s="200">
        <v>0</v>
      </c>
      <c r="T83" s="201">
        <f>S83*H83</f>
        <v>0</v>
      </c>
      <c r="AR83" s="14" t="s">
        <v>116</v>
      </c>
      <c r="AT83" s="14" t="s">
        <v>111</v>
      </c>
      <c r="AU83" s="14" t="s">
        <v>80</v>
      </c>
      <c r="AY83" s="14" t="s">
        <v>110</v>
      </c>
      <c r="BE83" s="202">
        <f>IF(N83="základní",J83,0)</f>
        <v>0</v>
      </c>
      <c r="BF83" s="202">
        <f>IF(N83="snížená",J83,0)</f>
        <v>0</v>
      </c>
      <c r="BG83" s="202">
        <f>IF(N83="zákl. přenesená",J83,0)</f>
        <v>0</v>
      </c>
      <c r="BH83" s="202">
        <f>IF(N83="sníž. přenesená",J83,0)</f>
        <v>0</v>
      </c>
      <c r="BI83" s="202">
        <f>IF(N83="nulová",J83,0)</f>
        <v>0</v>
      </c>
      <c r="BJ83" s="14" t="s">
        <v>80</v>
      </c>
      <c r="BK83" s="202">
        <f>ROUND(I83*H83,1)</f>
        <v>0</v>
      </c>
      <c r="BL83" s="14" t="s">
        <v>116</v>
      </c>
      <c r="BM83" s="14" t="s">
        <v>117</v>
      </c>
    </row>
    <row r="84" spans="2:47" s="1" customFormat="1" ht="12">
      <c r="B84" s="35"/>
      <c r="C84" s="36"/>
      <c r="D84" s="203" t="s">
        <v>118</v>
      </c>
      <c r="E84" s="36"/>
      <c r="F84" s="204" t="s">
        <v>119</v>
      </c>
      <c r="G84" s="36"/>
      <c r="H84" s="36"/>
      <c r="I84" s="127"/>
      <c r="J84" s="36"/>
      <c r="K84" s="36"/>
      <c r="L84" s="40"/>
      <c r="M84" s="205"/>
      <c r="N84" s="76"/>
      <c r="O84" s="76"/>
      <c r="P84" s="76"/>
      <c r="Q84" s="76"/>
      <c r="R84" s="76"/>
      <c r="S84" s="76"/>
      <c r="T84" s="77"/>
      <c r="AT84" s="14" t="s">
        <v>118</v>
      </c>
      <c r="AU84" s="14" t="s">
        <v>80</v>
      </c>
    </row>
    <row r="85" spans="2:65" s="1" customFormat="1" ht="16.5" customHeight="1">
      <c r="B85" s="35"/>
      <c r="C85" s="192" t="s">
        <v>82</v>
      </c>
      <c r="D85" s="192" t="s">
        <v>111</v>
      </c>
      <c r="E85" s="193" t="s">
        <v>120</v>
      </c>
      <c r="F85" s="194" t="s">
        <v>121</v>
      </c>
      <c r="G85" s="195" t="s">
        <v>122</v>
      </c>
      <c r="H85" s="196">
        <v>1</v>
      </c>
      <c r="I85" s="197"/>
      <c r="J85" s="196">
        <f>ROUND(I85*H85,1)</f>
        <v>0</v>
      </c>
      <c r="K85" s="194" t="s">
        <v>115</v>
      </c>
      <c r="L85" s="40"/>
      <c r="M85" s="198" t="s">
        <v>19</v>
      </c>
      <c r="N85" s="199" t="s">
        <v>43</v>
      </c>
      <c r="O85" s="76"/>
      <c r="P85" s="200">
        <f>O85*H85</f>
        <v>0</v>
      </c>
      <c r="Q85" s="200">
        <v>0</v>
      </c>
      <c r="R85" s="200">
        <f>Q85*H85</f>
        <v>0</v>
      </c>
      <c r="S85" s="200">
        <v>0</v>
      </c>
      <c r="T85" s="201">
        <f>S85*H85</f>
        <v>0</v>
      </c>
      <c r="AR85" s="14" t="s">
        <v>116</v>
      </c>
      <c r="AT85" s="14" t="s">
        <v>111</v>
      </c>
      <c r="AU85" s="14" t="s">
        <v>80</v>
      </c>
      <c r="AY85" s="14" t="s">
        <v>110</v>
      </c>
      <c r="BE85" s="202">
        <f>IF(N85="základní",J85,0)</f>
        <v>0</v>
      </c>
      <c r="BF85" s="202">
        <f>IF(N85="snížená",J85,0)</f>
        <v>0</v>
      </c>
      <c r="BG85" s="202">
        <f>IF(N85="zákl. přenesená",J85,0)</f>
        <v>0</v>
      </c>
      <c r="BH85" s="202">
        <f>IF(N85="sníž. přenesená",J85,0)</f>
        <v>0</v>
      </c>
      <c r="BI85" s="202">
        <f>IF(N85="nulová",J85,0)</f>
        <v>0</v>
      </c>
      <c r="BJ85" s="14" t="s">
        <v>80</v>
      </c>
      <c r="BK85" s="202">
        <f>ROUND(I85*H85,1)</f>
        <v>0</v>
      </c>
      <c r="BL85" s="14" t="s">
        <v>116</v>
      </c>
      <c r="BM85" s="14" t="s">
        <v>123</v>
      </c>
    </row>
    <row r="86" spans="2:63" s="9" customFormat="1" ht="25.9" customHeight="1">
      <c r="B86" s="178"/>
      <c r="C86" s="179"/>
      <c r="D86" s="180" t="s">
        <v>71</v>
      </c>
      <c r="E86" s="181" t="s">
        <v>124</v>
      </c>
      <c r="F86" s="181" t="s">
        <v>125</v>
      </c>
      <c r="G86" s="179"/>
      <c r="H86" s="179"/>
      <c r="I86" s="182"/>
      <c r="J86" s="183">
        <f>BK86</f>
        <v>0</v>
      </c>
      <c r="K86" s="179"/>
      <c r="L86" s="184"/>
      <c r="M86" s="185"/>
      <c r="N86" s="186"/>
      <c r="O86" s="186"/>
      <c r="P86" s="187">
        <f>SUM(P87:P96)</f>
        <v>0</v>
      </c>
      <c r="Q86" s="186"/>
      <c r="R86" s="187">
        <f>SUM(R87:R96)</f>
        <v>0</v>
      </c>
      <c r="S86" s="186"/>
      <c r="T86" s="188">
        <f>SUM(T87:T96)</f>
        <v>0</v>
      </c>
      <c r="AR86" s="189" t="s">
        <v>80</v>
      </c>
      <c r="AT86" s="190" t="s">
        <v>71</v>
      </c>
      <c r="AU86" s="190" t="s">
        <v>72</v>
      </c>
      <c r="AY86" s="189" t="s">
        <v>110</v>
      </c>
      <c r="BK86" s="191">
        <f>SUM(BK87:BK96)</f>
        <v>0</v>
      </c>
    </row>
    <row r="87" spans="2:65" s="1" customFormat="1" ht="16.5" customHeight="1">
      <c r="B87" s="35"/>
      <c r="C87" s="192" t="s">
        <v>126</v>
      </c>
      <c r="D87" s="192" t="s">
        <v>111</v>
      </c>
      <c r="E87" s="193" t="s">
        <v>127</v>
      </c>
      <c r="F87" s="194" t="s">
        <v>128</v>
      </c>
      <c r="G87" s="195" t="s">
        <v>114</v>
      </c>
      <c r="H87" s="196">
        <v>1</v>
      </c>
      <c r="I87" s="197"/>
      <c r="J87" s="196">
        <f>ROUND(I87*H87,1)</f>
        <v>0</v>
      </c>
      <c r="K87" s="194" t="s">
        <v>115</v>
      </c>
      <c r="L87" s="40"/>
      <c r="M87" s="198" t="s">
        <v>19</v>
      </c>
      <c r="N87" s="199" t="s">
        <v>43</v>
      </c>
      <c r="O87" s="76"/>
      <c r="P87" s="200">
        <f>O87*H87</f>
        <v>0</v>
      </c>
      <c r="Q87" s="200">
        <v>0</v>
      </c>
      <c r="R87" s="200">
        <f>Q87*H87</f>
        <v>0</v>
      </c>
      <c r="S87" s="200">
        <v>0</v>
      </c>
      <c r="T87" s="201">
        <f>S87*H87</f>
        <v>0</v>
      </c>
      <c r="AR87" s="14" t="s">
        <v>116</v>
      </c>
      <c r="AT87" s="14" t="s">
        <v>111</v>
      </c>
      <c r="AU87" s="14" t="s">
        <v>80</v>
      </c>
      <c r="AY87" s="14" t="s">
        <v>110</v>
      </c>
      <c r="BE87" s="202">
        <f>IF(N87="základní",J87,0)</f>
        <v>0</v>
      </c>
      <c r="BF87" s="202">
        <f>IF(N87="snížená",J87,0)</f>
        <v>0</v>
      </c>
      <c r="BG87" s="202">
        <f>IF(N87="zákl. přenesená",J87,0)</f>
        <v>0</v>
      </c>
      <c r="BH87" s="202">
        <f>IF(N87="sníž. přenesená",J87,0)</f>
        <v>0</v>
      </c>
      <c r="BI87" s="202">
        <f>IF(N87="nulová",J87,0)</f>
        <v>0</v>
      </c>
      <c r="BJ87" s="14" t="s">
        <v>80</v>
      </c>
      <c r="BK87" s="202">
        <f>ROUND(I87*H87,1)</f>
        <v>0</v>
      </c>
      <c r="BL87" s="14" t="s">
        <v>116</v>
      </c>
      <c r="BM87" s="14" t="s">
        <v>129</v>
      </c>
    </row>
    <row r="88" spans="2:47" s="1" customFormat="1" ht="12">
      <c r="B88" s="35"/>
      <c r="C88" s="36"/>
      <c r="D88" s="203" t="s">
        <v>118</v>
      </c>
      <c r="E88" s="36"/>
      <c r="F88" s="204" t="s">
        <v>130</v>
      </c>
      <c r="G88" s="36"/>
      <c r="H88" s="36"/>
      <c r="I88" s="127"/>
      <c r="J88" s="36"/>
      <c r="K88" s="36"/>
      <c r="L88" s="40"/>
      <c r="M88" s="205"/>
      <c r="N88" s="76"/>
      <c r="O88" s="76"/>
      <c r="P88" s="76"/>
      <c r="Q88" s="76"/>
      <c r="R88" s="76"/>
      <c r="S88" s="76"/>
      <c r="T88" s="77"/>
      <c r="AT88" s="14" t="s">
        <v>118</v>
      </c>
      <c r="AU88" s="14" t="s">
        <v>80</v>
      </c>
    </row>
    <row r="89" spans="2:65" s="1" customFormat="1" ht="16.5" customHeight="1">
      <c r="B89" s="35"/>
      <c r="C89" s="192" t="s">
        <v>131</v>
      </c>
      <c r="D89" s="192" t="s">
        <v>111</v>
      </c>
      <c r="E89" s="193" t="s">
        <v>132</v>
      </c>
      <c r="F89" s="194" t="s">
        <v>133</v>
      </c>
      <c r="G89" s="195" t="s">
        <v>114</v>
      </c>
      <c r="H89" s="196">
        <v>1</v>
      </c>
      <c r="I89" s="197"/>
      <c r="J89" s="196">
        <f>ROUND(I89*H89,1)</f>
        <v>0</v>
      </c>
      <c r="K89" s="194" t="s">
        <v>115</v>
      </c>
      <c r="L89" s="40"/>
      <c r="M89" s="198" t="s">
        <v>19</v>
      </c>
      <c r="N89" s="199" t="s">
        <v>43</v>
      </c>
      <c r="O89" s="76"/>
      <c r="P89" s="200">
        <f>O89*H89</f>
        <v>0</v>
      </c>
      <c r="Q89" s="200">
        <v>0</v>
      </c>
      <c r="R89" s="200">
        <f>Q89*H89</f>
        <v>0</v>
      </c>
      <c r="S89" s="200">
        <v>0</v>
      </c>
      <c r="T89" s="201">
        <f>S89*H89</f>
        <v>0</v>
      </c>
      <c r="AR89" s="14" t="s">
        <v>116</v>
      </c>
      <c r="AT89" s="14" t="s">
        <v>111</v>
      </c>
      <c r="AU89" s="14" t="s">
        <v>80</v>
      </c>
      <c r="AY89" s="14" t="s">
        <v>110</v>
      </c>
      <c r="BE89" s="202">
        <f>IF(N89="základní",J89,0)</f>
        <v>0</v>
      </c>
      <c r="BF89" s="202">
        <f>IF(N89="snížená",J89,0)</f>
        <v>0</v>
      </c>
      <c r="BG89" s="202">
        <f>IF(N89="zákl. přenesená",J89,0)</f>
        <v>0</v>
      </c>
      <c r="BH89" s="202">
        <f>IF(N89="sníž. přenesená",J89,0)</f>
        <v>0</v>
      </c>
      <c r="BI89" s="202">
        <f>IF(N89="nulová",J89,0)</f>
        <v>0</v>
      </c>
      <c r="BJ89" s="14" t="s">
        <v>80</v>
      </c>
      <c r="BK89" s="202">
        <f>ROUND(I89*H89,1)</f>
        <v>0</v>
      </c>
      <c r="BL89" s="14" t="s">
        <v>116</v>
      </c>
      <c r="BM89" s="14" t="s">
        <v>134</v>
      </c>
    </row>
    <row r="90" spans="2:65" s="1" customFormat="1" ht="16.5" customHeight="1">
      <c r="B90" s="35"/>
      <c r="C90" s="192" t="s">
        <v>135</v>
      </c>
      <c r="D90" s="192" t="s">
        <v>111</v>
      </c>
      <c r="E90" s="193" t="s">
        <v>136</v>
      </c>
      <c r="F90" s="194" t="s">
        <v>137</v>
      </c>
      <c r="G90" s="195" t="s">
        <v>114</v>
      </c>
      <c r="H90" s="196">
        <v>1</v>
      </c>
      <c r="I90" s="197"/>
      <c r="J90" s="196">
        <f>ROUND(I90*H90,1)</f>
        <v>0</v>
      </c>
      <c r="K90" s="194" t="s">
        <v>115</v>
      </c>
      <c r="L90" s="40"/>
      <c r="M90" s="198" t="s">
        <v>19</v>
      </c>
      <c r="N90" s="199" t="s">
        <v>43</v>
      </c>
      <c r="O90" s="76"/>
      <c r="P90" s="200">
        <f>O90*H90</f>
        <v>0</v>
      </c>
      <c r="Q90" s="200">
        <v>0</v>
      </c>
      <c r="R90" s="200">
        <f>Q90*H90</f>
        <v>0</v>
      </c>
      <c r="S90" s="200">
        <v>0</v>
      </c>
      <c r="T90" s="201">
        <f>S90*H90</f>
        <v>0</v>
      </c>
      <c r="AR90" s="14" t="s">
        <v>116</v>
      </c>
      <c r="AT90" s="14" t="s">
        <v>111</v>
      </c>
      <c r="AU90" s="14" t="s">
        <v>80</v>
      </c>
      <c r="AY90" s="14" t="s">
        <v>110</v>
      </c>
      <c r="BE90" s="202">
        <f>IF(N90="základní",J90,0)</f>
        <v>0</v>
      </c>
      <c r="BF90" s="202">
        <f>IF(N90="snížená",J90,0)</f>
        <v>0</v>
      </c>
      <c r="BG90" s="202">
        <f>IF(N90="zákl. přenesená",J90,0)</f>
        <v>0</v>
      </c>
      <c r="BH90" s="202">
        <f>IF(N90="sníž. přenesená",J90,0)</f>
        <v>0</v>
      </c>
      <c r="BI90" s="202">
        <f>IF(N90="nulová",J90,0)</f>
        <v>0</v>
      </c>
      <c r="BJ90" s="14" t="s">
        <v>80</v>
      </c>
      <c r="BK90" s="202">
        <f>ROUND(I90*H90,1)</f>
        <v>0</v>
      </c>
      <c r="BL90" s="14" t="s">
        <v>116</v>
      </c>
      <c r="BM90" s="14" t="s">
        <v>138</v>
      </c>
    </row>
    <row r="91" spans="2:47" s="1" customFormat="1" ht="12">
      <c r="B91" s="35"/>
      <c r="C91" s="36"/>
      <c r="D91" s="203" t="s">
        <v>118</v>
      </c>
      <c r="E91" s="36"/>
      <c r="F91" s="204" t="s">
        <v>139</v>
      </c>
      <c r="G91" s="36"/>
      <c r="H91" s="36"/>
      <c r="I91" s="127"/>
      <c r="J91" s="36"/>
      <c r="K91" s="36"/>
      <c r="L91" s="40"/>
      <c r="M91" s="205"/>
      <c r="N91" s="76"/>
      <c r="O91" s="76"/>
      <c r="P91" s="76"/>
      <c r="Q91" s="76"/>
      <c r="R91" s="76"/>
      <c r="S91" s="76"/>
      <c r="T91" s="77"/>
      <c r="AT91" s="14" t="s">
        <v>118</v>
      </c>
      <c r="AU91" s="14" t="s">
        <v>80</v>
      </c>
    </row>
    <row r="92" spans="2:65" s="1" customFormat="1" ht="22.5" customHeight="1">
      <c r="B92" s="35"/>
      <c r="C92" s="192" t="s">
        <v>140</v>
      </c>
      <c r="D92" s="192" t="s">
        <v>111</v>
      </c>
      <c r="E92" s="193" t="s">
        <v>141</v>
      </c>
      <c r="F92" s="194" t="s">
        <v>142</v>
      </c>
      <c r="G92" s="195" t="s">
        <v>114</v>
      </c>
      <c r="H92" s="196">
        <v>1</v>
      </c>
      <c r="I92" s="197"/>
      <c r="J92" s="196">
        <f>ROUND(I92*H92,1)</f>
        <v>0</v>
      </c>
      <c r="K92" s="194" t="s">
        <v>115</v>
      </c>
      <c r="L92" s="40"/>
      <c r="M92" s="198" t="s">
        <v>19</v>
      </c>
      <c r="N92" s="199" t="s">
        <v>43</v>
      </c>
      <c r="O92" s="76"/>
      <c r="P92" s="200">
        <f>O92*H92</f>
        <v>0</v>
      </c>
      <c r="Q92" s="200">
        <v>0</v>
      </c>
      <c r="R92" s="200">
        <f>Q92*H92</f>
        <v>0</v>
      </c>
      <c r="S92" s="200">
        <v>0</v>
      </c>
      <c r="T92" s="201">
        <f>S92*H92</f>
        <v>0</v>
      </c>
      <c r="AR92" s="14" t="s">
        <v>116</v>
      </c>
      <c r="AT92" s="14" t="s">
        <v>111</v>
      </c>
      <c r="AU92" s="14" t="s">
        <v>80</v>
      </c>
      <c r="AY92" s="14" t="s">
        <v>110</v>
      </c>
      <c r="BE92" s="202">
        <f>IF(N92="základní",J92,0)</f>
        <v>0</v>
      </c>
      <c r="BF92" s="202">
        <f>IF(N92="snížená",J92,0)</f>
        <v>0</v>
      </c>
      <c r="BG92" s="202">
        <f>IF(N92="zákl. přenesená",J92,0)</f>
        <v>0</v>
      </c>
      <c r="BH92" s="202">
        <f>IF(N92="sníž. přenesená",J92,0)</f>
        <v>0</v>
      </c>
      <c r="BI92" s="202">
        <f>IF(N92="nulová",J92,0)</f>
        <v>0</v>
      </c>
      <c r="BJ92" s="14" t="s">
        <v>80</v>
      </c>
      <c r="BK92" s="202">
        <f>ROUND(I92*H92,1)</f>
        <v>0</v>
      </c>
      <c r="BL92" s="14" t="s">
        <v>116</v>
      </c>
      <c r="BM92" s="14" t="s">
        <v>143</v>
      </c>
    </row>
    <row r="93" spans="2:47" s="1" customFormat="1" ht="12">
      <c r="B93" s="35"/>
      <c r="C93" s="36"/>
      <c r="D93" s="203" t="s">
        <v>118</v>
      </c>
      <c r="E93" s="36"/>
      <c r="F93" s="204" t="s">
        <v>144</v>
      </c>
      <c r="G93" s="36"/>
      <c r="H93" s="36"/>
      <c r="I93" s="127"/>
      <c r="J93" s="36"/>
      <c r="K93" s="36"/>
      <c r="L93" s="40"/>
      <c r="M93" s="205"/>
      <c r="N93" s="76"/>
      <c r="O93" s="76"/>
      <c r="P93" s="76"/>
      <c r="Q93" s="76"/>
      <c r="R93" s="76"/>
      <c r="S93" s="76"/>
      <c r="T93" s="77"/>
      <c r="AT93" s="14" t="s">
        <v>118</v>
      </c>
      <c r="AU93" s="14" t="s">
        <v>80</v>
      </c>
    </row>
    <row r="94" spans="2:65" s="1" customFormat="1" ht="16.5" customHeight="1">
      <c r="B94" s="35"/>
      <c r="C94" s="192" t="s">
        <v>145</v>
      </c>
      <c r="D94" s="192" t="s">
        <v>111</v>
      </c>
      <c r="E94" s="193" t="s">
        <v>146</v>
      </c>
      <c r="F94" s="194" t="s">
        <v>147</v>
      </c>
      <c r="G94" s="195" t="s">
        <v>114</v>
      </c>
      <c r="H94" s="196">
        <v>1</v>
      </c>
      <c r="I94" s="197"/>
      <c r="J94" s="196">
        <f>ROUND(I94*H94,1)</f>
        <v>0</v>
      </c>
      <c r="K94" s="194" t="s">
        <v>115</v>
      </c>
      <c r="L94" s="40"/>
      <c r="M94" s="198" t="s">
        <v>19</v>
      </c>
      <c r="N94" s="199" t="s">
        <v>43</v>
      </c>
      <c r="O94" s="76"/>
      <c r="P94" s="200">
        <f>O94*H94</f>
        <v>0</v>
      </c>
      <c r="Q94" s="200">
        <v>0</v>
      </c>
      <c r="R94" s="200">
        <f>Q94*H94</f>
        <v>0</v>
      </c>
      <c r="S94" s="200">
        <v>0</v>
      </c>
      <c r="T94" s="201">
        <f>S94*H94</f>
        <v>0</v>
      </c>
      <c r="AR94" s="14" t="s">
        <v>116</v>
      </c>
      <c r="AT94" s="14" t="s">
        <v>111</v>
      </c>
      <c r="AU94" s="14" t="s">
        <v>80</v>
      </c>
      <c r="AY94" s="14" t="s">
        <v>110</v>
      </c>
      <c r="BE94" s="202">
        <f>IF(N94="základní",J94,0)</f>
        <v>0</v>
      </c>
      <c r="BF94" s="202">
        <f>IF(N94="snížená",J94,0)</f>
        <v>0</v>
      </c>
      <c r="BG94" s="202">
        <f>IF(N94="zákl. přenesená",J94,0)</f>
        <v>0</v>
      </c>
      <c r="BH94" s="202">
        <f>IF(N94="sníž. přenesená",J94,0)</f>
        <v>0</v>
      </c>
      <c r="BI94" s="202">
        <f>IF(N94="nulová",J94,0)</f>
        <v>0</v>
      </c>
      <c r="BJ94" s="14" t="s">
        <v>80</v>
      </c>
      <c r="BK94" s="202">
        <f>ROUND(I94*H94,1)</f>
        <v>0</v>
      </c>
      <c r="BL94" s="14" t="s">
        <v>116</v>
      </c>
      <c r="BM94" s="14" t="s">
        <v>148</v>
      </c>
    </row>
    <row r="95" spans="2:47" s="1" customFormat="1" ht="12">
      <c r="B95" s="35"/>
      <c r="C95" s="36"/>
      <c r="D95" s="203" t="s">
        <v>118</v>
      </c>
      <c r="E95" s="36"/>
      <c r="F95" s="204" t="s">
        <v>149</v>
      </c>
      <c r="G95" s="36"/>
      <c r="H95" s="36"/>
      <c r="I95" s="127"/>
      <c r="J95" s="36"/>
      <c r="K95" s="36"/>
      <c r="L95" s="40"/>
      <c r="M95" s="205"/>
      <c r="N95" s="76"/>
      <c r="O95" s="76"/>
      <c r="P95" s="76"/>
      <c r="Q95" s="76"/>
      <c r="R95" s="76"/>
      <c r="S95" s="76"/>
      <c r="T95" s="77"/>
      <c r="AT95" s="14" t="s">
        <v>118</v>
      </c>
      <c r="AU95" s="14" t="s">
        <v>80</v>
      </c>
    </row>
    <row r="96" spans="2:65" s="1" customFormat="1" ht="16.5" customHeight="1">
      <c r="B96" s="35"/>
      <c r="C96" s="192" t="s">
        <v>150</v>
      </c>
      <c r="D96" s="192" t="s">
        <v>111</v>
      </c>
      <c r="E96" s="193" t="s">
        <v>151</v>
      </c>
      <c r="F96" s="194" t="s">
        <v>152</v>
      </c>
      <c r="G96" s="195" t="s">
        <v>114</v>
      </c>
      <c r="H96" s="196">
        <v>1</v>
      </c>
      <c r="I96" s="197"/>
      <c r="J96" s="196">
        <f>ROUND(I96*H96,1)</f>
        <v>0</v>
      </c>
      <c r="K96" s="194" t="s">
        <v>19</v>
      </c>
      <c r="L96" s="40"/>
      <c r="M96" s="206" t="s">
        <v>19</v>
      </c>
      <c r="N96" s="207" t="s">
        <v>43</v>
      </c>
      <c r="O96" s="208"/>
      <c r="P96" s="209">
        <f>O96*H96</f>
        <v>0</v>
      </c>
      <c r="Q96" s="209">
        <v>0</v>
      </c>
      <c r="R96" s="209">
        <f>Q96*H96</f>
        <v>0</v>
      </c>
      <c r="S96" s="209">
        <v>0</v>
      </c>
      <c r="T96" s="210">
        <f>S96*H96</f>
        <v>0</v>
      </c>
      <c r="AR96" s="14" t="s">
        <v>116</v>
      </c>
      <c r="AT96" s="14" t="s">
        <v>111</v>
      </c>
      <c r="AU96" s="14" t="s">
        <v>80</v>
      </c>
      <c r="AY96" s="14" t="s">
        <v>110</v>
      </c>
      <c r="BE96" s="202">
        <f>IF(N96="základní",J96,0)</f>
        <v>0</v>
      </c>
      <c r="BF96" s="202">
        <f>IF(N96="snížená",J96,0)</f>
        <v>0</v>
      </c>
      <c r="BG96" s="202">
        <f>IF(N96="zákl. přenesená",J96,0)</f>
        <v>0</v>
      </c>
      <c r="BH96" s="202">
        <f>IF(N96="sníž. přenesená",J96,0)</f>
        <v>0</v>
      </c>
      <c r="BI96" s="202">
        <f>IF(N96="nulová",J96,0)</f>
        <v>0</v>
      </c>
      <c r="BJ96" s="14" t="s">
        <v>80</v>
      </c>
      <c r="BK96" s="202">
        <f>ROUND(I96*H96,1)</f>
        <v>0</v>
      </c>
      <c r="BL96" s="14" t="s">
        <v>116</v>
      </c>
      <c r="BM96" s="14" t="s">
        <v>153</v>
      </c>
    </row>
    <row r="97" spans="2:12" s="1" customFormat="1" ht="6.95" customHeight="1">
      <c r="B97" s="54"/>
      <c r="C97" s="55"/>
      <c r="D97" s="55"/>
      <c r="E97" s="55"/>
      <c r="F97" s="55"/>
      <c r="G97" s="55"/>
      <c r="H97" s="55"/>
      <c r="I97" s="151"/>
      <c r="J97" s="55"/>
      <c r="K97" s="55"/>
      <c r="L97" s="40"/>
    </row>
  </sheetData>
  <sheetProtection password="CC35" sheet="1" objects="1" scenarios="1" formatColumns="0" formatRows="0" autoFilter="0"/>
  <autoFilter ref="C80:K96"/>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9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0"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4" t="s">
        <v>85</v>
      </c>
    </row>
    <row r="3" spans="2:46" ht="6.95" customHeight="1">
      <c r="B3" s="121"/>
      <c r="C3" s="122"/>
      <c r="D3" s="122"/>
      <c r="E3" s="122"/>
      <c r="F3" s="122"/>
      <c r="G3" s="122"/>
      <c r="H3" s="122"/>
      <c r="I3" s="123"/>
      <c r="J3" s="122"/>
      <c r="K3" s="122"/>
      <c r="L3" s="17"/>
      <c r="AT3" s="14" t="s">
        <v>82</v>
      </c>
    </row>
    <row r="4" spans="2:46" ht="24.95" customHeight="1">
      <c r="B4" s="17"/>
      <c r="D4" s="124" t="s">
        <v>86</v>
      </c>
      <c r="L4" s="17"/>
      <c r="M4" s="21" t="s">
        <v>10</v>
      </c>
      <c r="AT4" s="14" t="s">
        <v>4</v>
      </c>
    </row>
    <row r="5" spans="2:12" ht="6.95" customHeight="1">
      <c r="B5" s="17"/>
      <c r="L5" s="17"/>
    </row>
    <row r="6" spans="2:12" ht="12" customHeight="1">
      <c r="B6" s="17"/>
      <c r="D6" s="125" t="s">
        <v>16</v>
      </c>
      <c r="L6" s="17"/>
    </row>
    <row r="7" spans="2:12" ht="16.5" customHeight="1">
      <c r="B7" s="17"/>
      <c r="E7" s="126" t="str">
        <f>'Rekapitulace stavby'!K6</f>
        <v>II/183 Šťáhlavy - X I/19 - oprava</v>
      </c>
      <c r="F7" s="125"/>
      <c r="G7" s="125"/>
      <c r="H7" s="125"/>
      <c r="L7" s="17"/>
    </row>
    <row r="8" spans="2:12" s="1" customFormat="1" ht="12" customHeight="1">
      <c r="B8" s="40"/>
      <c r="D8" s="125" t="s">
        <v>87</v>
      </c>
      <c r="I8" s="127"/>
      <c r="L8" s="40"/>
    </row>
    <row r="9" spans="2:12" s="1" customFormat="1" ht="36.95" customHeight="1">
      <c r="B9" s="40"/>
      <c r="E9" s="128" t="s">
        <v>154</v>
      </c>
      <c r="F9" s="1"/>
      <c r="G9" s="1"/>
      <c r="H9" s="1"/>
      <c r="I9" s="127"/>
      <c r="L9" s="40"/>
    </row>
    <row r="10" spans="2:12" s="1" customFormat="1" ht="12">
      <c r="B10" s="40"/>
      <c r="I10" s="127"/>
      <c r="L10" s="40"/>
    </row>
    <row r="11" spans="2:12" s="1" customFormat="1" ht="12" customHeight="1">
      <c r="B11" s="40"/>
      <c r="D11" s="125" t="s">
        <v>18</v>
      </c>
      <c r="F11" s="14" t="s">
        <v>19</v>
      </c>
      <c r="I11" s="129" t="s">
        <v>20</v>
      </c>
      <c r="J11" s="14" t="s">
        <v>19</v>
      </c>
      <c r="L11" s="40"/>
    </row>
    <row r="12" spans="2:12" s="1" customFormat="1" ht="12" customHeight="1">
      <c r="B12" s="40"/>
      <c r="D12" s="125" t="s">
        <v>21</v>
      </c>
      <c r="F12" s="14" t="s">
        <v>22</v>
      </c>
      <c r="I12" s="129" t="s">
        <v>23</v>
      </c>
      <c r="J12" s="130" t="str">
        <f>'Rekapitulace stavby'!AN8</f>
        <v>19.3.2019</v>
      </c>
      <c r="L12" s="40"/>
    </row>
    <row r="13" spans="2:12" s="1" customFormat="1" ht="10.8" customHeight="1">
      <c r="B13" s="40"/>
      <c r="I13" s="127"/>
      <c r="L13" s="40"/>
    </row>
    <row r="14" spans="2:12" s="1" customFormat="1" ht="12" customHeight="1">
      <c r="B14" s="40"/>
      <c r="D14" s="125" t="s">
        <v>25</v>
      </c>
      <c r="I14" s="129" t="s">
        <v>26</v>
      </c>
      <c r="J14" s="14" t="s">
        <v>19</v>
      </c>
      <c r="L14" s="40"/>
    </row>
    <row r="15" spans="2:12" s="1" customFormat="1" ht="18" customHeight="1">
      <c r="B15" s="40"/>
      <c r="E15" s="14" t="s">
        <v>27</v>
      </c>
      <c r="I15" s="129" t="s">
        <v>28</v>
      </c>
      <c r="J15" s="14" t="s">
        <v>19</v>
      </c>
      <c r="L15" s="40"/>
    </row>
    <row r="16" spans="2:12" s="1" customFormat="1" ht="6.95" customHeight="1">
      <c r="B16" s="40"/>
      <c r="I16" s="127"/>
      <c r="L16" s="40"/>
    </row>
    <row r="17" spans="2:12" s="1" customFormat="1" ht="12" customHeight="1">
      <c r="B17" s="40"/>
      <c r="D17" s="125" t="s">
        <v>29</v>
      </c>
      <c r="I17" s="129" t="s">
        <v>26</v>
      </c>
      <c r="J17" s="30" t="str">
        <f>'Rekapitulace stavby'!AN13</f>
        <v>Vyplň údaj</v>
      </c>
      <c r="L17" s="40"/>
    </row>
    <row r="18" spans="2:12" s="1" customFormat="1" ht="18" customHeight="1">
      <c r="B18" s="40"/>
      <c r="E18" s="30" t="str">
        <f>'Rekapitulace stavby'!E14</f>
        <v>Vyplň údaj</v>
      </c>
      <c r="F18" s="14"/>
      <c r="G18" s="14"/>
      <c r="H18" s="14"/>
      <c r="I18" s="129" t="s">
        <v>28</v>
      </c>
      <c r="J18" s="30" t="str">
        <f>'Rekapitulace stavby'!AN14</f>
        <v>Vyplň údaj</v>
      </c>
      <c r="L18" s="40"/>
    </row>
    <row r="19" spans="2:12" s="1" customFormat="1" ht="6.95" customHeight="1">
      <c r="B19" s="40"/>
      <c r="I19" s="127"/>
      <c r="L19" s="40"/>
    </row>
    <row r="20" spans="2:12" s="1" customFormat="1" ht="12" customHeight="1">
      <c r="B20" s="40"/>
      <c r="D20" s="125" t="s">
        <v>31</v>
      </c>
      <c r="I20" s="129" t="s">
        <v>26</v>
      </c>
      <c r="J20" s="14" t="str">
        <f>IF('Rekapitulace stavby'!AN16="","",'Rekapitulace stavby'!AN16)</f>
        <v/>
      </c>
      <c r="L20" s="40"/>
    </row>
    <row r="21" spans="2:12" s="1" customFormat="1" ht="18" customHeight="1">
      <c r="B21" s="40"/>
      <c r="E21" s="14" t="str">
        <f>IF('Rekapitulace stavby'!E17="","",'Rekapitulace stavby'!E17)</f>
        <v>SG GEOTECHNIKA a.s.</v>
      </c>
      <c r="I21" s="129" t="s">
        <v>28</v>
      </c>
      <c r="J21" s="14" t="str">
        <f>IF('Rekapitulace stavby'!AN17="","",'Rekapitulace stavby'!AN17)</f>
        <v/>
      </c>
      <c r="L21" s="40"/>
    </row>
    <row r="22" spans="2:12" s="1" customFormat="1" ht="6.95" customHeight="1">
      <c r="B22" s="40"/>
      <c r="I22" s="127"/>
      <c r="L22" s="40"/>
    </row>
    <row r="23" spans="2:12" s="1" customFormat="1" ht="12" customHeight="1">
      <c r="B23" s="40"/>
      <c r="D23" s="125" t="s">
        <v>34</v>
      </c>
      <c r="I23" s="129" t="s">
        <v>26</v>
      </c>
      <c r="J23" s="14" t="str">
        <f>IF('Rekapitulace stavby'!AN19="","",'Rekapitulace stavby'!AN19)</f>
        <v/>
      </c>
      <c r="L23" s="40"/>
    </row>
    <row r="24" spans="2:12" s="1" customFormat="1" ht="18" customHeight="1">
      <c r="B24" s="40"/>
      <c r="E24" s="14" t="str">
        <f>IF('Rekapitulace stavby'!E20="","",'Rekapitulace stavby'!E20)</f>
        <v>ROMAN MITAS</v>
      </c>
      <c r="I24" s="129" t="s">
        <v>28</v>
      </c>
      <c r="J24" s="14" t="str">
        <f>IF('Rekapitulace stavby'!AN20="","",'Rekapitulace stavby'!AN20)</f>
        <v/>
      </c>
      <c r="L24" s="40"/>
    </row>
    <row r="25" spans="2:12" s="1" customFormat="1" ht="6.95" customHeight="1">
      <c r="B25" s="40"/>
      <c r="I25" s="127"/>
      <c r="L25" s="40"/>
    </row>
    <row r="26" spans="2:12" s="1" customFormat="1" ht="12" customHeight="1">
      <c r="B26" s="40"/>
      <c r="D26" s="125" t="s">
        <v>36</v>
      </c>
      <c r="I26" s="127"/>
      <c r="L26" s="40"/>
    </row>
    <row r="27" spans="2:12" s="6" customFormat="1" ht="16.5" customHeight="1">
      <c r="B27" s="131"/>
      <c r="E27" s="132" t="s">
        <v>19</v>
      </c>
      <c r="F27" s="132"/>
      <c r="G27" s="132"/>
      <c r="H27" s="132"/>
      <c r="I27" s="133"/>
      <c r="L27" s="131"/>
    </row>
    <row r="28" spans="2:12" s="1" customFormat="1" ht="6.95" customHeight="1">
      <c r="B28" s="40"/>
      <c r="I28" s="127"/>
      <c r="L28" s="40"/>
    </row>
    <row r="29" spans="2:12" s="1" customFormat="1" ht="6.95" customHeight="1">
      <c r="B29" s="40"/>
      <c r="D29" s="68"/>
      <c r="E29" s="68"/>
      <c r="F29" s="68"/>
      <c r="G29" s="68"/>
      <c r="H29" s="68"/>
      <c r="I29" s="134"/>
      <c r="J29" s="68"/>
      <c r="K29" s="68"/>
      <c r="L29" s="40"/>
    </row>
    <row r="30" spans="2:12" s="1" customFormat="1" ht="25.4" customHeight="1">
      <c r="B30" s="40"/>
      <c r="D30" s="135" t="s">
        <v>38</v>
      </c>
      <c r="I30" s="127"/>
      <c r="J30" s="136">
        <f>ROUND(J85,1)</f>
        <v>0</v>
      </c>
      <c r="L30" s="40"/>
    </row>
    <row r="31" spans="2:12" s="1" customFormat="1" ht="6.95" customHeight="1">
      <c r="B31" s="40"/>
      <c r="D31" s="68"/>
      <c r="E31" s="68"/>
      <c r="F31" s="68"/>
      <c r="G31" s="68"/>
      <c r="H31" s="68"/>
      <c r="I31" s="134"/>
      <c r="J31" s="68"/>
      <c r="K31" s="68"/>
      <c r="L31" s="40"/>
    </row>
    <row r="32" spans="2:12" s="1" customFormat="1" ht="14.4" customHeight="1">
      <c r="B32" s="40"/>
      <c r="F32" s="137" t="s">
        <v>40</v>
      </c>
      <c r="I32" s="138" t="s">
        <v>39</v>
      </c>
      <c r="J32" s="137" t="s">
        <v>41</v>
      </c>
      <c r="L32" s="40"/>
    </row>
    <row r="33" spans="2:12" s="1" customFormat="1" ht="14.4" customHeight="1">
      <c r="B33" s="40"/>
      <c r="D33" s="125" t="s">
        <v>42</v>
      </c>
      <c r="E33" s="125" t="s">
        <v>43</v>
      </c>
      <c r="F33" s="139">
        <f>ROUND((SUM(BE85:BE192)),1)</f>
        <v>0</v>
      </c>
      <c r="I33" s="140">
        <v>0.21</v>
      </c>
      <c r="J33" s="139">
        <f>ROUND(((SUM(BE85:BE192))*I33),1)</f>
        <v>0</v>
      </c>
      <c r="L33" s="40"/>
    </row>
    <row r="34" spans="2:12" s="1" customFormat="1" ht="14.4" customHeight="1">
      <c r="B34" s="40"/>
      <c r="E34" s="125" t="s">
        <v>44</v>
      </c>
      <c r="F34" s="139">
        <f>ROUND((SUM(BF85:BF192)),1)</f>
        <v>0</v>
      </c>
      <c r="I34" s="140">
        <v>0.15</v>
      </c>
      <c r="J34" s="139">
        <f>ROUND(((SUM(BF85:BF192))*I34),1)</f>
        <v>0</v>
      </c>
      <c r="L34" s="40"/>
    </row>
    <row r="35" spans="2:12" s="1" customFormat="1" ht="14.4" customHeight="1" hidden="1">
      <c r="B35" s="40"/>
      <c r="E35" s="125" t="s">
        <v>45</v>
      </c>
      <c r="F35" s="139">
        <f>ROUND((SUM(BG85:BG192)),1)</f>
        <v>0</v>
      </c>
      <c r="I35" s="140">
        <v>0.21</v>
      </c>
      <c r="J35" s="139">
        <f>0</f>
        <v>0</v>
      </c>
      <c r="L35" s="40"/>
    </row>
    <row r="36" spans="2:12" s="1" customFormat="1" ht="14.4" customHeight="1" hidden="1">
      <c r="B36" s="40"/>
      <c r="E36" s="125" t="s">
        <v>46</v>
      </c>
      <c r="F36" s="139">
        <f>ROUND((SUM(BH85:BH192)),1)</f>
        <v>0</v>
      </c>
      <c r="I36" s="140">
        <v>0.15</v>
      </c>
      <c r="J36" s="139">
        <f>0</f>
        <v>0</v>
      </c>
      <c r="L36" s="40"/>
    </row>
    <row r="37" spans="2:12" s="1" customFormat="1" ht="14.4" customHeight="1" hidden="1">
      <c r="B37" s="40"/>
      <c r="E37" s="125" t="s">
        <v>47</v>
      </c>
      <c r="F37" s="139">
        <f>ROUND((SUM(BI85:BI192)),1)</f>
        <v>0</v>
      </c>
      <c r="I37" s="140">
        <v>0</v>
      </c>
      <c r="J37" s="139">
        <f>0</f>
        <v>0</v>
      </c>
      <c r="L37" s="40"/>
    </row>
    <row r="38" spans="2:12" s="1" customFormat="1" ht="6.95" customHeight="1">
      <c r="B38" s="40"/>
      <c r="I38" s="127"/>
      <c r="L38" s="40"/>
    </row>
    <row r="39" spans="2:12" s="1" customFormat="1" ht="25.4" customHeight="1">
      <c r="B39" s="40"/>
      <c r="C39" s="141"/>
      <c r="D39" s="142" t="s">
        <v>48</v>
      </c>
      <c r="E39" s="143"/>
      <c r="F39" s="143"/>
      <c r="G39" s="144" t="s">
        <v>49</v>
      </c>
      <c r="H39" s="145" t="s">
        <v>50</v>
      </c>
      <c r="I39" s="146"/>
      <c r="J39" s="147">
        <f>SUM(J30:J37)</f>
        <v>0</v>
      </c>
      <c r="K39" s="148"/>
      <c r="L39" s="40"/>
    </row>
    <row r="40" spans="2:12" s="1" customFormat="1" ht="14.4" customHeight="1">
      <c r="B40" s="149"/>
      <c r="C40" s="150"/>
      <c r="D40" s="150"/>
      <c r="E40" s="150"/>
      <c r="F40" s="150"/>
      <c r="G40" s="150"/>
      <c r="H40" s="150"/>
      <c r="I40" s="151"/>
      <c r="J40" s="150"/>
      <c r="K40" s="150"/>
      <c r="L40" s="40"/>
    </row>
    <row r="44" spans="2:12" s="1" customFormat="1" ht="6.95" customHeight="1" hidden="1">
      <c r="B44" s="152"/>
      <c r="C44" s="153"/>
      <c r="D44" s="153"/>
      <c r="E44" s="153"/>
      <c r="F44" s="153"/>
      <c r="G44" s="153"/>
      <c r="H44" s="153"/>
      <c r="I44" s="154"/>
      <c r="J44" s="153"/>
      <c r="K44" s="153"/>
      <c r="L44" s="40"/>
    </row>
    <row r="45" spans="2:12" s="1" customFormat="1" ht="24.95" customHeight="1" hidden="1">
      <c r="B45" s="35"/>
      <c r="C45" s="20" t="s">
        <v>89</v>
      </c>
      <c r="D45" s="36"/>
      <c r="E45" s="36"/>
      <c r="F45" s="36"/>
      <c r="G45" s="36"/>
      <c r="H45" s="36"/>
      <c r="I45" s="127"/>
      <c r="J45" s="36"/>
      <c r="K45" s="36"/>
      <c r="L45" s="40"/>
    </row>
    <row r="46" spans="2:12" s="1" customFormat="1" ht="6.95" customHeight="1" hidden="1">
      <c r="B46" s="35"/>
      <c r="C46" s="36"/>
      <c r="D46" s="36"/>
      <c r="E46" s="36"/>
      <c r="F46" s="36"/>
      <c r="G46" s="36"/>
      <c r="H46" s="36"/>
      <c r="I46" s="127"/>
      <c r="J46" s="36"/>
      <c r="K46" s="36"/>
      <c r="L46" s="40"/>
    </row>
    <row r="47" spans="2:12" s="1" customFormat="1" ht="12" customHeight="1" hidden="1">
      <c r="B47" s="35"/>
      <c r="C47" s="29" t="s">
        <v>16</v>
      </c>
      <c r="D47" s="36"/>
      <c r="E47" s="36"/>
      <c r="F47" s="36"/>
      <c r="G47" s="36"/>
      <c r="H47" s="36"/>
      <c r="I47" s="127"/>
      <c r="J47" s="36"/>
      <c r="K47" s="36"/>
      <c r="L47" s="40"/>
    </row>
    <row r="48" spans="2:12" s="1" customFormat="1" ht="16.5" customHeight="1" hidden="1">
      <c r="B48" s="35"/>
      <c r="C48" s="36"/>
      <c r="D48" s="36"/>
      <c r="E48" s="155" t="str">
        <f>E7</f>
        <v>II/183 Šťáhlavy - X I/19 - oprava</v>
      </c>
      <c r="F48" s="29"/>
      <c r="G48" s="29"/>
      <c r="H48" s="29"/>
      <c r="I48" s="127"/>
      <c r="J48" s="36"/>
      <c r="K48" s="36"/>
      <c r="L48" s="40"/>
    </row>
    <row r="49" spans="2:12" s="1" customFormat="1" ht="12" customHeight="1" hidden="1">
      <c r="B49" s="35"/>
      <c r="C49" s="29" t="s">
        <v>87</v>
      </c>
      <c r="D49" s="36"/>
      <c r="E49" s="36"/>
      <c r="F49" s="36"/>
      <c r="G49" s="36"/>
      <c r="H49" s="36"/>
      <c r="I49" s="127"/>
      <c r="J49" s="36"/>
      <c r="K49" s="36"/>
      <c r="L49" s="40"/>
    </row>
    <row r="50" spans="2:12" s="1" customFormat="1" ht="16.5" customHeight="1" hidden="1">
      <c r="B50" s="35"/>
      <c r="C50" s="36"/>
      <c r="D50" s="36"/>
      <c r="E50" s="61" t="str">
        <f>E9</f>
        <v>01 - Stavební řešení</v>
      </c>
      <c r="F50" s="36"/>
      <c r="G50" s="36"/>
      <c r="H50" s="36"/>
      <c r="I50" s="127"/>
      <c r="J50" s="36"/>
      <c r="K50" s="36"/>
      <c r="L50" s="40"/>
    </row>
    <row r="51" spans="2:12" s="1" customFormat="1" ht="6.95" customHeight="1" hidden="1">
      <c r="B51" s="35"/>
      <c r="C51" s="36"/>
      <c r="D51" s="36"/>
      <c r="E51" s="36"/>
      <c r="F51" s="36"/>
      <c r="G51" s="36"/>
      <c r="H51" s="36"/>
      <c r="I51" s="127"/>
      <c r="J51" s="36"/>
      <c r="K51" s="36"/>
      <c r="L51" s="40"/>
    </row>
    <row r="52" spans="2:12" s="1" customFormat="1" ht="12" customHeight="1" hidden="1">
      <c r="B52" s="35"/>
      <c r="C52" s="29" t="s">
        <v>21</v>
      </c>
      <c r="D52" s="36"/>
      <c r="E52" s="36"/>
      <c r="F52" s="24" t="str">
        <f>F12</f>
        <v xml:space="preserve"> </v>
      </c>
      <c r="G52" s="36"/>
      <c r="H52" s="36"/>
      <c r="I52" s="129" t="s">
        <v>23</v>
      </c>
      <c r="J52" s="64" t="str">
        <f>IF(J12="","",J12)</f>
        <v>19.3.2019</v>
      </c>
      <c r="K52" s="36"/>
      <c r="L52" s="40"/>
    </row>
    <row r="53" spans="2:12" s="1" customFormat="1" ht="6.95" customHeight="1" hidden="1">
      <c r="B53" s="35"/>
      <c r="C53" s="36"/>
      <c r="D53" s="36"/>
      <c r="E53" s="36"/>
      <c r="F53" s="36"/>
      <c r="G53" s="36"/>
      <c r="H53" s="36"/>
      <c r="I53" s="127"/>
      <c r="J53" s="36"/>
      <c r="K53" s="36"/>
      <c r="L53" s="40"/>
    </row>
    <row r="54" spans="2:12" s="1" customFormat="1" ht="13.65" customHeight="1" hidden="1">
      <c r="B54" s="35"/>
      <c r="C54" s="29" t="s">
        <v>25</v>
      </c>
      <c r="D54" s="36"/>
      <c r="E54" s="36"/>
      <c r="F54" s="24" t="str">
        <f>E15</f>
        <v>Správa a údržba silnic Plzeňské kraje</v>
      </c>
      <c r="G54" s="36"/>
      <c r="H54" s="36"/>
      <c r="I54" s="129" t="s">
        <v>31</v>
      </c>
      <c r="J54" s="33" t="str">
        <f>E21</f>
        <v>SG GEOTECHNIKA a.s.</v>
      </c>
      <c r="K54" s="36"/>
      <c r="L54" s="40"/>
    </row>
    <row r="55" spans="2:12" s="1" customFormat="1" ht="13.65" customHeight="1" hidden="1">
      <c r="B55" s="35"/>
      <c r="C55" s="29" t="s">
        <v>29</v>
      </c>
      <c r="D55" s="36"/>
      <c r="E55" s="36"/>
      <c r="F55" s="24" t="str">
        <f>IF(E18="","",E18)</f>
        <v>Vyplň údaj</v>
      </c>
      <c r="G55" s="36"/>
      <c r="H55" s="36"/>
      <c r="I55" s="129" t="s">
        <v>34</v>
      </c>
      <c r="J55" s="33" t="str">
        <f>E24</f>
        <v>ROMAN MITAS</v>
      </c>
      <c r="K55" s="36"/>
      <c r="L55" s="40"/>
    </row>
    <row r="56" spans="2:12" s="1" customFormat="1" ht="10.3" customHeight="1" hidden="1">
      <c r="B56" s="35"/>
      <c r="C56" s="36"/>
      <c r="D56" s="36"/>
      <c r="E56" s="36"/>
      <c r="F56" s="36"/>
      <c r="G56" s="36"/>
      <c r="H56" s="36"/>
      <c r="I56" s="127"/>
      <c r="J56" s="36"/>
      <c r="K56" s="36"/>
      <c r="L56" s="40"/>
    </row>
    <row r="57" spans="2:12" s="1" customFormat="1" ht="29.25" customHeight="1" hidden="1">
      <c r="B57" s="35"/>
      <c r="C57" s="156" t="s">
        <v>90</v>
      </c>
      <c r="D57" s="157"/>
      <c r="E57" s="157"/>
      <c r="F57" s="157"/>
      <c r="G57" s="157"/>
      <c r="H57" s="157"/>
      <c r="I57" s="158"/>
      <c r="J57" s="159" t="s">
        <v>91</v>
      </c>
      <c r="K57" s="157"/>
      <c r="L57" s="40"/>
    </row>
    <row r="58" spans="2:12" s="1" customFormat="1" ht="10.3" customHeight="1" hidden="1">
      <c r="B58" s="35"/>
      <c r="C58" s="36"/>
      <c r="D58" s="36"/>
      <c r="E58" s="36"/>
      <c r="F58" s="36"/>
      <c r="G58" s="36"/>
      <c r="H58" s="36"/>
      <c r="I58" s="127"/>
      <c r="J58" s="36"/>
      <c r="K58" s="36"/>
      <c r="L58" s="40"/>
    </row>
    <row r="59" spans="2:47" s="1" customFormat="1" ht="22.8" customHeight="1" hidden="1">
      <c r="B59" s="35"/>
      <c r="C59" s="160" t="s">
        <v>70</v>
      </c>
      <c r="D59" s="36"/>
      <c r="E59" s="36"/>
      <c r="F59" s="36"/>
      <c r="G59" s="36"/>
      <c r="H59" s="36"/>
      <c r="I59" s="127"/>
      <c r="J59" s="94">
        <f>J85</f>
        <v>0</v>
      </c>
      <c r="K59" s="36"/>
      <c r="L59" s="40"/>
      <c r="AU59" s="14" t="s">
        <v>92</v>
      </c>
    </row>
    <row r="60" spans="2:12" s="7" customFormat="1" ht="24.95" customHeight="1" hidden="1">
      <c r="B60" s="161"/>
      <c r="C60" s="162"/>
      <c r="D60" s="163" t="s">
        <v>155</v>
      </c>
      <c r="E60" s="164"/>
      <c r="F60" s="164"/>
      <c r="G60" s="164"/>
      <c r="H60" s="164"/>
      <c r="I60" s="165"/>
      <c r="J60" s="166">
        <f>J86</f>
        <v>0</v>
      </c>
      <c r="K60" s="162"/>
      <c r="L60" s="167"/>
    </row>
    <row r="61" spans="2:12" s="10" customFormat="1" ht="19.9" customHeight="1" hidden="1">
      <c r="B61" s="211"/>
      <c r="C61" s="212"/>
      <c r="D61" s="213" t="s">
        <v>156</v>
      </c>
      <c r="E61" s="214"/>
      <c r="F61" s="214"/>
      <c r="G61" s="214"/>
      <c r="H61" s="214"/>
      <c r="I61" s="215"/>
      <c r="J61" s="216">
        <f>J87</f>
        <v>0</v>
      </c>
      <c r="K61" s="212"/>
      <c r="L61" s="217"/>
    </row>
    <row r="62" spans="2:12" s="10" customFormat="1" ht="19.9" customHeight="1" hidden="1">
      <c r="B62" s="211"/>
      <c r="C62" s="212"/>
      <c r="D62" s="213" t="s">
        <v>157</v>
      </c>
      <c r="E62" s="214"/>
      <c r="F62" s="214"/>
      <c r="G62" s="214"/>
      <c r="H62" s="214"/>
      <c r="I62" s="215"/>
      <c r="J62" s="216">
        <f>J114</f>
        <v>0</v>
      </c>
      <c r="K62" s="212"/>
      <c r="L62" s="217"/>
    </row>
    <row r="63" spans="2:12" s="10" customFormat="1" ht="19.9" customHeight="1" hidden="1">
      <c r="B63" s="211"/>
      <c r="C63" s="212"/>
      <c r="D63" s="213" t="s">
        <v>158</v>
      </c>
      <c r="E63" s="214"/>
      <c r="F63" s="214"/>
      <c r="G63" s="214"/>
      <c r="H63" s="214"/>
      <c r="I63" s="215"/>
      <c r="J63" s="216">
        <f>J144</f>
        <v>0</v>
      </c>
      <c r="K63" s="212"/>
      <c r="L63" s="217"/>
    </row>
    <row r="64" spans="2:12" s="10" customFormat="1" ht="19.9" customHeight="1" hidden="1">
      <c r="B64" s="211"/>
      <c r="C64" s="212"/>
      <c r="D64" s="213" t="s">
        <v>159</v>
      </c>
      <c r="E64" s="214"/>
      <c r="F64" s="214"/>
      <c r="G64" s="214"/>
      <c r="H64" s="214"/>
      <c r="I64" s="215"/>
      <c r="J64" s="216">
        <f>J178</f>
        <v>0</v>
      </c>
      <c r="K64" s="212"/>
      <c r="L64" s="217"/>
    </row>
    <row r="65" spans="2:12" s="10" customFormat="1" ht="19.9" customHeight="1" hidden="1">
      <c r="B65" s="211"/>
      <c r="C65" s="212"/>
      <c r="D65" s="213" t="s">
        <v>160</v>
      </c>
      <c r="E65" s="214"/>
      <c r="F65" s="214"/>
      <c r="G65" s="214"/>
      <c r="H65" s="214"/>
      <c r="I65" s="215"/>
      <c r="J65" s="216">
        <f>J181</f>
        <v>0</v>
      </c>
      <c r="K65" s="212"/>
      <c r="L65" s="217"/>
    </row>
    <row r="66" spans="2:12" s="1" customFormat="1" ht="21.8" customHeight="1" hidden="1">
      <c r="B66" s="35"/>
      <c r="C66" s="36"/>
      <c r="D66" s="36"/>
      <c r="E66" s="36"/>
      <c r="F66" s="36"/>
      <c r="G66" s="36"/>
      <c r="H66" s="36"/>
      <c r="I66" s="127"/>
      <c r="J66" s="36"/>
      <c r="K66" s="36"/>
      <c r="L66" s="40"/>
    </row>
    <row r="67" spans="2:12" s="1" customFormat="1" ht="6.95" customHeight="1" hidden="1">
      <c r="B67" s="54"/>
      <c r="C67" s="55"/>
      <c r="D67" s="55"/>
      <c r="E67" s="55"/>
      <c r="F67" s="55"/>
      <c r="G67" s="55"/>
      <c r="H67" s="55"/>
      <c r="I67" s="151"/>
      <c r="J67" s="55"/>
      <c r="K67" s="55"/>
      <c r="L67" s="40"/>
    </row>
    <row r="68" ht="12" hidden="1"/>
    <row r="69" ht="12" hidden="1"/>
    <row r="70" ht="12" hidden="1"/>
    <row r="71" spans="2:12" s="1" customFormat="1" ht="6.95" customHeight="1">
      <c r="B71" s="56"/>
      <c r="C71" s="57"/>
      <c r="D71" s="57"/>
      <c r="E71" s="57"/>
      <c r="F71" s="57"/>
      <c r="G71" s="57"/>
      <c r="H71" s="57"/>
      <c r="I71" s="154"/>
      <c r="J71" s="57"/>
      <c r="K71" s="57"/>
      <c r="L71" s="40"/>
    </row>
    <row r="72" spans="2:12" s="1" customFormat="1" ht="24.95" customHeight="1">
      <c r="B72" s="35"/>
      <c r="C72" s="20" t="s">
        <v>95</v>
      </c>
      <c r="D72" s="36"/>
      <c r="E72" s="36"/>
      <c r="F72" s="36"/>
      <c r="G72" s="36"/>
      <c r="H72" s="36"/>
      <c r="I72" s="127"/>
      <c r="J72" s="36"/>
      <c r="K72" s="36"/>
      <c r="L72" s="40"/>
    </row>
    <row r="73" spans="2:12" s="1" customFormat="1" ht="6.95" customHeight="1">
      <c r="B73" s="35"/>
      <c r="C73" s="36"/>
      <c r="D73" s="36"/>
      <c r="E73" s="36"/>
      <c r="F73" s="36"/>
      <c r="G73" s="36"/>
      <c r="H73" s="36"/>
      <c r="I73" s="127"/>
      <c r="J73" s="36"/>
      <c r="K73" s="36"/>
      <c r="L73" s="40"/>
    </row>
    <row r="74" spans="2:12" s="1" customFormat="1" ht="12" customHeight="1">
      <c r="B74" s="35"/>
      <c r="C74" s="29" t="s">
        <v>16</v>
      </c>
      <c r="D74" s="36"/>
      <c r="E74" s="36"/>
      <c r="F74" s="36"/>
      <c r="G74" s="36"/>
      <c r="H74" s="36"/>
      <c r="I74" s="127"/>
      <c r="J74" s="36"/>
      <c r="K74" s="36"/>
      <c r="L74" s="40"/>
    </row>
    <row r="75" spans="2:12" s="1" customFormat="1" ht="16.5" customHeight="1">
      <c r="B75" s="35"/>
      <c r="C75" s="36"/>
      <c r="D75" s="36"/>
      <c r="E75" s="155" t="str">
        <f>E7</f>
        <v>II/183 Šťáhlavy - X I/19 - oprava</v>
      </c>
      <c r="F75" s="29"/>
      <c r="G75" s="29"/>
      <c r="H75" s="29"/>
      <c r="I75" s="127"/>
      <c r="J75" s="36"/>
      <c r="K75" s="36"/>
      <c r="L75" s="40"/>
    </row>
    <row r="76" spans="2:12" s="1" customFormat="1" ht="12" customHeight="1">
      <c r="B76" s="35"/>
      <c r="C76" s="29" t="s">
        <v>87</v>
      </c>
      <c r="D76" s="36"/>
      <c r="E76" s="36"/>
      <c r="F76" s="36"/>
      <c r="G76" s="36"/>
      <c r="H76" s="36"/>
      <c r="I76" s="127"/>
      <c r="J76" s="36"/>
      <c r="K76" s="36"/>
      <c r="L76" s="40"/>
    </row>
    <row r="77" spans="2:12" s="1" customFormat="1" ht="16.5" customHeight="1">
      <c r="B77" s="35"/>
      <c r="C77" s="36"/>
      <c r="D77" s="36"/>
      <c r="E77" s="61" t="str">
        <f>E9</f>
        <v>01 - Stavební řešení</v>
      </c>
      <c r="F77" s="36"/>
      <c r="G77" s="36"/>
      <c r="H77" s="36"/>
      <c r="I77" s="127"/>
      <c r="J77" s="36"/>
      <c r="K77" s="36"/>
      <c r="L77" s="40"/>
    </row>
    <row r="78" spans="2:12" s="1" customFormat="1" ht="6.95" customHeight="1">
      <c r="B78" s="35"/>
      <c r="C78" s="36"/>
      <c r="D78" s="36"/>
      <c r="E78" s="36"/>
      <c r="F78" s="36"/>
      <c r="G78" s="36"/>
      <c r="H78" s="36"/>
      <c r="I78" s="127"/>
      <c r="J78" s="36"/>
      <c r="K78" s="36"/>
      <c r="L78" s="40"/>
    </row>
    <row r="79" spans="2:12" s="1" customFormat="1" ht="12" customHeight="1">
      <c r="B79" s="35"/>
      <c r="C79" s="29" t="s">
        <v>21</v>
      </c>
      <c r="D79" s="36"/>
      <c r="E79" s="36"/>
      <c r="F79" s="24" t="str">
        <f>F12</f>
        <v xml:space="preserve"> </v>
      </c>
      <c r="G79" s="36"/>
      <c r="H79" s="36"/>
      <c r="I79" s="129" t="s">
        <v>23</v>
      </c>
      <c r="J79" s="64" t="str">
        <f>IF(J12="","",J12)</f>
        <v>19.3.2019</v>
      </c>
      <c r="K79" s="36"/>
      <c r="L79" s="40"/>
    </row>
    <row r="80" spans="2:12" s="1" customFormat="1" ht="6.95" customHeight="1">
      <c r="B80" s="35"/>
      <c r="C80" s="36"/>
      <c r="D80" s="36"/>
      <c r="E80" s="36"/>
      <c r="F80" s="36"/>
      <c r="G80" s="36"/>
      <c r="H80" s="36"/>
      <c r="I80" s="127"/>
      <c r="J80" s="36"/>
      <c r="K80" s="36"/>
      <c r="L80" s="40"/>
    </row>
    <row r="81" spans="2:12" s="1" customFormat="1" ht="13.65" customHeight="1">
      <c r="B81" s="35"/>
      <c r="C81" s="29" t="s">
        <v>25</v>
      </c>
      <c r="D81" s="36"/>
      <c r="E81" s="36"/>
      <c r="F81" s="24" t="str">
        <f>E15</f>
        <v>Správa a údržba silnic Plzeňské kraje</v>
      </c>
      <c r="G81" s="36"/>
      <c r="H81" s="36"/>
      <c r="I81" s="129" t="s">
        <v>31</v>
      </c>
      <c r="J81" s="33" t="str">
        <f>E21</f>
        <v>SG GEOTECHNIKA a.s.</v>
      </c>
      <c r="K81" s="36"/>
      <c r="L81" s="40"/>
    </row>
    <row r="82" spans="2:12" s="1" customFormat="1" ht="13.65" customHeight="1">
      <c r="B82" s="35"/>
      <c r="C82" s="29" t="s">
        <v>29</v>
      </c>
      <c r="D82" s="36"/>
      <c r="E82" s="36"/>
      <c r="F82" s="24" t="str">
        <f>IF(E18="","",E18)</f>
        <v>Vyplň údaj</v>
      </c>
      <c r="G82" s="36"/>
      <c r="H82" s="36"/>
      <c r="I82" s="129" t="s">
        <v>34</v>
      </c>
      <c r="J82" s="33" t="str">
        <f>E24</f>
        <v>ROMAN MITAS</v>
      </c>
      <c r="K82" s="36"/>
      <c r="L82" s="40"/>
    </row>
    <row r="83" spans="2:12" s="1" customFormat="1" ht="10.3" customHeight="1">
      <c r="B83" s="35"/>
      <c r="C83" s="36"/>
      <c r="D83" s="36"/>
      <c r="E83" s="36"/>
      <c r="F83" s="36"/>
      <c r="G83" s="36"/>
      <c r="H83" s="36"/>
      <c r="I83" s="127"/>
      <c r="J83" s="36"/>
      <c r="K83" s="36"/>
      <c r="L83" s="40"/>
    </row>
    <row r="84" spans="2:20" s="8" customFormat="1" ht="29.25" customHeight="1">
      <c r="B84" s="168"/>
      <c r="C84" s="169" t="s">
        <v>96</v>
      </c>
      <c r="D84" s="170" t="s">
        <v>57</v>
      </c>
      <c r="E84" s="170" t="s">
        <v>53</v>
      </c>
      <c r="F84" s="170" t="s">
        <v>54</v>
      </c>
      <c r="G84" s="170" t="s">
        <v>97</v>
      </c>
      <c r="H84" s="170" t="s">
        <v>98</v>
      </c>
      <c r="I84" s="171" t="s">
        <v>99</v>
      </c>
      <c r="J84" s="170" t="s">
        <v>91</v>
      </c>
      <c r="K84" s="172" t="s">
        <v>100</v>
      </c>
      <c r="L84" s="173"/>
      <c r="M84" s="84" t="s">
        <v>19</v>
      </c>
      <c r="N84" s="85" t="s">
        <v>42</v>
      </c>
      <c r="O84" s="85" t="s">
        <v>101</v>
      </c>
      <c r="P84" s="85" t="s">
        <v>102</v>
      </c>
      <c r="Q84" s="85" t="s">
        <v>103</v>
      </c>
      <c r="R84" s="85" t="s">
        <v>104</v>
      </c>
      <c r="S84" s="85" t="s">
        <v>105</v>
      </c>
      <c r="T84" s="86" t="s">
        <v>106</v>
      </c>
    </row>
    <row r="85" spans="2:63" s="1" customFormat="1" ht="22.8" customHeight="1">
      <c r="B85" s="35"/>
      <c r="C85" s="91" t="s">
        <v>107</v>
      </c>
      <c r="D85" s="36"/>
      <c r="E85" s="36"/>
      <c r="F85" s="36"/>
      <c r="G85" s="36"/>
      <c r="H85" s="36"/>
      <c r="I85" s="127"/>
      <c r="J85" s="174">
        <f>BK85</f>
        <v>0</v>
      </c>
      <c r="K85" s="36"/>
      <c r="L85" s="40"/>
      <c r="M85" s="87"/>
      <c r="N85" s="88"/>
      <c r="O85" s="88"/>
      <c r="P85" s="175">
        <f>P86</f>
        <v>0</v>
      </c>
      <c r="Q85" s="88"/>
      <c r="R85" s="175">
        <f>R86</f>
        <v>1544.41452</v>
      </c>
      <c r="S85" s="88"/>
      <c r="T85" s="176">
        <f>T86</f>
        <v>4626.4</v>
      </c>
      <c r="AT85" s="14" t="s">
        <v>71</v>
      </c>
      <c r="AU85" s="14" t="s">
        <v>92</v>
      </c>
      <c r="BK85" s="177">
        <f>BK86</f>
        <v>0</v>
      </c>
    </row>
    <row r="86" spans="2:63" s="9" customFormat="1" ht="25.9" customHeight="1">
      <c r="B86" s="178"/>
      <c r="C86" s="179"/>
      <c r="D86" s="180" t="s">
        <v>71</v>
      </c>
      <c r="E86" s="181" t="s">
        <v>161</v>
      </c>
      <c r="F86" s="181" t="s">
        <v>162</v>
      </c>
      <c r="G86" s="179"/>
      <c r="H86" s="179"/>
      <c r="I86" s="182"/>
      <c r="J86" s="183">
        <f>BK86</f>
        <v>0</v>
      </c>
      <c r="K86" s="179"/>
      <c r="L86" s="184"/>
      <c r="M86" s="185"/>
      <c r="N86" s="186"/>
      <c r="O86" s="186"/>
      <c r="P86" s="187">
        <f>P87+P114+P144+P178+P181</f>
        <v>0</v>
      </c>
      <c r="Q86" s="186"/>
      <c r="R86" s="187">
        <f>R87+R114+R144+R178+R181</f>
        <v>1544.41452</v>
      </c>
      <c r="S86" s="186"/>
      <c r="T86" s="188">
        <f>T87+T114+T144+T178+T181</f>
        <v>4626.4</v>
      </c>
      <c r="AR86" s="189" t="s">
        <v>80</v>
      </c>
      <c r="AT86" s="190" t="s">
        <v>71</v>
      </c>
      <c r="AU86" s="190" t="s">
        <v>72</v>
      </c>
      <c r="AY86" s="189" t="s">
        <v>110</v>
      </c>
      <c r="BK86" s="191">
        <f>BK87+BK114+BK144+BK178+BK181</f>
        <v>0</v>
      </c>
    </row>
    <row r="87" spans="2:63" s="9" customFormat="1" ht="22.8" customHeight="1">
      <c r="B87" s="178"/>
      <c r="C87" s="179"/>
      <c r="D87" s="180" t="s">
        <v>71</v>
      </c>
      <c r="E87" s="218" t="s">
        <v>80</v>
      </c>
      <c r="F87" s="218" t="s">
        <v>163</v>
      </c>
      <c r="G87" s="179"/>
      <c r="H87" s="179"/>
      <c r="I87" s="182"/>
      <c r="J87" s="219">
        <f>BK87</f>
        <v>0</v>
      </c>
      <c r="K87" s="179"/>
      <c r="L87" s="184"/>
      <c r="M87" s="185"/>
      <c r="N87" s="186"/>
      <c r="O87" s="186"/>
      <c r="P87" s="187">
        <f>SUM(P88:P113)</f>
        <v>0</v>
      </c>
      <c r="Q87" s="186"/>
      <c r="R87" s="187">
        <f>SUM(R88:R113)</f>
        <v>1081.0514</v>
      </c>
      <c r="S87" s="186"/>
      <c r="T87" s="188">
        <f>SUM(T88:T113)</f>
        <v>3640</v>
      </c>
      <c r="AR87" s="189" t="s">
        <v>80</v>
      </c>
      <c r="AT87" s="190" t="s">
        <v>71</v>
      </c>
      <c r="AU87" s="190" t="s">
        <v>80</v>
      </c>
      <c r="AY87" s="189" t="s">
        <v>110</v>
      </c>
      <c r="BK87" s="191">
        <f>SUM(BK88:BK113)</f>
        <v>0</v>
      </c>
    </row>
    <row r="88" spans="2:65" s="1" customFormat="1" ht="22.5" customHeight="1">
      <c r="B88" s="35"/>
      <c r="C88" s="192" t="s">
        <v>80</v>
      </c>
      <c r="D88" s="192" t="s">
        <v>111</v>
      </c>
      <c r="E88" s="193" t="s">
        <v>164</v>
      </c>
      <c r="F88" s="194" t="s">
        <v>165</v>
      </c>
      <c r="G88" s="195" t="s">
        <v>166</v>
      </c>
      <c r="H88" s="196">
        <v>3280</v>
      </c>
      <c r="I88" s="197"/>
      <c r="J88" s="196">
        <f>ROUND(I88*H88,1)</f>
        <v>0</v>
      </c>
      <c r="K88" s="194" t="s">
        <v>115</v>
      </c>
      <c r="L88" s="40"/>
      <c r="M88" s="198" t="s">
        <v>19</v>
      </c>
      <c r="N88" s="199" t="s">
        <v>43</v>
      </c>
      <c r="O88" s="76"/>
      <c r="P88" s="200">
        <f>O88*H88</f>
        <v>0</v>
      </c>
      <c r="Q88" s="200">
        <v>5E-05</v>
      </c>
      <c r="R88" s="200">
        <f>Q88*H88</f>
        <v>0.164</v>
      </c>
      <c r="S88" s="200">
        <v>0.128</v>
      </c>
      <c r="T88" s="201">
        <f>S88*H88</f>
        <v>419.84000000000003</v>
      </c>
      <c r="AR88" s="14" t="s">
        <v>131</v>
      </c>
      <c r="AT88" s="14" t="s">
        <v>111</v>
      </c>
      <c r="AU88" s="14" t="s">
        <v>82</v>
      </c>
      <c r="AY88" s="14" t="s">
        <v>110</v>
      </c>
      <c r="BE88" s="202">
        <f>IF(N88="základní",J88,0)</f>
        <v>0</v>
      </c>
      <c r="BF88" s="202">
        <f>IF(N88="snížená",J88,0)</f>
        <v>0</v>
      </c>
      <c r="BG88" s="202">
        <f>IF(N88="zákl. přenesená",J88,0)</f>
        <v>0</v>
      </c>
      <c r="BH88" s="202">
        <f>IF(N88="sníž. přenesená",J88,0)</f>
        <v>0</v>
      </c>
      <c r="BI88" s="202">
        <f>IF(N88="nulová",J88,0)</f>
        <v>0</v>
      </c>
      <c r="BJ88" s="14" t="s">
        <v>80</v>
      </c>
      <c r="BK88" s="202">
        <f>ROUND(I88*H88,1)</f>
        <v>0</v>
      </c>
      <c r="BL88" s="14" t="s">
        <v>131</v>
      </c>
      <c r="BM88" s="14" t="s">
        <v>167</v>
      </c>
    </row>
    <row r="89" spans="2:47" s="1" customFormat="1" ht="12">
      <c r="B89" s="35"/>
      <c r="C89" s="36"/>
      <c r="D89" s="203" t="s">
        <v>168</v>
      </c>
      <c r="E89" s="36"/>
      <c r="F89" s="204" t="s">
        <v>169</v>
      </c>
      <c r="G89" s="36"/>
      <c r="H89" s="36"/>
      <c r="I89" s="127"/>
      <c r="J89" s="36"/>
      <c r="K89" s="36"/>
      <c r="L89" s="40"/>
      <c r="M89" s="205"/>
      <c r="N89" s="76"/>
      <c r="O89" s="76"/>
      <c r="P89" s="76"/>
      <c r="Q89" s="76"/>
      <c r="R89" s="76"/>
      <c r="S89" s="76"/>
      <c r="T89" s="77"/>
      <c r="AT89" s="14" t="s">
        <v>168</v>
      </c>
      <c r="AU89" s="14" t="s">
        <v>82</v>
      </c>
    </row>
    <row r="90" spans="2:51" s="11" customFormat="1" ht="12">
      <c r="B90" s="220"/>
      <c r="C90" s="221"/>
      <c r="D90" s="203" t="s">
        <v>170</v>
      </c>
      <c r="E90" s="222" t="s">
        <v>19</v>
      </c>
      <c r="F90" s="223" t="s">
        <v>171</v>
      </c>
      <c r="G90" s="221"/>
      <c r="H90" s="222" t="s">
        <v>19</v>
      </c>
      <c r="I90" s="224"/>
      <c r="J90" s="221"/>
      <c r="K90" s="221"/>
      <c r="L90" s="225"/>
      <c r="M90" s="226"/>
      <c r="N90" s="227"/>
      <c r="O90" s="227"/>
      <c r="P90" s="227"/>
      <c r="Q90" s="227"/>
      <c r="R90" s="227"/>
      <c r="S90" s="227"/>
      <c r="T90" s="228"/>
      <c r="AT90" s="229" t="s">
        <v>170</v>
      </c>
      <c r="AU90" s="229" t="s">
        <v>82</v>
      </c>
      <c r="AV90" s="11" t="s">
        <v>80</v>
      </c>
      <c r="AW90" s="11" t="s">
        <v>33</v>
      </c>
      <c r="AX90" s="11" t="s">
        <v>72</v>
      </c>
      <c r="AY90" s="229" t="s">
        <v>110</v>
      </c>
    </row>
    <row r="91" spans="2:51" s="12" customFormat="1" ht="12">
      <c r="B91" s="230"/>
      <c r="C91" s="231"/>
      <c r="D91" s="203" t="s">
        <v>170</v>
      </c>
      <c r="E91" s="232" t="s">
        <v>19</v>
      </c>
      <c r="F91" s="233" t="s">
        <v>172</v>
      </c>
      <c r="G91" s="231"/>
      <c r="H91" s="234">
        <v>3280</v>
      </c>
      <c r="I91" s="235"/>
      <c r="J91" s="231"/>
      <c r="K91" s="231"/>
      <c r="L91" s="236"/>
      <c r="M91" s="237"/>
      <c r="N91" s="238"/>
      <c r="O91" s="238"/>
      <c r="P91" s="238"/>
      <c r="Q91" s="238"/>
      <c r="R91" s="238"/>
      <c r="S91" s="238"/>
      <c r="T91" s="239"/>
      <c r="AT91" s="240" t="s">
        <v>170</v>
      </c>
      <c r="AU91" s="240" t="s">
        <v>82</v>
      </c>
      <c r="AV91" s="12" t="s">
        <v>82</v>
      </c>
      <c r="AW91" s="12" t="s">
        <v>33</v>
      </c>
      <c r="AX91" s="12" t="s">
        <v>72</v>
      </c>
      <c r="AY91" s="240" t="s">
        <v>110</v>
      </c>
    </row>
    <row r="92" spans="2:65" s="1" customFormat="1" ht="22.5" customHeight="1">
      <c r="B92" s="35"/>
      <c r="C92" s="192" t="s">
        <v>82</v>
      </c>
      <c r="D92" s="192" t="s">
        <v>111</v>
      </c>
      <c r="E92" s="193" t="s">
        <v>173</v>
      </c>
      <c r="F92" s="194" t="s">
        <v>174</v>
      </c>
      <c r="G92" s="195" t="s">
        <v>166</v>
      </c>
      <c r="H92" s="196">
        <v>9860</v>
      </c>
      <c r="I92" s="197"/>
      <c r="J92" s="196">
        <f>ROUND(I92*H92,1)</f>
        <v>0</v>
      </c>
      <c r="K92" s="194" t="s">
        <v>115</v>
      </c>
      <c r="L92" s="40"/>
      <c r="M92" s="198" t="s">
        <v>19</v>
      </c>
      <c r="N92" s="199" t="s">
        <v>43</v>
      </c>
      <c r="O92" s="76"/>
      <c r="P92" s="200">
        <f>O92*H92</f>
        <v>0</v>
      </c>
      <c r="Q92" s="200">
        <v>9E-05</v>
      </c>
      <c r="R92" s="200">
        <f>Q92*H92</f>
        <v>0.8874000000000001</v>
      </c>
      <c r="S92" s="200">
        <v>0.256</v>
      </c>
      <c r="T92" s="201">
        <f>S92*H92</f>
        <v>2524.16</v>
      </c>
      <c r="AR92" s="14" t="s">
        <v>131</v>
      </c>
      <c r="AT92" s="14" t="s">
        <v>111</v>
      </c>
      <c r="AU92" s="14" t="s">
        <v>82</v>
      </c>
      <c r="AY92" s="14" t="s">
        <v>110</v>
      </c>
      <c r="BE92" s="202">
        <f>IF(N92="základní",J92,0)</f>
        <v>0</v>
      </c>
      <c r="BF92" s="202">
        <f>IF(N92="snížená",J92,0)</f>
        <v>0</v>
      </c>
      <c r="BG92" s="202">
        <f>IF(N92="zákl. přenesená",J92,0)</f>
        <v>0</v>
      </c>
      <c r="BH92" s="202">
        <f>IF(N92="sníž. přenesená",J92,0)</f>
        <v>0</v>
      </c>
      <c r="BI92" s="202">
        <f>IF(N92="nulová",J92,0)</f>
        <v>0</v>
      </c>
      <c r="BJ92" s="14" t="s">
        <v>80</v>
      </c>
      <c r="BK92" s="202">
        <f>ROUND(I92*H92,1)</f>
        <v>0</v>
      </c>
      <c r="BL92" s="14" t="s">
        <v>131</v>
      </c>
      <c r="BM92" s="14" t="s">
        <v>175</v>
      </c>
    </row>
    <row r="93" spans="2:47" s="1" customFormat="1" ht="12">
      <c r="B93" s="35"/>
      <c r="C93" s="36"/>
      <c r="D93" s="203" t="s">
        <v>168</v>
      </c>
      <c r="E93" s="36"/>
      <c r="F93" s="204" t="s">
        <v>169</v>
      </c>
      <c r="G93" s="36"/>
      <c r="H93" s="36"/>
      <c r="I93" s="127"/>
      <c r="J93" s="36"/>
      <c r="K93" s="36"/>
      <c r="L93" s="40"/>
      <c r="M93" s="205"/>
      <c r="N93" s="76"/>
      <c r="O93" s="76"/>
      <c r="P93" s="76"/>
      <c r="Q93" s="76"/>
      <c r="R93" s="76"/>
      <c r="S93" s="76"/>
      <c r="T93" s="77"/>
      <c r="AT93" s="14" t="s">
        <v>168</v>
      </c>
      <c r="AU93" s="14" t="s">
        <v>82</v>
      </c>
    </row>
    <row r="94" spans="2:65" s="1" customFormat="1" ht="33.75" customHeight="1">
      <c r="B94" s="35"/>
      <c r="C94" s="192" t="s">
        <v>126</v>
      </c>
      <c r="D94" s="192" t="s">
        <v>111</v>
      </c>
      <c r="E94" s="193" t="s">
        <v>176</v>
      </c>
      <c r="F94" s="194" t="s">
        <v>177</v>
      </c>
      <c r="G94" s="195" t="s">
        <v>166</v>
      </c>
      <c r="H94" s="196">
        <v>1200</v>
      </c>
      <c r="I94" s="197"/>
      <c r="J94" s="196">
        <f>ROUND(I94*H94,1)</f>
        <v>0</v>
      </c>
      <c r="K94" s="194" t="s">
        <v>115</v>
      </c>
      <c r="L94" s="40"/>
      <c r="M94" s="198" t="s">
        <v>19</v>
      </c>
      <c r="N94" s="199" t="s">
        <v>43</v>
      </c>
      <c r="O94" s="76"/>
      <c r="P94" s="200">
        <f>O94*H94</f>
        <v>0</v>
      </c>
      <c r="Q94" s="200">
        <v>0</v>
      </c>
      <c r="R94" s="200">
        <f>Q94*H94</f>
        <v>0</v>
      </c>
      <c r="S94" s="200">
        <v>0.58</v>
      </c>
      <c r="T94" s="201">
        <f>S94*H94</f>
        <v>696</v>
      </c>
      <c r="AR94" s="14" t="s">
        <v>131</v>
      </c>
      <c r="AT94" s="14" t="s">
        <v>111</v>
      </c>
      <c r="AU94" s="14" t="s">
        <v>82</v>
      </c>
      <c r="AY94" s="14" t="s">
        <v>110</v>
      </c>
      <c r="BE94" s="202">
        <f>IF(N94="základní",J94,0)</f>
        <v>0</v>
      </c>
      <c r="BF94" s="202">
        <f>IF(N94="snížená",J94,0)</f>
        <v>0</v>
      </c>
      <c r="BG94" s="202">
        <f>IF(N94="zákl. přenesená",J94,0)</f>
        <v>0</v>
      </c>
      <c r="BH94" s="202">
        <f>IF(N94="sníž. přenesená",J94,0)</f>
        <v>0</v>
      </c>
      <c r="BI94" s="202">
        <f>IF(N94="nulová",J94,0)</f>
        <v>0</v>
      </c>
      <c r="BJ94" s="14" t="s">
        <v>80</v>
      </c>
      <c r="BK94" s="202">
        <f>ROUND(I94*H94,1)</f>
        <v>0</v>
      </c>
      <c r="BL94" s="14" t="s">
        <v>131</v>
      </c>
      <c r="BM94" s="14" t="s">
        <v>178</v>
      </c>
    </row>
    <row r="95" spans="2:47" s="1" customFormat="1" ht="12">
      <c r="B95" s="35"/>
      <c r="C95" s="36"/>
      <c r="D95" s="203" t="s">
        <v>168</v>
      </c>
      <c r="E95" s="36"/>
      <c r="F95" s="204" t="s">
        <v>179</v>
      </c>
      <c r="G95" s="36"/>
      <c r="H95" s="36"/>
      <c r="I95" s="127"/>
      <c r="J95" s="36"/>
      <c r="K95" s="36"/>
      <c r="L95" s="40"/>
      <c r="M95" s="205"/>
      <c r="N95" s="76"/>
      <c r="O95" s="76"/>
      <c r="P95" s="76"/>
      <c r="Q95" s="76"/>
      <c r="R95" s="76"/>
      <c r="S95" s="76"/>
      <c r="T95" s="77"/>
      <c r="AT95" s="14" t="s">
        <v>168</v>
      </c>
      <c r="AU95" s="14" t="s">
        <v>82</v>
      </c>
    </row>
    <row r="96" spans="2:51" s="11" customFormat="1" ht="12">
      <c r="B96" s="220"/>
      <c r="C96" s="221"/>
      <c r="D96" s="203" t="s">
        <v>170</v>
      </c>
      <c r="E96" s="222" t="s">
        <v>19</v>
      </c>
      <c r="F96" s="223" t="s">
        <v>180</v>
      </c>
      <c r="G96" s="221"/>
      <c r="H96" s="222" t="s">
        <v>19</v>
      </c>
      <c r="I96" s="224"/>
      <c r="J96" s="221"/>
      <c r="K96" s="221"/>
      <c r="L96" s="225"/>
      <c r="M96" s="226"/>
      <c r="N96" s="227"/>
      <c r="O96" s="227"/>
      <c r="P96" s="227"/>
      <c r="Q96" s="227"/>
      <c r="R96" s="227"/>
      <c r="S96" s="227"/>
      <c r="T96" s="228"/>
      <c r="AT96" s="229" t="s">
        <v>170</v>
      </c>
      <c r="AU96" s="229" t="s">
        <v>82</v>
      </c>
      <c r="AV96" s="11" t="s">
        <v>80</v>
      </c>
      <c r="AW96" s="11" t="s">
        <v>33</v>
      </c>
      <c r="AX96" s="11" t="s">
        <v>72</v>
      </c>
      <c r="AY96" s="229" t="s">
        <v>110</v>
      </c>
    </row>
    <row r="97" spans="2:51" s="12" customFormat="1" ht="12">
      <c r="B97" s="230"/>
      <c r="C97" s="231"/>
      <c r="D97" s="203" t="s">
        <v>170</v>
      </c>
      <c r="E97" s="232" t="s">
        <v>19</v>
      </c>
      <c r="F97" s="233" t="s">
        <v>181</v>
      </c>
      <c r="G97" s="231"/>
      <c r="H97" s="234">
        <v>1200</v>
      </c>
      <c r="I97" s="235"/>
      <c r="J97" s="231"/>
      <c r="K97" s="231"/>
      <c r="L97" s="236"/>
      <c r="M97" s="237"/>
      <c r="N97" s="238"/>
      <c r="O97" s="238"/>
      <c r="P97" s="238"/>
      <c r="Q97" s="238"/>
      <c r="R97" s="238"/>
      <c r="S97" s="238"/>
      <c r="T97" s="239"/>
      <c r="AT97" s="240" t="s">
        <v>170</v>
      </c>
      <c r="AU97" s="240" t="s">
        <v>82</v>
      </c>
      <c r="AV97" s="12" t="s">
        <v>82</v>
      </c>
      <c r="AW97" s="12" t="s">
        <v>33</v>
      </c>
      <c r="AX97" s="12" t="s">
        <v>72</v>
      </c>
      <c r="AY97" s="240" t="s">
        <v>110</v>
      </c>
    </row>
    <row r="98" spans="2:65" s="1" customFormat="1" ht="22.5" customHeight="1">
      <c r="B98" s="35"/>
      <c r="C98" s="192" t="s">
        <v>131</v>
      </c>
      <c r="D98" s="192" t="s">
        <v>111</v>
      </c>
      <c r="E98" s="193" t="s">
        <v>182</v>
      </c>
      <c r="F98" s="194" t="s">
        <v>183</v>
      </c>
      <c r="G98" s="195" t="s">
        <v>184</v>
      </c>
      <c r="H98" s="196">
        <v>600</v>
      </c>
      <c r="I98" s="197"/>
      <c r="J98" s="196">
        <f>ROUND(I98*H98,1)</f>
        <v>0</v>
      </c>
      <c r="K98" s="194" t="s">
        <v>115</v>
      </c>
      <c r="L98" s="40"/>
      <c r="M98" s="198" t="s">
        <v>19</v>
      </c>
      <c r="N98" s="199" t="s">
        <v>43</v>
      </c>
      <c r="O98" s="76"/>
      <c r="P98" s="200">
        <f>O98*H98</f>
        <v>0</v>
      </c>
      <c r="Q98" s="200">
        <v>0</v>
      </c>
      <c r="R98" s="200">
        <f>Q98*H98</f>
        <v>0</v>
      </c>
      <c r="S98" s="200">
        <v>0</v>
      </c>
      <c r="T98" s="201">
        <f>S98*H98</f>
        <v>0</v>
      </c>
      <c r="AR98" s="14" t="s">
        <v>131</v>
      </c>
      <c r="AT98" s="14" t="s">
        <v>111</v>
      </c>
      <c r="AU98" s="14" t="s">
        <v>82</v>
      </c>
      <c r="AY98" s="14" t="s">
        <v>110</v>
      </c>
      <c r="BE98" s="202">
        <f>IF(N98="základní",J98,0)</f>
        <v>0</v>
      </c>
      <c r="BF98" s="202">
        <f>IF(N98="snížená",J98,0)</f>
        <v>0</v>
      </c>
      <c r="BG98" s="202">
        <f>IF(N98="zákl. přenesená",J98,0)</f>
        <v>0</v>
      </c>
      <c r="BH98" s="202">
        <f>IF(N98="sníž. přenesená",J98,0)</f>
        <v>0</v>
      </c>
      <c r="BI98" s="202">
        <f>IF(N98="nulová",J98,0)</f>
        <v>0</v>
      </c>
      <c r="BJ98" s="14" t="s">
        <v>80</v>
      </c>
      <c r="BK98" s="202">
        <f>ROUND(I98*H98,1)</f>
        <v>0</v>
      </c>
      <c r="BL98" s="14" t="s">
        <v>131</v>
      </c>
      <c r="BM98" s="14" t="s">
        <v>185</v>
      </c>
    </row>
    <row r="99" spans="2:47" s="1" customFormat="1" ht="12">
      <c r="B99" s="35"/>
      <c r="C99" s="36"/>
      <c r="D99" s="203" t="s">
        <v>168</v>
      </c>
      <c r="E99" s="36"/>
      <c r="F99" s="204" t="s">
        <v>186</v>
      </c>
      <c r="G99" s="36"/>
      <c r="H99" s="36"/>
      <c r="I99" s="127"/>
      <c r="J99" s="36"/>
      <c r="K99" s="36"/>
      <c r="L99" s="40"/>
      <c r="M99" s="205"/>
      <c r="N99" s="76"/>
      <c r="O99" s="76"/>
      <c r="P99" s="76"/>
      <c r="Q99" s="76"/>
      <c r="R99" s="76"/>
      <c r="S99" s="76"/>
      <c r="T99" s="77"/>
      <c r="AT99" s="14" t="s">
        <v>168</v>
      </c>
      <c r="AU99" s="14" t="s">
        <v>82</v>
      </c>
    </row>
    <row r="100" spans="2:51" s="11" customFormat="1" ht="12">
      <c r="B100" s="220"/>
      <c r="C100" s="221"/>
      <c r="D100" s="203" t="s">
        <v>170</v>
      </c>
      <c r="E100" s="222" t="s">
        <v>19</v>
      </c>
      <c r="F100" s="223" t="s">
        <v>180</v>
      </c>
      <c r="G100" s="221"/>
      <c r="H100" s="222" t="s">
        <v>19</v>
      </c>
      <c r="I100" s="224"/>
      <c r="J100" s="221"/>
      <c r="K100" s="221"/>
      <c r="L100" s="225"/>
      <c r="M100" s="226"/>
      <c r="N100" s="227"/>
      <c r="O100" s="227"/>
      <c r="P100" s="227"/>
      <c r="Q100" s="227"/>
      <c r="R100" s="227"/>
      <c r="S100" s="227"/>
      <c r="T100" s="228"/>
      <c r="AT100" s="229" t="s">
        <v>170</v>
      </c>
      <c r="AU100" s="229" t="s">
        <v>82</v>
      </c>
      <c r="AV100" s="11" t="s">
        <v>80</v>
      </c>
      <c r="AW100" s="11" t="s">
        <v>33</v>
      </c>
      <c r="AX100" s="11" t="s">
        <v>72</v>
      </c>
      <c r="AY100" s="229" t="s">
        <v>110</v>
      </c>
    </row>
    <row r="101" spans="2:51" s="12" customFormat="1" ht="12">
      <c r="B101" s="230"/>
      <c r="C101" s="231"/>
      <c r="D101" s="203" t="s">
        <v>170</v>
      </c>
      <c r="E101" s="232" t="s">
        <v>19</v>
      </c>
      <c r="F101" s="233" t="s">
        <v>187</v>
      </c>
      <c r="G101" s="231"/>
      <c r="H101" s="234">
        <v>600</v>
      </c>
      <c r="I101" s="235"/>
      <c r="J101" s="231"/>
      <c r="K101" s="231"/>
      <c r="L101" s="236"/>
      <c r="M101" s="237"/>
      <c r="N101" s="238"/>
      <c r="O101" s="238"/>
      <c r="P101" s="238"/>
      <c r="Q101" s="238"/>
      <c r="R101" s="238"/>
      <c r="S101" s="238"/>
      <c r="T101" s="239"/>
      <c r="AT101" s="240" t="s">
        <v>170</v>
      </c>
      <c r="AU101" s="240" t="s">
        <v>82</v>
      </c>
      <c r="AV101" s="12" t="s">
        <v>82</v>
      </c>
      <c r="AW101" s="12" t="s">
        <v>33</v>
      </c>
      <c r="AX101" s="12" t="s">
        <v>72</v>
      </c>
      <c r="AY101" s="240" t="s">
        <v>110</v>
      </c>
    </row>
    <row r="102" spans="2:65" s="1" customFormat="1" ht="16.5" customHeight="1">
      <c r="B102" s="35"/>
      <c r="C102" s="192" t="s">
        <v>135</v>
      </c>
      <c r="D102" s="192" t="s">
        <v>111</v>
      </c>
      <c r="E102" s="193" t="s">
        <v>188</v>
      </c>
      <c r="F102" s="194" t="s">
        <v>189</v>
      </c>
      <c r="G102" s="195" t="s">
        <v>166</v>
      </c>
      <c r="H102" s="196">
        <v>1360</v>
      </c>
      <c r="I102" s="197"/>
      <c r="J102" s="196">
        <f>ROUND(I102*H102,1)</f>
        <v>0</v>
      </c>
      <c r="K102" s="194" t="s">
        <v>115</v>
      </c>
      <c r="L102" s="40"/>
      <c r="M102" s="198" t="s">
        <v>19</v>
      </c>
      <c r="N102" s="199" t="s">
        <v>43</v>
      </c>
      <c r="O102" s="76"/>
      <c r="P102" s="200">
        <f>O102*H102</f>
        <v>0</v>
      </c>
      <c r="Q102" s="200">
        <v>0</v>
      </c>
      <c r="R102" s="200">
        <f>Q102*H102</f>
        <v>0</v>
      </c>
      <c r="S102" s="200">
        <v>0</v>
      </c>
      <c r="T102" s="201">
        <f>S102*H102</f>
        <v>0</v>
      </c>
      <c r="AR102" s="14" t="s">
        <v>131</v>
      </c>
      <c r="AT102" s="14" t="s">
        <v>111</v>
      </c>
      <c r="AU102" s="14" t="s">
        <v>82</v>
      </c>
      <c r="AY102" s="14" t="s">
        <v>110</v>
      </c>
      <c r="BE102" s="202">
        <f>IF(N102="základní",J102,0)</f>
        <v>0</v>
      </c>
      <c r="BF102" s="202">
        <f>IF(N102="snížená",J102,0)</f>
        <v>0</v>
      </c>
      <c r="BG102" s="202">
        <f>IF(N102="zákl. přenesená",J102,0)</f>
        <v>0</v>
      </c>
      <c r="BH102" s="202">
        <f>IF(N102="sníž. přenesená",J102,0)</f>
        <v>0</v>
      </c>
      <c r="BI102" s="202">
        <f>IF(N102="nulová",J102,0)</f>
        <v>0</v>
      </c>
      <c r="BJ102" s="14" t="s">
        <v>80</v>
      </c>
      <c r="BK102" s="202">
        <f>ROUND(I102*H102,1)</f>
        <v>0</v>
      </c>
      <c r="BL102" s="14" t="s">
        <v>131</v>
      </c>
      <c r="BM102" s="14" t="s">
        <v>190</v>
      </c>
    </row>
    <row r="103" spans="2:47" s="1" customFormat="1" ht="12">
      <c r="B103" s="35"/>
      <c r="C103" s="36"/>
      <c r="D103" s="203" t="s">
        <v>168</v>
      </c>
      <c r="E103" s="36"/>
      <c r="F103" s="204" t="s">
        <v>191</v>
      </c>
      <c r="G103" s="36"/>
      <c r="H103" s="36"/>
      <c r="I103" s="127"/>
      <c r="J103" s="36"/>
      <c r="K103" s="36"/>
      <c r="L103" s="40"/>
      <c r="M103" s="205"/>
      <c r="N103" s="76"/>
      <c r="O103" s="76"/>
      <c r="P103" s="76"/>
      <c r="Q103" s="76"/>
      <c r="R103" s="76"/>
      <c r="S103" s="76"/>
      <c r="T103" s="77"/>
      <c r="AT103" s="14" t="s">
        <v>168</v>
      </c>
      <c r="AU103" s="14" t="s">
        <v>82</v>
      </c>
    </row>
    <row r="104" spans="2:51" s="11" customFormat="1" ht="12">
      <c r="B104" s="220"/>
      <c r="C104" s="221"/>
      <c r="D104" s="203" t="s">
        <v>170</v>
      </c>
      <c r="E104" s="222" t="s">
        <v>19</v>
      </c>
      <c r="F104" s="223" t="s">
        <v>180</v>
      </c>
      <c r="G104" s="221"/>
      <c r="H104" s="222" t="s">
        <v>19</v>
      </c>
      <c r="I104" s="224"/>
      <c r="J104" s="221"/>
      <c r="K104" s="221"/>
      <c r="L104" s="225"/>
      <c r="M104" s="226"/>
      <c r="N104" s="227"/>
      <c r="O104" s="227"/>
      <c r="P104" s="227"/>
      <c r="Q104" s="227"/>
      <c r="R104" s="227"/>
      <c r="S104" s="227"/>
      <c r="T104" s="228"/>
      <c r="AT104" s="229" t="s">
        <v>170</v>
      </c>
      <c r="AU104" s="229" t="s">
        <v>82</v>
      </c>
      <c r="AV104" s="11" t="s">
        <v>80</v>
      </c>
      <c r="AW104" s="11" t="s">
        <v>33</v>
      </c>
      <c r="AX104" s="11" t="s">
        <v>72</v>
      </c>
      <c r="AY104" s="229" t="s">
        <v>110</v>
      </c>
    </row>
    <row r="105" spans="2:51" s="12" customFormat="1" ht="12">
      <c r="B105" s="230"/>
      <c r="C105" s="231"/>
      <c r="D105" s="203" t="s">
        <v>170</v>
      </c>
      <c r="E105" s="232" t="s">
        <v>19</v>
      </c>
      <c r="F105" s="233" t="s">
        <v>181</v>
      </c>
      <c r="G105" s="231"/>
      <c r="H105" s="234">
        <v>1200</v>
      </c>
      <c r="I105" s="235"/>
      <c r="J105" s="231"/>
      <c r="K105" s="231"/>
      <c r="L105" s="236"/>
      <c r="M105" s="237"/>
      <c r="N105" s="238"/>
      <c r="O105" s="238"/>
      <c r="P105" s="238"/>
      <c r="Q105" s="238"/>
      <c r="R105" s="238"/>
      <c r="S105" s="238"/>
      <c r="T105" s="239"/>
      <c r="AT105" s="240" t="s">
        <v>170</v>
      </c>
      <c r="AU105" s="240" t="s">
        <v>82</v>
      </c>
      <c r="AV105" s="12" t="s">
        <v>82</v>
      </c>
      <c r="AW105" s="12" t="s">
        <v>33</v>
      </c>
      <c r="AX105" s="12" t="s">
        <v>72</v>
      </c>
      <c r="AY105" s="240" t="s">
        <v>110</v>
      </c>
    </row>
    <row r="106" spans="2:51" s="11" customFormat="1" ht="12">
      <c r="B106" s="220"/>
      <c r="C106" s="221"/>
      <c r="D106" s="203" t="s">
        <v>170</v>
      </c>
      <c r="E106" s="222" t="s">
        <v>19</v>
      </c>
      <c r="F106" s="223" t="s">
        <v>192</v>
      </c>
      <c r="G106" s="221"/>
      <c r="H106" s="222" t="s">
        <v>19</v>
      </c>
      <c r="I106" s="224"/>
      <c r="J106" s="221"/>
      <c r="K106" s="221"/>
      <c r="L106" s="225"/>
      <c r="M106" s="226"/>
      <c r="N106" s="227"/>
      <c r="O106" s="227"/>
      <c r="P106" s="227"/>
      <c r="Q106" s="227"/>
      <c r="R106" s="227"/>
      <c r="S106" s="227"/>
      <c r="T106" s="228"/>
      <c r="AT106" s="229" t="s">
        <v>170</v>
      </c>
      <c r="AU106" s="229" t="s">
        <v>82</v>
      </c>
      <c r="AV106" s="11" t="s">
        <v>80</v>
      </c>
      <c r="AW106" s="11" t="s">
        <v>33</v>
      </c>
      <c r="AX106" s="11" t="s">
        <v>72</v>
      </c>
      <c r="AY106" s="229" t="s">
        <v>110</v>
      </c>
    </row>
    <row r="107" spans="2:51" s="12" customFormat="1" ht="12">
      <c r="B107" s="230"/>
      <c r="C107" s="231"/>
      <c r="D107" s="203" t="s">
        <v>170</v>
      </c>
      <c r="E107" s="232" t="s">
        <v>19</v>
      </c>
      <c r="F107" s="233" t="s">
        <v>193</v>
      </c>
      <c r="G107" s="231"/>
      <c r="H107" s="234">
        <v>160</v>
      </c>
      <c r="I107" s="235"/>
      <c r="J107" s="231"/>
      <c r="K107" s="231"/>
      <c r="L107" s="236"/>
      <c r="M107" s="237"/>
      <c r="N107" s="238"/>
      <c r="O107" s="238"/>
      <c r="P107" s="238"/>
      <c r="Q107" s="238"/>
      <c r="R107" s="238"/>
      <c r="S107" s="238"/>
      <c r="T107" s="239"/>
      <c r="AT107" s="240" t="s">
        <v>170</v>
      </c>
      <c r="AU107" s="240" t="s">
        <v>82</v>
      </c>
      <c r="AV107" s="12" t="s">
        <v>82</v>
      </c>
      <c r="AW107" s="12" t="s">
        <v>33</v>
      </c>
      <c r="AX107" s="12" t="s">
        <v>72</v>
      </c>
      <c r="AY107" s="240" t="s">
        <v>110</v>
      </c>
    </row>
    <row r="108" spans="2:65" s="1" customFormat="1" ht="22.5" customHeight="1">
      <c r="B108" s="35"/>
      <c r="C108" s="192" t="s">
        <v>140</v>
      </c>
      <c r="D108" s="192" t="s">
        <v>111</v>
      </c>
      <c r="E108" s="193" t="s">
        <v>194</v>
      </c>
      <c r="F108" s="194" t="s">
        <v>195</v>
      </c>
      <c r="G108" s="195" t="s">
        <v>184</v>
      </c>
      <c r="H108" s="196">
        <v>600</v>
      </c>
      <c r="I108" s="197"/>
      <c r="J108" s="196">
        <f>ROUND(I108*H108,1)</f>
        <v>0</v>
      </c>
      <c r="K108" s="194" t="s">
        <v>115</v>
      </c>
      <c r="L108" s="40"/>
      <c r="M108" s="198" t="s">
        <v>19</v>
      </c>
      <c r="N108" s="199" t="s">
        <v>43</v>
      </c>
      <c r="O108" s="76"/>
      <c r="P108" s="200">
        <f>O108*H108</f>
        <v>0</v>
      </c>
      <c r="Q108" s="200">
        <v>0</v>
      </c>
      <c r="R108" s="200">
        <f>Q108*H108</f>
        <v>0</v>
      </c>
      <c r="S108" s="200">
        <v>0</v>
      </c>
      <c r="T108" s="201">
        <f>S108*H108</f>
        <v>0</v>
      </c>
      <c r="AR108" s="14" t="s">
        <v>131</v>
      </c>
      <c r="AT108" s="14" t="s">
        <v>111</v>
      </c>
      <c r="AU108" s="14" t="s">
        <v>82</v>
      </c>
      <c r="AY108" s="14" t="s">
        <v>110</v>
      </c>
      <c r="BE108" s="202">
        <f>IF(N108="základní",J108,0)</f>
        <v>0</v>
      </c>
      <c r="BF108" s="202">
        <f>IF(N108="snížená",J108,0)</f>
        <v>0</v>
      </c>
      <c r="BG108" s="202">
        <f>IF(N108="zákl. přenesená",J108,0)</f>
        <v>0</v>
      </c>
      <c r="BH108" s="202">
        <f>IF(N108="sníž. přenesená",J108,0)</f>
        <v>0</v>
      </c>
      <c r="BI108" s="202">
        <f>IF(N108="nulová",J108,0)</f>
        <v>0</v>
      </c>
      <c r="BJ108" s="14" t="s">
        <v>80</v>
      </c>
      <c r="BK108" s="202">
        <f>ROUND(I108*H108,1)</f>
        <v>0</v>
      </c>
      <c r="BL108" s="14" t="s">
        <v>131</v>
      </c>
      <c r="BM108" s="14" t="s">
        <v>196</v>
      </c>
    </row>
    <row r="109" spans="2:47" s="1" customFormat="1" ht="12">
      <c r="B109" s="35"/>
      <c r="C109" s="36"/>
      <c r="D109" s="203" t="s">
        <v>168</v>
      </c>
      <c r="E109" s="36"/>
      <c r="F109" s="204" t="s">
        <v>197</v>
      </c>
      <c r="G109" s="36"/>
      <c r="H109" s="36"/>
      <c r="I109" s="127"/>
      <c r="J109" s="36"/>
      <c r="K109" s="36"/>
      <c r="L109" s="40"/>
      <c r="M109" s="205"/>
      <c r="N109" s="76"/>
      <c r="O109" s="76"/>
      <c r="P109" s="76"/>
      <c r="Q109" s="76"/>
      <c r="R109" s="76"/>
      <c r="S109" s="76"/>
      <c r="T109" s="77"/>
      <c r="AT109" s="14" t="s">
        <v>168</v>
      </c>
      <c r="AU109" s="14" t="s">
        <v>82</v>
      </c>
    </row>
    <row r="110" spans="2:51" s="11" customFormat="1" ht="12">
      <c r="B110" s="220"/>
      <c r="C110" s="221"/>
      <c r="D110" s="203" t="s">
        <v>170</v>
      </c>
      <c r="E110" s="222" t="s">
        <v>19</v>
      </c>
      <c r="F110" s="223" t="s">
        <v>180</v>
      </c>
      <c r="G110" s="221"/>
      <c r="H110" s="222" t="s">
        <v>19</v>
      </c>
      <c r="I110" s="224"/>
      <c r="J110" s="221"/>
      <c r="K110" s="221"/>
      <c r="L110" s="225"/>
      <c r="M110" s="226"/>
      <c r="N110" s="227"/>
      <c r="O110" s="227"/>
      <c r="P110" s="227"/>
      <c r="Q110" s="227"/>
      <c r="R110" s="227"/>
      <c r="S110" s="227"/>
      <c r="T110" s="228"/>
      <c r="AT110" s="229" t="s">
        <v>170</v>
      </c>
      <c r="AU110" s="229" t="s">
        <v>82</v>
      </c>
      <c r="AV110" s="11" t="s">
        <v>80</v>
      </c>
      <c r="AW110" s="11" t="s">
        <v>33</v>
      </c>
      <c r="AX110" s="11" t="s">
        <v>72</v>
      </c>
      <c r="AY110" s="229" t="s">
        <v>110</v>
      </c>
    </row>
    <row r="111" spans="2:51" s="12" customFormat="1" ht="12">
      <c r="B111" s="230"/>
      <c r="C111" s="231"/>
      <c r="D111" s="203" t="s">
        <v>170</v>
      </c>
      <c r="E111" s="232" t="s">
        <v>19</v>
      </c>
      <c r="F111" s="233" t="s">
        <v>187</v>
      </c>
      <c r="G111" s="231"/>
      <c r="H111" s="234">
        <v>600</v>
      </c>
      <c r="I111" s="235"/>
      <c r="J111" s="231"/>
      <c r="K111" s="231"/>
      <c r="L111" s="236"/>
      <c r="M111" s="237"/>
      <c r="N111" s="238"/>
      <c r="O111" s="238"/>
      <c r="P111" s="238"/>
      <c r="Q111" s="238"/>
      <c r="R111" s="238"/>
      <c r="S111" s="238"/>
      <c r="T111" s="239"/>
      <c r="AT111" s="240" t="s">
        <v>170</v>
      </c>
      <c r="AU111" s="240" t="s">
        <v>82</v>
      </c>
      <c r="AV111" s="12" t="s">
        <v>82</v>
      </c>
      <c r="AW111" s="12" t="s">
        <v>33</v>
      </c>
      <c r="AX111" s="12" t="s">
        <v>72</v>
      </c>
      <c r="AY111" s="240" t="s">
        <v>110</v>
      </c>
    </row>
    <row r="112" spans="2:65" s="1" customFormat="1" ht="16.5" customHeight="1">
      <c r="B112" s="35"/>
      <c r="C112" s="241" t="s">
        <v>145</v>
      </c>
      <c r="D112" s="241" t="s">
        <v>198</v>
      </c>
      <c r="E112" s="242" t="s">
        <v>199</v>
      </c>
      <c r="F112" s="243" t="s">
        <v>200</v>
      </c>
      <c r="G112" s="244" t="s">
        <v>201</v>
      </c>
      <c r="H112" s="245">
        <v>1080</v>
      </c>
      <c r="I112" s="246"/>
      <c r="J112" s="245">
        <f>ROUND(I112*H112,1)</f>
        <v>0</v>
      </c>
      <c r="K112" s="243" t="s">
        <v>115</v>
      </c>
      <c r="L112" s="247"/>
      <c r="M112" s="248" t="s">
        <v>19</v>
      </c>
      <c r="N112" s="249" t="s">
        <v>43</v>
      </c>
      <c r="O112" s="76"/>
      <c r="P112" s="200">
        <f>O112*H112</f>
        <v>0</v>
      </c>
      <c r="Q112" s="200">
        <v>1</v>
      </c>
      <c r="R112" s="200">
        <f>Q112*H112</f>
        <v>1080</v>
      </c>
      <c r="S112" s="200">
        <v>0</v>
      </c>
      <c r="T112" s="201">
        <f>S112*H112</f>
        <v>0</v>
      </c>
      <c r="AR112" s="14" t="s">
        <v>150</v>
      </c>
      <c r="AT112" s="14" t="s">
        <v>198</v>
      </c>
      <c r="AU112" s="14" t="s">
        <v>82</v>
      </c>
      <c r="AY112" s="14" t="s">
        <v>110</v>
      </c>
      <c r="BE112" s="202">
        <f>IF(N112="základní",J112,0)</f>
        <v>0</v>
      </c>
      <c r="BF112" s="202">
        <f>IF(N112="snížená",J112,0)</f>
        <v>0</v>
      </c>
      <c r="BG112" s="202">
        <f>IF(N112="zákl. přenesená",J112,0)</f>
        <v>0</v>
      </c>
      <c r="BH112" s="202">
        <f>IF(N112="sníž. přenesená",J112,0)</f>
        <v>0</v>
      </c>
      <c r="BI112" s="202">
        <f>IF(N112="nulová",J112,0)</f>
        <v>0</v>
      </c>
      <c r="BJ112" s="14" t="s">
        <v>80</v>
      </c>
      <c r="BK112" s="202">
        <f>ROUND(I112*H112,1)</f>
        <v>0</v>
      </c>
      <c r="BL112" s="14" t="s">
        <v>131</v>
      </c>
      <c r="BM112" s="14" t="s">
        <v>202</v>
      </c>
    </row>
    <row r="113" spans="2:51" s="12" customFormat="1" ht="12">
      <c r="B113" s="230"/>
      <c r="C113" s="231"/>
      <c r="D113" s="203" t="s">
        <v>170</v>
      </c>
      <c r="E113" s="232" t="s">
        <v>19</v>
      </c>
      <c r="F113" s="233" t="s">
        <v>203</v>
      </c>
      <c r="G113" s="231"/>
      <c r="H113" s="234">
        <v>1080</v>
      </c>
      <c r="I113" s="235"/>
      <c r="J113" s="231"/>
      <c r="K113" s="231"/>
      <c r="L113" s="236"/>
      <c r="M113" s="237"/>
      <c r="N113" s="238"/>
      <c r="O113" s="238"/>
      <c r="P113" s="238"/>
      <c r="Q113" s="238"/>
      <c r="R113" s="238"/>
      <c r="S113" s="238"/>
      <c r="T113" s="239"/>
      <c r="AT113" s="240" t="s">
        <v>170</v>
      </c>
      <c r="AU113" s="240" t="s">
        <v>82</v>
      </c>
      <c r="AV113" s="12" t="s">
        <v>82</v>
      </c>
      <c r="AW113" s="12" t="s">
        <v>33</v>
      </c>
      <c r="AX113" s="12" t="s">
        <v>72</v>
      </c>
      <c r="AY113" s="240" t="s">
        <v>110</v>
      </c>
    </row>
    <row r="114" spans="2:63" s="9" customFormat="1" ht="22.8" customHeight="1">
      <c r="B114" s="178"/>
      <c r="C114" s="179"/>
      <c r="D114" s="180" t="s">
        <v>71</v>
      </c>
      <c r="E114" s="218" t="s">
        <v>135</v>
      </c>
      <c r="F114" s="218" t="s">
        <v>204</v>
      </c>
      <c r="G114" s="179"/>
      <c r="H114" s="179"/>
      <c r="I114" s="182"/>
      <c r="J114" s="219">
        <f>BK114</f>
        <v>0</v>
      </c>
      <c r="K114" s="179"/>
      <c r="L114" s="184"/>
      <c r="M114" s="185"/>
      <c r="N114" s="186"/>
      <c r="O114" s="186"/>
      <c r="P114" s="187">
        <f>SUM(P115:P143)</f>
        <v>0</v>
      </c>
      <c r="Q114" s="186"/>
      <c r="R114" s="187">
        <f>SUM(R115:R143)</f>
        <v>458.14439999999996</v>
      </c>
      <c r="S114" s="186"/>
      <c r="T114" s="188">
        <f>SUM(T115:T143)</f>
        <v>0</v>
      </c>
      <c r="AR114" s="189" t="s">
        <v>80</v>
      </c>
      <c r="AT114" s="190" t="s">
        <v>71</v>
      </c>
      <c r="AU114" s="190" t="s">
        <v>80</v>
      </c>
      <c r="AY114" s="189" t="s">
        <v>110</v>
      </c>
      <c r="BK114" s="191">
        <f>SUM(BK115:BK143)</f>
        <v>0</v>
      </c>
    </row>
    <row r="115" spans="2:65" s="1" customFormat="1" ht="16.5" customHeight="1">
      <c r="B115" s="35"/>
      <c r="C115" s="192" t="s">
        <v>150</v>
      </c>
      <c r="D115" s="192" t="s">
        <v>111</v>
      </c>
      <c r="E115" s="193" t="s">
        <v>205</v>
      </c>
      <c r="F115" s="194" t="s">
        <v>206</v>
      </c>
      <c r="G115" s="195" t="s">
        <v>166</v>
      </c>
      <c r="H115" s="196">
        <v>1200</v>
      </c>
      <c r="I115" s="197"/>
      <c r="J115" s="196">
        <f>ROUND(I115*H115,1)</f>
        <v>0</v>
      </c>
      <c r="K115" s="194" t="s">
        <v>115</v>
      </c>
      <c r="L115" s="40"/>
      <c r="M115" s="198" t="s">
        <v>19</v>
      </c>
      <c r="N115" s="199" t="s">
        <v>43</v>
      </c>
      <c r="O115" s="76"/>
      <c r="P115" s="200">
        <f>O115*H115</f>
        <v>0</v>
      </c>
      <c r="Q115" s="200">
        <v>0</v>
      </c>
      <c r="R115" s="200">
        <f>Q115*H115</f>
        <v>0</v>
      </c>
      <c r="S115" s="200">
        <v>0</v>
      </c>
      <c r="T115" s="201">
        <f>S115*H115</f>
        <v>0</v>
      </c>
      <c r="AR115" s="14" t="s">
        <v>131</v>
      </c>
      <c r="AT115" s="14" t="s">
        <v>111</v>
      </c>
      <c r="AU115" s="14" t="s">
        <v>82</v>
      </c>
      <c r="AY115" s="14" t="s">
        <v>110</v>
      </c>
      <c r="BE115" s="202">
        <f>IF(N115="základní",J115,0)</f>
        <v>0</v>
      </c>
      <c r="BF115" s="202">
        <f>IF(N115="snížená",J115,0)</f>
        <v>0</v>
      </c>
      <c r="BG115" s="202">
        <f>IF(N115="zákl. přenesená",J115,0)</f>
        <v>0</v>
      </c>
      <c r="BH115" s="202">
        <f>IF(N115="sníž. přenesená",J115,0)</f>
        <v>0</v>
      </c>
      <c r="BI115" s="202">
        <f>IF(N115="nulová",J115,0)</f>
        <v>0</v>
      </c>
      <c r="BJ115" s="14" t="s">
        <v>80</v>
      </c>
      <c r="BK115" s="202">
        <f>ROUND(I115*H115,1)</f>
        <v>0</v>
      </c>
      <c r="BL115" s="14" t="s">
        <v>131</v>
      </c>
      <c r="BM115" s="14" t="s">
        <v>207</v>
      </c>
    </row>
    <row r="116" spans="2:51" s="11" customFormat="1" ht="12">
      <c r="B116" s="220"/>
      <c r="C116" s="221"/>
      <c r="D116" s="203" t="s">
        <v>170</v>
      </c>
      <c r="E116" s="222" t="s">
        <v>19</v>
      </c>
      <c r="F116" s="223" t="s">
        <v>180</v>
      </c>
      <c r="G116" s="221"/>
      <c r="H116" s="222" t="s">
        <v>19</v>
      </c>
      <c r="I116" s="224"/>
      <c r="J116" s="221"/>
      <c r="K116" s="221"/>
      <c r="L116" s="225"/>
      <c r="M116" s="226"/>
      <c r="N116" s="227"/>
      <c r="O116" s="227"/>
      <c r="P116" s="227"/>
      <c r="Q116" s="227"/>
      <c r="R116" s="227"/>
      <c r="S116" s="227"/>
      <c r="T116" s="228"/>
      <c r="AT116" s="229" t="s">
        <v>170</v>
      </c>
      <c r="AU116" s="229" t="s">
        <v>82</v>
      </c>
      <c r="AV116" s="11" t="s">
        <v>80</v>
      </c>
      <c r="AW116" s="11" t="s">
        <v>33</v>
      </c>
      <c r="AX116" s="11" t="s">
        <v>72</v>
      </c>
      <c r="AY116" s="229" t="s">
        <v>110</v>
      </c>
    </row>
    <row r="117" spans="2:51" s="12" customFormat="1" ht="12">
      <c r="B117" s="230"/>
      <c r="C117" s="231"/>
      <c r="D117" s="203" t="s">
        <v>170</v>
      </c>
      <c r="E117" s="232" t="s">
        <v>19</v>
      </c>
      <c r="F117" s="233" t="s">
        <v>181</v>
      </c>
      <c r="G117" s="231"/>
      <c r="H117" s="234">
        <v>1200</v>
      </c>
      <c r="I117" s="235"/>
      <c r="J117" s="231"/>
      <c r="K117" s="231"/>
      <c r="L117" s="236"/>
      <c r="M117" s="237"/>
      <c r="N117" s="238"/>
      <c r="O117" s="238"/>
      <c r="P117" s="238"/>
      <c r="Q117" s="238"/>
      <c r="R117" s="238"/>
      <c r="S117" s="238"/>
      <c r="T117" s="239"/>
      <c r="AT117" s="240" t="s">
        <v>170</v>
      </c>
      <c r="AU117" s="240" t="s">
        <v>82</v>
      </c>
      <c r="AV117" s="12" t="s">
        <v>82</v>
      </c>
      <c r="AW117" s="12" t="s">
        <v>33</v>
      </c>
      <c r="AX117" s="12" t="s">
        <v>72</v>
      </c>
      <c r="AY117" s="240" t="s">
        <v>110</v>
      </c>
    </row>
    <row r="118" spans="2:65" s="1" customFormat="1" ht="16.5" customHeight="1">
      <c r="B118" s="35"/>
      <c r="C118" s="192" t="s">
        <v>208</v>
      </c>
      <c r="D118" s="192" t="s">
        <v>111</v>
      </c>
      <c r="E118" s="193" t="s">
        <v>209</v>
      </c>
      <c r="F118" s="194" t="s">
        <v>210</v>
      </c>
      <c r="G118" s="195" t="s">
        <v>166</v>
      </c>
      <c r="H118" s="196">
        <v>1200</v>
      </c>
      <c r="I118" s="197"/>
      <c r="J118" s="196">
        <f>ROUND(I118*H118,1)</f>
        <v>0</v>
      </c>
      <c r="K118" s="194" t="s">
        <v>115</v>
      </c>
      <c r="L118" s="40"/>
      <c r="M118" s="198" t="s">
        <v>19</v>
      </c>
      <c r="N118" s="199" t="s">
        <v>43</v>
      </c>
      <c r="O118" s="76"/>
      <c r="P118" s="200">
        <f>O118*H118</f>
        <v>0</v>
      </c>
      <c r="Q118" s="200">
        <v>0</v>
      </c>
      <c r="R118" s="200">
        <f>Q118*H118</f>
        <v>0</v>
      </c>
      <c r="S118" s="200">
        <v>0</v>
      </c>
      <c r="T118" s="201">
        <f>S118*H118</f>
        <v>0</v>
      </c>
      <c r="AR118" s="14" t="s">
        <v>131</v>
      </c>
      <c r="AT118" s="14" t="s">
        <v>111</v>
      </c>
      <c r="AU118" s="14" t="s">
        <v>82</v>
      </c>
      <c r="AY118" s="14" t="s">
        <v>110</v>
      </c>
      <c r="BE118" s="202">
        <f>IF(N118="základní",J118,0)</f>
        <v>0</v>
      </c>
      <c r="BF118" s="202">
        <f>IF(N118="snížená",J118,0)</f>
        <v>0</v>
      </c>
      <c r="BG118" s="202">
        <f>IF(N118="zákl. přenesená",J118,0)</f>
        <v>0</v>
      </c>
      <c r="BH118" s="202">
        <f>IF(N118="sníž. přenesená",J118,0)</f>
        <v>0</v>
      </c>
      <c r="BI118" s="202">
        <f>IF(N118="nulová",J118,0)</f>
        <v>0</v>
      </c>
      <c r="BJ118" s="14" t="s">
        <v>80</v>
      </c>
      <c r="BK118" s="202">
        <f>ROUND(I118*H118,1)</f>
        <v>0</v>
      </c>
      <c r="BL118" s="14" t="s">
        <v>131</v>
      </c>
      <c r="BM118" s="14" t="s">
        <v>211</v>
      </c>
    </row>
    <row r="119" spans="2:51" s="11" customFormat="1" ht="12">
      <c r="B119" s="220"/>
      <c r="C119" s="221"/>
      <c r="D119" s="203" t="s">
        <v>170</v>
      </c>
      <c r="E119" s="222" t="s">
        <v>19</v>
      </c>
      <c r="F119" s="223" t="s">
        <v>180</v>
      </c>
      <c r="G119" s="221"/>
      <c r="H119" s="222" t="s">
        <v>19</v>
      </c>
      <c r="I119" s="224"/>
      <c r="J119" s="221"/>
      <c r="K119" s="221"/>
      <c r="L119" s="225"/>
      <c r="M119" s="226"/>
      <c r="N119" s="227"/>
      <c r="O119" s="227"/>
      <c r="P119" s="227"/>
      <c r="Q119" s="227"/>
      <c r="R119" s="227"/>
      <c r="S119" s="227"/>
      <c r="T119" s="228"/>
      <c r="AT119" s="229" t="s">
        <v>170</v>
      </c>
      <c r="AU119" s="229" t="s">
        <v>82</v>
      </c>
      <c r="AV119" s="11" t="s">
        <v>80</v>
      </c>
      <c r="AW119" s="11" t="s">
        <v>33</v>
      </c>
      <c r="AX119" s="11" t="s">
        <v>72</v>
      </c>
      <c r="AY119" s="229" t="s">
        <v>110</v>
      </c>
    </row>
    <row r="120" spans="2:51" s="12" customFormat="1" ht="12">
      <c r="B120" s="230"/>
      <c r="C120" s="231"/>
      <c r="D120" s="203" t="s">
        <v>170</v>
      </c>
      <c r="E120" s="232" t="s">
        <v>19</v>
      </c>
      <c r="F120" s="233" t="s">
        <v>181</v>
      </c>
      <c r="G120" s="231"/>
      <c r="H120" s="234">
        <v>1200</v>
      </c>
      <c r="I120" s="235"/>
      <c r="J120" s="231"/>
      <c r="K120" s="231"/>
      <c r="L120" s="236"/>
      <c r="M120" s="237"/>
      <c r="N120" s="238"/>
      <c r="O120" s="238"/>
      <c r="P120" s="238"/>
      <c r="Q120" s="238"/>
      <c r="R120" s="238"/>
      <c r="S120" s="238"/>
      <c r="T120" s="239"/>
      <c r="AT120" s="240" t="s">
        <v>170</v>
      </c>
      <c r="AU120" s="240" t="s">
        <v>82</v>
      </c>
      <c r="AV120" s="12" t="s">
        <v>82</v>
      </c>
      <c r="AW120" s="12" t="s">
        <v>33</v>
      </c>
      <c r="AX120" s="12" t="s">
        <v>72</v>
      </c>
      <c r="AY120" s="240" t="s">
        <v>110</v>
      </c>
    </row>
    <row r="121" spans="2:65" s="1" customFormat="1" ht="16.5" customHeight="1">
      <c r="B121" s="35"/>
      <c r="C121" s="192" t="s">
        <v>212</v>
      </c>
      <c r="D121" s="192" t="s">
        <v>111</v>
      </c>
      <c r="E121" s="193" t="s">
        <v>213</v>
      </c>
      <c r="F121" s="194" t="s">
        <v>214</v>
      </c>
      <c r="G121" s="195" t="s">
        <v>166</v>
      </c>
      <c r="H121" s="196">
        <v>700</v>
      </c>
      <c r="I121" s="197"/>
      <c r="J121" s="196">
        <f>ROUND(I121*H121,1)</f>
        <v>0</v>
      </c>
      <c r="K121" s="194" t="s">
        <v>115</v>
      </c>
      <c r="L121" s="40"/>
      <c r="M121" s="198" t="s">
        <v>19</v>
      </c>
      <c r="N121" s="199" t="s">
        <v>43</v>
      </c>
      <c r="O121" s="76"/>
      <c r="P121" s="200">
        <f>O121*H121</f>
        <v>0</v>
      </c>
      <c r="Q121" s="200">
        <v>0.13188</v>
      </c>
      <c r="R121" s="200">
        <f>Q121*H121</f>
        <v>92.316</v>
      </c>
      <c r="S121" s="200">
        <v>0</v>
      </c>
      <c r="T121" s="201">
        <f>S121*H121</f>
        <v>0</v>
      </c>
      <c r="AR121" s="14" t="s">
        <v>131</v>
      </c>
      <c r="AT121" s="14" t="s">
        <v>111</v>
      </c>
      <c r="AU121" s="14" t="s">
        <v>82</v>
      </c>
      <c r="AY121" s="14" t="s">
        <v>110</v>
      </c>
      <c r="BE121" s="202">
        <f>IF(N121="základní",J121,0)</f>
        <v>0</v>
      </c>
      <c r="BF121" s="202">
        <f>IF(N121="snížená",J121,0)</f>
        <v>0</v>
      </c>
      <c r="BG121" s="202">
        <f>IF(N121="zákl. přenesená",J121,0)</f>
        <v>0</v>
      </c>
      <c r="BH121" s="202">
        <f>IF(N121="sníž. přenesená",J121,0)</f>
        <v>0</v>
      </c>
      <c r="BI121" s="202">
        <f>IF(N121="nulová",J121,0)</f>
        <v>0</v>
      </c>
      <c r="BJ121" s="14" t="s">
        <v>80</v>
      </c>
      <c r="BK121" s="202">
        <f>ROUND(I121*H121,1)</f>
        <v>0</v>
      </c>
      <c r="BL121" s="14" t="s">
        <v>131</v>
      </c>
      <c r="BM121" s="14" t="s">
        <v>215</v>
      </c>
    </row>
    <row r="122" spans="2:47" s="1" customFormat="1" ht="12">
      <c r="B122" s="35"/>
      <c r="C122" s="36"/>
      <c r="D122" s="203" t="s">
        <v>168</v>
      </c>
      <c r="E122" s="36"/>
      <c r="F122" s="204" t="s">
        <v>216</v>
      </c>
      <c r="G122" s="36"/>
      <c r="H122" s="36"/>
      <c r="I122" s="127"/>
      <c r="J122" s="36"/>
      <c r="K122" s="36"/>
      <c r="L122" s="40"/>
      <c r="M122" s="205"/>
      <c r="N122" s="76"/>
      <c r="O122" s="76"/>
      <c r="P122" s="76"/>
      <c r="Q122" s="76"/>
      <c r="R122" s="76"/>
      <c r="S122" s="76"/>
      <c r="T122" s="77"/>
      <c r="AT122" s="14" t="s">
        <v>168</v>
      </c>
      <c r="AU122" s="14" t="s">
        <v>82</v>
      </c>
    </row>
    <row r="123" spans="2:47" s="1" customFormat="1" ht="12">
      <c r="B123" s="35"/>
      <c r="C123" s="36"/>
      <c r="D123" s="203" t="s">
        <v>118</v>
      </c>
      <c r="E123" s="36"/>
      <c r="F123" s="204" t="s">
        <v>217</v>
      </c>
      <c r="G123" s="36"/>
      <c r="H123" s="36"/>
      <c r="I123" s="127"/>
      <c r="J123" s="36"/>
      <c r="K123" s="36"/>
      <c r="L123" s="40"/>
      <c r="M123" s="205"/>
      <c r="N123" s="76"/>
      <c r="O123" s="76"/>
      <c r="P123" s="76"/>
      <c r="Q123" s="76"/>
      <c r="R123" s="76"/>
      <c r="S123" s="76"/>
      <c r="T123" s="77"/>
      <c r="AT123" s="14" t="s">
        <v>118</v>
      </c>
      <c r="AU123" s="14" t="s">
        <v>82</v>
      </c>
    </row>
    <row r="124" spans="2:65" s="1" customFormat="1" ht="16.5" customHeight="1">
      <c r="B124" s="35"/>
      <c r="C124" s="192" t="s">
        <v>218</v>
      </c>
      <c r="D124" s="192" t="s">
        <v>111</v>
      </c>
      <c r="E124" s="193" t="s">
        <v>219</v>
      </c>
      <c r="F124" s="194" t="s">
        <v>220</v>
      </c>
      <c r="G124" s="195" t="s">
        <v>166</v>
      </c>
      <c r="H124" s="196">
        <v>2580</v>
      </c>
      <c r="I124" s="197"/>
      <c r="J124" s="196">
        <f>ROUND(I124*H124,1)</f>
        <v>0</v>
      </c>
      <c r="K124" s="194" t="s">
        <v>115</v>
      </c>
      <c r="L124" s="40"/>
      <c r="M124" s="198" t="s">
        <v>19</v>
      </c>
      <c r="N124" s="199" t="s">
        <v>43</v>
      </c>
      <c r="O124" s="76"/>
      <c r="P124" s="200">
        <f>O124*H124</f>
        <v>0</v>
      </c>
      <c r="Q124" s="200">
        <v>0.00198</v>
      </c>
      <c r="R124" s="200">
        <f>Q124*H124</f>
        <v>5.1084</v>
      </c>
      <c r="S124" s="200">
        <v>0</v>
      </c>
      <c r="T124" s="201">
        <f>S124*H124</f>
        <v>0</v>
      </c>
      <c r="AR124" s="14" t="s">
        <v>131</v>
      </c>
      <c r="AT124" s="14" t="s">
        <v>111</v>
      </c>
      <c r="AU124" s="14" t="s">
        <v>82</v>
      </c>
      <c r="AY124" s="14" t="s">
        <v>110</v>
      </c>
      <c r="BE124" s="202">
        <f>IF(N124="základní",J124,0)</f>
        <v>0</v>
      </c>
      <c r="BF124" s="202">
        <f>IF(N124="snížená",J124,0)</f>
        <v>0</v>
      </c>
      <c r="BG124" s="202">
        <f>IF(N124="zákl. přenesená",J124,0)</f>
        <v>0</v>
      </c>
      <c r="BH124" s="202">
        <f>IF(N124="sníž. přenesená",J124,0)</f>
        <v>0</v>
      </c>
      <c r="BI124" s="202">
        <f>IF(N124="nulová",J124,0)</f>
        <v>0</v>
      </c>
      <c r="BJ124" s="14" t="s">
        <v>80</v>
      </c>
      <c r="BK124" s="202">
        <f>ROUND(I124*H124,1)</f>
        <v>0</v>
      </c>
      <c r="BL124" s="14" t="s">
        <v>131</v>
      </c>
      <c r="BM124" s="14" t="s">
        <v>221</v>
      </c>
    </row>
    <row r="125" spans="2:47" s="1" customFormat="1" ht="12">
      <c r="B125" s="35"/>
      <c r="C125" s="36"/>
      <c r="D125" s="203" t="s">
        <v>168</v>
      </c>
      <c r="E125" s="36"/>
      <c r="F125" s="204" t="s">
        <v>222</v>
      </c>
      <c r="G125" s="36"/>
      <c r="H125" s="36"/>
      <c r="I125" s="127"/>
      <c r="J125" s="36"/>
      <c r="K125" s="36"/>
      <c r="L125" s="40"/>
      <c r="M125" s="205"/>
      <c r="N125" s="76"/>
      <c r="O125" s="76"/>
      <c r="P125" s="76"/>
      <c r="Q125" s="76"/>
      <c r="R125" s="76"/>
      <c r="S125" s="76"/>
      <c r="T125" s="77"/>
      <c r="AT125" s="14" t="s">
        <v>168</v>
      </c>
      <c r="AU125" s="14" t="s">
        <v>82</v>
      </c>
    </row>
    <row r="126" spans="2:65" s="1" customFormat="1" ht="16.5" customHeight="1">
      <c r="B126" s="35"/>
      <c r="C126" s="192" t="s">
        <v>223</v>
      </c>
      <c r="D126" s="192" t="s">
        <v>111</v>
      </c>
      <c r="E126" s="193" t="s">
        <v>224</v>
      </c>
      <c r="F126" s="194" t="s">
        <v>225</v>
      </c>
      <c r="G126" s="195" t="s">
        <v>166</v>
      </c>
      <c r="H126" s="196">
        <v>9860</v>
      </c>
      <c r="I126" s="197"/>
      <c r="J126" s="196">
        <f>ROUND(I126*H126,1)</f>
        <v>0</v>
      </c>
      <c r="K126" s="194" t="s">
        <v>226</v>
      </c>
      <c r="L126" s="40"/>
      <c r="M126" s="198" t="s">
        <v>19</v>
      </c>
      <c r="N126" s="199" t="s">
        <v>43</v>
      </c>
      <c r="O126" s="76"/>
      <c r="P126" s="200">
        <f>O126*H126</f>
        <v>0</v>
      </c>
      <c r="Q126" s="200">
        <v>0</v>
      </c>
      <c r="R126" s="200">
        <f>Q126*H126</f>
        <v>0</v>
      </c>
      <c r="S126" s="200">
        <v>0</v>
      </c>
      <c r="T126" s="201">
        <f>S126*H126</f>
        <v>0</v>
      </c>
      <c r="AR126" s="14" t="s">
        <v>131</v>
      </c>
      <c r="AT126" s="14" t="s">
        <v>111</v>
      </c>
      <c r="AU126" s="14" t="s">
        <v>82</v>
      </c>
      <c r="AY126" s="14" t="s">
        <v>110</v>
      </c>
      <c r="BE126" s="202">
        <f>IF(N126="základní",J126,0)</f>
        <v>0</v>
      </c>
      <c r="BF126" s="202">
        <f>IF(N126="snížená",J126,0)</f>
        <v>0</v>
      </c>
      <c r="BG126" s="202">
        <f>IF(N126="zákl. přenesená",J126,0)</f>
        <v>0</v>
      </c>
      <c r="BH126" s="202">
        <f>IF(N126="sníž. přenesená",J126,0)</f>
        <v>0</v>
      </c>
      <c r="BI126" s="202">
        <f>IF(N126="nulová",J126,0)</f>
        <v>0</v>
      </c>
      <c r="BJ126" s="14" t="s">
        <v>80</v>
      </c>
      <c r="BK126" s="202">
        <f>ROUND(I126*H126,1)</f>
        <v>0</v>
      </c>
      <c r="BL126" s="14" t="s">
        <v>131</v>
      </c>
      <c r="BM126" s="14" t="s">
        <v>227</v>
      </c>
    </row>
    <row r="127" spans="2:65" s="1" customFormat="1" ht="22.5" customHeight="1">
      <c r="B127" s="35"/>
      <c r="C127" s="192" t="s">
        <v>228</v>
      </c>
      <c r="D127" s="192" t="s">
        <v>111</v>
      </c>
      <c r="E127" s="193" t="s">
        <v>229</v>
      </c>
      <c r="F127" s="194" t="s">
        <v>230</v>
      </c>
      <c r="G127" s="195" t="s">
        <v>166</v>
      </c>
      <c r="H127" s="196">
        <v>9742</v>
      </c>
      <c r="I127" s="197"/>
      <c r="J127" s="196">
        <f>ROUND(I127*H127,1)</f>
        <v>0</v>
      </c>
      <c r="K127" s="194" t="s">
        <v>226</v>
      </c>
      <c r="L127" s="40"/>
      <c r="M127" s="198" t="s">
        <v>19</v>
      </c>
      <c r="N127" s="199" t="s">
        <v>43</v>
      </c>
      <c r="O127" s="76"/>
      <c r="P127" s="200">
        <f>O127*H127</f>
        <v>0</v>
      </c>
      <c r="Q127" s="200">
        <v>0</v>
      </c>
      <c r="R127" s="200">
        <f>Q127*H127</f>
        <v>0</v>
      </c>
      <c r="S127" s="200">
        <v>0</v>
      </c>
      <c r="T127" s="201">
        <f>S127*H127</f>
        <v>0</v>
      </c>
      <c r="AR127" s="14" t="s">
        <v>131</v>
      </c>
      <c r="AT127" s="14" t="s">
        <v>111</v>
      </c>
      <c r="AU127" s="14" t="s">
        <v>82</v>
      </c>
      <c r="AY127" s="14" t="s">
        <v>110</v>
      </c>
      <c r="BE127" s="202">
        <f>IF(N127="základní",J127,0)</f>
        <v>0</v>
      </c>
      <c r="BF127" s="202">
        <f>IF(N127="snížená",J127,0)</f>
        <v>0</v>
      </c>
      <c r="BG127" s="202">
        <f>IF(N127="zákl. přenesená",J127,0)</f>
        <v>0</v>
      </c>
      <c r="BH127" s="202">
        <f>IF(N127="sníž. přenesená",J127,0)</f>
        <v>0</v>
      </c>
      <c r="BI127" s="202">
        <f>IF(N127="nulová",J127,0)</f>
        <v>0</v>
      </c>
      <c r="BJ127" s="14" t="s">
        <v>80</v>
      </c>
      <c r="BK127" s="202">
        <f>ROUND(I127*H127,1)</f>
        <v>0</v>
      </c>
      <c r="BL127" s="14" t="s">
        <v>131</v>
      </c>
      <c r="BM127" s="14" t="s">
        <v>231</v>
      </c>
    </row>
    <row r="128" spans="2:47" s="1" customFormat="1" ht="12">
      <c r="B128" s="35"/>
      <c r="C128" s="36"/>
      <c r="D128" s="203" t="s">
        <v>168</v>
      </c>
      <c r="E128" s="36"/>
      <c r="F128" s="204" t="s">
        <v>232</v>
      </c>
      <c r="G128" s="36"/>
      <c r="H128" s="36"/>
      <c r="I128" s="127"/>
      <c r="J128" s="36"/>
      <c r="K128" s="36"/>
      <c r="L128" s="40"/>
      <c r="M128" s="205"/>
      <c r="N128" s="76"/>
      <c r="O128" s="76"/>
      <c r="P128" s="76"/>
      <c r="Q128" s="76"/>
      <c r="R128" s="76"/>
      <c r="S128" s="76"/>
      <c r="T128" s="77"/>
      <c r="AT128" s="14" t="s">
        <v>168</v>
      </c>
      <c r="AU128" s="14" t="s">
        <v>82</v>
      </c>
    </row>
    <row r="129" spans="2:65" s="1" customFormat="1" ht="16.5" customHeight="1">
      <c r="B129" s="35"/>
      <c r="C129" s="192" t="s">
        <v>233</v>
      </c>
      <c r="D129" s="192" t="s">
        <v>111</v>
      </c>
      <c r="E129" s="193" t="s">
        <v>234</v>
      </c>
      <c r="F129" s="194" t="s">
        <v>235</v>
      </c>
      <c r="G129" s="195" t="s">
        <v>166</v>
      </c>
      <c r="H129" s="196">
        <v>12906</v>
      </c>
      <c r="I129" s="197"/>
      <c r="J129" s="196">
        <f>ROUND(I129*H129,1)</f>
        <v>0</v>
      </c>
      <c r="K129" s="194" t="s">
        <v>226</v>
      </c>
      <c r="L129" s="40"/>
      <c r="M129" s="198" t="s">
        <v>19</v>
      </c>
      <c r="N129" s="199" t="s">
        <v>43</v>
      </c>
      <c r="O129" s="76"/>
      <c r="P129" s="200">
        <f>O129*H129</f>
        <v>0</v>
      </c>
      <c r="Q129" s="200">
        <v>0</v>
      </c>
      <c r="R129" s="200">
        <f>Q129*H129</f>
        <v>0</v>
      </c>
      <c r="S129" s="200">
        <v>0</v>
      </c>
      <c r="T129" s="201">
        <f>S129*H129</f>
        <v>0</v>
      </c>
      <c r="AR129" s="14" t="s">
        <v>131</v>
      </c>
      <c r="AT129" s="14" t="s">
        <v>111</v>
      </c>
      <c r="AU129" s="14" t="s">
        <v>82</v>
      </c>
      <c r="AY129" s="14" t="s">
        <v>110</v>
      </c>
      <c r="BE129" s="202">
        <f>IF(N129="základní",J129,0)</f>
        <v>0</v>
      </c>
      <c r="BF129" s="202">
        <f>IF(N129="snížená",J129,0)</f>
        <v>0</v>
      </c>
      <c r="BG129" s="202">
        <f>IF(N129="zákl. přenesená",J129,0)</f>
        <v>0</v>
      </c>
      <c r="BH129" s="202">
        <f>IF(N129="sníž. přenesená",J129,0)</f>
        <v>0</v>
      </c>
      <c r="BI129" s="202">
        <f>IF(N129="nulová",J129,0)</f>
        <v>0</v>
      </c>
      <c r="BJ129" s="14" t="s">
        <v>80</v>
      </c>
      <c r="BK129" s="202">
        <f>ROUND(I129*H129,1)</f>
        <v>0</v>
      </c>
      <c r="BL129" s="14" t="s">
        <v>131</v>
      </c>
      <c r="BM129" s="14" t="s">
        <v>236</v>
      </c>
    </row>
    <row r="130" spans="2:51" s="12" customFormat="1" ht="12">
      <c r="B130" s="230"/>
      <c r="C130" s="231"/>
      <c r="D130" s="203" t="s">
        <v>170</v>
      </c>
      <c r="E130" s="232" t="s">
        <v>19</v>
      </c>
      <c r="F130" s="233" t="s">
        <v>237</v>
      </c>
      <c r="G130" s="231"/>
      <c r="H130" s="234">
        <v>9626</v>
      </c>
      <c r="I130" s="235"/>
      <c r="J130" s="231"/>
      <c r="K130" s="231"/>
      <c r="L130" s="236"/>
      <c r="M130" s="237"/>
      <c r="N130" s="238"/>
      <c r="O130" s="238"/>
      <c r="P130" s="238"/>
      <c r="Q130" s="238"/>
      <c r="R130" s="238"/>
      <c r="S130" s="238"/>
      <c r="T130" s="239"/>
      <c r="AT130" s="240" t="s">
        <v>170</v>
      </c>
      <c r="AU130" s="240" t="s">
        <v>82</v>
      </c>
      <c r="AV130" s="12" t="s">
        <v>82</v>
      </c>
      <c r="AW130" s="12" t="s">
        <v>33</v>
      </c>
      <c r="AX130" s="12" t="s">
        <v>72</v>
      </c>
      <c r="AY130" s="240" t="s">
        <v>110</v>
      </c>
    </row>
    <row r="131" spans="2:51" s="11" customFormat="1" ht="12">
      <c r="B131" s="220"/>
      <c r="C131" s="221"/>
      <c r="D131" s="203" t="s">
        <v>170</v>
      </c>
      <c r="E131" s="222" t="s">
        <v>19</v>
      </c>
      <c r="F131" s="223" t="s">
        <v>171</v>
      </c>
      <c r="G131" s="221"/>
      <c r="H131" s="222" t="s">
        <v>19</v>
      </c>
      <c r="I131" s="224"/>
      <c r="J131" s="221"/>
      <c r="K131" s="221"/>
      <c r="L131" s="225"/>
      <c r="M131" s="226"/>
      <c r="N131" s="227"/>
      <c r="O131" s="227"/>
      <c r="P131" s="227"/>
      <c r="Q131" s="227"/>
      <c r="R131" s="227"/>
      <c r="S131" s="227"/>
      <c r="T131" s="228"/>
      <c r="AT131" s="229" t="s">
        <v>170</v>
      </c>
      <c r="AU131" s="229" t="s">
        <v>82</v>
      </c>
      <c r="AV131" s="11" t="s">
        <v>80</v>
      </c>
      <c r="AW131" s="11" t="s">
        <v>33</v>
      </c>
      <c r="AX131" s="11" t="s">
        <v>72</v>
      </c>
      <c r="AY131" s="229" t="s">
        <v>110</v>
      </c>
    </row>
    <row r="132" spans="2:51" s="12" customFormat="1" ht="12">
      <c r="B132" s="230"/>
      <c r="C132" s="231"/>
      <c r="D132" s="203" t="s">
        <v>170</v>
      </c>
      <c r="E132" s="232" t="s">
        <v>19</v>
      </c>
      <c r="F132" s="233" t="s">
        <v>172</v>
      </c>
      <c r="G132" s="231"/>
      <c r="H132" s="234">
        <v>3280</v>
      </c>
      <c r="I132" s="235"/>
      <c r="J132" s="231"/>
      <c r="K132" s="231"/>
      <c r="L132" s="236"/>
      <c r="M132" s="237"/>
      <c r="N132" s="238"/>
      <c r="O132" s="238"/>
      <c r="P132" s="238"/>
      <c r="Q132" s="238"/>
      <c r="R132" s="238"/>
      <c r="S132" s="238"/>
      <c r="T132" s="239"/>
      <c r="AT132" s="240" t="s">
        <v>170</v>
      </c>
      <c r="AU132" s="240" t="s">
        <v>82</v>
      </c>
      <c r="AV132" s="12" t="s">
        <v>82</v>
      </c>
      <c r="AW132" s="12" t="s">
        <v>33</v>
      </c>
      <c r="AX132" s="12" t="s">
        <v>72</v>
      </c>
      <c r="AY132" s="240" t="s">
        <v>110</v>
      </c>
    </row>
    <row r="133" spans="2:65" s="1" customFormat="1" ht="22.5" customHeight="1">
      <c r="B133" s="35"/>
      <c r="C133" s="192" t="s">
        <v>8</v>
      </c>
      <c r="D133" s="192" t="s">
        <v>111</v>
      </c>
      <c r="E133" s="193" t="s">
        <v>238</v>
      </c>
      <c r="F133" s="194" t="s">
        <v>239</v>
      </c>
      <c r="G133" s="195" t="s">
        <v>166</v>
      </c>
      <c r="H133" s="196">
        <v>12740</v>
      </c>
      <c r="I133" s="197"/>
      <c r="J133" s="196">
        <f>ROUND(I133*H133,1)</f>
        <v>0</v>
      </c>
      <c r="K133" s="194" t="s">
        <v>226</v>
      </c>
      <c r="L133" s="40"/>
      <c r="M133" s="198" t="s">
        <v>19</v>
      </c>
      <c r="N133" s="199" t="s">
        <v>43</v>
      </c>
      <c r="O133" s="76"/>
      <c r="P133" s="200">
        <f>O133*H133</f>
        <v>0</v>
      </c>
      <c r="Q133" s="200">
        <v>0</v>
      </c>
      <c r="R133" s="200">
        <f>Q133*H133</f>
        <v>0</v>
      </c>
      <c r="S133" s="200">
        <v>0</v>
      </c>
      <c r="T133" s="201">
        <f>S133*H133</f>
        <v>0</v>
      </c>
      <c r="AR133" s="14" t="s">
        <v>131</v>
      </c>
      <c r="AT133" s="14" t="s">
        <v>111</v>
      </c>
      <c r="AU133" s="14" t="s">
        <v>82</v>
      </c>
      <c r="AY133" s="14" t="s">
        <v>110</v>
      </c>
      <c r="BE133" s="202">
        <f>IF(N133="základní",J133,0)</f>
        <v>0</v>
      </c>
      <c r="BF133" s="202">
        <f>IF(N133="snížená",J133,0)</f>
        <v>0</v>
      </c>
      <c r="BG133" s="202">
        <f>IF(N133="zákl. přenesená",J133,0)</f>
        <v>0</v>
      </c>
      <c r="BH133" s="202">
        <f>IF(N133="sníž. přenesená",J133,0)</f>
        <v>0</v>
      </c>
      <c r="BI133" s="202">
        <f>IF(N133="nulová",J133,0)</f>
        <v>0</v>
      </c>
      <c r="BJ133" s="14" t="s">
        <v>80</v>
      </c>
      <c r="BK133" s="202">
        <f>ROUND(I133*H133,1)</f>
        <v>0</v>
      </c>
      <c r="BL133" s="14" t="s">
        <v>131</v>
      </c>
      <c r="BM133" s="14" t="s">
        <v>240</v>
      </c>
    </row>
    <row r="134" spans="2:47" s="1" customFormat="1" ht="12">
      <c r="B134" s="35"/>
      <c r="C134" s="36"/>
      <c r="D134" s="203" t="s">
        <v>168</v>
      </c>
      <c r="E134" s="36"/>
      <c r="F134" s="204" t="s">
        <v>241</v>
      </c>
      <c r="G134" s="36"/>
      <c r="H134" s="36"/>
      <c r="I134" s="127"/>
      <c r="J134" s="36"/>
      <c r="K134" s="36"/>
      <c r="L134" s="40"/>
      <c r="M134" s="205"/>
      <c r="N134" s="76"/>
      <c r="O134" s="76"/>
      <c r="P134" s="76"/>
      <c r="Q134" s="76"/>
      <c r="R134" s="76"/>
      <c r="S134" s="76"/>
      <c r="T134" s="77"/>
      <c r="AT134" s="14" t="s">
        <v>168</v>
      </c>
      <c r="AU134" s="14" t="s">
        <v>82</v>
      </c>
    </row>
    <row r="135" spans="2:51" s="12" customFormat="1" ht="12">
      <c r="B135" s="230"/>
      <c r="C135" s="231"/>
      <c r="D135" s="203" t="s">
        <v>170</v>
      </c>
      <c r="E135" s="232" t="s">
        <v>19</v>
      </c>
      <c r="F135" s="233" t="s">
        <v>242</v>
      </c>
      <c r="G135" s="231"/>
      <c r="H135" s="234">
        <v>9460</v>
      </c>
      <c r="I135" s="235"/>
      <c r="J135" s="231"/>
      <c r="K135" s="231"/>
      <c r="L135" s="236"/>
      <c r="M135" s="237"/>
      <c r="N135" s="238"/>
      <c r="O135" s="238"/>
      <c r="P135" s="238"/>
      <c r="Q135" s="238"/>
      <c r="R135" s="238"/>
      <c r="S135" s="238"/>
      <c r="T135" s="239"/>
      <c r="AT135" s="240" t="s">
        <v>170</v>
      </c>
      <c r="AU135" s="240" t="s">
        <v>82</v>
      </c>
      <c r="AV135" s="12" t="s">
        <v>82</v>
      </c>
      <c r="AW135" s="12" t="s">
        <v>33</v>
      </c>
      <c r="AX135" s="12" t="s">
        <v>72</v>
      </c>
      <c r="AY135" s="240" t="s">
        <v>110</v>
      </c>
    </row>
    <row r="136" spans="2:51" s="11" customFormat="1" ht="12">
      <c r="B136" s="220"/>
      <c r="C136" s="221"/>
      <c r="D136" s="203" t="s">
        <v>170</v>
      </c>
      <c r="E136" s="222" t="s">
        <v>19</v>
      </c>
      <c r="F136" s="223" t="s">
        <v>171</v>
      </c>
      <c r="G136" s="221"/>
      <c r="H136" s="222" t="s">
        <v>19</v>
      </c>
      <c r="I136" s="224"/>
      <c r="J136" s="221"/>
      <c r="K136" s="221"/>
      <c r="L136" s="225"/>
      <c r="M136" s="226"/>
      <c r="N136" s="227"/>
      <c r="O136" s="227"/>
      <c r="P136" s="227"/>
      <c r="Q136" s="227"/>
      <c r="R136" s="227"/>
      <c r="S136" s="227"/>
      <c r="T136" s="228"/>
      <c r="AT136" s="229" t="s">
        <v>170</v>
      </c>
      <c r="AU136" s="229" t="s">
        <v>82</v>
      </c>
      <c r="AV136" s="11" t="s">
        <v>80</v>
      </c>
      <c r="AW136" s="11" t="s">
        <v>33</v>
      </c>
      <c r="AX136" s="11" t="s">
        <v>72</v>
      </c>
      <c r="AY136" s="229" t="s">
        <v>110</v>
      </c>
    </row>
    <row r="137" spans="2:51" s="12" customFormat="1" ht="12">
      <c r="B137" s="230"/>
      <c r="C137" s="231"/>
      <c r="D137" s="203" t="s">
        <v>170</v>
      </c>
      <c r="E137" s="232" t="s">
        <v>19</v>
      </c>
      <c r="F137" s="233" t="s">
        <v>172</v>
      </c>
      <c r="G137" s="231"/>
      <c r="H137" s="234">
        <v>3280</v>
      </c>
      <c r="I137" s="235"/>
      <c r="J137" s="231"/>
      <c r="K137" s="231"/>
      <c r="L137" s="236"/>
      <c r="M137" s="237"/>
      <c r="N137" s="238"/>
      <c r="O137" s="238"/>
      <c r="P137" s="238"/>
      <c r="Q137" s="238"/>
      <c r="R137" s="238"/>
      <c r="S137" s="238"/>
      <c r="T137" s="239"/>
      <c r="AT137" s="240" t="s">
        <v>170</v>
      </c>
      <c r="AU137" s="240" t="s">
        <v>82</v>
      </c>
      <c r="AV137" s="12" t="s">
        <v>82</v>
      </c>
      <c r="AW137" s="12" t="s">
        <v>33</v>
      </c>
      <c r="AX137" s="12" t="s">
        <v>72</v>
      </c>
      <c r="AY137" s="240" t="s">
        <v>110</v>
      </c>
    </row>
    <row r="138" spans="2:65" s="1" customFormat="1" ht="16.5" customHeight="1">
      <c r="B138" s="35"/>
      <c r="C138" s="192" t="s">
        <v>243</v>
      </c>
      <c r="D138" s="192" t="s">
        <v>111</v>
      </c>
      <c r="E138" s="193" t="s">
        <v>244</v>
      </c>
      <c r="F138" s="194" t="s">
        <v>245</v>
      </c>
      <c r="G138" s="195" t="s">
        <v>166</v>
      </c>
      <c r="H138" s="196">
        <v>160</v>
      </c>
      <c r="I138" s="197"/>
      <c r="J138" s="196">
        <f>ROUND(I138*H138,1)</f>
        <v>0</v>
      </c>
      <c r="K138" s="194" t="s">
        <v>226</v>
      </c>
      <c r="L138" s="40"/>
      <c r="M138" s="198" t="s">
        <v>19</v>
      </c>
      <c r="N138" s="199" t="s">
        <v>43</v>
      </c>
      <c r="O138" s="76"/>
      <c r="P138" s="200">
        <f>O138*H138</f>
        <v>0</v>
      </c>
      <c r="Q138" s="200">
        <v>0</v>
      </c>
      <c r="R138" s="200">
        <f>Q138*H138</f>
        <v>0</v>
      </c>
      <c r="S138" s="200">
        <v>0</v>
      </c>
      <c r="T138" s="201">
        <f>S138*H138</f>
        <v>0</v>
      </c>
      <c r="AR138" s="14" t="s">
        <v>131</v>
      </c>
      <c r="AT138" s="14" t="s">
        <v>111</v>
      </c>
      <c r="AU138" s="14" t="s">
        <v>82</v>
      </c>
      <c r="AY138" s="14" t="s">
        <v>110</v>
      </c>
      <c r="BE138" s="202">
        <f>IF(N138="základní",J138,0)</f>
        <v>0</v>
      </c>
      <c r="BF138" s="202">
        <f>IF(N138="snížená",J138,0)</f>
        <v>0</v>
      </c>
      <c r="BG138" s="202">
        <f>IF(N138="zákl. přenesená",J138,0)</f>
        <v>0</v>
      </c>
      <c r="BH138" s="202">
        <f>IF(N138="sníž. přenesená",J138,0)</f>
        <v>0</v>
      </c>
      <c r="BI138" s="202">
        <f>IF(N138="nulová",J138,0)</f>
        <v>0</v>
      </c>
      <c r="BJ138" s="14" t="s">
        <v>80</v>
      </c>
      <c r="BK138" s="202">
        <f>ROUND(I138*H138,1)</f>
        <v>0</v>
      </c>
      <c r="BL138" s="14" t="s">
        <v>131</v>
      </c>
      <c r="BM138" s="14" t="s">
        <v>246</v>
      </c>
    </row>
    <row r="139" spans="2:51" s="11" customFormat="1" ht="12">
      <c r="B139" s="220"/>
      <c r="C139" s="221"/>
      <c r="D139" s="203" t="s">
        <v>170</v>
      </c>
      <c r="E139" s="222" t="s">
        <v>19</v>
      </c>
      <c r="F139" s="223" t="s">
        <v>192</v>
      </c>
      <c r="G139" s="221"/>
      <c r="H139" s="222" t="s">
        <v>19</v>
      </c>
      <c r="I139" s="224"/>
      <c r="J139" s="221"/>
      <c r="K139" s="221"/>
      <c r="L139" s="225"/>
      <c r="M139" s="226"/>
      <c r="N139" s="227"/>
      <c r="O139" s="227"/>
      <c r="P139" s="227"/>
      <c r="Q139" s="227"/>
      <c r="R139" s="227"/>
      <c r="S139" s="227"/>
      <c r="T139" s="228"/>
      <c r="AT139" s="229" t="s">
        <v>170</v>
      </c>
      <c r="AU139" s="229" t="s">
        <v>82</v>
      </c>
      <c r="AV139" s="11" t="s">
        <v>80</v>
      </c>
      <c r="AW139" s="11" t="s">
        <v>33</v>
      </c>
      <c r="AX139" s="11" t="s">
        <v>72</v>
      </c>
      <c r="AY139" s="229" t="s">
        <v>110</v>
      </c>
    </row>
    <row r="140" spans="2:51" s="12" customFormat="1" ht="12">
      <c r="B140" s="230"/>
      <c r="C140" s="231"/>
      <c r="D140" s="203" t="s">
        <v>170</v>
      </c>
      <c r="E140" s="232" t="s">
        <v>19</v>
      </c>
      <c r="F140" s="233" t="s">
        <v>193</v>
      </c>
      <c r="G140" s="231"/>
      <c r="H140" s="234">
        <v>160</v>
      </c>
      <c r="I140" s="235"/>
      <c r="J140" s="231"/>
      <c r="K140" s="231"/>
      <c r="L140" s="236"/>
      <c r="M140" s="237"/>
      <c r="N140" s="238"/>
      <c r="O140" s="238"/>
      <c r="P140" s="238"/>
      <c r="Q140" s="238"/>
      <c r="R140" s="238"/>
      <c r="S140" s="238"/>
      <c r="T140" s="239"/>
      <c r="AT140" s="240" t="s">
        <v>170</v>
      </c>
      <c r="AU140" s="240" t="s">
        <v>82</v>
      </c>
      <c r="AV140" s="12" t="s">
        <v>82</v>
      </c>
      <c r="AW140" s="12" t="s">
        <v>33</v>
      </c>
      <c r="AX140" s="12" t="s">
        <v>72</v>
      </c>
      <c r="AY140" s="240" t="s">
        <v>110</v>
      </c>
    </row>
    <row r="141" spans="2:65" s="1" customFormat="1" ht="16.5" customHeight="1">
      <c r="B141" s="35"/>
      <c r="C141" s="192" t="s">
        <v>247</v>
      </c>
      <c r="D141" s="192" t="s">
        <v>111</v>
      </c>
      <c r="E141" s="193" t="s">
        <v>248</v>
      </c>
      <c r="F141" s="194" t="s">
        <v>249</v>
      </c>
      <c r="G141" s="195" t="s">
        <v>166</v>
      </c>
      <c r="H141" s="196">
        <v>1670</v>
      </c>
      <c r="I141" s="197"/>
      <c r="J141" s="196">
        <f>ROUND(I141*H141,1)</f>
        <v>0</v>
      </c>
      <c r="K141" s="194" t="s">
        <v>115</v>
      </c>
      <c r="L141" s="40"/>
      <c r="M141" s="198" t="s">
        <v>19</v>
      </c>
      <c r="N141" s="199" t="s">
        <v>43</v>
      </c>
      <c r="O141" s="76"/>
      <c r="P141" s="200">
        <f>O141*H141</f>
        <v>0</v>
      </c>
      <c r="Q141" s="200">
        <v>0.216</v>
      </c>
      <c r="R141" s="200">
        <f>Q141*H141</f>
        <v>360.71999999999997</v>
      </c>
      <c r="S141" s="200">
        <v>0</v>
      </c>
      <c r="T141" s="201">
        <f>S141*H141</f>
        <v>0</v>
      </c>
      <c r="AR141" s="14" t="s">
        <v>131</v>
      </c>
      <c r="AT141" s="14" t="s">
        <v>111</v>
      </c>
      <c r="AU141" s="14" t="s">
        <v>82</v>
      </c>
      <c r="AY141" s="14" t="s">
        <v>110</v>
      </c>
      <c r="BE141" s="202">
        <f>IF(N141="základní",J141,0)</f>
        <v>0</v>
      </c>
      <c r="BF141" s="202">
        <f>IF(N141="snížená",J141,0)</f>
        <v>0</v>
      </c>
      <c r="BG141" s="202">
        <f>IF(N141="zákl. přenesená",J141,0)</f>
        <v>0</v>
      </c>
      <c r="BH141" s="202">
        <f>IF(N141="sníž. přenesená",J141,0)</f>
        <v>0</v>
      </c>
      <c r="BI141" s="202">
        <f>IF(N141="nulová",J141,0)</f>
        <v>0</v>
      </c>
      <c r="BJ141" s="14" t="s">
        <v>80</v>
      </c>
      <c r="BK141" s="202">
        <f>ROUND(I141*H141,1)</f>
        <v>0</v>
      </c>
      <c r="BL141" s="14" t="s">
        <v>131</v>
      </c>
      <c r="BM141" s="14" t="s">
        <v>250</v>
      </c>
    </row>
    <row r="142" spans="2:47" s="1" customFormat="1" ht="12">
      <c r="B142" s="35"/>
      <c r="C142" s="36"/>
      <c r="D142" s="203" t="s">
        <v>168</v>
      </c>
      <c r="E142" s="36"/>
      <c r="F142" s="204" t="s">
        <v>251</v>
      </c>
      <c r="G142" s="36"/>
      <c r="H142" s="36"/>
      <c r="I142" s="127"/>
      <c r="J142" s="36"/>
      <c r="K142" s="36"/>
      <c r="L142" s="40"/>
      <c r="M142" s="205"/>
      <c r="N142" s="76"/>
      <c r="O142" s="76"/>
      <c r="P142" s="76"/>
      <c r="Q142" s="76"/>
      <c r="R142" s="76"/>
      <c r="S142" s="76"/>
      <c r="T142" s="77"/>
      <c r="AT142" s="14" t="s">
        <v>168</v>
      </c>
      <c r="AU142" s="14" t="s">
        <v>82</v>
      </c>
    </row>
    <row r="143" spans="2:47" s="1" customFormat="1" ht="12">
      <c r="B143" s="35"/>
      <c r="C143" s="36"/>
      <c r="D143" s="203" t="s">
        <v>118</v>
      </c>
      <c r="E143" s="36"/>
      <c r="F143" s="204" t="s">
        <v>252</v>
      </c>
      <c r="G143" s="36"/>
      <c r="H143" s="36"/>
      <c r="I143" s="127"/>
      <c r="J143" s="36"/>
      <c r="K143" s="36"/>
      <c r="L143" s="40"/>
      <c r="M143" s="205"/>
      <c r="N143" s="76"/>
      <c r="O143" s="76"/>
      <c r="P143" s="76"/>
      <c r="Q143" s="76"/>
      <c r="R143" s="76"/>
      <c r="S143" s="76"/>
      <c r="T143" s="77"/>
      <c r="AT143" s="14" t="s">
        <v>118</v>
      </c>
      <c r="AU143" s="14" t="s">
        <v>82</v>
      </c>
    </row>
    <row r="144" spans="2:63" s="9" customFormat="1" ht="22.8" customHeight="1">
      <c r="B144" s="178"/>
      <c r="C144" s="179"/>
      <c r="D144" s="180" t="s">
        <v>71</v>
      </c>
      <c r="E144" s="218" t="s">
        <v>208</v>
      </c>
      <c r="F144" s="218" t="s">
        <v>253</v>
      </c>
      <c r="G144" s="179"/>
      <c r="H144" s="179"/>
      <c r="I144" s="182"/>
      <c r="J144" s="219">
        <f>BK144</f>
        <v>0</v>
      </c>
      <c r="K144" s="179"/>
      <c r="L144" s="184"/>
      <c r="M144" s="185"/>
      <c r="N144" s="186"/>
      <c r="O144" s="186"/>
      <c r="P144" s="187">
        <f>SUM(P145:P177)</f>
        <v>0</v>
      </c>
      <c r="Q144" s="186"/>
      <c r="R144" s="187">
        <f>SUM(R145:R177)</f>
        <v>5.218719999999999</v>
      </c>
      <c r="S144" s="186"/>
      <c r="T144" s="188">
        <f>SUM(T145:T177)</f>
        <v>986.4</v>
      </c>
      <c r="AR144" s="189" t="s">
        <v>80</v>
      </c>
      <c r="AT144" s="190" t="s">
        <v>71</v>
      </c>
      <c r="AU144" s="190" t="s">
        <v>80</v>
      </c>
      <c r="AY144" s="189" t="s">
        <v>110</v>
      </c>
      <c r="BK144" s="191">
        <f>SUM(BK145:BK177)</f>
        <v>0</v>
      </c>
    </row>
    <row r="145" spans="2:65" s="1" customFormat="1" ht="16.5" customHeight="1">
      <c r="B145" s="35"/>
      <c r="C145" s="192" t="s">
        <v>254</v>
      </c>
      <c r="D145" s="192" t="s">
        <v>111</v>
      </c>
      <c r="E145" s="193" t="s">
        <v>255</v>
      </c>
      <c r="F145" s="194" t="s">
        <v>256</v>
      </c>
      <c r="G145" s="195" t="s">
        <v>257</v>
      </c>
      <c r="H145" s="196">
        <v>4320</v>
      </c>
      <c r="I145" s="197"/>
      <c r="J145" s="196">
        <f>ROUND(I145*H145,1)</f>
        <v>0</v>
      </c>
      <c r="K145" s="194" t="s">
        <v>115</v>
      </c>
      <c r="L145" s="40"/>
      <c r="M145" s="198" t="s">
        <v>19</v>
      </c>
      <c r="N145" s="199" t="s">
        <v>43</v>
      </c>
      <c r="O145" s="76"/>
      <c r="P145" s="200">
        <f>O145*H145</f>
        <v>0</v>
      </c>
      <c r="Q145" s="200">
        <v>0.0002</v>
      </c>
      <c r="R145" s="200">
        <f>Q145*H145</f>
        <v>0.864</v>
      </c>
      <c r="S145" s="200">
        <v>0</v>
      </c>
      <c r="T145" s="201">
        <f>S145*H145</f>
        <v>0</v>
      </c>
      <c r="AR145" s="14" t="s">
        <v>131</v>
      </c>
      <c r="AT145" s="14" t="s">
        <v>111</v>
      </c>
      <c r="AU145" s="14" t="s">
        <v>82</v>
      </c>
      <c r="AY145" s="14" t="s">
        <v>110</v>
      </c>
      <c r="BE145" s="202">
        <f>IF(N145="základní",J145,0)</f>
        <v>0</v>
      </c>
      <c r="BF145" s="202">
        <f>IF(N145="snížená",J145,0)</f>
        <v>0</v>
      </c>
      <c r="BG145" s="202">
        <f>IF(N145="zákl. přenesená",J145,0)</f>
        <v>0</v>
      </c>
      <c r="BH145" s="202">
        <f>IF(N145="sníž. přenesená",J145,0)</f>
        <v>0</v>
      </c>
      <c r="BI145" s="202">
        <f>IF(N145="nulová",J145,0)</f>
        <v>0</v>
      </c>
      <c r="BJ145" s="14" t="s">
        <v>80</v>
      </c>
      <c r="BK145" s="202">
        <f>ROUND(I145*H145,1)</f>
        <v>0</v>
      </c>
      <c r="BL145" s="14" t="s">
        <v>131</v>
      </c>
      <c r="BM145" s="14" t="s">
        <v>258</v>
      </c>
    </row>
    <row r="146" spans="2:47" s="1" customFormat="1" ht="12">
      <c r="B146" s="35"/>
      <c r="C146" s="36"/>
      <c r="D146" s="203" t="s">
        <v>168</v>
      </c>
      <c r="E146" s="36"/>
      <c r="F146" s="204" t="s">
        <v>259</v>
      </c>
      <c r="G146" s="36"/>
      <c r="H146" s="36"/>
      <c r="I146" s="127"/>
      <c r="J146" s="36"/>
      <c r="K146" s="36"/>
      <c r="L146" s="40"/>
      <c r="M146" s="205"/>
      <c r="N146" s="76"/>
      <c r="O146" s="76"/>
      <c r="P146" s="76"/>
      <c r="Q146" s="76"/>
      <c r="R146" s="76"/>
      <c r="S146" s="76"/>
      <c r="T146" s="77"/>
      <c r="AT146" s="14" t="s">
        <v>168</v>
      </c>
      <c r="AU146" s="14" t="s">
        <v>82</v>
      </c>
    </row>
    <row r="147" spans="2:51" s="12" customFormat="1" ht="12">
      <c r="B147" s="230"/>
      <c r="C147" s="231"/>
      <c r="D147" s="203" t="s">
        <v>170</v>
      </c>
      <c r="E147" s="232" t="s">
        <v>19</v>
      </c>
      <c r="F147" s="233" t="s">
        <v>260</v>
      </c>
      <c r="G147" s="231"/>
      <c r="H147" s="234">
        <v>3340</v>
      </c>
      <c r="I147" s="235"/>
      <c r="J147" s="231"/>
      <c r="K147" s="231"/>
      <c r="L147" s="236"/>
      <c r="M147" s="237"/>
      <c r="N147" s="238"/>
      <c r="O147" s="238"/>
      <c r="P147" s="238"/>
      <c r="Q147" s="238"/>
      <c r="R147" s="238"/>
      <c r="S147" s="238"/>
      <c r="T147" s="239"/>
      <c r="AT147" s="240" t="s">
        <v>170</v>
      </c>
      <c r="AU147" s="240" t="s">
        <v>82</v>
      </c>
      <c r="AV147" s="12" t="s">
        <v>82</v>
      </c>
      <c r="AW147" s="12" t="s">
        <v>33</v>
      </c>
      <c r="AX147" s="12" t="s">
        <v>72</v>
      </c>
      <c r="AY147" s="240" t="s">
        <v>110</v>
      </c>
    </row>
    <row r="148" spans="2:51" s="11" customFormat="1" ht="12">
      <c r="B148" s="220"/>
      <c r="C148" s="221"/>
      <c r="D148" s="203" t="s">
        <v>170</v>
      </c>
      <c r="E148" s="222" t="s">
        <v>19</v>
      </c>
      <c r="F148" s="223" t="s">
        <v>171</v>
      </c>
      <c r="G148" s="221"/>
      <c r="H148" s="222" t="s">
        <v>19</v>
      </c>
      <c r="I148" s="224"/>
      <c r="J148" s="221"/>
      <c r="K148" s="221"/>
      <c r="L148" s="225"/>
      <c r="M148" s="226"/>
      <c r="N148" s="227"/>
      <c r="O148" s="227"/>
      <c r="P148" s="227"/>
      <c r="Q148" s="227"/>
      <c r="R148" s="227"/>
      <c r="S148" s="227"/>
      <c r="T148" s="228"/>
      <c r="AT148" s="229" t="s">
        <v>170</v>
      </c>
      <c r="AU148" s="229" t="s">
        <v>82</v>
      </c>
      <c r="AV148" s="11" t="s">
        <v>80</v>
      </c>
      <c r="AW148" s="11" t="s">
        <v>33</v>
      </c>
      <c r="AX148" s="11" t="s">
        <v>72</v>
      </c>
      <c r="AY148" s="229" t="s">
        <v>110</v>
      </c>
    </row>
    <row r="149" spans="2:51" s="12" customFormat="1" ht="12">
      <c r="B149" s="230"/>
      <c r="C149" s="231"/>
      <c r="D149" s="203" t="s">
        <v>170</v>
      </c>
      <c r="E149" s="232" t="s">
        <v>19</v>
      </c>
      <c r="F149" s="233" t="s">
        <v>261</v>
      </c>
      <c r="G149" s="231"/>
      <c r="H149" s="234">
        <v>980</v>
      </c>
      <c r="I149" s="235"/>
      <c r="J149" s="231"/>
      <c r="K149" s="231"/>
      <c r="L149" s="236"/>
      <c r="M149" s="237"/>
      <c r="N149" s="238"/>
      <c r="O149" s="238"/>
      <c r="P149" s="238"/>
      <c r="Q149" s="238"/>
      <c r="R149" s="238"/>
      <c r="S149" s="238"/>
      <c r="T149" s="239"/>
      <c r="AT149" s="240" t="s">
        <v>170</v>
      </c>
      <c r="AU149" s="240" t="s">
        <v>82</v>
      </c>
      <c r="AV149" s="12" t="s">
        <v>82</v>
      </c>
      <c r="AW149" s="12" t="s">
        <v>33</v>
      </c>
      <c r="AX149" s="12" t="s">
        <v>72</v>
      </c>
      <c r="AY149" s="240" t="s">
        <v>110</v>
      </c>
    </row>
    <row r="150" spans="2:65" s="1" customFormat="1" ht="22.5" customHeight="1">
      <c r="B150" s="35"/>
      <c r="C150" s="192" t="s">
        <v>262</v>
      </c>
      <c r="D150" s="192" t="s">
        <v>111</v>
      </c>
      <c r="E150" s="193" t="s">
        <v>263</v>
      </c>
      <c r="F150" s="194" t="s">
        <v>264</v>
      </c>
      <c r="G150" s="195" t="s">
        <v>166</v>
      </c>
      <c r="H150" s="196">
        <v>9860</v>
      </c>
      <c r="I150" s="197"/>
      <c r="J150" s="196">
        <f>ROUND(I150*H150,1)</f>
        <v>0</v>
      </c>
      <c r="K150" s="194" t="s">
        <v>115</v>
      </c>
      <c r="L150" s="40"/>
      <c r="M150" s="198" t="s">
        <v>19</v>
      </c>
      <c r="N150" s="199" t="s">
        <v>43</v>
      </c>
      <c r="O150" s="76"/>
      <c r="P150" s="200">
        <f>O150*H150</f>
        <v>0</v>
      </c>
      <c r="Q150" s="200">
        <v>0</v>
      </c>
      <c r="R150" s="200">
        <f>Q150*H150</f>
        <v>0</v>
      </c>
      <c r="S150" s="200">
        <v>0.02</v>
      </c>
      <c r="T150" s="201">
        <f>S150*H150</f>
        <v>197.20000000000002</v>
      </c>
      <c r="AR150" s="14" t="s">
        <v>131</v>
      </c>
      <c r="AT150" s="14" t="s">
        <v>111</v>
      </c>
      <c r="AU150" s="14" t="s">
        <v>82</v>
      </c>
      <c r="AY150" s="14" t="s">
        <v>110</v>
      </c>
      <c r="BE150" s="202">
        <f>IF(N150="základní",J150,0)</f>
        <v>0</v>
      </c>
      <c r="BF150" s="202">
        <f>IF(N150="snížená",J150,0)</f>
        <v>0</v>
      </c>
      <c r="BG150" s="202">
        <f>IF(N150="zákl. přenesená",J150,0)</f>
        <v>0</v>
      </c>
      <c r="BH150" s="202">
        <f>IF(N150="sníž. přenesená",J150,0)</f>
        <v>0</v>
      </c>
      <c r="BI150" s="202">
        <f>IF(N150="nulová",J150,0)</f>
        <v>0</v>
      </c>
      <c r="BJ150" s="14" t="s">
        <v>80</v>
      </c>
      <c r="BK150" s="202">
        <f>ROUND(I150*H150,1)</f>
        <v>0</v>
      </c>
      <c r="BL150" s="14" t="s">
        <v>131</v>
      </c>
      <c r="BM150" s="14" t="s">
        <v>265</v>
      </c>
    </row>
    <row r="151" spans="2:47" s="1" customFormat="1" ht="12">
      <c r="B151" s="35"/>
      <c r="C151" s="36"/>
      <c r="D151" s="203" t="s">
        <v>168</v>
      </c>
      <c r="E151" s="36"/>
      <c r="F151" s="204" t="s">
        <v>266</v>
      </c>
      <c r="G151" s="36"/>
      <c r="H151" s="36"/>
      <c r="I151" s="127"/>
      <c r="J151" s="36"/>
      <c r="K151" s="36"/>
      <c r="L151" s="40"/>
      <c r="M151" s="205"/>
      <c r="N151" s="76"/>
      <c r="O151" s="76"/>
      <c r="P151" s="76"/>
      <c r="Q151" s="76"/>
      <c r="R151" s="76"/>
      <c r="S151" s="76"/>
      <c r="T151" s="77"/>
      <c r="AT151" s="14" t="s">
        <v>168</v>
      </c>
      <c r="AU151" s="14" t="s">
        <v>82</v>
      </c>
    </row>
    <row r="152" spans="2:65" s="1" customFormat="1" ht="16.5" customHeight="1">
      <c r="B152" s="35"/>
      <c r="C152" s="192" t="s">
        <v>267</v>
      </c>
      <c r="D152" s="192" t="s">
        <v>111</v>
      </c>
      <c r="E152" s="193" t="s">
        <v>268</v>
      </c>
      <c r="F152" s="194" t="s">
        <v>269</v>
      </c>
      <c r="G152" s="195" t="s">
        <v>166</v>
      </c>
      <c r="H152" s="196">
        <v>9860</v>
      </c>
      <c r="I152" s="197"/>
      <c r="J152" s="196">
        <f>ROUND(I152*H152,1)</f>
        <v>0</v>
      </c>
      <c r="K152" s="194" t="s">
        <v>19</v>
      </c>
      <c r="L152" s="40"/>
      <c r="M152" s="198" t="s">
        <v>19</v>
      </c>
      <c r="N152" s="199" t="s">
        <v>43</v>
      </c>
      <c r="O152" s="76"/>
      <c r="P152" s="200">
        <f>O152*H152</f>
        <v>0</v>
      </c>
      <c r="Q152" s="200">
        <v>0</v>
      </c>
      <c r="R152" s="200">
        <f>Q152*H152</f>
        <v>0</v>
      </c>
      <c r="S152" s="200">
        <v>0</v>
      </c>
      <c r="T152" s="201">
        <f>S152*H152</f>
        <v>0</v>
      </c>
      <c r="AR152" s="14" t="s">
        <v>131</v>
      </c>
      <c r="AT152" s="14" t="s">
        <v>111</v>
      </c>
      <c r="AU152" s="14" t="s">
        <v>82</v>
      </c>
      <c r="AY152" s="14" t="s">
        <v>110</v>
      </c>
      <c r="BE152" s="202">
        <f>IF(N152="základní",J152,0)</f>
        <v>0</v>
      </c>
      <c r="BF152" s="202">
        <f>IF(N152="snížená",J152,0)</f>
        <v>0</v>
      </c>
      <c r="BG152" s="202">
        <f>IF(N152="zákl. přenesená",J152,0)</f>
        <v>0</v>
      </c>
      <c r="BH152" s="202">
        <f>IF(N152="sníž. přenesená",J152,0)</f>
        <v>0</v>
      </c>
      <c r="BI152" s="202">
        <f>IF(N152="nulová",J152,0)</f>
        <v>0</v>
      </c>
      <c r="BJ152" s="14" t="s">
        <v>80</v>
      </c>
      <c r="BK152" s="202">
        <f>ROUND(I152*H152,1)</f>
        <v>0</v>
      </c>
      <c r="BL152" s="14" t="s">
        <v>131</v>
      </c>
      <c r="BM152" s="14" t="s">
        <v>270</v>
      </c>
    </row>
    <row r="153" spans="2:65" s="1" customFormat="1" ht="16.5" customHeight="1">
      <c r="B153" s="35"/>
      <c r="C153" s="192" t="s">
        <v>7</v>
      </c>
      <c r="D153" s="192" t="s">
        <v>111</v>
      </c>
      <c r="E153" s="193" t="s">
        <v>271</v>
      </c>
      <c r="F153" s="194" t="s">
        <v>272</v>
      </c>
      <c r="G153" s="195" t="s">
        <v>257</v>
      </c>
      <c r="H153" s="196">
        <v>630</v>
      </c>
      <c r="I153" s="197"/>
      <c r="J153" s="196">
        <f>ROUND(I153*H153,1)</f>
        <v>0</v>
      </c>
      <c r="K153" s="194" t="s">
        <v>115</v>
      </c>
      <c r="L153" s="40"/>
      <c r="M153" s="198" t="s">
        <v>19</v>
      </c>
      <c r="N153" s="199" t="s">
        <v>43</v>
      </c>
      <c r="O153" s="76"/>
      <c r="P153" s="200">
        <f>O153*H153</f>
        <v>0</v>
      </c>
      <c r="Q153" s="200">
        <v>0</v>
      </c>
      <c r="R153" s="200">
        <f>Q153*H153</f>
        <v>0</v>
      </c>
      <c r="S153" s="200">
        <v>0</v>
      </c>
      <c r="T153" s="201">
        <f>S153*H153</f>
        <v>0</v>
      </c>
      <c r="AR153" s="14" t="s">
        <v>131</v>
      </c>
      <c r="AT153" s="14" t="s">
        <v>111</v>
      </c>
      <c r="AU153" s="14" t="s">
        <v>82</v>
      </c>
      <c r="AY153" s="14" t="s">
        <v>110</v>
      </c>
      <c r="BE153" s="202">
        <f>IF(N153="základní",J153,0)</f>
        <v>0</v>
      </c>
      <c r="BF153" s="202">
        <f>IF(N153="snížená",J153,0)</f>
        <v>0</v>
      </c>
      <c r="BG153" s="202">
        <f>IF(N153="zákl. přenesená",J153,0)</f>
        <v>0</v>
      </c>
      <c r="BH153" s="202">
        <f>IF(N153="sníž. přenesená",J153,0)</f>
        <v>0</v>
      </c>
      <c r="BI153" s="202">
        <f>IF(N153="nulová",J153,0)</f>
        <v>0</v>
      </c>
      <c r="BJ153" s="14" t="s">
        <v>80</v>
      </c>
      <c r="BK153" s="202">
        <f>ROUND(I153*H153,1)</f>
        <v>0</v>
      </c>
      <c r="BL153" s="14" t="s">
        <v>131</v>
      </c>
      <c r="BM153" s="14" t="s">
        <v>273</v>
      </c>
    </row>
    <row r="154" spans="2:47" s="1" customFormat="1" ht="12">
      <c r="B154" s="35"/>
      <c r="C154" s="36"/>
      <c r="D154" s="203" t="s">
        <v>168</v>
      </c>
      <c r="E154" s="36"/>
      <c r="F154" s="204" t="s">
        <v>274</v>
      </c>
      <c r="G154" s="36"/>
      <c r="H154" s="36"/>
      <c r="I154" s="127"/>
      <c r="J154" s="36"/>
      <c r="K154" s="36"/>
      <c r="L154" s="40"/>
      <c r="M154" s="205"/>
      <c r="N154" s="76"/>
      <c r="O154" s="76"/>
      <c r="P154" s="76"/>
      <c r="Q154" s="76"/>
      <c r="R154" s="76"/>
      <c r="S154" s="76"/>
      <c r="T154" s="77"/>
      <c r="AT154" s="14" t="s">
        <v>168</v>
      </c>
      <c r="AU154" s="14" t="s">
        <v>82</v>
      </c>
    </row>
    <row r="155" spans="2:51" s="12" customFormat="1" ht="12">
      <c r="B155" s="230"/>
      <c r="C155" s="231"/>
      <c r="D155" s="203" t="s">
        <v>170</v>
      </c>
      <c r="E155" s="232" t="s">
        <v>19</v>
      </c>
      <c r="F155" s="233" t="s">
        <v>275</v>
      </c>
      <c r="G155" s="231"/>
      <c r="H155" s="234">
        <v>80</v>
      </c>
      <c r="I155" s="235"/>
      <c r="J155" s="231"/>
      <c r="K155" s="231"/>
      <c r="L155" s="236"/>
      <c r="M155" s="237"/>
      <c r="N155" s="238"/>
      <c r="O155" s="238"/>
      <c r="P155" s="238"/>
      <c r="Q155" s="238"/>
      <c r="R155" s="238"/>
      <c r="S155" s="238"/>
      <c r="T155" s="239"/>
      <c r="AT155" s="240" t="s">
        <v>170</v>
      </c>
      <c r="AU155" s="240" t="s">
        <v>82</v>
      </c>
      <c r="AV155" s="12" t="s">
        <v>82</v>
      </c>
      <c r="AW155" s="12" t="s">
        <v>33</v>
      </c>
      <c r="AX155" s="12" t="s">
        <v>72</v>
      </c>
      <c r="AY155" s="240" t="s">
        <v>110</v>
      </c>
    </row>
    <row r="156" spans="2:51" s="11" customFormat="1" ht="12">
      <c r="B156" s="220"/>
      <c r="C156" s="221"/>
      <c r="D156" s="203" t="s">
        <v>170</v>
      </c>
      <c r="E156" s="222" t="s">
        <v>19</v>
      </c>
      <c r="F156" s="223" t="s">
        <v>171</v>
      </c>
      <c r="G156" s="221"/>
      <c r="H156" s="222" t="s">
        <v>19</v>
      </c>
      <c r="I156" s="224"/>
      <c r="J156" s="221"/>
      <c r="K156" s="221"/>
      <c r="L156" s="225"/>
      <c r="M156" s="226"/>
      <c r="N156" s="227"/>
      <c r="O156" s="227"/>
      <c r="P156" s="227"/>
      <c r="Q156" s="227"/>
      <c r="R156" s="227"/>
      <c r="S156" s="227"/>
      <c r="T156" s="228"/>
      <c r="AT156" s="229" t="s">
        <v>170</v>
      </c>
      <c r="AU156" s="229" t="s">
        <v>82</v>
      </c>
      <c r="AV156" s="11" t="s">
        <v>80</v>
      </c>
      <c r="AW156" s="11" t="s">
        <v>33</v>
      </c>
      <c r="AX156" s="11" t="s">
        <v>72</v>
      </c>
      <c r="AY156" s="229" t="s">
        <v>110</v>
      </c>
    </row>
    <row r="157" spans="2:51" s="12" customFormat="1" ht="12">
      <c r="B157" s="230"/>
      <c r="C157" s="231"/>
      <c r="D157" s="203" t="s">
        <v>170</v>
      </c>
      <c r="E157" s="232" t="s">
        <v>19</v>
      </c>
      <c r="F157" s="233" t="s">
        <v>276</v>
      </c>
      <c r="G157" s="231"/>
      <c r="H157" s="234">
        <v>550</v>
      </c>
      <c r="I157" s="235"/>
      <c r="J157" s="231"/>
      <c r="K157" s="231"/>
      <c r="L157" s="236"/>
      <c r="M157" s="237"/>
      <c r="N157" s="238"/>
      <c r="O157" s="238"/>
      <c r="P157" s="238"/>
      <c r="Q157" s="238"/>
      <c r="R157" s="238"/>
      <c r="S157" s="238"/>
      <c r="T157" s="239"/>
      <c r="AT157" s="240" t="s">
        <v>170</v>
      </c>
      <c r="AU157" s="240" t="s">
        <v>82</v>
      </c>
      <c r="AV157" s="12" t="s">
        <v>82</v>
      </c>
      <c r="AW157" s="12" t="s">
        <v>33</v>
      </c>
      <c r="AX157" s="12" t="s">
        <v>72</v>
      </c>
      <c r="AY157" s="240" t="s">
        <v>110</v>
      </c>
    </row>
    <row r="158" spans="2:65" s="1" customFormat="1" ht="22.5" customHeight="1">
      <c r="B158" s="35"/>
      <c r="C158" s="192" t="s">
        <v>277</v>
      </c>
      <c r="D158" s="192" t="s">
        <v>111</v>
      </c>
      <c r="E158" s="193" t="s">
        <v>278</v>
      </c>
      <c r="F158" s="194" t="s">
        <v>279</v>
      </c>
      <c r="G158" s="195" t="s">
        <v>257</v>
      </c>
      <c r="H158" s="196">
        <v>630</v>
      </c>
      <c r="I158" s="197"/>
      <c r="J158" s="196">
        <f>ROUND(I158*H158,1)</f>
        <v>0</v>
      </c>
      <c r="K158" s="194" t="s">
        <v>226</v>
      </c>
      <c r="L158" s="40"/>
      <c r="M158" s="198" t="s">
        <v>19</v>
      </c>
      <c r="N158" s="199" t="s">
        <v>43</v>
      </c>
      <c r="O158" s="76"/>
      <c r="P158" s="200">
        <f>O158*H158</f>
        <v>0</v>
      </c>
      <c r="Q158" s="200">
        <v>6E-05</v>
      </c>
      <c r="R158" s="200">
        <f>Q158*H158</f>
        <v>0.0378</v>
      </c>
      <c r="S158" s="200">
        <v>0</v>
      </c>
      <c r="T158" s="201">
        <f>S158*H158</f>
        <v>0</v>
      </c>
      <c r="AR158" s="14" t="s">
        <v>131</v>
      </c>
      <c r="AT158" s="14" t="s">
        <v>111</v>
      </c>
      <c r="AU158" s="14" t="s">
        <v>82</v>
      </c>
      <c r="AY158" s="14" t="s">
        <v>110</v>
      </c>
      <c r="BE158" s="202">
        <f>IF(N158="základní",J158,0)</f>
        <v>0</v>
      </c>
      <c r="BF158" s="202">
        <f>IF(N158="snížená",J158,0)</f>
        <v>0</v>
      </c>
      <c r="BG158" s="202">
        <f>IF(N158="zákl. přenesená",J158,0)</f>
        <v>0</v>
      </c>
      <c r="BH158" s="202">
        <f>IF(N158="sníž. přenesená",J158,0)</f>
        <v>0</v>
      </c>
      <c r="BI158" s="202">
        <f>IF(N158="nulová",J158,0)</f>
        <v>0</v>
      </c>
      <c r="BJ158" s="14" t="s">
        <v>80</v>
      </c>
      <c r="BK158" s="202">
        <f>ROUND(I158*H158,1)</f>
        <v>0</v>
      </c>
      <c r="BL158" s="14" t="s">
        <v>131</v>
      </c>
      <c r="BM158" s="14" t="s">
        <v>280</v>
      </c>
    </row>
    <row r="159" spans="2:47" s="1" customFormat="1" ht="12">
      <c r="B159" s="35"/>
      <c r="C159" s="36"/>
      <c r="D159" s="203" t="s">
        <v>168</v>
      </c>
      <c r="E159" s="36"/>
      <c r="F159" s="204" t="s">
        <v>281</v>
      </c>
      <c r="G159" s="36"/>
      <c r="H159" s="36"/>
      <c r="I159" s="127"/>
      <c r="J159" s="36"/>
      <c r="K159" s="36"/>
      <c r="L159" s="40"/>
      <c r="M159" s="205"/>
      <c r="N159" s="76"/>
      <c r="O159" s="76"/>
      <c r="P159" s="76"/>
      <c r="Q159" s="76"/>
      <c r="R159" s="76"/>
      <c r="S159" s="76"/>
      <c r="T159" s="77"/>
      <c r="AT159" s="14" t="s">
        <v>168</v>
      </c>
      <c r="AU159" s="14" t="s">
        <v>82</v>
      </c>
    </row>
    <row r="160" spans="2:65" s="1" customFormat="1" ht="16.5" customHeight="1">
      <c r="B160" s="35"/>
      <c r="C160" s="192" t="s">
        <v>282</v>
      </c>
      <c r="D160" s="192" t="s">
        <v>111</v>
      </c>
      <c r="E160" s="193" t="s">
        <v>283</v>
      </c>
      <c r="F160" s="194" t="s">
        <v>284</v>
      </c>
      <c r="G160" s="195" t="s">
        <v>122</v>
      </c>
      <c r="H160" s="196">
        <v>6</v>
      </c>
      <c r="I160" s="197"/>
      <c r="J160" s="196">
        <f>ROUND(I160*H160,1)</f>
        <v>0</v>
      </c>
      <c r="K160" s="194" t="s">
        <v>115</v>
      </c>
      <c r="L160" s="40"/>
      <c r="M160" s="198" t="s">
        <v>19</v>
      </c>
      <c r="N160" s="199" t="s">
        <v>43</v>
      </c>
      <c r="O160" s="76"/>
      <c r="P160" s="200">
        <f>O160*H160</f>
        <v>0</v>
      </c>
      <c r="Q160" s="200">
        <v>0.42368</v>
      </c>
      <c r="R160" s="200">
        <f>Q160*H160</f>
        <v>2.54208</v>
      </c>
      <c r="S160" s="200">
        <v>0</v>
      </c>
      <c r="T160" s="201">
        <f>S160*H160</f>
        <v>0</v>
      </c>
      <c r="AR160" s="14" t="s">
        <v>131</v>
      </c>
      <c r="AT160" s="14" t="s">
        <v>111</v>
      </c>
      <c r="AU160" s="14" t="s">
        <v>82</v>
      </c>
      <c r="AY160" s="14" t="s">
        <v>110</v>
      </c>
      <c r="BE160" s="202">
        <f>IF(N160="základní",J160,0)</f>
        <v>0</v>
      </c>
      <c r="BF160" s="202">
        <f>IF(N160="snížená",J160,0)</f>
        <v>0</v>
      </c>
      <c r="BG160" s="202">
        <f>IF(N160="zákl. přenesená",J160,0)</f>
        <v>0</v>
      </c>
      <c r="BH160" s="202">
        <f>IF(N160="sníž. přenesená",J160,0)</f>
        <v>0</v>
      </c>
      <c r="BI160" s="202">
        <f>IF(N160="nulová",J160,0)</f>
        <v>0</v>
      </c>
      <c r="BJ160" s="14" t="s">
        <v>80</v>
      </c>
      <c r="BK160" s="202">
        <f>ROUND(I160*H160,1)</f>
        <v>0</v>
      </c>
      <c r="BL160" s="14" t="s">
        <v>131</v>
      </c>
      <c r="BM160" s="14" t="s">
        <v>285</v>
      </c>
    </row>
    <row r="161" spans="2:47" s="1" customFormat="1" ht="12">
      <c r="B161" s="35"/>
      <c r="C161" s="36"/>
      <c r="D161" s="203" t="s">
        <v>168</v>
      </c>
      <c r="E161" s="36"/>
      <c r="F161" s="204" t="s">
        <v>286</v>
      </c>
      <c r="G161" s="36"/>
      <c r="H161" s="36"/>
      <c r="I161" s="127"/>
      <c r="J161" s="36"/>
      <c r="K161" s="36"/>
      <c r="L161" s="40"/>
      <c r="M161" s="205"/>
      <c r="N161" s="76"/>
      <c r="O161" s="76"/>
      <c r="P161" s="76"/>
      <c r="Q161" s="76"/>
      <c r="R161" s="76"/>
      <c r="S161" s="76"/>
      <c r="T161" s="77"/>
      <c r="AT161" s="14" t="s">
        <v>168</v>
      </c>
      <c r="AU161" s="14" t="s">
        <v>82</v>
      </c>
    </row>
    <row r="162" spans="2:51" s="11" customFormat="1" ht="12">
      <c r="B162" s="220"/>
      <c r="C162" s="221"/>
      <c r="D162" s="203" t="s">
        <v>170</v>
      </c>
      <c r="E162" s="222" t="s">
        <v>19</v>
      </c>
      <c r="F162" s="223" t="s">
        <v>171</v>
      </c>
      <c r="G162" s="221"/>
      <c r="H162" s="222" t="s">
        <v>19</v>
      </c>
      <c r="I162" s="224"/>
      <c r="J162" s="221"/>
      <c r="K162" s="221"/>
      <c r="L162" s="225"/>
      <c r="M162" s="226"/>
      <c r="N162" s="227"/>
      <c r="O162" s="227"/>
      <c r="P162" s="227"/>
      <c r="Q162" s="227"/>
      <c r="R162" s="227"/>
      <c r="S162" s="227"/>
      <c r="T162" s="228"/>
      <c r="AT162" s="229" t="s">
        <v>170</v>
      </c>
      <c r="AU162" s="229" t="s">
        <v>82</v>
      </c>
      <c r="AV162" s="11" t="s">
        <v>80</v>
      </c>
      <c r="AW162" s="11" t="s">
        <v>33</v>
      </c>
      <c r="AX162" s="11" t="s">
        <v>72</v>
      </c>
      <c r="AY162" s="229" t="s">
        <v>110</v>
      </c>
    </row>
    <row r="163" spans="2:51" s="12" customFormat="1" ht="12">
      <c r="B163" s="230"/>
      <c r="C163" s="231"/>
      <c r="D163" s="203" t="s">
        <v>170</v>
      </c>
      <c r="E163" s="232" t="s">
        <v>19</v>
      </c>
      <c r="F163" s="233" t="s">
        <v>140</v>
      </c>
      <c r="G163" s="231"/>
      <c r="H163" s="234">
        <v>6</v>
      </c>
      <c r="I163" s="235"/>
      <c r="J163" s="231"/>
      <c r="K163" s="231"/>
      <c r="L163" s="236"/>
      <c r="M163" s="237"/>
      <c r="N163" s="238"/>
      <c r="O163" s="238"/>
      <c r="P163" s="238"/>
      <c r="Q163" s="238"/>
      <c r="R163" s="238"/>
      <c r="S163" s="238"/>
      <c r="T163" s="239"/>
      <c r="AT163" s="240" t="s">
        <v>170</v>
      </c>
      <c r="AU163" s="240" t="s">
        <v>82</v>
      </c>
      <c r="AV163" s="12" t="s">
        <v>82</v>
      </c>
      <c r="AW163" s="12" t="s">
        <v>33</v>
      </c>
      <c r="AX163" s="12" t="s">
        <v>72</v>
      </c>
      <c r="AY163" s="240" t="s">
        <v>110</v>
      </c>
    </row>
    <row r="164" spans="2:65" s="1" customFormat="1" ht="22.5" customHeight="1">
      <c r="B164" s="35"/>
      <c r="C164" s="192" t="s">
        <v>287</v>
      </c>
      <c r="D164" s="192" t="s">
        <v>111</v>
      </c>
      <c r="E164" s="193" t="s">
        <v>288</v>
      </c>
      <c r="F164" s="194" t="s">
        <v>289</v>
      </c>
      <c r="G164" s="195" t="s">
        <v>122</v>
      </c>
      <c r="H164" s="196">
        <v>3</v>
      </c>
      <c r="I164" s="197"/>
      <c r="J164" s="196">
        <f>ROUND(I164*H164,1)</f>
        <v>0</v>
      </c>
      <c r="K164" s="194" t="s">
        <v>115</v>
      </c>
      <c r="L164" s="40"/>
      <c r="M164" s="198" t="s">
        <v>19</v>
      </c>
      <c r="N164" s="199" t="s">
        <v>43</v>
      </c>
      <c r="O164" s="76"/>
      <c r="P164" s="200">
        <f>O164*H164</f>
        <v>0</v>
      </c>
      <c r="Q164" s="200">
        <v>0.31108</v>
      </c>
      <c r="R164" s="200">
        <f>Q164*H164</f>
        <v>0.9332400000000001</v>
      </c>
      <c r="S164" s="200">
        <v>0</v>
      </c>
      <c r="T164" s="201">
        <f>S164*H164</f>
        <v>0</v>
      </c>
      <c r="AR164" s="14" t="s">
        <v>131</v>
      </c>
      <c r="AT164" s="14" t="s">
        <v>111</v>
      </c>
      <c r="AU164" s="14" t="s">
        <v>82</v>
      </c>
      <c r="AY164" s="14" t="s">
        <v>110</v>
      </c>
      <c r="BE164" s="202">
        <f>IF(N164="základní",J164,0)</f>
        <v>0</v>
      </c>
      <c r="BF164" s="202">
        <f>IF(N164="snížená",J164,0)</f>
        <v>0</v>
      </c>
      <c r="BG164" s="202">
        <f>IF(N164="zákl. přenesená",J164,0)</f>
        <v>0</v>
      </c>
      <c r="BH164" s="202">
        <f>IF(N164="sníž. přenesená",J164,0)</f>
        <v>0</v>
      </c>
      <c r="BI164" s="202">
        <f>IF(N164="nulová",J164,0)</f>
        <v>0</v>
      </c>
      <c r="BJ164" s="14" t="s">
        <v>80</v>
      </c>
      <c r="BK164" s="202">
        <f>ROUND(I164*H164,1)</f>
        <v>0</v>
      </c>
      <c r="BL164" s="14" t="s">
        <v>131</v>
      </c>
      <c r="BM164" s="14" t="s">
        <v>290</v>
      </c>
    </row>
    <row r="165" spans="2:47" s="1" customFormat="1" ht="12">
      <c r="B165" s="35"/>
      <c r="C165" s="36"/>
      <c r="D165" s="203" t="s">
        <v>168</v>
      </c>
      <c r="E165" s="36"/>
      <c r="F165" s="204" t="s">
        <v>286</v>
      </c>
      <c r="G165" s="36"/>
      <c r="H165" s="36"/>
      <c r="I165" s="127"/>
      <c r="J165" s="36"/>
      <c r="K165" s="36"/>
      <c r="L165" s="40"/>
      <c r="M165" s="205"/>
      <c r="N165" s="76"/>
      <c r="O165" s="76"/>
      <c r="P165" s="76"/>
      <c r="Q165" s="76"/>
      <c r="R165" s="76"/>
      <c r="S165" s="76"/>
      <c r="T165" s="77"/>
      <c r="AT165" s="14" t="s">
        <v>168</v>
      </c>
      <c r="AU165" s="14" t="s">
        <v>82</v>
      </c>
    </row>
    <row r="166" spans="2:51" s="11" customFormat="1" ht="12">
      <c r="B166" s="220"/>
      <c r="C166" s="221"/>
      <c r="D166" s="203" t="s">
        <v>170</v>
      </c>
      <c r="E166" s="222" t="s">
        <v>19</v>
      </c>
      <c r="F166" s="223" t="s">
        <v>171</v>
      </c>
      <c r="G166" s="221"/>
      <c r="H166" s="222" t="s">
        <v>19</v>
      </c>
      <c r="I166" s="224"/>
      <c r="J166" s="221"/>
      <c r="K166" s="221"/>
      <c r="L166" s="225"/>
      <c r="M166" s="226"/>
      <c r="N166" s="227"/>
      <c r="O166" s="227"/>
      <c r="P166" s="227"/>
      <c r="Q166" s="227"/>
      <c r="R166" s="227"/>
      <c r="S166" s="227"/>
      <c r="T166" s="228"/>
      <c r="AT166" s="229" t="s">
        <v>170</v>
      </c>
      <c r="AU166" s="229" t="s">
        <v>82</v>
      </c>
      <c r="AV166" s="11" t="s">
        <v>80</v>
      </c>
      <c r="AW166" s="11" t="s">
        <v>33</v>
      </c>
      <c r="AX166" s="11" t="s">
        <v>72</v>
      </c>
      <c r="AY166" s="229" t="s">
        <v>110</v>
      </c>
    </row>
    <row r="167" spans="2:51" s="12" customFormat="1" ht="12">
      <c r="B167" s="230"/>
      <c r="C167" s="231"/>
      <c r="D167" s="203" t="s">
        <v>170</v>
      </c>
      <c r="E167" s="232" t="s">
        <v>19</v>
      </c>
      <c r="F167" s="233" t="s">
        <v>126</v>
      </c>
      <c r="G167" s="231"/>
      <c r="H167" s="234">
        <v>3</v>
      </c>
      <c r="I167" s="235"/>
      <c r="J167" s="231"/>
      <c r="K167" s="231"/>
      <c r="L167" s="236"/>
      <c r="M167" s="237"/>
      <c r="N167" s="238"/>
      <c r="O167" s="238"/>
      <c r="P167" s="238"/>
      <c r="Q167" s="238"/>
      <c r="R167" s="238"/>
      <c r="S167" s="238"/>
      <c r="T167" s="239"/>
      <c r="AT167" s="240" t="s">
        <v>170</v>
      </c>
      <c r="AU167" s="240" t="s">
        <v>82</v>
      </c>
      <c r="AV167" s="12" t="s">
        <v>82</v>
      </c>
      <c r="AW167" s="12" t="s">
        <v>33</v>
      </c>
      <c r="AX167" s="12" t="s">
        <v>72</v>
      </c>
      <c r="AY167" s="240" t="s">
        <v>110</v>
      </c>
    </row>
    <row r="168" spans="2:65" s="1" customFormat="1" ht="16.5" customHeight="1">
      <c r="B168" s="35"/>
      <c r="C168" s="192" t="s">
        <v>291</v>
      </c>
      <c r="D168" s="192" t="s">
        <v>111</v>
      </c>
      <c r="E168" s="193" t="s">
        <v>292</v>
      </c>
      <c r="F168" s="194" t="s">
        <v>293</v>
      </c>
      <c r="G168" s="195" t="s">
        <v>122</v>
      </c>
      <c r="H168" s="196">
        <v>2</v>
      </c>
      <c r="I168" s="197"/>
      <c r="J168" s="196">
        <f>ROUND(I168*H168,1)</f>
        <v>0</v>
      </c>
      <c r="K168" s="194" t="s">
        <v>115</v>
      </c>
      <c r="L168" s="40"/>
      <c r="M168" s="198" t="s">
        <v>19</v>
      </c>
      <c r="N168" s="199" t="s">
        <v>43</v>
      </c>
      <c r="O168" s="76"/>
      <c r="P168" s="200">
        <f>O168*H168</f>
        <v>0</v>
      </c>
      <c r="Q168" s="200">
        <v>0.4208</v>
      </c>
      <c r="R168" s="200">
        <f>Q168*H168</f>
        <v>0.8416</v>
      </c>
      <c r="S168" s="200">
        <v>0</v>
      </c>
      <c r="T168" s="201">
        <f>S168*H168</f>
        <v>0</v>
      </c>
      <c r="AR168" s="14" t="s">
        <v>131</v>
      </c>
      <c r="AT168" s="14" t="s">
        <v>111</v>
      </c>
      <c r="AU168" s="14" t="s">
        <v>82</v>
      </c>
      <c r="AY168" s="14" t="s">
        <v>110</v>
      </c>
      <c r="BE168" s="202">
        <f>IF(N168="základní",J168,0)</f>
        <v>0</v>
      </c>
      <c r="BF168" s="202">
        <f>IF(N168="snížená",J168,0)</f>
        <v>0</v>
      </c>
      <c r="BG168" s="202">
        <f>IF(N168="zákl. přenesená",J168,0)</f>
        <v>0</v>
      </c>
      <c r="BH168" s="202">
        <f>IF(N168="sníž. přenesená",J168,0)</f>
        <v>0</v>
      </c>
      <c r="BI168" s="202">
        <f>IF(N168="nulová",J168,0)</f>
        <v>0</v>
      </c>
      <c r="BJ168" s="14" t="s">
        <v>80</v>
      </c>
      <c r="BK168" s="202">
        <f>ROUND(I168*H168,1)</f>
        <v>0</v>
      </c>
      <c r="BL168" s="14" t="s">
        <v>131</v>
      </c>
      <c r="BM168" s="14" t="s">
        <v>294</v>
      </c>
    </row>
    <row r="169" spans="2:47" s="1" customFormat="1" ht="12">
      <c r="B169" s="35"/>
      <c r="C169" s="36"/>
      <c r="D169" s="203" t="s">
        <v>168</v>
      </c>
      <c r="E169" s="36"/>
      <c r="F169" s="204" t="s">
        <v>286</v>
      </c>
      <c r="G169" s="36"/>
      <c r="H169" s="36"/>
      <c r="I169" s="127"/>
      <c r="J169" s="36"/>
      <c r="K169" s="36"/>
      <c r="L169" s="40"/>
      <c r="M169" s="205"/>
      <c r="N169" s="76"/>
      <c r="O169" s="76"/>
      <c r="P169" s="76"/>
      <c r="Q169" s="76"/>
      <c r="R169" s="76"/>
      <c r="S169" s="76"/>
      <c r="T169" s="77"/>
      <c r="AT169" s="14" t="s">
        <v>168</v>
      </c>
      <c r="AU169" s="14" t="s">
        <v>82</v>
      </c>
    </row>
    <row r="170" spans="2:51" s="11" customFormat="1" ht="12">
      <c r="B170" s="220"/>
      <c r="C170" s="221"/>
      <c r="D170" s="203" t="s">
        <v>170</v>
      </c>
      <c r="E170" s="222" t="s">
        <v>19</v>
      </c>
      <c r="F170" s="223" t="s">
        <v>171</v>
      </c>
      <c r="G170" s="221"/>
      <c r="H170" s="222" t="s">
        <v>19</v>
      </c>
      <c r="I170" s="224"/>
      <c r="J170" s="221"/>
      <c r="K170" s="221"/>
      <c r="L170" s="225"/>
      <c r="M170" s="226"/>
      <c r="N170" s="227"/>
      <c r="O170" s="227"/>
      <c r="P170" s="227"/>
      <c r="Q170" s="227"/>
      <c r="R170" s="227"/>
      <c r="S170" s="227"/>
      <c r="T170" s="228"/>
      <c r="AT170" s="229" t="s">
        <v>170</v>
      </c>
      <c r="AU170" s="229" t="s">
        <v>82</v>
      </c>
      <c r="AV170" s="11" t="s">
        <v>80</v>
      </c>
      <c r="AW170" s="11" t="s">
        <v>33</v>
      </c>
      <c r="AX170" s="11" t="s">
        <v>72</v>
      </c>
      <c r="AY170" s="229" t="s">
        <v>110</v>
      </c>
    </row>
    <row r="171" spans="2:51" s="12" customFormat="1" ht="12">
      <c r="B171" s="230"/>
      <c r="C171" s="231"/>
      <c r="D171" s="203" t="s">
        <v>170</v>
      </c>
      <c r="E171" s="232" t="s">
        <v>19</v>
      </c>
      <c r="F171" s="233" t="s">
        <v>82</v>
      </c>
      <c r="G171" s="231"/>
      <c r="H171" s="234">
        <v>2</v>
      </c>
      <c r="I171" s="235"/>
      <c r="J171" s="231"/>
      <c r="K171" s="231"/>
      <c r="L171" s="236"/>
      <c r="M171" s="237"/>
      <c r="N171" s="238"/>
      <c r="O171" s="238"/>
      <c r="P171" s="238"/>
      <c r="Q171" s="238"/>
      <c r="R171" s="238"/>
      <c r="S171" s="238"/>
      <c r="T171" s="239"/>
      <c r="AT171" s="240" t="s">
        <v>170</v>
      </c>
      <c r="AU171" s="240" t="s">
        <v>82</v>
      </c>
      <c r="AV171" s="12" t="s">
        <v>82</v>
      </c>
      <c r="AW171" s="12" t="s">
        <v>33</v>
      </c>
      <c r="AX171" s="12" t="s">
        <v>72</v>
      </c>
      <c r="AY171" s="240" t="s">
        <v>110</v>
      </c>
    </row>
    <row r="172" spans="2:65" s="1" customFormat="1" ht="22.5" customHeight="1">
      <c r="B172" s="35"/>
      <c r="C172" s="192" t="s">
        <v>295</v>
      </c>
      <c r="D172" s="192" t="s">
        <v>111</v>
      </c>
      <c r="E172" s="193" t="s">
        <v>296</v>
      </c>
      <c r="F172" s="194" t="s">
        <v>297</v>
      </c>
      <c r="G172" s="195" t="s">
        <v>166</v>
      </c>
      <c r="H172" s="196">
        <v>1670</v>
      </c>
      <c r="I172" s="197"/>
      <c r="J172" s="196">
        <f>ROUND(I172*H172,1)</f>
        <v>0</v>
      </c>
      <c r="K172" s="194" t="s">
        <v>115</v>
      </c>
      <c r="L172" s="40"/>
      <c r="M172" s="198" t="s">
        <v>19</v>
      </c>
      <c r="N172" s="199" t="s">
        <v>43</v>
      </c>
      <c r="O172" s="76"/>
      <c r="P172" s="200">
        <f>O172*H172</f>
        <v>0</v>
      </c>
      <c r="Q172" s="200">
        <v>0</v>
      </c>
      <c r="R172" s="200">
        <f>Q172*H172</f>
        <v>0</v>
      </c>
      <c r="S172" s="200">
        <v>0.126</v>
      </c>
      <c r="T172" s="201">
        <f>S172*H172</f>
        <v>210.42</v>
      </c>
      <c r="AR172" s="14" t="s">
        <v>131</v>
      </c>
      <c r="AT172" s="14" t="s">
        <v>111</v>
      </c>
      <c r="AU172" s="14" t="s">
        <v>82</v>
      </c>
      <c r="AY172" s="14" t="s">
        <v>110</v>
      </c>
      <c r="BE172" s="202">
        <f>IF(N172="základní",J172,0)</f>
        <v>0</v>
      </c>
      <c r="BF172" s="202">
        <f>IF(N172="snížená",J172,0)</f>
        <v>0</v>
      </c>
      <c r="BG172" s="202">
        <f>IF(N172="zákl. přenesená",J172,0)</f>
        <v>0</v>
      </c>
      <c r="BH172" s="202">
        <f>IF(N172="sníž. přenesená",J172,0)</f>
        <v>0</v>
      </c>
      <c r="BI172" s="202">
        <f>IF(N172="nulová",J172,0)</f>
        <v>0</v>
      </c>
      <c r="BJ172" s="14" t="s">
        <v>80</v>
      </c>
      <c r="BK172" s="202">
        <f>ROUND(I172*H172,1)</f>
        <v>0</v>
      </c>
      <c r="BL172" s="14" t="s">
        <v>131</v>
      </c>
      <c r="BM172" s="14" t="s">
        <v>298</v>
      </c>
    </row>
    <row r="173" spans="2:47" s="1" customFormat="1" ht="12">
      <c r="B173" s="35"/>
      <c r="C173" s="36"/>
      <c r="D173" s="203" t="s">
        <v>168</v>
      </c>
      <c r="E173" s="36"/>
      <c r="F173" s="204" t="s">
        <v>299</v>
      </c>
      <c r="G173" s="36"/>
      <c r="H173" s="36"/>
      <c r="I173" s="127"/>
      <c r="J173" s="36"/>
      <c r="K173" s="36"/>
      <c r="L173" s="40"/>
      <c r="M173" s="205"/>
      <c r="N173" s="76"/>
      <c r="O173" s="76"/>
      <c r="P173" s="76"/>
      <c r="Q173" s="76"/>
      <c r="R173" s="76"/>
      <c r="S173" s="76"/>
      <c r="T173" s="77"/>
      <c r="AT173" s="14" t="s">
        <v>168</v>
      </c>
      <c r="AU173" s="14" t="s">
        <v>82</v>
      </c>
    </row>
    <row r="174" spans="2:65" s="1" customFormat="1" ht="22.5" customHeight="1">
      <c r="B174" s="35"/>
      <c r="C174" s="192" t="s">
        <v>300</v>
      </c>
      <c r="D174" s="192" t="s">
        <v>111</v>
      </c>
      <c r="E174" s="193" t="s">
        <v>301</v>
      </c>
      <c r="F174" s="194" t="s">
        <v>302</v>
      </c>
      <c r="G174" s="195" t="s">
        <v>257</v>
      </c>
      <c r="H174" s="196">
        <v>3320</v>
      </c>
      <c r="I174" s="197"/>
      <c r="J174" s="196">
        <f>ROUND(I174*H174,1)</f>
        <v>0</v>
      </c>
      <c r="K174" s="194" t="s">
        <v>115</v>
      </c>
      <c r="L174" s="40"/>
      <c r="M174" s="198" t="s">
        <v>19</v>
      </c>
      <c r="N174" s="199" t="s">
        <v>43</v>
      </c>
      <c r="O174" s="76"/>
      <c r="P174" s="200">
        <f>O174*H174</f>
        <v>0</v>
      </c>
      <c r="Q174" s="200">
        <v>0</v>
      </c>
      <c r="R174" s="200">
        <f>Q174*H174</f>
        <v>0</v>
      </c>
      <c r="S174" s="200">
        <v>0.172</v>
      </c>
      <c r="T174" s="201">
        <f>S174*H174</f>
        <v>571.04</v>
      </c>
      <c r="AR174" s="14" t="s">
        <v>131</v>
      </c>
      <c r="AT174" s="14" t="s">
        <v>111</v>
      </c>
      <c r="AU174" s="14" t="s">
        <v>82</v>
      </c>
      <c r="AY174" s="14" t="s">
        <v>110</v>
      </c>
      <c r="BE174" s="202">
        <f>IF(N174="základní",J174,0)</f>
        <v>0</v>
      </c>
      <c r="BF174" s="202">
        <f>IF(N174="snížená",J174,0)</f>
        <v>0</v>
      </c>
      <c r="BG174" s="202">
        <f>IF(N174="zákl. přenesená",J174,0)</f>
        <v>0</v>
      </c>
      <c r="BH174" s="202">
        <f>IF(N174="sníž. přenesená",J174,0)</f>
        <v>0</v>
      </c>
      <c r="BI174" s="202">
        <f>IF(N174="nulová",J174,0)</f>
        <v>0</v>
      </c>
      <c r="BJ174" s="14" t="s">
        <v>80</v>
      </c>
      <c r="BK174" s="202">
        <f>ROUND(I174*H174,1)</f>
        <v>0</v>
      </c>
      <c r="BL174" s="14" t="s">
        <v>131</v>
      </c>
      <c r="BM174" s="14" t="s">
        <v>303</v>
      </c>
    </row>
    <row r="175" spans="2:47" s="1" customFormat="1" ht="12">
      <c r="B175" s="35"/>
      <c r="C175" s="36"/>
      <c r="D175" s="203" t="s">
        <v>168</v>
      </c>
      <c r="E175" s="36"/>
      <c r="F175" s="204" t="s">
        <v>304</v>
      </c>
      <c r="G175" s="36"/>
      <c r="H175" s="36"/>
      <c r="I175" s="127"/>
      <c r="J175" s="36"/>
      <c r="K175" s="36"/>
      <c r="L175" s="40"/>
      <c r="M175" s="205"/>
      <c r="N175" s="76"/>
      <c r="O175" s="76"/>
      <c r="P175" s="76"/>
      <c r="Q175" s="76"/>
      <c r="R175" s="76"/>
      <c r="S175" s="76"/>
      <c r="T175" s="77"/>
      <c r="AT175" s="14" t="s">
        <v>168</v>
      </c>
      <c r="AU175" s="14" t="s">
        <v>82</v>
      </c>
    </row>
    <row r="176" spans="2:65" s="1" customFormat="1" ht="22.5" customHeight="1">
      <c r="B176" s="35"/>
      <c r="C176" s="192" t="s">
        <v>305</v>
      </c>
      <c r="D176" s="192" t="s">
        <v>111</v>
      </c>
      <c r="E176" s="193" t="s">
        <v>306</v>
      </c>
      <c r="F176" s="194" t="s">
        <v>307</v>
      </c>
      <c r="G176" s="195" t="s">
        <v>257</v>
      </c>
      <c r="H176" s="196">
        <v>90</v>
      </c>
      <c r="I176" s="197"/>
      <c r="J176" s="196">
        <f>ROUND(I176*H176,1)</f>
        <v>0</v>
      </c>
      <c r="K176" s="194" t="s">
        <v>115</v>
      </c>
      <c r="L176" s="40"/>
      <c r="M176" s="198" t="s">
        <v>19</v>
      </c>
      <c r="N176" s="199" t="s">
        <v>43</v>
      </c>
      <c r="O176" s="76"/>
      <c r="P176" s="200">
        <f>O176*H176</f>
        <v>0</v>
      </c>
      <c r="Q176" s="200">
        <v>0</v>
      </c>
      <c r="R176" s="200">
        <f>Q176*H176</f>
        <v>0</v>
      </c>
      <c r="S176" s="200">
        <v>0.086</v>
      </c>
      <c r="T176" s="201">
        <f>S176*H176</f>
        <v>7.739999999999999</v>
      </c>
      <c r="AR176" s="14" t="s">
        <v>131</v>
      </c>
      <c r="AT176" s="14" t="s">
        <v>111</v>
      </c>
      <c r="AU176" s="14" t="s">
        <v>82</v>
      </c>
      <c r="AY176" s="14" t="s">
        <v>110</v>
      </c>
      <c r="BE176" s="202">
        <f>IF(N176="základní",J176,0)</f>
        <v>0</v>
      </c>
      <c r="BF176" s="202">
        <f>IF(N176="snížená",J176,0)</f>
        <v>0</v>
      </c>
      <c r="BG176" s="202">
        <f>IF(N176="zákl. přenesená",J176,0)</f>
        <v>0</v>
      </c>
      <c r="BH176" s="202">
        <f>IF(N176="sníž. přenesená",J176,0)</f>
        <v>0</v>
      </c>
      <c r="BI176" s="202">
        <f>IF(N176="nulová",J176,0)</f>
        <v>0</v>
      </c>
      <c r="BJ176" s="14" t="s">
        <v>80</v>
      </c>
      <c r="BK176" s="202">
        <f>ROUND(I176*H176,1)</f>
        <v>0</v>
      </c>
      <c r="BL176" s="14" t="s">
        <v>131</v>
      </c>
      <c r="BM176" s="14" t="s">
        <v>308</v>
      </c>
    </row>
    <row r="177" spans="2:47" s="1" customFormat="1" ht="12">
      <c r="B177" s="35"/>
      <c r="C177" s="36"/>
      <c r="D177" s="203" t="s">
        <v>168</v>
      </c>
      <c r="E177" s="36"/>
      <c r="F177" s="204" t="s">
        <v>309</v>
      </c>
      <c r="G177" s="36"/>
      <c r="H177" s="36"/>
      <c r="I177" s="127"/>
      <c r="J177" s="36"/>
      <c r="K177" s="36"/>
      <c r="L177" s="40"/>
      <c r="M177" s="205"/>
      <c r="N177" s="76"/>
      <c r="O177" s="76"/>
      <c r="P177" s="76"/>
      <c r="Q177" s="76"/>
      <c r="R177" s="76"/>
      <c r="S177" s="76"/>
      <c r="T177" s="77"/>
      <c r="AT177" s="14" t="s">
        <v>168</v>
      </c>
      <c r="AU177" s="14" t="s">
        <v>82</v>
      </c>
    </row>
    <row r="178" spans="2:63" s="9" customFormat="1" ht="22.8" customHeight="1">
      <c r="B178" s="178"/>
      <c r="C178" s="179"/>
      <c r="D178" s="180" t="s">
        <v>71</v>
      </c>
      <c r="E178" s="218" t="s">
        <v>310</v>
      </c>
      <c r="F178" s="218" t="s">
        <v>311</v>
      </c>
      <c r="G178" s="179"/>
      <c r="H178" s="179"/>
      <c r="I178" s="182"/>
      <c r="J178" s="219">
        <f>BK178</f>
        <v>0</v>
      </c>
      <c r="K178" s="179"/>
      <c r="L178" s="184"/>
      <c r="M178" s="185"/>
      <c r="N178" s="186"/>
      <c r="O178" s="186"/>
      <c r="P178" s="187">
        <f>SUM(P179:P180)</f>
        <v>0</v>
      </c>
      <c r="Q178" s="186"/>
      <c r="R178" s="187">
        <f>SUM(R179:R180)</f>
        <v>0</v>
      </c>
      <c r="S178" s="186"/>
      <c r="T178" s="188">
        <f>SUM(T179:T180)</f>
        <v>0</v>
      </c>
      <c r="AR178" s="189" t="s">
        <v>80</v>
      </c>
      <c r="AT178" s="190" t="s">
        <v>71</v>
      </c>
      <c r="AU178" s="190" t="s">
        <v>80</v>
      </c>
      <c r="AY178" s="189" t="s">
        <v>110</v>
      </c>
      <c r="BK178" s="191">
        <f>SUM(BK179:BK180)</f>
        <v>0</v>
      </c>
    </row>
    <row r="179" spans="2:65" s="1" customFormat="1" ht="22.5" customHeight="1">
      <c r="B179" s="35"/>
      <c r="C179" s="192" t="s">
        <v>312</v>
      </c>
      <c r="D179" s="192" t="s">
        <v>111</v>
      </c>
      <c r="E179" s="193" t="s">
        <v>313</v>
      </c>
      <c r="F179" s="194" t="s">
        <v>314</v>
      </c>
      <c r="G179" s="195" t="s">
        <v>201</v>
      </c>
      <c r="H179" s="196">
        <v>1544.41</v>
      </c>
      <c r="I179" s="197"/>
      <c r="J179" s="196">
        <f>ROUND(I179*H179,1)</f>
        <v>0</v>
      </c>
      <c r="K179" s="194" t="s">
        <v>115</v>
      </c>
      <c r="L179" s="40"/>
      <c r="M179" s="198" t="s">
        <v>19</v>
      </c>
      <c r="N179" s="199" t="s">
        <v>43</v>
      </c>
      <c r="O179" s="76"/>
      <c r="P179" s="200">
        <f>O179*H179</f>
        <v>0</v>
      </c>
      <c r="Q179" s="200">
        <v>0</v>
      </c>
      <c r="R179" s="200">
        <f>Q179*H179</f>
        <v>0</v>
      </c>
      <c r="S179" s="200">
        <v>0</v>
      </c>
      <c r="T179" s="201">
        <f>S179*H179</f>
        <v>0</v>
      </c>
      <c r="AR179" s="14" t="s">
        <v>131</v>
      </c>
      <c r="AT179" s="14" t="s">
        <v>111</v>
      </c>
      <c r="AU179" s="14" t="s">
        <v>82</v>
      </c>
      <c r="AY179" s="14" t="s">
        <v>110</v>
      </c>
      <c r="BE179" s="202">
        <f>IF(N179="základní",J179,0)</f>
        <v>0</v>
      </c>
      <c r="BF179" s="202">
        <f>IF(N179="snížená",J179,0)</f>
        <v>0</v>
      </c>
      <c r="BG179" s="202">
        <f>IF(N179="zákl. přenesená",J179,0)</f>
        <v>0</v>
      </c>
      <c r="BH179" s="202">
        <f>IF(N179="sníž. přenesená",J179,0)</f>
        <v>0</v>
      </c>
      <c r="BI179" s="202">
        <f>IF(N179="nulová",J179,0)</f>
        <v>0</v>
      </c>
      <c r="BJ179" s="14" t="s">
        <v>80</v>
      </c>
      <c r="BK179" s="202">
        <f>ROUND(I179*H179,1)</f>
        <v>0</v>
      </c>
      <c r="BL179" s="14" t="s">
        <v>131</v>
      </c>
      <c r="BM179" s="14" t="s">
        <v>315</v>
      </c>
    </row>
    <row r="180" spans="2:47" s="1" customFormat="1" ht="12">
      <c r="B180" s="35"/>
      <c r="C180" s="36"/>
      <c r="D180" s="203" t="s">
        <v>168</v>
      </c>
      <c r="E180" s="36"/>
      <c r="F180" s="204" t="s">
        <v>316</v>
      </c>
      <c r="G180" s="36"/>
      <c r="H180" s="36"/>
      <c r="I180" s="127"/>
      <c r="J180" s="36"/>
      <c r="K180" s="36"/>
      <c r="L180" s="40"/>
      <c r="M180" s="205"/>
      <c r="N180" s="76"/>
      <c r="O180" s="76"/>
      <c r="P180" s="76"/>
      <c r="Q180" s="76"/>
      <c r="R180" s="76"/>
      <c r="S180" s="76"/>
      <c r="T180" s="77"/>
      <c r="AT180" s="14" t="s">
        <v>168</v>
      </c>
      <c r="AU180" s="14" t="s">
        <v>82</v>
      </c>
    </row>
    <row r="181" spans="2:63" s="9" customFormat="1" ht="22.8" customHeight="1">
      <c r="B181" s="178"/>
      <c r="C181" s="179"/>
      <c r="D181" s="180" t="s">
        <v>71</v>
      </c>
      <c r="E181" s="218" t="s">
        <v>317</v>
      </c>
      <c r="F181" s="218" t="s">
        <v>318</v>
      </c>
      <c r="G181" s="179"/>
      <c r="H181" s="179"/>
      <c r="I181" s="182"/>
      <c r="J181" s="219">
        <f>BK181</f>
        <v>0</v>
      </c>
      <c r="K181" s="179"/>
      <c r="L181" s="184"/>
      <c r="M181" s="185"/>
      <c r="N181" s="186"/>
      <c r="O181" s="186"/>
      <c r="P181" s="187">
        <f>SUM(P182:P192)</f>
        <v>0</v>
      </c>
      <c r="Q181" s="186"/>
      <c r="R181" s="187">
        <f>SUM(R182:R192)</f>
        <v>0</v>
      </c>
      <c r="S181" s="186"/>
      <c r="T181" s="188">
        <f>SUM(T182:T192)</f>
        <v>0</v>
      </c>
      <c r="AR181" s="189" t="s">
        <v>80</v>
      </c>
      <c r="AT181" s="190" t="s">
        <v>71</v>
      </c>
      <c r="AU181" s="190" t="s">
        <v>80</v>
      </c>
      <c r="AY181" s="189" t="s">
        <v>110</v>
      </c>
      <c r="BK181" s="191">
        <f>SUM(BK182:BK192)</f>
        <v>0</v>
      </c>
    </row>
    <row r="182" spans="2:65" s="1" customFormat="1" ht="16.5" customHeight="1">
      <c r="B182" s="35"/>
      <c r="C182" s="192" t="s">
        <v>319</v>
      </c>
      <c r="D182" s="192" t="s">
        <v>111</v>
      </c>
      <c r="E182" s="193" t="s">
        <v>320</v>
      </c>
      <c r="F182" s="194" t="s">
        <v>321</v>
      </c>
      <c r="G182" s="195" t="s">
        <v>201</v>
      </c>
      <c r="H182" s="196">
        <v>4626.4</v>
      </c>
      <c r="I182" s="197"/>
      <c r="J182" s="196">
        <f>ROUND(I182*H182,1)</f>
        <v>0</v>
      </c>
      <c r="K182" s="194" t="s">
        <v>115</v>
      </c>
      <c r="L182" s="40"/>
      <c r="M182" s="198" t="s">
        <v>19</v>
      </c>
      <c r="N182" s="199" t="s">
        <v>43</v>
      </c>
      <c r="O182" s="76"/>
      <c r="P182" s="200">
        <f>O182*H182</f>
        <v>0</v>
      </c>
      <c r="Q182" s="200">
        <v>0</v>
      </c>
      <c r="R182" s="200">
        <f>Q182*H182</f>
        <v>0</v>
      </c>
      <c r="S182" s="200">
        <v>0</v>
      </c>
      <c r="T182" s="201">
        <f>S182*H182</f>
        <v>0</v>
      </c>
      <c r="AR182" s="14" t="s">
        <v>131</v>
      </c>
      <c r="AT182" s="14" t="s">
        <v>111</v>
      </c>
      <c r="AU182" s="14" t="s">
        <v>82</v>
      </c>
      <c r="AY182" s="14" t="s">
        <v>110</v>
      </c>
      <c r="BE182" s="202">
        <f>IF(N182="základní",J182,0)</f>
        <v>0</v>
      </c>
      <c r="BF182" s="202">
        <f>IF(N182="snížená",J182,0)</f>
        <v>0</v>
      </c>
      <c r="BG182" s="202">
        <f>IF(N182="zákl. přenesená",J182,0)</f>
        <v>0</v>
      </c>
      <c r="BH182" s="202">
        <f>IF(N182="sníž. přenesená",J182,0)</f>
        <v>0</v>
      </c>
      <c r="BI182" s="202">
        <f>IF(N182="nulová",J182,0)</f>
        <v>0</v>
      </c>
      <c r="BJ182" s="14" t="s">
        <v>80</v>
      </c>
      <c r="BK182" s="202">
        <f>ROUND(I182*H182,1)</f>
        <v>0</v>
      </c>
      <c r="BL182" s="14" t="s">
        <v>131</v>
      </c>
      <c r="BM182" s="14" t="s">
        <v>322</v>
      </c>
    </row>
    <row r="183" spans="2:47" s="1" customFormat="1" ht="12">
      <c r="B183" s="35"/>
      <c r="C183" s="36"/>
      <c r="D183" s="203" t="s">
        <v>168</v>
      </c>
      <c r="E183" s="36"/>
      <c r="F183" s="204" t="s">
        <v>323</v>
      </c>
      <c r="G183" s="36"/>
      <c r="H183" s="36"/>
      <c r="I183" s="127"/>
      <c r="J183" s="36"/>
      <c r="K183" s="36"/>
      <c r="L183" s="40"/>
      <c r="M183" s="205"/>
      <c r="N183" s="76"/>
      <c r="O183" s="76"/>
      <c r="P183" s="76"/>
      <c r="Q183" s="76"/>
      <c r="R183" s="76"/>
      <c r="S183" s="76"/>
      <c r="T183" s="77"/>
      <c r="AT183" s="14" t="s">
        <v>168</v>
      </c>
      <c r="AU183" s="14" t="s">
        <v>82</v>
      </c>
    </row>
    <row r="184" spans="2:65" s="1" customFormat="1" ht="22.5" customHeight="1">
      <c r="B184" s="35"/>
      <c r="C184" s="192" t="s">
        <v>324</v>
      </c>
      <c r="D184" s="192" t="s">
        <v>111</v>
      </c>
      <c r="E184" s="193" t="s">
        <v>325</v>
      </c>
      <c r="F184" s="194" t="s">
        <v>326</v>
      </c>
      <c r="G184" s="195" t="s">
        <v>201</v>
      </c>
      <c r="H184" s="196">
        <v>32805.6</v>
      </c>
      <c r="I184" s="197"/>
      <c r="J184" s="196">
        <f>ROUND(I184*H184,1)</f>
        <v>0</v>
      </c>
      <c r="K184" s="194" t="s">
        <v>115</v>
      </c>
      <c r="L184" s="40"/>
      <c r="M184" s="198" t="s">
        <v>19</v>
      </c>
      <c r="N184" s="199" t="s">
        <v>43</v>
      </c>
      <c r="O184" s="76"/>
      <c r="P184" s="200">
        <f>O184*H184</f>
        <v>0</v>
      </c>
      <c r="Q184" s="200">
        <v>0</v>
      </c>
      <c r="R184" s="200">
        <f>Q184*H184</f>
        <v>0</v>
      </c>
      <c r="S184" s="200">
        <v>0</v>
      </c>
      <c r="T184" s="201">
        <f>S184*H184</f>
        <v>0</v>
      </c>
      <c r="AR184" s="14" t="s">
        <v>131</v>
      </c>
      <c r="AT184" s="14" t="s">
        <v>111</v>
      </c>
      <c r="AU184" s="14" t="s">
        <v>82</v>
      </c>
      <c r="AY184" s="14" t="s">
        <v>110</v>
      </c>
      <c r="BE184" s="202">
        <f>IF(N184="základní",J184,0)</f>
        <v>0</v>
      </c>
      <c r="BF184" s="202">
        <f>IF(N184="snížená",J184,0)</f>
        <v>0</v>
      </c>
      <c r="BG184" s="202">
        <f>IF(N184="zákl. přenesená",J184,0)</f>
        <v>0</v>
      </c>
      <c r="BH184" s="202">
        <f>IF(N184="sníž. přenesená",J184,0)</f>
        <v>0</v>
      </c>
      <c r="BI184" s="202">
        <f>IF(N184="nulová",J184,0)</f>
        <v>0</v>
      </c>
      <c r="BJ184" s="14" t="s">
        <v>80</v>
      </c>
      <c r="BK184" s="202">
        <f>ROUND(I184*H184,1)</f>
        <v>0</v>
      </c>
      <c r="BL184" s="14" t="s">
        <v>131</v>
      </c>
      <c r="BM184" s="14" t="s">
        <v>327</v>
      </c>
    </row>
    <row r="185" spans="2:47" s="1" customFormat="1" ht="12">
      <c r="B185" s="35"/>
      <c r="C185" s="36"/>
      <c r="D185" s="203" t="s">
        <v>168</v>
      </c>
      <c r="E185" s="36"/>
      <c r="F185" s="204" t="s">
        <v>323</v>
      </c>
      <c r="G185" s="36"/>
      <c r="H185" s="36"/>
      <c r="I185" s="127"/>
      <c r="J185" s="36"/>
      <c r="K185" s="36"/>
      <c r="L185" s="40"/>
      <c r="M185" s="205"/>
      <c r="N185" s="76"/>
      <c r="O185" s="76"/>
      <c r="P185" s="76"/>
      <c r="Q185" s="76"/>
      <c r="R185" s="76"/>
      <c r="S185" s="76"/>
      <c r="T185" s="77"/>
      <c r="AT185" s="14" t="s">
        <v>168</v>
      </c>
      <c r="AU185" s="14" t="s">
        <v>82</v>
      </c>
    </row>
    <row r="186" spans="2:51" s="11" customFormat="1" ht="12">
      <c r="B186" s="220"/>
      <c r="C186" s="221"/>
      <c r="D186" s="203" t="s">
        <v>170</v>
      </c>
      <c r="E186" s="222" t="s">
        <v>19</v>
      </c>
      <c r="F186" s="223" t="s">
        <v>328</v>
      </c>
      <c r="G186" s="221"/>
      <c r="H186" s="222" t="s">
        <v>19</v>
      </c>
      <c r="I186" s="224"/>
      <c r="J186" s="221"/>
      <c r="K186" s="221"/>
      <c r="L186" s="225"/>
      <c r="M186" s="226"/>
      <c r="N186" s="227"/>
      <c r="O186" s="227"/>
      <c r="P186" s="227"/>
      <c r="Q186" s="227"/>
      <c r="R186" s="227"/>
      <c r="S186" s="227"/>
      <c r="T186" s="228"/>
      <c r="AT186" s="229" t="s">
        <v>170</v>
      </c>
      <c r="AU186" s="229" t="s">
        <v>82</v>
      </c>
      <c r="AV186" s="11" t="s">
        <v>80</v>
      </c>
      <c r="AW186" s="11" t="s">
        <v>33</v>
      </c>
      <c r="AX186" s="11" t="s">
        <v>72</v>
      </c>
      <c r="AY186" s="229" t="s">
        <v>110</v>
      </c>
    </row>
    <row r="187" spans="2:51" s="12" customFormat="1" ht="12">
      <c r="B187" s="230"/>
      <c r="C187" s="231"/>
      <c r="D187" s="203" t="s">
        <v>170</v>
      </c>
      <c r="E187" s="232" t="s">
        <v>19</v>
      </c>
      <c r="F187" s="233" t="s">
        <v>329</v>
      </c>
      <c r="G187" s="231"/>
      <c r="H187" s="234">
        <v>17664</v>
      </c>
      <c r="I187" s="235"/>
      <c r="J187" s="231"/>
      <c r="K187" s="231"/>
      <c r="L187" s="236"/>
      <c r="M187" s="237"/>
      <c r="N187" s="238"/>
      <c r="O187" s="238"/>
      <c r="P187" s="238"/>
      <c r="Q187" s="238"/>
      <c r="R187" s="238"/>
      <c r="S187" s="238"/>
      <c r="T187" s="239"/>
      <c r="AT187" s="240" t="s">
        <v>170</v>
      </c>
      <c r="AU187" s="240" t="s">
        <v>82</v>
      </c>
      <c r="AV187" s="12" t="s">
        <v>82</v>
      </c>
      <c r="AW187" s="12" t="s">
        <v>33</v>
      </c>
      <c r="AX187" s="12" t="s">
        <v>72</v>
      </c>
      <c r="AY187" s="240" t="s">
        <v>110</v>
      </c>
    </row>
    <row r="188" spans="2:51" s="11" customFormat="1" ht="12">
      <c r="B188" s="220"/>
      <c r="C188" s="221"/>
      <c r="D188" s="203" t="s">
        <v>170</v>
      </c>
      <c r="E188" s="222" t="s">
        <v>19</v>
      </c>
      <c r="F188" s="223" t="s">
        <v>330</v>
      </c>
      <c r="G188" s="221"/>
      <c r="H188" s="222" t="s">
        <v>19</v>
      </c>
      <c r="I188" s="224"/>
      <c r="J188" s="221"/>
      <c r="K188" s="221"/>
      <c r="L188" s="225"/>
      <c r="M188" s="226"/>
      <c r="N188" s="227"/>
      <c r="O188" s="227"/>
      <c r="P188" s="227"/>
      <c r="Q188" s="227"/>
      <c r="R188" s="227"/>
      <c r="S188" s="227"/>
      <c r="T188" s="228"/>
      <c r="AT188" s="229" t="s">
        <v>170</v>
      </c>
      <c r="AU188" s="229" t="s">
        <v>82</v>
      </c>
      <c r="AV188" s="11" t="s">
        <v>80</v>
      </c>
      <c r="AW188" s="11" t="s">
        <v>33</v>
      </c>
      <c r="AX188" s="11" t="s">
        <v>72</v>
      </c>
      <c r="AY188" s="229" t="s">
        <v>110</v>
      </c>
    </row>
    <row r="189" spans="2:51" s="12" customFormat="1" ht="12">
      <c r="B189" s="230"/>
      <c r="C189" s="231"/>
      <c r="D189" s="203" t="s">
        <v>170</v>
      </c>
      <c r="E189" s="232" t="s">
        <v>19</v>
      </c>
      <c r="F189" s="233" t="s">
        <v>331</v>
      </c>
      <c r="G189" s="231"/>
      <c r="H189" s="234">
        <v>15141.6</v>
      </c>
      <c r="I189" s="235"/>
      <c r="J189" s="231"/>
      <c r="K189" s="231"/>
      <c r="L189" s="236"/>
      <c r="M189" s="237"/>
      <c r="N189" s="238"/>
      <c r="O189" s="238"/>
      <c r="P189" s="238"/>
      <c r="Q189" s="238"/>
      <c r="R189" s="238"/>
      <c r="S189" s="238"/>
      <c r="T189" s="239"/>
      <c r="AT189" s="240" t="s">
        <v>170</v>
      </c>
      <c r="AU189" s="240" t="s">
        <v>82</v>
      </c>
      <c r="AV189" s="12" t="s">
        <v>82</v>
      </c>
      <c r="AW189" s="12" t="s">
        <v>33</v>
      </c>
      <c r="AX189" s="12" t="s">
        <v>72</v>
      </c>
      <c r="AY189" s="240" t="s">
        <v>110</v>
      </c>
    </row>
    <row r="190" spans="2:65" s="1" customFormat="1" ht="22.5" customHeight="1">
      <c r="B190" s="35"/>
      <c r="C190" s="192" t="s">
        <v>332</v>
      </c>
      <c r="D190" s="192" t="s">
        <v>111</v>
      </c>
      <c r="E190" s="193" t="s">
        <v>333</v>
      </c>
      <c r="F190" s="194" t="s">
        <v>334</v>
      </c>
      <c r="G190" s="195" t="s">
        <v>201</v>
      </c>
      <c r="H190" s="196">
        <v>1682.4</v>
      </c>
      <c r="I190" s="197"/>
      <c r="J190" s="196">
        <f>ROUND(I190*H190,1)</f>
        <v>0</v>
      </c>
      <c r="K190" s="194" t="s">
        <v>115</v>
      </c>
      <c r="L190" s="40"/>
      <c r="M190" s="198" t="s">
        <v>19</v>
      </c>
      <c r="N190" s="199" t="s">
        <v>43</v>
      </c>
      <c r="O190" s="76"/>
      <c r="P190" s="200">
        <f>O190*H190</f>
        <v>0</v>
      </c>
      <c r="Q190" s="200">
        <v>0</v>
      </c>
      <c r="R190" s="200">
        <f>Q190*H190</f>
        <v>0</v>
      </c>
      <c r="S190" s="200">
        <v>0</v>
      </c>
      <c r="T190" s="201">
        <f>S190*H190</f>
        <v>0</v>
      </c>
      <c r="AR190" s="14" t="s">
        <v>131</v>
      </c>
      <c r="AT190" s="14" t="s">
        <v>111</v>
      </c>
      <c r="AU190" s="14" t="s">
        <v>82</v>
      </c>
      <c r="AY190" s="14" t="s">
        <v>110</v>
      </c>
      <c r="BE190" s="202">
        <f>IF(N190="základní",J190,0)</f>
        <v>0</v>
      </c>
      <c r="BF190" s="202">
        <f>IF(N190="snížená",J190,0)</f>
        <v>0</v>
      </c>
      <c r="BG190" s="202">
        <f>IF(N190="zákl. přenesená",J190,0)</f>
        <v>0</v>
      </c>
      <c r="BH190" s="202">
        <f>IF(N190="sníž. přenesená",J190,0)</f>
        <v>0</v>
      </c>
      <c r="BI190" s="202">
        <f>IF(N190="nulová",J190,0)</f>
        <v>0</v>
      </c>
      <c r="BJ190" s="14" t="s">
        <v>80</v>
      </c>
      <c r="BK190" s="202">
        <f>ROUND(I190*H190,1)</f>
        <v>0</v>
      </c>
      <c r="BL190" s="14" t="s">
        <v>131</v>
      </c>
      <c r="BM190" s="14" t="s">
        <v>335</v>
      </c>
    </row>
    <row r="191" spans="2:47" s="1" customFormat="1" ht="12">
      <c r="B191" s="35"/>
      <c r="C191" s="36"/>
      <c r="D191" s="203" t="s">
        <v>168</v>
      </c>
      <c r="E191" s="36"/>
      <c r="F191" s="204" t="s">
        <v>336</v>
      </c>
      <c r="G191" s="36"/>
      <c r="H191" s="36"/>
      <c r="I191" s="127"/>
      <c r="J191" s="36"/>
      <c r="K191" s="36"/>
      <c r="L191" s="40"/>
      <c r="M191" s="205"/>
      <c r="N191" s="76"/>
      <c r="O191" s="76"/>
      <c r="P191" s="76"/>
      <c r="Q191" s="76"/>
      <c r="R191" s="76"/>
      <c r="S191" s="76"/>
      <c r="T191" s="77"/>
      <c r="AT191" s="14" t="s">
        <v>168</v>
      </c>
      <c r="AU191" s="14" t="s">
        <v>82</v>
      </c>
    </row>
    <row r="192" spans="2:51" s="12" customFormat="1" ht="12">
      <c r="B192" s="230"/>
      <c r="C192" s="231"/>
      <c r="D192" s="203" t="s">
        <v>170</v>
      </c>
      <c r="E192" s="232" t="s">
        <v>19</v>
      </c>
      <c r="F192" s="233" t="s">
        <v>337</v>
      </c>
      <c r="G192" s="231"/>
      <c r="H192" s="234">
        <v>1682.4</v>
      </c>
      <c r="I192" s="235"/>
      <c r="J192" s="231"/>
      <c r="K192" s="231"/>
      <c r="L192" s="236"/>
      <c r="M192" s="250"/>
      <c r="N192" s="251"/>
      <c r="O192" s="251"/>
      <c r="P192" s="251"/>
      <c r="Q192" s="251"/>
      <c r="R192" s="251"/>
      <c r="S192" s="251"/>
      <c r="T192" s="252"/>
      <c r="AT192" s="240" t="s">
        <v>170</v>
      </c>
      <c r="AU192" s="240" t="s">
        <v>82</v>
      </c>
      <c r="AV192" s="12" t="s">
        <v>82</v>
      </c>
      <c r="AW192" s="12" t="s">
        <v>33</v>
      </c>
      <c r="AX192" s="12" t="s">
        <v>72</v>
      </c>
      <c r="AY192" s="240" t="s">
        <v>110</v>
      </c>
    </row>
    <row r="193" spans="2:12" s="1" customFormat="1" ht="6.95" customHeight="1">
      <c r="B193" s="54"/>
      <c r="C193" s="55"/>
      <c r="D193" s="55"/>
      <c r="E193" s="55"/>
      <c r="F193" s="55"/>
      <c r="G193" s="55"/>
      <c r="H193" s="55"/>
      <c r="I193" s="151"/>
      <c r="J193" s="55"/>
      <c r="K193" s="55"/>
      <c r="L193" s="40"/>
    </row>
  </sheetData>
  <sheetProtection password="CC35" sheet="1" objects="1" scenarios="1" formatColumns="0" formatRows="0" autoFilter="0"/>
  <autoFilter ref="C84:K19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Administrator\Roman</dc:creator>
  <cp:keywords/>
  <dc:description/>
  <cp:lastModifiedBy>Administrator\Roman</cp:lastModifiedBy>
  <dcterms:created xsi:type="dcterms:W3CDTF">2019-04-15T19:47:29Z</dcterms:created>
  <dcterms:modified xsi:type="dcterms:W3CDTF">2019-04-15T19:47:33Z</dcterms:modified>
  <cp:category/>
  <cp:version/>
  <cp:contentType/>
  <cp:contentStatus/>
</cp:coreProperties>
</file>