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PROVOZNÍ AKCE\Sanace podkladní vrstvy a oprava živičného krytu silnice III19117 Žinkovy\Výzva\"/>
    </mc:Choice>
  </mc:AlternateContent>
  <bookViews>
    <workbookView xWindow="-105" yWindow="-105" windowWidth="23250" windowHeight="1257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Pol'!$A$1:$U$23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2" l="1"/>
  <c r="G13" i="12"/>
  <c r="G20" i="12"/>
  <c r="M20" i="12" s="1"/>
  <c r="G21" i="12"/>
  <c r="M21" i="12" s="1"/>
  <c r="G19" i="12"/>
  <c r="M19" i="12" s="1"/>
  <c r="G17" i="12"/>
  <c r="G16" i="12" s="1"/>
  <c r="I49" i="1" s="1"/>
  <c r="G14" i="12"/>
  <c r="G15" i="12"/>
  <c r="M15" i="12" s="1"/>
  <c r="G11" i="12"/>
  <c r="M11" i="12" s="1"/>
  <c r="G9" i="12"/>
  <c r="G8" i="12" s="1"/>
  <c r="I47" i="1" s="1"/>
  <c r="I9" i="12"/>
  <c r="I8" i="12" s="1"/>
  <c r="K9" i="12"/>
  <c r="K8" i="12" s="1"/>
  <c r="O9" i="12"/>
  <c r="O8" i="12" s="1"/>
  <c r="Q9" i="12"/>
  <c r="Q8" i="12" s="1"/>
  <c r="U9" i="12"/>
  <c r="U8" i="12" s="1"/>
  <c r="I11" i="12"/>
  <c r="K11" i="12"/>
  <c r="O11" i="12"/>
  <c r="Q11" i="12"/>
  <c r="U11" i="12"/>
  <c r="I14" i="12"/>
  <c r="K14" i="12"/>
  <c r="M14" i="12"/>
  <c r="O14" i="12"/>
  <c r="Q14" i="12"/>
  <c r="U14" i="12"/>
  <c r="I15" i="12"/>
  <c r="K15" i="12"/>
  <c r="O15" i="12"/>
  <c r="Q15" i="12"/>
  <c r="U15" i="12"/>
  <c r="I17" i="12"/>
  <c r="K17" i="12"/>
  <c r="M17" i="12"/>
  <c r="O17" i="12"/>
  <c r="Q17" i="12"/>
  <c r="U17" i="12"/>
  <c r="I19" i="12"/>
  <c r="K19" i="12"/>
  <c r="O19" i="12"/>
  <c r="Q19" i="12"/>
  <c r="U19" i="12"/>
  <c r="I20" i="12"/>
  <c r="K20" i="12"/>
  <c r="O20" i="12"/>
  <c r="Q20" i="12"/>
  <c r="U20" i="12"/>
  <c r="I21" i="12"/>
  <c r="K21" i="12"/>
  <c r="O21" i="12"/>
  <c r="Q21" i="12"/>
  <c r="U21" i="12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6" i="1"/>
  <c r="G10" i="12" l="1"/>
  <c r="M9" i="12"/>
  <c r="M8" i="12" s="1"/>
  <c r="G18" i="12"/>
  <c r="I50" i="1" s="1"/>
  <c r="Q18" i="12"/>
  <c r="M18" i="12"/>
  <c r="I18" i="12"/>
  <c r="U16" i="12"/>
  <c r="O16" i="12"/>
  <c r="K16" i="12"/>
  <c r="Q10" i="12"/>
  <c r="M10" i="12"/>
  <c r="I10" i="12"/>
  <c r="U18" i="12"/>
  <c r="O18" i="12"/>
  <c r="K18" i="12"/>
  <c r="Q16" i="12"/>
  <c r="M16" i="12"/>
  <c r="I16" i="12"/>
  <c r="U10" i="12"/>
  <c r="O10" i="12"/>
  <c r="K10" i="12"/>
  <c r="I21" i="1" l="1"/>
  <c r="I16" i="1" s="1"/>
  <c r="I48" i="1"/>
  <c r="I51" i="1" s="1"/>
  <c r="G25" i="1" l="1"/>
  <c r="G26" i="1" s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<sst xmlns="http://schemas.openxmlformats.org/spreadsheetml/2006/main" count="176" uniqueCount="118">
  <si>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</si>
  <si>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</si>
  <si>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</si>
  <si>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</si>
  <si>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</si>
  <si>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</si>
  <si>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</si>
  <si>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</si>
  <si>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</si>
  <si>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</si>
  <si>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</si>
  <si>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</si>
  <si>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</si>
  <si>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</si>
  <si>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</si>
  <si>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</si>
  <si>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</si>
  <si>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</si>
  <si>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</si>
  <si>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</si>
  <si>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</si>
  <si>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</si>
  <si>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</si>
  <si>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</si>
  <si>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</si>
  <si>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</si>
  <si>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</si>
  <si>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</si>
  <si>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</si>
  <si>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</si>
  <si>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</si>
  <si>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</si>
  <si>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</si>
  <si>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</si>
  <si>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</si>
  <si>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</si>
  <si>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</si>
  <si>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</si>
  <si>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</si>
  <si>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</si>
  <si>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</si>
  <si>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</si>
  <si>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</si>
  <si>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Žinkovy</t>
  </si>
  <si>
    <t>Rozpočet:</t>
  </si>
  <si>
    <t>Misto</t>
  </si>
  <si>
    <t>Oprava povrvchu silnice II/191 průtah Žinkovy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</si>
  <si>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</si>
  <si>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</si>
  <si>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</si>
  <si>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</si>
  <si>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</si>
  <si>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</si>
  <si>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</si>
  <si>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</si>
  <si>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</si>
  <si>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</si>
  <si>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</si>
  <si>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93</t>
  </si>
  <si>
    <t>Dokončovací práce inž.staveb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</si>
  <si>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</si>
  <si>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</si>
  <si>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</si>
  <si>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</si>
  <si>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</si>
  <si>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</si>
  <si>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</si>
  <si>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</si>
  <si>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</si>
  <si>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</si>
  <si>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</si>
  <si>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</si>
  <si>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</si>
  <si>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</si>
  <si>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</si>
  <si>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</si>
  <si>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</si>
  <si>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</si>
  <si>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</si>
  <si>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</si>
  <si>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</si>
  <si>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</si>
  <si>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</si>
  <si>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</si>
  <si>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</si>
  <si>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</si>
  <si>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</si>
  <si>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</si>
  <si>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</si>
  <si>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113151113R00</t>
  </si>
  <si>
    <t>m2</t>
  </si>
  <si>
    <t>POL1_0</t>
  </si>
  <si>
    <t>572753111R00</t>
  </si>
  <si>
    <t>Vyrovnání povrchu krytů asfaltovým betonem</t>
  </si>
  <si>
    <t>t</t>
  </si>
  <si>
    <t>573231111R00</t>
  </si>
  <si>
    <t>Postřik živičný spojovací z emulze 0,5-0,7 kg/m2</t>
  </si>
  <si>
    <t>577131111R00</t>
  </si>
  <si>
    <t>Beton asfalt. ACO 11+ obrusný, š. do 3 m, tl. 4 cm</t>
  </si>
  <si>
    <t>m</t>
  </si>
  <si>
    <t>919122133.1</t>
  </si>
  <si>
    <t>Těsnění dilatačních a pracovním spár zálivkou , za tepla</t>
  </si>
  <si>
    <t>938908411R00</t>
  </si>
  <si>
    <t>Očištění povrchu krytu saponátovým roztokem</t>
  </si>
  <si>
    <t>DIO</t>
  </si>
  <si>
    <t>kpt</t>
  </si>
  <si>
    <t>2</t>
  </si>
  <si>
    <t>Laboratorní zkoušky</t>
  </si>
  <si>
    <t/>
  </si>
  <si>
    <t>END</t>
  </si>
  <si>
    <t>Správa a údržba silnic PK, p.o.</t>
  </si>
  <si>
    <t>Koterovská 462/162</t>
  </si>
  <si>
    <t>326 00 Plzeň</t>
  </si>
  <si>
    <t>Beton asfalt. ACL 16+ ložný, š. do 3 m, tl. 5 cm</t>
  </si>
  <si>
    <t>Fréz.živič.krytu pl.do 500 m2,pruh do 75 cm,tl.5cm, odfrézovaný materiál bude odvezen na středisko SÚSPK Dvorec</t>
  </si>
  <si>
    <t>Sanace podkladní vrstvy a oprava živičného krytu silnice III/19117 Žinkovy</t>
  </si>
  <si>
    <t>72053119</t>
  </si>
  <si>
    <t>CZ72053119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</si>
</sst>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5" borderId="0" xfId="0" applyFont="1" applyFill="1"/>
    <xf numFmtId="0" fontId="0" fillId="5" borderId="0" xfId="0" applyFill="1"/>
    <xf numFmtId="0" fontId="16" fillId="6" borderId="0" xfId="0" applyFont="1" applyFill="1"/>
    <xf numFmtId="0" fontId="16" fillId="6" borderId="33" xfId="0" applyNumberFormat="1" applyFont="1" applyFill="1" applyBorder="1" applyAlignment="1">
      <alignment horizontal="left" vertical="top" wrapText="1"/>
    </xf>
    <xf numFmtId="0" fontId="16" fillId="6" borderId="34" xfId="0" applyFont="1" applyFill="1" applyBorder="1" applyAlignment="1">
      <alignment vertical="top" shrinkToFit="1"/>
    </xf>
    <xf numFmtId="164" fontId="16" fillId="6" borderId="33" xfId="0" applyNumberFormat="1" applyFont="1" applyFill="1" applyBorder="1" applyAlignment="1">
      <alignment vertical="top" shrinkToFit="1"/>
    </xf>
    <xf numFmtId="4" fontId="16" fillId="6" borderId="33" xfId="0" applyNumberFormat="1" applyFont="1" applyFill="1" applyBorder="1" applyAlignment="1">
      <alignment vertical="top" shrinkToFit="1"/>
    </xf>
    <xf numFmtId="0" fontId="16" fillId="6" borderId="26" xfId="0" applyFont="1" applyFill="1" applyBorder="1" applyAlignment="1">
      <alignment vertical="top"/>
    </xf>
    <xf numFmtId="0" fontId="16" fillId="6" borderId="26" xfId="0" applyNumberFormat="1" applyFont="1" applyFill="1" applyBorder="1" applyAlignment="1">
      <alignment vertical="top"/>
    </xf>
    <xf numFmtId="0" fontId="16" fillId="6" borderId="33" xfId="0" applyFont="1" applyFill="1" applyBorder="1" applyAlignment="1">
      <alignment vertical="top" shrinkToFit="1"/>
    </xf>
    <xf numFmtId="0" fontId="16" fillId="6" borderId="26" xfId="0" applyFont="1" applyFill="1" applyBorder="1" applyAlignment="1">
      <alignment vertical="top" shrinkToFit="1"/>
    </xf>
    <xf numFmtId="49" fontId="8" fillId="5" borderId="0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5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5" borderId="18" xfId="0" applyNumberFormat="1" applyFont="1" applyFill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4"/>
  <sheetViews>
    <sheetView showGridLines="0" tabSelected="1" topLeftCell="B2" zoomScaleNormal="100" zoomScaleSheetLayoutView="75" workbookViewId="0">
      <selection activeCell="E31" sqref="E30:E3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3" t="s">
        <v>42</v>
      </c>
      <c r="C1" s="204"/>
      <c r="D1" s="204"/>
      <c r="E1" s="204"/>
      <c r="F1" s="204"/>
      <c r="G1" s="204"/>
      <c r="H1" s="204"/>
      <c r="I1" s="204"/>
      <c r="J1" s="205"/>
    </row>
    <row r="2" spans="1:15" ht="23.25" customHeight="1" x14ac:dyDescent="0.2">
      <c r="A2" s="4"/>
      <c r="B2" s="81" t="s">
        <v>40</v>
      </c>
      <c r="C2" s="82"/>
      <c r="D2" s="229" t="s">
        <v>115</v>
      </c>
      <c r="E2" s="230"/>
      <c r="F2" s="230"/>
      <c r="G2" s="230"/>
      <c r="H2" s="230"/>
      <c r="I2" s="230"/>
      <c r="J2" s="231"/>
      <c r="O2" s="2"/>
    </row>
    <row r="3" spans="1:15" ht="23.25" customHeight="1" x14ac:dyDescent="0.2">
      <c r="A3" s="4"/>
      <c r="B3" s="83" t="s">
        <v>45</v>
      </c>
      <c r="C3" s="84"/>
      <c r="D3" s="222" t="s">
        <v>43</v>
      </c>
      <c r="E3" s="223"/>
      <c r="F3" s="223"/>
      <c r="G3" s="223"/>
      <c r="H3" s="223"/>
      <c r="I3" s="223"/>
      <c r="J3" s="224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110</v>
      </c>
      <c r="E5" s="26"/>
      <c r="F5" s="26"/>
      <c r="G5" s="26"/>
      <c r="H5" s="28" t="s">
        <v>33</v>
      </c>
      <c r="I5" s="91" t="s">
        <v>116</v>
      </c>
      <c r="J5" s="11"/>
    </row>
    <row r="6" spans="1:15" ht="15.75" customHeight="1" x14ac:dyDescent="0.2">
      <c r="A6" s="4"/>
      <c r="B6" s="41"/>
      <c r="C6" s="26"/>
      <c r="D6" s="91" t="s">
        <v>111</v>
      </c>
      <c r="E6" s="26"/>
      <c r="F6" s="26"/>
      <c r="G6" s="26"/>
      <c r="H6" s="28" t="s">
        <v>34</v>
      </c>
      <c r="I6" s="91" t="s">
        <v>117</v>
      </c>
      <c r="J6" s="11"/>
    </row>
    <row r="7" spans="1:15" ht="15.75" customHeight="1" x14ac:dyDescent="0.2">
      <c r="A7" s="4"/>
      <c r="B7" s="42"/>
      <c r="C7" s="92"/>
      <c r="D7" s="80" t="s">
        <v>112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3"/>
      <c r="E11" s="233"/>
      <c r="F11" s="233"/>
      <c r="G11" s="233"/>
      <c r="H11" s="28" t="s">
        <v>33</v>
      </c>
      <c r="I11" s="201"/>
      <c r="J11" s="11"/>
    </row>
    <row r="12" spans="1:15" ht="15.75" customHeight="1" x14ac:dyDescent="0.2">
      <c r="A12" s="4"/>
      <c r="B12" s="41"/>
      <c r="C12" s="26"/>
      <c r="D12" s="220"/>
      <c r="E12" s="220"/>
      <c r="F12" s="220"/>
      <c r="G12" s="220"/>
      <c r="H12" s="28" t="s">
        <v>34</v>
      </c>
      <c r="I12" s="201"/>
      <c r="J12" s="11"/>
    </row>
    <row r="13" spans="1:15" ht="15.75" customHeight="1" x14ac:dyDescent="0.2">
      <c r="A13" s="4"/>
      <c r="B13" s="42"/>
      <c r="C13" s="92"/>
      <c r="D13" s="221"/>
      <c r="E13" s="221"/>
      <c r="F13" s="221"/>
      <c r="G13" s="221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2"/>
      <c r="F15" s="232"/>
      <c r="G15" s="217"/>
      <c r="H15" s="217"/>
      <c r="I15" s="217" t="s">
        <v>28</v>
      </c>
      <c r="J15" s="218"/>
    </row>
    <row r="16" spans="1:15" ht="23.25" customHeight="1" x14ac:dyDescent="0.2">
      <c r="A16" s="139" t="s">
        <v>23</v>
      </c>
      <c r="B16" s="140" t="s">
        <v>23</v>
      </c>
      <c r="C16" s="58"/>
      <c r="D16" s="59"/>
      <c r="E16" s="212"/>
      <c r="F16" s="219"/>
      <c r="G16" s="212"/>
      <c r="H16" s="219"/>
      <c r="I16" s="212">
        <f>I21</f>
        <v>0</v>
      </c>
      <c r="J16" s="213"/>
    </row>
    <row r="17" spans="1:10" ht="23.25" customHeight="1" x14ac:dyDescent="0.2">
      <c r="A17" s="139" t="s">
        <v>24</v>
      </c>
      <c r="B17" s="140" t="s">
        <v>24</v>
      </c>
      <c r="C17" s="58"/>
      <c r="D17" s="59"/>
      <c r="E17" s="212"/>
      <c r="F17" s="219"/>
      <c r="G17" s="212"/>
      <c r="H17" s="219"/>
      <c r="I17" s="212">
        <v>0</v>
      </c>
      <c r="J17" s="213"/>
    </row>
    <row r="18" spans="1:10" ht="23.25" customHeight="1" x14ac:dyDescent="0.2">
      <c r="A18" s="139" t="s">
        <v>25</v>
      </c>
      <c r="B18" s="140" t="s">
        <v>25</v>
      </c>
      <c r="C18" s="58"/>
      <c r="D18" s="59"/>
      <c r="E18" s="212"/>
      <c r="F18" s="219"/>
      <c r="G18" s="212"/>
      <c r="H18" s="219"/>
      <c r="I18" s="212">
        <v>0</v>
      </c>
      <c r="J18" s="213"/>
    </row>
    <row r="19" spans="1:10" ht="23.25" customHeight="1" x14ac:dyDescent="0.2">
      <c r="A19" s="139" t="s">
        <v>60</v>
      </c>
      <c r="B19" s="140" t="s">
        <v>26</v>
      </c>
      <c r="C19" s="58"/>
      <c r="D19" s="59"/>
      <c r="E19" s="212"/>
      <c r="F19" s="219"/>
      <c r="G19" s="212"/>
      <c r="H19" s="219"/>
      <c r="I19" s="212">
        <v>0</v>
      </c>
      <c r="J19" s="213"/>
    </row>
    <row r="20" spans="1:10" ht="23.25" customHeight="1" x14ac:dyDescent="0.2">
      <c r="A20" s="139" t="s">
        <v>61</v>
      </c>
      <c r="B20" s="140" t="s">
        <v>27</v>
      </c>
      <c r="C20" s="58"/>
      <c r="D20" s="59"/>
      <c r="E20" s="212"/>
      <c r="F20" s="219"/>
      <c r="G20" s="212"/>
      <c r="H20" s="219"/>
      <c r="I20" s="212">
        <v>0</v>
      </c>
      <c r="J20" s="213"/>
    </row>
    <row r="21" spans="1:10" ht="23.25" customHeight="1" x14ac:dyDescent="0.2">
      <c r="A21" s="4"/>
      <c r="B21" s="74" t="s">
        <v>28</v>
      </c>
      <c r="C21" s="75"/>
      <c r="D21" s="76"/>
      <c r="E21" s="214"/>
      <c r="F21" s="215"/>
      <c r="G21" s="214"/>
      <c r="H21" s="215"/>
      <c r="I21" s="214">
        <f>'Rozpočet Pol'!G8+'Rozpočet Pol'!G10+'Rozpočet Pol'!G16+'Rozpočet Pol'!G18</f>
        <v>0</v>
      </c>
      <c r="J21" s="22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0">
        <v>0</v>
      </c>
      <c r="H23" s="211"/>
      <c r="I23" s="21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v>15</v>
      </c>
      <c r="F24" s="61" t="s">
        <v>0</v>
      </c>
      <c r="G24" s="235">
        <v>0</v>
      </c>
      <c r="H24" s="236"/>
      <c r="I24" s="236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10">
        <f>I21</f>
        <v>0</v>
      </c>
      <c r="H25" s="211"/>
      <c r="I25" s="21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6">
        <f>ZakladDPHZakl*0.21</f>
        <v>0</v>
      </c>
      <c r="H26" s="207"/>
      <c r="I26" s="207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8"/>
      <c r="H27" s="208"/>
      <c r="I27" s="208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209">
        <v>924041.1</v>
      </c>
      <c r="H28" s="216"/>
      <c r="I28" s="216"/>
      <c r="J28" s="116" t="str">
        <f t="shared" si="0"/>
        <v>CZK</v>
      </c>
    </row>
    <row r="29" spans="1:10" ht="27.75" customHeight="1" thickBot="1" x14ac:dyDescent="0.25">
      <c r="A29" s="4"/>
      <c r="B29" s="112" t="s">
        <v>35</v>
      </c>
      <c r="C29" s="117"/>
      <c r="D29" s="117"/>
      <c r="E29" s="117"/>
      <c r="F29" s="117"/>
      <c r="G29" s="209">
        <f>ZakladDPHZakl+DPHZakl</f>
        <v>0</v>
      </c>
      <c r="H29" s="209"/>
      <c r="I29" s="209"/>
      <c r="J29" s="118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4" t="s">
        <v>2</v>
      </c>
      <c r="E35" s="23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">
      <c r="A39" s="96">
        <v>1</v>
      </c>
      <c r="B39" s="102" t="s">
        <v>47</v>
      </c>
      <c r="C39" s="237" t="s">
        <v>46</v>
      </c>
      <c r="D39" s="238"/>
      <c r="E39" s="238"/>
      <c r="F39" s="107">
        <v>924041.1</v>
      </c>
      <c r="G39" s="108">
        <v>0</v>
      </c>
      <c r="H39" s="109">
        <v>92404</v>
      </c>
      <c r="I39" s="109">
        <v>1016445.1</v>
      </c>
      <c r="J39" s="103">
        <f>IF(CenaCelkemVypocet=0,"",I39/CenaCelkemVypocet*100)</f>
        <v>100</v>
      </c>
    </row>
    <row r="40" spans="1:10" ht="25.5" hidden="1" customHeight="1" x14ac:dyDescent="0.2">
      <c r="A40" s="96"/>
      <c r="B40" s="239" t="s">
        <v>48</v>
      </c>
      <c r="C40" s="240"/>
      <c r="D40" s="240"/>
      <c r="E40" s="241"/>
      <c r="F40" s="110">
        <f>SUMIF(A39:A39,"=1",F39:F39)</f>
        <v>924041.1</v>
      </c>
      <c r="G40" s="111">
        <f>SUMIF(A39:A39,"=1",G39:G39)</f>
        <v>0</v>
      </c>
      <c r="H40" s="111">
        <f>SUMIF(A39:A39,"=1",H39:H39)</f>
        <v>92404</v>
      </c>
      <c r="I40" s="111">
        <f>SUMIF(A39:A39,"=1",I39:I39)</f>
        <v>1016445.1</v>
      </c>
      <c r="J40" s="97">
        <f>SUMIF(A39:A39,"=1",J39:J39)</f>
        <v>100</v>
      </c>
    </row>
    <row r="44" spans="1:10" ht="15.75" x14ac:dyDescent="0.25">
      <c r="B44" s="119" t="s">
        <v>50</v>
      </c>
    </row>
    <row r="46" spans="1:10" ht="25.5" customHeight="1" x14ac:dyDescent="0.2">
      <c r="A46" s="120"/>
      <c r="B46" s="124" t="s">
        <v>16</v>
      </c>
      <c r="C46" s="124" t="s">
        <v>5</v>
      </c>
      <c r="D46" s="125"/>
      <c r="E46" s="125"/>
      <c r="F46" s="128" t="s">
        <v>51</v>
      </c>
      <c r="G46" s="128"/>
      <c r="H46" s="128"/>
      <c r="I46" s="242" t="s">
        <v>28</v>
      </c>
      <c r="J46" s="242"/>
    </row>
    <row r="47" spans="1:10" ht="25.5" customHeight="1" x14ac:dyDescent="0.2">
      <c r="A47" s="121"/>
      <c r="B47" s="129" t="s">
        <v>52</v>
      </c>
      <c r="C47" s="244" t="s">
        <v>53</v>
      </c>
      <c r="D47" s="245"/>
      <c r="E47" s="245"/>
      <c r="F47" s="131" t="s">
        <v>23</v>
      </c>
      <c r="G47" s="132"/>
      <c r="H47" s="132"/>
      <c r="I47" s="243">
        <f>'Rozpočet Pol'!G8</f>
        <v>0</v>
      </c>
      <c r="J47" s="243"/>
    </row>
    <row r="48" spans="1:10" ht="25.5" customHeight="1" x14ac:dyDescent="0.2">
      <c r="A48" s="121"/>
      <c r="B48" s="123" t="s">
        <v>54</v>
      </c>
      <c r="C48" s="227" t="s">
        <v>55</v>
      </c>
      <c r="D48" s="228"/>
      <c r="E48" s="228"/>
      <c r="F48" s="133" t="s">
        <v>23</v>
      </c>
      <c r="G48" s="134"/>
      <c r="H48" s="134"/>
      <c r="I48" s="226">
        <f>'Rozpočet Pol'!G10</f>
        <v>0</v>
      </c>
      <c r="J48" s="226"/>
    </row>
    <row r="49" spans="1:10" ht="25.5" customHeight="1" x14ac:dyDescent="0.2">
      <c r="A49" s="121"/>
      <c r="B49" s="123" t="s">
        <v>56</v>
      </c>
      <c r="C49" s="227" t="s">
        <v>57</v>
      </c>
      <c r="D49" s="228"/>
      <c r="E49" s="228"/>
      <c r="F49" s="133" t="s">
        <v>23</v>
      </c>
      <c r="G49" s="134"/>
      <c r="H49" s="134"/>
      <c r="I49" s="226">
        <f>'Rozpočet Pol'!G16</f>
        <v>0</v>
      </c>
      <c r="J49" s="226"/>
    </row>
    <row r="50" spans="1:10" ht="25.5" customHeight="1" x14ac:dyDescent="0.2">
      <c r="A50" s="121"/>
      <c r="B50" s="130" t="s">
        <v>58</v>
      </c>
      <c r="C50" s="247" t="s">
        <v>59</v>
      </c>
      <c r="D50" s="248"/>
      <c r="E50" s="248"/>
      <c r="F50" s="135" t="s">
        <v>23</v>
      </c>
      <c r="G50" s="136"/>
      <c r="H50" s="136"/>
      <c r="I50" s="246">
        <f>'Rozpočet Pol'!G18</f>
        <v>0</v>
      </c>
      <c r="J50" s="246"/>
    </row>
    <row r="51" spans="1:10" ht="25.5" customHeight="1" x14ac:dyDescent="0.2">
      <c r="A51" s="122"/>
      <c r="B51" s="126" t="s">
        <v>1</v>
      </c>
      <c r="C51" s="126"/>
      <c r="D51" s="127"/>
      <c r="E51" s="127"/>
      <c r="F51" s="137"/>
      <c r="G51" s="138"/>
      <c r="H51" s="138"/>
      <c r="I51" s="249">
        <f>SUM(I47:I50)</f>
        <v>0</v>
      </c>
      <c r="J51" s="249"/>
    </row>
    <row r="52" spans="1:10" x14ac:dyDescent="0.2">
      <c r="F52" s="94"/>
      <c r="G52" s="95"/>
      <c r="H52" s="94"/>
      <c r="I52" s="95"/>
      <c r="J52" s="95"/>
    </row>
    <row r="53" spans="1:10" x14ac:dyDescent="0.2">
      <c r="F53" s="94"/>
      <c r="G53" s="95"/>
      <c r="H53" s="94"/>
      <c r="I53" s="95"/>
      <c r="J53" s="95"/>
    </row>
    <row r="54" spans="1:10" x14ac:dyDescent="0.2">
      <c r="F54" s="94"/>
      <c r="G54" s="95"/>
      <c r="H54" s="94"/>
      <c r="I54" s="95"/>
      <c r="J54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I49:J49"/>
    <mergeCell ref="C49:E49"/>
    <mergeCell ref="I50:J50"/>
    <mergeCell ref="C50:E50"/>
    <mergeCell ref="I51:J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9" t="s">
        <v>41</v>
      </c>
      <c r="B2" s="78"/>
      <c r="C2" s="252"/>
      <c r="D2" s="252"/>
      <c r="E2" s="252"/>
      <c r="F2" s="252"/>
      <c r="G2" s="253"/>
    </row>
    <row r="3" spans="1:7" ht="24.95" hidden="1" customHeight="1" x14ac:dyDescent="0.2">
      <c r="A3" s="79" t="s">
        <v>7</v>
      </c>
      <c r="B3" s="78"/>
      <c r="C3" s="252"/>
      <c r="D3" s="252"/>
      <c r="E3" s="252"/>
      <c r="F3" s="252"/>
      <c r="G3" s="253"/>
    </row>
    <row r="4" spans="1:7" ht="24.95" hidden="1" customHeight="1" x14ac:dyDescent="0.2">
      <c r="A4" s="79" t="s">
        <v>8</v>
      </c>
      <c r="B4" s="78"/>
      <c r="C4" s="252"/>
      <c r="D4" s="252"/>
      <c r="E4" s="252"/>
      <c r="F4" s="252"/>
      <c r="G4" s="25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3"/>
  <sheetViews>
    <sheetView workbookViewId="0">
      <selection activeCell="G27" sqref="G27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4" t="s">
        <v>6</v>
      </c>
      <c r="B1" s="254"/>
      <c r="C1" s="254"/>
      <c r="D1" s="254"/>
      <c r="E1" s="254"/>
      <c r="F1" s="254"/>
      <c r="G1" s="254"/>
      <c r="AE1" t="s">
        <v>63</v>
      </c>
    </row>
    <row r="2" spans="1:60" ht="24.95" customHeight="1" x14ac:dyDescent="0.2">
      <c r="A2" s="143" t="s">
        <v>62</v>
      </c>
      <c r="B2" s="141"/>
      <c r="C2" s="255" t="s">
        <v>115</v>
      </c>
      <c r="D2" s="256"/>
      <c r="E2" s="256"/>
      <c r="F2" s="256"/>
      <c r="G2" s="257"/>
      <c r="AE2" t="s">
        <v>64</v>
      </c>
    </row>
    <row r="3" spans="1:60" ht="24.95" customHeight="1" x14ac:dyDescent="0.2">
      <c r="A3" s="144" t="s">
        <v>7</v>
      </c>
      <c r="B3" s="142"/>
      <c r="C3" s="258" t="s">
        <v>43</v>
      </c>
      <c r="D3" s="259"/>
      <c r="E3" s="259"/>
      <c r="F3" s="259"/>
      <c r="G3" s="260"/>
      <c r="AE3" t="s">
        <v>65</v>
      </c>
    </row>
    <row r="4" spans="1:60" ht="24.95" hidden="1" customHeight="1" x14ac:dyDescent="0.2">
      <c r="A4" s="144" t="s">
        <v>8</v>
      </c>
      <c r="B4" s="142"/>
      <c r="C4" s="258"/>
      <c r="D4" s="259"/>
      <c r="E4" s="259"/>
      <c r="F4" s="259"/>
      <c r="G4" s="260"/>
      <c r="AE4" t="s">
        <v>66</v>
      </c>
    </row>
    <row r="5" spans="1:60" hidden="1" x14ac:dyDescent="0.2">
      <c r="A5" s="145" t="s">
        <v>67</v>
      </c>
      <c r="B5" s="146"/>
      <c r="C5" s="147"/>
      <c r="D5" s="148"/>
      <c r="E5" s="148"/>
      <c r="F5" s="148"/>
      <c r="G5" s="149"/>
      <c r="AE5" t="s">
        <v>68</v>
      </c>
    </row>
    <row r="7" spans="1:60" ht="38.25" x14ac:dyDescent="0.2">
      <c r="A7" s="154" t="s">
        <v>69</v>
      </c>
      <c r="B7" s="155" t="s">
        <v>70</v>
      </c>
      <c r="C7" s="155" t="s">
        <v>71</v>
      </c>
      <c r="D7" s="154" t="s">
        <v>72</v>
      </c>
      <c r="E7" s="154" t="s">
        <v>73</v>
      </c>
      <c r="F7" s="150" t="s">
        <v>74</v>
      </c>
      <c r="G7" s="170" t="s">
        <v>28</v>
      </c>
      <c r="H7" s="171" t="s">
        <v>29</v>
      </c>
      <c r="I7" s="171" t="s">
        <v>75</v>
      </c>
      <c r="J7" s="171" t="s">
        <v>30</v>
      </c>
      <c r="K7" s="171" t="s">
        <v>76</v>
      </c>
      <c r="L7" s="171" t="s">
        <v>77</v>
      </c>
      <c r="M7" s="171" t="s">
        <v>78</v>
      </c>
      <c r="N7" s="171" t="s">
        <v>79</v>
      </c>
      <c r="O7" s="171" t="s">
        <v>80</v>
      </c>
      <c r="P7" s="171" t="s">
        <v>81</v>
      </c>
      <c r="Q7" s="171" t="s">
        <v>82</v>
      </c>
      <c r="R7" s="171" t="s">
        <v>83</v>
      </c>
      <c r="S7" s="171" t="s">
        <v>84</v>
      </c>
      <c r="T7" s="171" t="s">
        <v>85</v>
      </c>
      <c r="U7" s="157" t="s">
        <v>86</v>
      </c>
    </row>
    <row r="8" spans="1:60" x14ac:dyDescent="0.2">
      <c r="A8" s="172" t="s">
        <v>87</v>
      </c>
      <c r="B8" s="173" t="s">
        <v>52</v>
      </c>
      <c r="C8" s="174" t="s">
        <v>53</v>
      </c>
      <c r="D8" s="175"/>
      <c r="E8" s="176"/>
      <c r="F8" s="177"/>
      <c r="G8" s="177">
        <f>G9</f>
        <v>0</v>
      </c>
      <c r="H8" s="177"/>
      <c r="I8" s="177">
        <f>SUM(I9:I9)</f>
        <v>0</v>
      </c>
      <c r="J8" s="177"/>
      <c r="K8" s="177">
        <f>SUM(K9:K9)</f>
        <v>155568</v>
      </c>
      <c r="L8" s="177"/>
      <c r="M8" s="177">
        <f>SUM(M9:M9)</f>
        <v>0</v>
      </c>
      <c r="N8" s="156"/>
      <c r="O8" s="156">
        <f>SUM(O9:O9)</f>
        <v>0</v>
      </c>
      <c r="P8" s="156"/>
      <c r="Q8" s="156">
        <f>SUM(Q9:Q9)</f>
        <v>81.488</v>
      </c>
      <c r="R8" s="156"/>
      <c r="S8" s="156"/>
      <c r="T8" s="172"/>
      <c r="U8" s="156">
        <f>SUM(U9:U9)</f>
        <v>66.67</v>
      </c>
      <c r="AE8" t="s">
        <v>88</v>
      </c>
    </row>
    <row r="9" spans="1:60" ht="33.75" outlineLevel="1" x14ac:dyDescent="0.2">
      <c r="A9" s="152">
        <v>1</v>
      </c>
      <c r="B9" s="158" t="s">
        <v>89</v>
      </c>
      <c r="C9" s="185" t="s">
        <v>114</v>
      </c>
      <c r="D9" s="160" t="s">
        <v>90</v>
      </c>
      <c r="E9" s="166">
        <v>926</v>
      </c>
      <c r="F9" s="168"/>
      <c r="G9" s="168">
        <f>E9*F9</f>
        <v>0</v>
      </c>
      <c r="H9" s="168">
        <v>0</v>
      </c>
      <c r="I9" s="168">
        <f>ROUND(E9*H9,2)</f>
        <v>0</v>
      </c>
      <c r="J9" s="168">
        <v>168</v>
      </c>
      <c r="K9" s="168">
        <f>ROUND(E9*J9,2)</f>
        <v>155568</v>
      </c>
      <c r="L9" s="168">
        <v>10</v>
      </c>
      <c r="M9" s="168">
        <f>G9*(1+L9/100)</f>
        <v>0</v>
      </c>
      <c r="N9" s="161">
        <v>0</v>
      </c>
      <c r="O9" s="161">
        <f>ROUND(E9*N9,5)</f>
        <v>0</v>
      </c>
      <c r="P9" s="161">
        <v>8.7999999999999995E-2</v>
      </c>
      <c r="Q9" s="161">
        <f>ROUND(E9*P9,5)</f>
        <v>81.488</v>
      </c>
      <c r="R9" s="161"/>
      <c r="S9" s="161"/>
      <c r="T9" s="162">
        <v>7.1999999999999995E-2</v>
      </c>
      <c r="U9" s="161">
        <f>ROUND(E9*T9,2)</f>
        <v>66.67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91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153" t="s">
        <v>87</v>
      </c>
      <c r="B10" s="159" t="s">
        <v>54</v>
      </c>
      <c r="C10" s="186" t="s">
        <v>55</v>
      </c>
      <c r="D10" s="163"/>
      <c r="E10" s="167"/>
      <c r="F10" s="169"/>
      <c r="G10" s="169">
        <f>SUM(G11:G15)</f>
        <v>0</v>
      </c>
      <c r="H10" s="169"/>
      <c r="I10" s="169">
        <f>SUM(I11:I15)</f>
        <v>1325546.76</v>
      </c>
      <c r="J10" s="169"/>
      <c r="K10" s="169">
        <f>SUM(K11:K15)</f>
        <v>207028.44</v>
      </c>
      <c r="L10" s="169"/>
      <c r="M10" s="169">
        <f>SUM(M11:M15)</f>
        <v>0</v>
      </c>
      <c r="N10" s="164"/>
      <c r="O10" s="164">
        <f>SUM(O11:O15)</f>
        <v>643.29168000000004</v>
      </c>
      <c r="P10" s="164"/>
      <c r="Q10" s="164">
        <f>SUM(Q11:Q15)</f>
        <v>0</v>
      </c>
      <c r="R10" s="164"/>
      <c r="S10" s="164"/>
      <c r="T10" s="165"/>
      <c r="U10" s="164">
        <f>SUM(U11:U15)</f>
        <v>207.05</v>
      </c>
      <c r="V10" s="151"/>
      <c r="AE10" t="s">
        <v>88</v>
      </c>
    </row>
    <row r="11" spans="1:60" outlineLevel="1" x14ac:dyDescent="0.2">
      <c r="A11" s="152">
        <v>2</v>
      </c>
      <c r="B11" s="158" t="s">
        <v>95</v>
      </c>
      <c r="C11" s="185" t="s">
        <v>96</v>
      </c>
      <c r="D11" s="160" t="s">
        <v>90</v>
      </c>
      <c r="E11" s="166">
        <v>500</v>
      </c>
      <c r="F11" s="168"/>
      <c r="G11" s="168">
        <f>E11*F11</f>
        <v>0</v>
      </c>
      <c r="H11" s="168">
        <v>2044.45</v>
      </c>
      <c r="I11" s="168">
        <f>ROUND(E11*H11,2)</f>
        <v>1022225</v>
      </c>
      <c r="J11" s="168">
        <v>220.54999999999995</v>
      </c>
      <c r="K11" s="168">
        <f>ROUND(E11*J11,2)</f>
        <v>110275</v>
      </c>
      <c r="L11" s="168">
        <v>10</v>
      </c>
      <c r="M11" s="168">
        <f>G11*(1+L11/100)</f>
        <v>0</v>
      </c>
      <c r="N11" s="161">
        <v>1</v>
      </c>
      <c r="O11" s="161">
        <f>ROUND(E11*N11,5)</f>
        <v>500</v>
      </c>
      <c r="P11" s="161">
        <v>0</v>
      </c>
      <c r="Q11" s="161">
        <f>ROUND(E11*P11,5)</f>
        <v>0</v>
      </c>
      <c r="R11" s="161"/>
      <c r="S11" s="161"/>
      <c r="T11" s="162">
        <v>0.23300000000000001</v>
      </c>
      <c r="U11" s="161">
        <f>ROUND(E11*T11,2)</f>
        <v>116.5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91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>
        <v>3</v>
      </c>
      <c r="B12" s="158" t="s">
        <v>97</v>
      </c>
      <c r="C12" s="185" t="s">
        <v>113</v>
      </c>
      <c r="D12" s="160" t="s">
        <v>90</v>
      </c>
      <c r="E12" s="166">
        <v>500</v>
      </c>
      <c r="F12" s="168"/>
      <c r="G12" s="168">
        <f t="shared" ref="G12:G13" si="0">E12*F12</f>
        <v>0</v>
      </c>
      <c r="H12" s="168"/>
      <c r="I12" s="168"/>
      <c r="J12" s="168"/>
      <c r="K12" s="168"/>
      <c r="L12" s="168"/>
      <c r="M12" s="168"/>
      <c r="N12" s="161"/>
      <c r="O12" s="161"/>
      <c r="P12" s="161"/>
      <c r="Q12" s="161"/>
      <c r="R12" s="161"/>
      <c r="S12" s="161"/>
      <c r="T12" s="162"/>
      <c r="U12" s="16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>
        <v>4</v>
      </c>
      <c r="B13" s="158" t="s">
        <v>92</v>
      </c>
      <c r="C13" s="185" t="s">
        <v>93</v>
      </c>
      <c r="D13" s="160" t="s">
        <v>94</v>
      </c>
      <c r="E13" s="166">
        <v>102</v>
      </c>
      <c r="F13" s="168"/>
      <c r="G13" s="168">
        <f t="shared" si="0"/>
        <v>0</v>
      </c>
      <c r="H13" s="168"/>
      <c r="I13" s="168"/>
      <c r="J13" s="168"/>
      <c r="K13" s="168"/>
      <c r="L13" s="168"/>
      <c r="M13" s="168"/>
      <c r="N13" s="161"/>
      <c r="O13" s="161"/>
      <c r="P13" s="161"/>
      <c r="Q13" s="161"/>
      <c r="R13" s="161"/>
      <c r="S13" s="161"/>
      <c r="T13" s="162"/>
      <c r="U13" s="16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>
        <v>5</v>
      </c>
      <c r="B14" s="158" t="s">
        <v>95</v>
      </c>
      <c r="C14" s="185" t="s">
        <v>96</v>
      </c>
      <c r="D14" s="160" t="s">
        <v>90</v>
      </c>
      <c r="E14" s="166">
        <v>1372</v>
      </c>
      <c r="F14" s="168"/>
      <c r="G14" s="168">
        <f t="shared" ref="G14:G15" si="1">E14*F14</f>
        <v>0</v>
      </c>
      <c r="H14" s="168">
        <v>9.02</v>
      </c>
      <c r="I14" s="168">
        <f>ROUND(E14*H14,2)</f>
        <v>12375.44</v>
      </c>
      <c r="J14" s="168">
        <v>1.08</v>
      </c>
      <c r="K14" s="168">
        <f>ROUND(E14*J14,2)</f>
        <v>1481.76</v>
      </c>
      <c r="L14" s="168">
        <v>10</v>
      </c>
      <c r="M14" s="168">
        <f>G14*(1+L14/100)</f>
        <v>0</v>
      </c>
      <c r="N14" s="161">
        <v>7.1000000000000002E-4</v>
      </c>
      <c r="O14" s="161">
        <f>ROUND(E14*N14,5)</f>
        <v>0.97411999999999999</v>
      </c>
      <c r="P14" s="161">
        <v>0</v>
      </c>
      <c r="Q14" s="161">
        <f>ROUND(E14*P14,5)</f>
        <v>0</v>
      </c>
      <c r="R14" s="161"/>
      <c r="S14" s="161"/>
      <c r="T14" s="162">
        <v>2E-3</v>
      </c>
      <c r="U14" s="161">
        <f>ROUND(E14*T14,2)</f>
        <v>2.74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91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>
        <v>6</v>
      </c>
      <c r="B15" s="158" t="s">
        <v>97</v>
      </c>
      <c r="C15" s="185" t="s">
        <v>98</v>
      </c>
      <c r="D15" s="160" t="s">
        <v>90</v>
      </c>
      <c r="E15" s="166">
        <v>1372</v>
      </c>
      <c r="F15" s="168"/>
      <c r="G15" s="168">
        <f t="shared" si="1"/>
        <v>0</v>
      </c>
      <c r="H15" s="168">
        <v>212.06</v>
      </c>
      <c r="I15" s="168">
        <f>ROUND(E15*H15,2)</f>
        <v>290946.32</v>
      </c>
      <c r="J15" s="168">
        <v>69.44</v>
      </c>
      <c r="K15" s="168">
        <f>ROUND(E15*J15,2)</f>
        <v>95271.679999999993</v>
      </c>
      <c r="L15" s="168">
        <v>10</v>
      </c>
      <c r="M15" s="168">
        <f>G15*(1+L15/100)</f>
        <v>0</v>
      </c>
      <c r="N15" s="161">
        <v>0.10373</v>
      </c>
      <c r="O15" s="161">
        <f>ROUND(E15*N15,5)</f>
        <v>142.31755999999999</v>
      </c>
      <c r="P15" s="161">
        <v>0</v>
      </c>
      <c r="Q15" s="161">
        <f>ROUND(E15*P15,5)</f>
        <v>0</v>
      </c>
      <c r="R15" s="161"/>
      <c r="S15" s="161"/>
      <c r="T15" s="162">
        <v>6.4000000000000001E-2</v>
      </c>
      <c r="U15" s="161">
        <f>ROUND(E15*T15,2)</f>
        <v>87.81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91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x14ac:dyDescent="0.2">
      <c r="A16" s="153" t="s">
        <v>87</v>
      </c>
      <c r="B16" s="159" t="s">
        <v>56</v>
      </c>
      <c r="C16" s="186" t="s">
        <v>57</v>
      </c>
      <c r="D16" s="163"/>
      <c r="E16" s="167"/>
      <c r="F16" s="169"/>
      <c r="G16" s="169">
        <f>SUM(G17:G17)</f>
        <v>0</v>
      </c>
      <c r="H16" s="169"/>
      <c r="I16" s="169">
        <f>SUM(I17:I17)</f>
        <v>0</v>
      </c>
      <c r="J16" s="169"/>
      <c r="K16" s="169">
        <f>SUM(K17:K17)</f>
        <v>0</v>
      </c>
      <c r="L16" s="169"/>
      <c r="M16" s="169">
        <f>SUM(M17:M17)</f>
        <v>0</v>
      </c>
      <c r="N16" s="164"/>
      <c r="O16" s="164">
        <f>SUM(O17:O17)</f>
        <v>0</v>
      </c>
      <c r="P16" s="164"/>
      <c r="Q16" s="164">
        <f>SUM(Q17:Q17)</f>
        <v>0</v>
      </c>
      <c r="R16" s="164"/>
      <c r="S16" s="164"/>
      <c r="T16" s="165"/>
      <c r="U16" s="164">
        <f>SUM(U17:U17)</f>
        <v>0</v>
      </c>
      <c r="V16" s="151"/>
      <c r="AE16" t="s">
        <v>88</v>
      </c>
    </row>
    <row r="17" spans="1:60" s="191" customFormat="1" ht="22.5" outlineLevel="1" x14ac:dyDescent="0.2">
      <c r="A17" s="197">
        <v>7</v>
      </c>
      <c r="B17" s="198" t="s">
        <v>100</v>
      </c>
      <c r="C17" s="193" t="s">
        <v>101</v>
      </c>
      <c r="D17" s="194" t="s">
        <v>99</v>
      </c>
      <c r="E17" s="195">
        <v>127</v>
      </c>
      <c r="F17" s="196"/>
      <c r="G17" s="196">
        <f>E17*F17</f>
        <v>0</v>
      </c>
      <c r="H17" s="196">
        <v>0</v>
      </c>
      <c r="I17" s="196">
        <f>ROUND(E17*H17,2)</f>
        <v>0</v>
      </c>
      <c r="J17" s="196">
        <v>0</v>
      </c>
      <c r="K17" s="196">
        <f>ROUND(E17*J17,2)</f>
        <v>0</v>
      </c>
      <c r="L17" s="196">
        <v>10</v>
      </c>
      <c r="M17" s="196">
        <f>G17*(1+L17/100)</f>
        <v>0</v>
      </c>
      <c r="N17" s="199">
        <v>0</v>
      </c>
      <c r="O17" s="199">
        <f>ROUND(E17*N17,5)</f>
        <v>0</v>
      </c>
      <c r="P17" s="199">
        <v>0</v>
      </c>
      <c r="Q17" s="199">
        <f>ROUND(E17*P17,5)</f>
        <v>0</v>
      </c>
      <c r="R17" s="199"/>
      <c r="S17" s="199"/>
      <c r="T17" s="200">
        <v>0</v>
      </c>
      <c r="U17" s="199">
        <f>ROUND(E17*T17,2)</f>
        <v>0</v>
      </c>
      <c r="V17" s="192"/>
      <c r="W17" s="192"/>
      <c r="X17" s="192"/>
      <c r="Y17" s="192"/>
      <c r="Z17" s="192"/>
      <c r="AA17" s="192"/>
      <c r="AB17" s="192"/>
      <c r="AC17" s="192"/>
      <c r="AD17" s="192"/>
      <c r="AE17" s="192" t="s">
        <v>91</v>
      </c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0"/>
    </row>
    <row r="18" spans="1:60" x14ac:dyDescent="0.2">
      <c r="A18" s="153" t="s">
        <v>87</v>
      </c>
      <c r="B18" s="159" t="s">
        <v>58</v>
      </c>
      <c r="C18" s="186" t="s">
        <v>59</v>
      </c>
      <c r="D18" s="163"/>
      <c r="E18" s="167"/>
      <c r="F18" s="169"/>
      <c r="G18" s="169">
        <f>SUM(G19:G21)</f>
        <v>0</v>
      </c>
      <c r="H18" s="169"/>
      <c r="I18" s="169">
        <f>SUM(I19:I21)</f>
        <v>919.24</v>
      </c>
      <c r="J18" s="169"/>
      <c r="K18" s="169">
        <f>SUM(K19:K21)</f>
        <v>12389.16</v>
      </c>
      <c r="L18" s="169"/>
      <c r="M18" s="169">
        <f>SUM(M19:M21)</f>
        <v>0</v>
      </c>
      <c r="N18" s="164"/>
      <c r="O18" s="164">
        <f>SUM(O19:O21)</f>
        <v>1.372E-2</v>
      </c>
      <c r="P18" s="164"/>
      <c r="Q18" s="164">
        <f>SUM(Q19:Q21)</f>
        <v>0</v>
      </c>
      <c r="R18" s="164"/>
      <c r="S18" s="164"/>
      <c r="T18" s="165"/>
      <c r="U18" s="164">
        <f>SUM(U19:U21)</f>
        <v>21.95</v>
      </c>
      <c r="V18" s="151"/>
      <c r="AE18" t="s">
        <v>88</v>
      </c>
    </row>
    <row r="19" spans="1:60" outlineLevel="1" x14ac:dyDescent="0.2">
      <c r="A19" s="152">
        <v>8</v>
      </c>
      <c r="B19" s="158" t="s">
        <v>102</v>
      </c>
      <c r="C19" s="185" t="s">
        <v>103</v>
      </c>
      <c r="D19" s="160" t="s">
        <v>90</v>
      </c>
      <c r="E19" s="166">
        <v>1372</v>
      </c>
      <c r="F19" s="168"/>
      <c r="G19" s="168">
        <f>E19*F19</f>
        <v>0</v>
      </c>
      <c r="H19" s="168">
        <v>0.67</v>
      </c>
      <c r="I19" s="168">
        <f>ROUND(E19*H19,2)</f>
        <v>919.24</v>
      </c>
      <c r="J19" s="168">
        <v>9.0299999999999994</v>
      </c>
      <c r="K19" s="168">
        <f>ROUND(E19*J19,2)</f>
        <v>12389.16</v>
      </c>
      <c r="L19" s="168">
        <v>10</v>
      </c>
      <c r="M19" s="168">
        <f>G19*(1+L19/100)</f>
        <v>0</v>
      </c>
      <c r="N19" s="161">
        <v>1.0000000000000001E-5</v>
      </c>
      <c r="O19" s="161">
        <f>ROUND(E19*N19,5)</f>
        <v>1.372E-2</v>
      </c>
      <c r="P19" s="161">
        <v>0</v>
      </c>
      <c r="Q19" s="161">
        <f>ROUND(E19*P19,5)</f>
        <v>0</v>
      </c>
      <c r="R19" s="161"/>
      <c r="S19" s="161"/>
      <c r="T19" s="162">
        <v>1.6E-2</v>
      </c>
      <c r="U19" s="161">
        <f>ROUND(E19*T19,2)</f>
        <v>21.95</v>
      </c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91</v>
      </c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>
        <v>9</v>
      </c>
      <c r="B20" s="158" t="s">
        <v>52</v>
      </c>
      <c r="C20" s="185" t="s">
        <v>104</v>
      </c>
      <c r="D20" s="160" t="s">
        <v>105</v>
      </c>
      <c r="E20" s="166">
        <v>1</v>
      </c>
      <c r="F20" s="168"/>
      <c r="G20" s="168">
        <f t="shared" ref="G20:G21" si="2">E20*F20</f>
        <v>0</v>
      </c>
      <c r="H20" s="168">
        <v>0</v>
      </c>
      <c r="I20" s="168">
        <f>ROUND(E20*H20,2)</f>
        <v>0</v>
      </c>
      <c r="J20" s="168">
        <v>0</v>
      </c>
      <c r="K20" s="168">
        <f>ROUND(E20*J20,2)</f>
        <v>0</v>
      </c>
      <c r="L20" s="168">
        <v>10</v>
      </c>
      <c r="M20" s="168">
        <f>G20*(1+L20/100)</f>
        <v>0</v>
      </c>
      <c r="N20" s="161">
        <v>0</v>
      </c>
      <c r="O20" s="161">
        <f>ROUND(E20*N20,5)</f>
        <v>0</v>
      </c>
      <c r="P20" s="161">
        <v>0</v>
      </c>
      <c r="Q20" s="161">
        <f>ROUND(E20*P20,5)</f>
        <v>0</v>
      </c>
      <c r="R20" s="161"/>
      <c r="S20" s="161"/>
      <c r="T20" s="162">
        <v>0</v>
      </c>
      <c r="U20" s="161">
        <f>ROUND(E20*T20,2)</f>
        <v>0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91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10</v>
      </c>
      <c r="B21" s="179" t="s">
        <v>106</v>
      </c>
      <c r="C21" s="187" t="s">
        <v>107</v>
      </c>
      <c r="D21" s="180" t="s">
        <v>105</v>
      </c>
      <c r="E21" s="181">
        <v>1</v>
      </c>
      <c r="F21" s="182"/>
      <c r="G21" s="182">
        <f t="shared" si="2"/>
        <v>0</v>
      </c>
      <c r="H21" s="182">
        <v>0</v>
      </c>
      <c r="I21" s="182">
        <f>ROUND(E21*H21,2)</f>
        <v>0</v>
      </c>
      <c r="J21" s="182">
        <v>0</v>
      </c>
      <c r="K21" s="182">
        <f>ROUND(E21*J21,2)</f>
        <v>0</v>
      </c>
      <c r="L21" s="182">
        <v>10</v>
      </c>
      <c r="M21" s="182">
        <f>G21*(1+L21/100)</f>
        <v>0</v>
      </c>
      <c r="N21" s="183">
        <v>0</v>
      </c>
      <c r="O21" s="183">
        <f>ROUND(E21*N21,5)</f>
        <v>0</v>
      </c>
      <c r="P21" s="183">
        <v>0</v>
      </c>
      <c r="Q21" s="183">
        <f>ROUND(E21*P21,5)</f>
        <v>0</v>
      </c>
      <c r="R21" s="183"/>
      <c r="S21" s="183"/>
      <c r="T21" s="184">
        <v>0</v>
      </c>
      <c r="U21" s="183">
        <f>ROUND(E21*T21,2)</f>
        <v>0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91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6"/>
      <c r="B22" s="7" t="s">
        <v>108</v>
      </c>
      <c r="C22" s="188" t="s">
        <v>108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AC22">
        <v>10</v>
      </c>
      <c r="AD22">
        <v>21</v>
      </c>
    </row>
    <row r="23" spans="1:60" x14ac:dyDescent="0.2">
      <c r="C23" s="189"/>
      <c r="AE23" t="s">
        <v>109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Vaclav Chmelir</dc:creator>
  <cp:lastModifiedBy>Tyrová Martina</cp:lastModifiedBy>
  <cp:lastPrinted>2020-06-12T01:20:53Z</cp:lastPrinted>
  <dcterms:created xsi:type="dcterms:W3CDTF">2009-04-08T07:15:50Z</dcterms:created>
  <dcterms:modified xsi:type="dcterms:W3CDTF">2020-07-22T07:05:56Z</dcterms:modified>
</cp:coreProperties>
</file>