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estavba archivu" sheetId="2" r:id="rId2"/>
  </sheets>
  <definedNames>
    <definedName name="_xlnm.Print_Area" localSheetId="0">'Rekapitulace stavby'!$D$4:$AO$36,'Rekapitulace stavby'!$C$42:$AQ$56</definedName>
    <definedName name="_xlnm._FilterDatabase" localSheetId="1" hidden="1">'SO 01 - Vestavba archivu'!$C$104:$K$300</definedName>
    <definedName name="_xlnm.Print_Area" localSheetId="1">'SO 01 - Vestavba archivu'!$C$4:$J$39,'SO 01 - Vestavba archivu'!$C$45:$J$86,'SO 01 - Vestavba archivu'!$C$92:$K$300</definedName>
    <definedName name="_xlnm.Print_Titles" localSheetId="0">'Rekapitulace stavby'!$52:$52</definedName>
    <definedName name="_xlnm.Print_Titles" localSheetId="1">'SO 01 - Vestavba archivu'!$104:$104</definedName>
  </definedNames>
  <calcPr fullCalcOnLoad="1"/>
</workbook>
</file>

<file path=xl/sharedStrings.xml><?xml version="1.0" encoding="utf-8"?>
<sst xmlns="http://schemas.openxmlformats.org/spreadsheetml/2006/main" count="2681" uniqueCount="710">
  <si>
    <t>Export Komplet</t>
  </si>
  <si>
    <t/>
  </si>
  <si>
    <t>2.0</t>
  </si>
  <si>
    <t>ZAMOK</t>
  </si>
  <si>
    <t>False</t>
  </si>
  <si>
    <t>{3e669b7a-46b2-4853-b999-da41134adde5}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</si>
  <si>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</si>
  <si>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</si>
  <si>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</si>
  <si>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</si>
  <si>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</si>
  <si>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</si>
  <si>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</si>
  <si>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</si>
  <si>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2019/10/V1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</si>
  <si>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</si>
  <si>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</si>
  <si>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Domažlická nemocnice - vestavba archivu</t>
  </si>
  <si>
    <t>KSO:</t>
  </si>
  <si>
    <t>CC-CZ:</t>
  </si>
  <si>
    <t>Místo:</t>
  </si>
  <si>
    <t>Domažlice</t>
  </si>
  <si>
    <t>Datum:</t>
  </si>
  <si>
    <t>19. 11. 2019</t>
  </si>
  <si>
    <t>Zadavatel:</t>
  </si>
  <si>
    <t>IČ:</t>
  </si>
  <si>
    <t>Domažlická nemocnice a.s.</t>
  </si>
  <si>
    <t>DIČ:</t>
  </si>
  <si>
    <t>Uchazeč:</t>
  </si>
  <si>
    <t>Vyplň údaj</t>
  </si>
  <si>
    <t>Projektant:</t>
  </si>
  <si>
    <t>Šumavaplan s.r.o.</t>
  </si>
  <si>
    <t>True</t>
  </si>
  <si>
    <t>Zpracovatel:</t>
  </si>
  <si>
    <t>Pavel Česal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</si>
  <si>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</si>
  <si>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</si>
  <si>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</si>
  <si>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</si>
  <si>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</si>
  <si>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</si>
  <si>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</si>
  <si>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</si>
  <si>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</si>
  <si>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</si>
  <si>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</si>
  <si>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</si>
  <si>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</si>
  <si>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</si>
  <si>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</si>
  <si>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</si>
  <si>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</si>
  <si>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</si>
  <si>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</si>
  <si>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</si>
  <si>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</si>
  <si>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</si>
  <si>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</si>
  <si>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</si>
  <si>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</si>
  <si>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</si>
  <si>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</si>
  <si>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</si>
  <si>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</si>
  <si>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</si>
  <si>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</si>
  <si>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</si>
  <si>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</si>
  <si>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</si>
  <si>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</si>
  <si>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</si>
  <si>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</si>
  <si>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</si>
  <si>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</si>
  <si>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</si>
  <si>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</si>
  <si>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Vestavba archivu</t>
  </si>
  <si>
    <t>STA</t>
  </si>
  <si>
    <t>1</t>
  </si>
  <si>
    <t>{ee2577f0-94f9-43a3-846e-37ceaeb89f77}</t>
  </si>
  <si>
    <t>2</t>
  </si>
  <si>
    <t>KRYCÍ LIST SOUPISU PRACÍ</t>
  </si>
  <si>
    <t>Objekt:</t>
  </si>
  <si>
    <t>SO 01 - Vestavba archivu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</si>
  <si>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</si>
  <si>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</si>
  <si>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</si>
  <si>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</si>
  <si>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</si>
  <si>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</si>
  <si>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</si>
  <si>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</si>
  <si>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</si>
  <si>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</si>
  <si>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</si>
  <si>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</si>
  <si>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</si>
  <si>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</si>
  <si>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</si>
  <si>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</si>
  <si>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</si>
  <si>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</si>
  <si>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730 - Ústřední vytápění</t>
  </si>
  <si>
    <t xml:space="preserve">    741 - Elektroinstalace</t>
  </si>
  <si>
    <t xml:space="preserve">      7411 - Silnoproud</t>
  </si>
  <si>
    <t xml:space="preserve">      7412 - Místní rozhlas</t>
  </si>
  <si>
    <t xml:space="preserve">      7413 - EPS</t>
  </si>
  <si>
    <t xml:space="preserve">      7414 - Společné položky</t>
  </si>
  <si>
    <t xml:space="preserve">    751 - Vzduchotechnika</t>
  </si>
  <si>
    <t xml:space="preserve">    7671 - Konstrukce hliníkové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</si>
  <si>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</si>
  <si>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</si>
  <si>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</si>
  <si>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790 - Subdodávky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</si>
  <si>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</si>
  <si>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</si>
  <si>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</si>
  <si>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</si>
  <si>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</si>
  <si>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</si>
  <si>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</si>
  <si>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</si>
  <si>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</si>
  <si>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</si>
  <si>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</si>
  <si>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</si>
  <si>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</si>
  <si>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</si>
  <si>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</si>
  <si>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</si>
  <si>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</si>
  <si>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</si>
  <si>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</si>
  <si>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4</t>
  </si>
  <si>
    <t>K</t>
  </si>
  <si>
    <t>311235161</t>
  </si>
  <si>
    <t>Zdivo jednovrstvé z cihel broušených přes P10 do P15 na tenkovrstvou maltu tl 300 mm</t>
  </si>
  <si>
    <t>m2</t>
  </si>
  <si>
    <t>CS ÚRS 2019 01</t>
  </si>
  <si>
    <t>1672552027</t>
  </si>
  <si>
    <t>VV</t>
  </si>
  <si>
    <t>(4,3+13,7)*2*3,0-(1,9*2,2)</t>
  </si>
  <si>
    <t>5</t>
  </si>
  <si>
    <t>311311951</t>
  </si>
  <si>
    <t>Nosná zeď z betonu prostého tř. C 20/25</t>
  </si>
  <si>
    <t>m3</t>
  </si>
  <si>
    <t>-1036578307</t>
  </si>
  <si>
    <t>"pod překlady" 0,25*0,3*0,1*2</t>
  </si>
  <si>
    <t>6</t>
  </si>
  <si>
    <t>311351121</t>
  </si>
  <si>
    <t>Zřízení oboustranného bednění nosných nadzákladových zdí</t>
  </si>
  <si>
    <t>506844745</t>
  </si>
  <si>
    <t>"pod překlady" (0,25+0,3+0,25)*2*0,1</t>
  </si>
  <si>
    <t>7</t>
  </si>
  <si>
    <t>311351122</t>
  </si>
  <si>
    <t>Odstranění oboustranného bednění nosných nadzákladových zdí</t>
  </si>
  <si>
    <t>-1667099532</t>
  </si>
  <si>
    <t>10</t>
  </si>
  <si>
    <t>317234410</t>
  </si>
  <si>
    <t>Vyzdívka mezi nosníky z cihel pálených na MC</t>
  </si>
  <si>
    <t>-369738163</t>
  </si>
  <si>
    <t>"IPE 140" 2,4*0,3*0,15</t>
  </si>
  <si>
    <t>8</t>
  </si>
  <si>
    <t>317941123</t>
  </si>
  <si>
    <t>Osazování ocelových válcovaných nosníků na zdivu I, IE, U, UE nebo L do č 22</t>
  </si>
  <si>
    <t>t</t>
  </si>
  <si>
    <t>-1675916825</t>
  </si>
  <si>
    <t>"IPE 140" 2,4*0,0129*2</t>
  </si>
  <si>
    <t>9</t>
  </si>
  <si>
    <t>M</t>
  </si>
  <si>
    <t>13010716</t>
  </si>
  <si>
    <t>ocel profilová IPN 140 jakost 11 375</t>
  </si>
  <si>
    <t>-1153438749</t>
  </si>
  <si>
    <t>"IPE 140" 2,4*0,0129*2*1,1</t>
  </si>
  <si>
    <t>11</t>
  </si>
  <si>
    <t>346244381</t>
  </si>
  <si>
    <t>Plentování jednostranné v do 200 mm válcovaných nosníků cihlami</t>
  </si>
  <si>
    <t>-25006258</t>
  </si>
  <si>
    <t>"IPE 140" 2,4*0,15*2</t>
  </si>
  <si>
    <t>Vodorovné konstrukce</t>
  </si>
  <si>
    <t>16</t>
  </si>
  <si>
    <t>411321414</t>
  </si>
  <si>
    <t>Stropy deskové ze ŽB tř. C 25/30</t>
  </si>
  <si>
    <t>2019671884</t>
  </si>
  <si>
    <t>4,3*14,3*0,15</t>
  </si>
  <si>
    <t>17</t>
  </si>
  <si>
    <t>411351011</t>
  </si>
  <si>
    <t>Zřízení bednění stropů deskových tl do 25 cm bez podpěrné kce</t>
  </si>
  <si>
    <t>1398656167</t>
  </si>
  <si>
    <t>4,0*13,7</t>
  </si>
  <si>
    <t>18</t>
  </si>
  <si>
    <t>411351012</t>
  </si>
  <si>
    <t>Odstranění bednění stropů deskových tl do 25 cm bez podpěrné kce</t>
  </si>
  <si>
    <t>755655431</t>
  </si>
  <si>
    <t>19</t>
  </si>
  <si>
    <t>411354311</t>
  </si>
  <si>
    <t>Zřízení podpěrné konstrukce stropů výšky do 4 m tl do 15 cm</t>
  </si>
  <si>
    <t>598544666</t>
  </si>
  <si>
    <t>20</t>
  </si>
  <si>
    <t>411354312</t>
  </si>
  <si>
    <t>Odstranění podpěrné konstrukce stropů výšky do 4 m tl do 15 cm</t>
  </si>
  <si>
    <t>993251773</t>
  </si>
  <si>
    <t>411361821</t>
  </si>
  <si>
    <t>Výztuž stropů betonářskou ocelí 10 505</t>
  </si>
  <si>
    <t>-655924308</t>
  </si>
  <si>
    <t>1,169</t>
  </si>
  <si>
    <t>61</t>
  </si>
  <si>
    <t>Úprava povrchů vnitřních</t>
  </si>
  <si>
    <t>12</t>
  </si>
  <si>
    <t>611131301</t>
  </si>
  <si>
    <t>Cementový postřik vnitřních stropů nanášený celoplošně strojně</t>
  </si>
  <si>
    <t>407831378</t>
  </si>
  <si>
    <t>50,3</t>
  </si>
  <si>
    <t>14</t>
  </si>
  <si>
    <t>611321341</t>
  </si>
  <si>
    <t>Vápenocementová omítka štuková dvouvrstvá vnitřních stropů rovných nanášená strojně</t>
  </si>
  <si>
    <t>555730278</t>
  </si>
  <si>
    <t>612321341</t>
  </si>
  <si>
    <t>Vápenocementová omítka štuková dvouvrstvá vnitřních stěn nanášená strojně</t>
  </si>
  <si>
    <t>1186525328</t>
  </si>
  <si>
    <t>(4,0+13,7)*2*2,5+(4,3+14,3+4,3)*2,7-(1,9*2,2*2)</t>
  </si>
  <si>
    <t>13</t>
  </si>
  <si>
    <t>615142012</t>
  </si>
  <si>
    <t>Potažení vnitřních nosníků rabicovým pletivem</t>
  </si>
  <si>
    <t>-1783397514</t>
  </si>
  <si>
    <t>"IPE 140" (0,2+0,3+0,2)*2,4</t>
  </si>
  <si>
    <t>63</t>
  </si>
  <si>
    <t>Podlahy a podlahové konstrukce</t>
  </si>
  <si>
    <t>26</t>
  </si>
  <si>
    <t>631311125</t>
  </si>
  <si>
    <t>Mazanina tl do 120 mm z betonu prostého bez zvýšených nároků na prostředí tř. C 20/25</t>
  </si>
  <si>
    <t>-761296404</t>
  </si>
  <si>
    <t>3,7*13,7*0,09</t>
  </si>
  <si>
    <t>27</t>
  </si>
  <si>
    <t>631362021</t>
  </si>
  <si>
    <t>Výztuž mazanin svařovanými sítěmi Kari</t>
  </si>
  <si>
    <t>1465234207</t>
  </si>
  <si>
    <t>3,7*13,7*0,007</t>
  </si>
  <si>
    <t>28</t>
  </si>
  <si>
    <t>634112112</t>
  </si>
  <si>
    <t>Obvodová dilatace podlahovým páskem z pěnového PE mezi stěnou a mazaninou nebo potěrem v 100 mm</t>
  </si>
  <si>
    <t>m</t>
  </si>
  <si>
    <t>-1941877422</t>
  </si>
  <si>
    <t>(3,7*13,7)*2</t>
  </si>
  <si>
    <t>22</t>
  </si>
  <si>
    <t>634661111</t>
  </si>
  <si>
    <t>Výplň dilatačních spar šířky do 5 mm v mazaninách silikonovým tmelem</t>
  </si>
  <si>
    <t>-974978656</t>
  </si>
  <si>
    <t>3,7</t>
  </si>
  <si>
    <t>23</t>
  </si>
  <si>
    <t>634911114</t>
  </si>
  <si>
    <t>Řezání dilatačních spár š 5 mm hl do 80 mm v čerstvé betonové mazanině</t>
  </si>
  <si>
    <t>1784516518</t>
  </si>
  <si>
    <t>94</t>
  </si>
  <si>
    <t>Lešení a stavební výtahy</t>
  </si>
  <si>
    <t>25</t>
  </si>
  <si>
    <t>949101111</t>
  </si>
  <si>
    <t>Lešení pomocné pro objekty pozemních staveb s lešeňovou podlahou v do 1,9 m zatížení do 150 kg/m2</t>
  </si>
  <si>
    <t>1720373488</t>
  </si>
  <si>
    <t>3,6*13,5</t>
  </si>
  <si>
    <t>95</t>
  </si>
  <si>
    <t>Různé dokončovací konstrukce a práce pozemních staveb</t>
  </si>
  <si>
    <t>53</t>
  </si>
  <si>
    <t>952901111</t>
  </si>
  <si>
    <t>Vyčištění budov bytové a občanské výstavby při výšce podlaží do 4 m</t>
  </si>
  <si>
    <t>33102490</t>
  </si>
  <si>
    <t>7,1*18,5</t>
  </si>
  <si>
    <t>24</t>
  </si>
  <si>
    <t>953312112</t>
  </si>
  <si>
    <t>Vložky do svislých dilatačních spár z fasádních polystyrénových desek tl 20 mm</t>
  </si>
  <si>
    <t>1881405634</t>
  </si>
  <si>
    <t>14,3*0,2</t>
  </si>
  <si>
    <t>96</t>
  </si>
  <si>
    <t>Bourání konstrukcí</t>
  </si>
  <si>
    <t>965042241</t>
  </si>
  <si>
    <t>Bourání podkladů pod dlažby nebo mazanin betonových nebo z litého asfaltu tl přes 100 mm pl pře 4 m2</t>
  </si>
  <si>
    <t>709548673</t>
  </si>
  <si>
    <t>14,3*4,3*0,15</t>
  </si>
  <si>
    <t>86</t>
  </si>
  <si>
    <t>965049112</t>
  </si>
  <si>
    <t>Příplatek k bourání betonových mazanin za bourání mazanin se svařovanou sítí tl přes 100 mm</t>
  </si>
  <si>
    <t>-284587734</t>
  </si>
  <si>
    <t>973048141</t>
  </si>
  <si>
    <t>Vysekání kapes ve zdivu z betonu pro zavázání příček nebo zdí tl do 300 mm</t>
  </si>
  <si>
    <t>1743383180</t>
  </si>
  <si>
    <t>2,7*2</t>
  </si>
  <si>
    <t>977312113</t>
  </si>
  <si>
    <t>Řezání stávajících betonových mazanin vyztužených hl do 150 mm</t>
  </si>
  <si>
    <t>130427243</t>
  </si>
  <si>
    <t>4,3+14,3+4,3</t>
  </si>
  <si>
    <t>997</t>
  </si>
  <si>
    <t>Přesun sutě</t>
  </si>
  <si>
    <t>70</t>
  </si>
  <si>
    <t>997013111</t>
  </si>
  <si>
    <t>Vnitrostaveništní doprava suti a vybouraných hmot pro budovy v do 6 m s použitím mechanizace</t>
  </si>
  <si>
    <t>14956903</t>
  </si>
  <si>
    <t>71</t>
  </si>
  <si>
    <t>997013219</t>
  </si>
  <si>
    <t>Příplatek k vnitrostaveništní dopravě suti a vybouraných hmot za zvětšenou dopravu suti ZKD 10 m</t>
  </si>
  <si>
    <t>-1074526525</t>
  </si>
  <si>
    <t>20,733*2</t>
  </si>
  <si>
    <t>72</t>
  </si>
  <si>
    <t>997013501</t>
  </si>
  <si>
    <t>Odvoz suti a vybouraných hmot na skládku nebo meziskládku do 1 km se složením</t>
  </si>
  <si>
    <t>462427396</t>
  </si>
  <si>
    <t>73</t>
  </si>
  <si>
    <t>997013509</t>
  </si>
  <si>
    <t>Příplatek k odvozu suti a vybouraných hmot na skládku ZKD 1 km přes 1 km</t>
  </si>
  <si>
    <t>1416567842</t>
  </si>
  <si>
    <t>20,733*10</t>
  </si>
  <si>
    <t>74</t>
  </si>
  <si>
    <t>997013802</t>
  </si>
  <si>
    <t>Poplatek za uložení na skládce (skládkovné) stavebního odpadu železobetonového kód odpadu 170 101</t>
  </si>
  <si>
    <t>-1686159025</t>
  </si>
  <si>
    <t>998</t>
  </si>
  <si>
    <t>Přesun hmot</t>
  </si>
  <si>
    <t>75</t>
  </si>
  <si>
    <t>998011001</t>
  </si>
  <si>
    <t>Přesun hmot pro budovy zděné v do 6 m</t>
  </si>
  <si>
    <t>-1104143158</t>
  </si>
  <si>
    <t>PSV</t>
  </si>
  <si>
    <t>Práce a dodávky PSV</t>
  </si>
  <si>
    <t>711</t>
  </si>
  <si>
    <t>Izolace proti vodě, vlhkosti a plynům</t>
  </si>
  <si>
    <t>29</t>
  </si>
  <si>
    <t>711111001</t>
  </si>
  <si>
    <t>Provedení izolace proti zemní vlhkosti vodorovné za studena nátěrem penetračním</t>
  </si>
  <si>
    <t>-228731624</t>
  </si>
  <si>
    <t>33</t>
  </si>
  <si>
    <t>11163150</t>
  </si>
  <si>
    <t>lak penetrační asfaltový</t>
  </si>
  <si>
    <t>32</t>
  </si>
  <si>
    <t>-947762633</t>
  </si>
  <si>
    <t>50,3*0,0003</t>
  </si>
  <si>
    <t>31</t>
  </si>
  <si>
    <t>711141559</t>
  </si>
  <si>
    <t>Provedení izolace proti zemní vlhkosti pásy přitavením vodorovné NAIP</t>
  </si>
  <si>
    <t>807581681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</si>
  <si>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</si>
  <si>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</si>
  <si>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1091881275</t>
  </si>
  <si>
    <t>50,3*1,15</t>
  </si>
  <si>
    <t>76</t>
  </si>
  <si>
    <t>998711101</t>
  </si>
  <si>
    <t>Přesun hmot tonážní pro izolace proti vodě, vlhkosti a plynům v objektech výšky do 6 m</t>
  </si>
  <si>
    <t>-1464083191</t>
  </si>
  <si>
    <t>77</t>
  </si>
  <si>
    <t>998711192</t>
  </si>
  <si>
    <t>Příplatek k přesunu hmot tonážní 711 za zvětšený přesun do 100 m</t>
  </si>
  <si>
    <t>-1697808146</t>
  </si>
  <si>
    <t>713</t>
  </si>
  <si>
    <t>Izolace tepelné</t>
  </si>
  <si>
    <t>34</t>
  </si>
  <si>
    <t>713121111</t>
  </si>
  <si>
    <t>Montáž izolace tepelné podlah volně kladenými rohožemi, pásy, dílci, deskami 1 vrstva</t>
  </si>
  <si>
    <t>-604450539</t>
  </si>
  <si>
    <t>35</t>
  </si>
  <si>
    <t>2837637R</t>
  </si>
  <si>
    <t>deska z polystyrénu XPS 500, hrana polodrážková a hladký povrch s vyšší odolností tl 50mm</t>
  </si>
  <si>
    <t>247131779</t>
  </si>
  <si>
    <t>50,3*1,02</t>
  </si>
  <si>
    <t>51,306*1,02 'Přepočtené koeficientem množství</t>
  </si>
  <si>
    <t>42</t>
  </si>
  <si>
    <t>713191132</t>
  </si>
  <si>
    <t>Montáž izolace tepelné podlah, stropů vrchem nebo střech překrytí separační fólií z PE</t>
  </si>
  <si>
    <t>931989327</t>
  </si>
  <si>
    <t>43</t>
  </si>
  <si>
    <t>28329041</t>
  </si>
  <si>
    <t>fólie PE separační či ochranná tl. 0,1mm</t>
  </si>
  <si>
    <t>-534005550</t>
  </si>
  <si>
    <t>78</t>
  </si>
  <si>
    <t>998713101</t>
  </si>
  <si>
    <t>Přesun hmot tonážní pro izolace tepelné v objektech v do 6 m</t>
  </si>
  <si>
    <t>79733425</t>
  </si>
  <si>
    <t>79</t>
  </si>
  <si>
    <t>998713192</t>
  </si>
  <si>
    <t>Příplatek k přesunu hmot tonážní 713 za zvětšený přesun do 100 m</t>
  </si>
  <si>
    <t>-1663088775</t>
  </si>
  <si>
    <t>730</t>
  </si>
  <si>
    <t>Ústřední vytápění</t>
  </si>
  <si>
    <t>54</t>
  </si>
  <si>
    <t>730 101</t>
  </si>
  <si>
    <t>15x1,0 Cu trubka vč. tvarovek a fitinek</t>
  </si>
  <si>
    <t>1875116169</t>
  </si>
  <si>
    <t>55</t>
  </si>
  <si>
    <t>730 102</t>
  </si>
  <si>
    <t>demontáž a montáž stávajících prvků vytápění</t>
  </si>
  <si>
    <t>ks</t>
  </si>
  <si>
    <t>1511416723</t>
  </si>
  <si>
    <t>56</t>
  </si>
  <si>
    <t>730 103</t>
  </si>
  <si>
    <t>pomocný a drobný materiál (fitinky, tvarovky, úchyty, příruby, atp.)</t>
  </si>
  <si>
    <t>kč</t>
  </si>
  <si>
    <t>1544407744</t>
  </si>
  <si>
    <t>57</t>
  </si>
  <si>
    <t>730 104</t>
  </si>
  <si>
    <t>zhotovení požárních ucpávek průchodů rozvodného potrubí v požárně dělících konstrukcích</t>
  </si>
  <si>
    <t>-1501507375</t>
  </si>
  <si>
    <t>58</t>
  </si>
  <si>
    <t>730 105</t>
  </si>
  <si>
    <t>blíže nespecifikovaný materiál</t>
  </si>
  <si>
    <t>773074628</t>
  </si>
  <si>
    <t>59</t>
  </si>
  <si>
    <t>730 106</t>
  </si>
  <si>
    <t>kompletní dodávka a montáž</t>
  </si>
  <si>
    <t>-822566867</t>
  </si>
  <si>
    <t>741</t>
  </si>
  <si>
    <t>Elektroinstalace</t>
  </si>
  <si>
    <t>7411</t>
  </si>
  <si>
    <t>Silnoproud</t>
  </si>
  <si>
    <t>87</t>
  </si>
  <si>
    <t>7411 101</t>
  </si>
  <si>
    <t>Spínač sériový (ř. 5), vč. rámečku a krytu</t>
  </si>
  <si>
    <t>-1767998270</t>
  </si>
  <si>
    <t>88</t>
  </si>
  <si>
    <t>7411 102</t>
  </si>
  <si>
    <t>Zásuvka jednonásobná 230 V/16 A s ochranným kolíkem, s clonkami, s krycím víčkem</t>
  </si>
  <si>
    <t>-1440039601</t>
  </si>
  <si>
    <t>89</t>
  </si>
  <si>
    <t>7411 103</t>
  </si>
  <si>
    <t>LED  svítidlo přisazené 1506 x 105 x 80 mm 230 V / 27 W, 4302 K, 4000 lm, IP 66 difuzor ze stabilizovaného polykarbonátu, reflektor z galvanizované oceli, korpus šedý polykarbonát</t>
  </si>
  <si>
    <t>-1399579947</t>
  </si>
  <si>
    <t>90</t>
  </si>
  <si>
    <t>7411 104</t>
  </si>
  <si>
    <t>nouzové decentralizované svítidlo vybavené integrovaným self-testem a NiMH baterií 3,6 V, 0,8 Ah 230 V, výdrž baterie 1 h, pozorovací schopnost 20 m</t>
  </si>
  <si>
    <t>766323207</t>
  </si>
  <si>
    <t>91</t>
  </si>
  <si>
    <t>7411 105</t>
  </si>
  <si>
    <t>Instalační kabel CYKY 3-J 1.5</t>
  </si>
  <si>
    <t>1169219215</t>
  </si>
  <si>
    <t>92</t>
  </si>
  <si>
    <t>7411 106</t>
  </si>
  <si>
    <t>Instalační kabel CYKY 3-J 2.5</t>
  </si>
  <si>
    <t>689277821</t>
  </si>
  <si>
    <t>93</t>
  </si>
  <si>
    <t>7411 107</t>
  </si>
  <si>
    <t>Instalační krabice pod omítku pr. 73 x 42</t>
  </si>
  <si>
    <t>462202101</t>
  </si>
  <si>
    <t>7411 108</t>
  </si>
  <si>
    <t>Instalační krabice pod omítku pr. 73 x 42 s víčkem</t>
  </si>
  <si>
    <t>1682726915</t>
  </si>
  <si>
    <t>7411 109</t>
  </si>
  <si>
    <t>Instalační krabice na povrch 81 x 81 x 24,5 s víčkem</t>
  </si>
  <si>
    <t>1989383850</t>
  </si>
  <si>
    <t>7411 110</t>
  </si>
  <si>
    <t>Instalační krabice na povrch 161 x 80 x 28 mm</t>
  </si>
  <si>
    <t>-1296445702</t>
  </si>
  <si>
    <t>97</t>
  </si>
  <si>
    <t>7411 111</t>
  </si>
  <si>
    <t>Instalační krabice na povrch se svorkovnicí IP 40 (72 x 72 x 42 mm)</t>
  </si>
  <si>
    <t>-1523741774</t>
  </si>
  <si>
    <t>7412</t>
  </si>
  <si>
    <t>Místní rozhlas</t>
  </si>
  <si>
    <t>98</t>
  </si>
  <si>
    <t>7412 101</t>
  </si>
  <si>
    <t>Demontáž a následná montáž nástěnného reproduktoru</t>
  </si>
  <si>
    <t>733457224</t>
  </si>
  <si>
    <t>99</t>
  </si>
  <si>
    <t>7412 102</t>
  </si>
  <si>
    <t>Bezhalogenový silový kabel splňující vyhlášku 23/2008 Sb. 1-CHKE-V B2ca,s1,d0 2x 1.5</t>
  </si>
  <si>
    <t>613288420</t>
  </si>
  <si>
    <t>100</t>
  </si>
  <si>
    <t>7412 103</t>
  </si>
  <si>
    <t>Elektroinstalační krabice požárně odolná 105 x 105 x 40 s keramickou svorkovnicí - 5x 1,5-6 mm2, IP 54, pro silové kabely</t>
  </si>
  <si>
    <t>-1423574743</t>
  </si>
  <si>
    <t>7413</t>
  </si>
  <si>
    <t>EPS</t>
  </si>
  <si>
    <t>101</t>
  </si>
  <si>
    <t>7413 101</t>
  </si>
  <si>
    <t>Analogový hlásič požáru - multisenzor OT, bodový s oddělovačem</t>
  </si>
  <si>
    <t>-1145213146</t>
  </si>
  <si>
    <t>102</t>
  </si>
  <si>
    <t>7413 102</t>
  </si>
  <si>
    <t>Patice pro hlásiče</t>
  </si>
  <si>
    <t>-282725985</t>
  </si>
  <si>
    <t>103</t>
  </si>
  <si>
    <t>7413 103</t>
  </si>
  <si>
    <t>Červený tlačítkový hlásič (povrchový) se zadním krytem</t>
  </si>
  <si>
    <t>1681894140</t>
  </si>
  <si>
    <t>104</t>
  </si>
  <si>
    <t>7413 104</t>
  </si>
  <si>
    <t>Kabel pro EPS oheň nešířící (linky) J-Y(St)Y 2x2x0.8</t>
  </si>
  <si>
    <t>1248120676</t>
  </si>
  <si>
    <t>7414</t>
  </si>
  <si>
    <t>Společné položky</t>
  </si>
  <si>
    <t>105</t>
  </si>
  <si>
    <t>7414 101</t>
  </si>
  <si>
    <t>Elektroinstalační trubka - stř. mech. namáh. pr.  16</t>
  </si>
  <si>
    <t>-1566001833</t>
  </si>
  <si>
    <t>106</t>
  </si>
  <si>
    <t>7414 102</t>
  </si>
  <si>
    <t>Příchytka el. tr. - stř. mech. namáh. pr.  16</t>
  </si>
  <si>
    <t>2142212240</t>
  </si>
  <si>
    <t>107</t>
  </si>
  <si>
    <t>7414 103</t>
  </si>
  <si>
    <t>Spojka el. tr. - stř. mech. namáh. pr.  16</t>
  </si>
  <si>
    <t>-483558896</t>
  </si>
  <si>
    <t>108</t>
  </si>
  <si>
    <t>7414 104</t>
  </si>
  <si>
    <t>Elektroinstalační trubka - stř. mech. namáh. pr.  20</t>
  </si>
  <si>
    <t>1359834231</t>
  </si>
  <si>
    <t>109</t>
  </si>
  <si>
    <t>7414 105</t>
  </si>
  <si>
    <t>Příchytka el. tr. - stř. mech. namáh. pr.  20</t>
  </si>
  <si>
    <t>1049468149</t>
  </si>
  <si>
    <t>110</t>
  </si>
  <si>
    <t>7414 106</t>
  </si>
  <si>
    <t>Spojka el. tr. - stř. mech. namáh. pr.  20</t>
  </si>
  <si>
    <t>1127395058</t>
  </si>
  <si>
    <t>111</t>
  </si>
  <si>
    <t>7414 107</t>
  </si>
  <si>
    <t>Elektroinstalační trubka - stř. mech. namáh. pr.  32</t>
  </si>
  <si>
    <t>-1838523514</t>
  </si>
  <si>
    <t>112</t>
  </si>
  <si>
    <t>7414 108</t>
  </si>
  <si>
    <t>Příchytka el. tr. - stř. mech. namáh. pr.  32</t>
  </si>
  <si>
    <t>919296290</t>
  </si>
  <si>
    <t>113</t>
  </si>
  <si>
    <t>7414 109</t>
  </si>
  <si>
    <t>Spojka el. tr. - stř. mech. namáh. pr.  32</t>
  </si>
  <si>
    <t>-345832755</t>
  </si>
  <si>
    <t>114</t>
  </si>
  <si>
    <t>7414 110</t>
  </si>
  <si>
    <t>Elektroinstalační trubka pro instalaci do omítky nebo pod omítku, nízká mechanická odolnost (320 N), pr.  16</t>
  </si>
  <si>
    <t>749028206</t>
  </si>
  <si>
    <t>115</t>
  </si>
  <si>
    <t>7414 111</t>
  </si>
  <si>
    <t>Elektroinstalační trubka pro instalaci do omítky nebo pod omítku, nízká mechanická odolnost (320 N), pr.  23</t>
  </si>
  <si>
    <t>237796101</t>
  </si>
  <si>
    <t>116</t>
  </si>
  <si>
    <t>7414 112</t>
  </si>
  <si>
    <t>Elektroinstalační trubka pro instalaci do omítky nebo pod omítku, nízká mechanická odolnost (320 N), pr.  29</t>
  </si>
  <si>
    <t>-411580375</t>
  </si>
  <si>
    <t>117</t>
  </si>
  <si>
    <t>7414 113</t>
  </si>
  <si>
    <t>Protipožární přepážky (prostupy)</t>
  </si>
  <si>
    <t>-130234267</t>
  </si>
  <si>
    <t>118</t>
  </si>
  <si>
    <t>7414 114</t>
  </si>
  <si>
    <t>Odpojení, demontáž, zaslepení přívodu stávajícího svítidla</t>
  </si>
  <si>
    <t>1791064829</t>
  </si>
  <si>
    <t>119</t>
  </si>
  <si>
    <t>7414 115</t>
  </si>
  <si>
    <t>Vytvoření vývodu ze stávajícího rozvaděče</t>
  </si>
  <si>
    <t>-2054505231</t>
  </si>
  <si>
    <t>120</t>
  </si>
  <si>
    <t>7414 116</t>
  </si>
  <si>
    <t>Pomocné konstrukce</t>
  </si>
  <si>
    <t>1462084864</t>
  </si>
  <si>
    <t>121</t>
  </si>
  <si>
    <t>7414 117</t>
  </si>
  <si>
    <t>Upevňovací materiál</t>
  </si>
  <si>
    <t>2091411145</t>
  </si>
  <si>
    <t>122</t>
  </si>
  <si>
    <t>7414 118</t>
  </si>
  <si>
    <t>Výchozí revize el. zařízení</t>
  </si>
  <si>
    <t>hod</t>
  </si>
  <si>
    <t>-1951605655</t>
  </si>
  <si>
    <t>751</t>
  </si>
  <si>
    <t>Vzduchotechnika</t>
  </si>
  <si>
    <t>60</t>
  </si>
  <si>
    <t>751 101</t>
  </si>
  <si>
    <t>200x100 mechanický samočinný regulátor průtoku vzduchu s konstatním průtokem, čtyřhranný, ovládání ruční, rozsah průtoku 250 - 700 m3/h</t>
  </si>
  <si>
    <t>-893987418</t>
  </si>
  <si>
    <t>751 102</t>
  </si>
  <si>
    <t>200x100 obdélníková výústka průmyslová, ocelový plech, regulační klapka z pozinkované oceli opatřená regulačními listy s protiběžným pohybem</t>
  </si>
  <si>
    <t>-798975701</t>
  </si>
  <si>
    <t>62</t>
  </si>
  <si>
    <t>751 103</t>
  </si>
  <si>
    <t>čtyřhranné potrubí pozink sk. I. včetně všech potřebných tvarovek (oblouky, odbočky,atd.) velikost do obvodu 650 mm, 14 % tvarovek</t>
  </si>
  <si>
    <t>-1900162381</t>
  </si>
  <si>
    <t>751 104</t>
  </si>
  <si>
    <t>čtyřhranné potrubí pozink sk. I. včetně všech potřebných tvarovek (oblouky, odbočky,atd.) velikost do obvodu 1500 mm, 10 % tvarovek</t>
  </si>
  <si>
    <t>314103733</t>
  </si>
  <si>
    <t>64</t>
  </si>
  <si>
    <t>751 105</t>
  </si>
  <si>
    <t>ohebná Al laminátová hadice s tepelnou a hlukovou izolací tl. 25 mm, včetně parozábrany DN200 vč. tvarovek, spojek a všech prvků</t>
  </si>
  <si>
    <t>-1201342483</t>
  </si>
  <si>
    <t>65</t>
  </si>
  <si>
    <t>751 106</t>
  </si>
  <si>
    <t>demontáž a montáž stávajících prvků vzduchotechniky</t>
  </si>
  <si>
    <t>92932045</t>
  </si>
  <si>
    <t>66</t>
  </si>
  <si>
    <t>751 107</t>
  </si>
  <si>
    <t>pomocné konstrukce pro VZT potrubí</t>
  </si>
  <si>
    <t>1575627306</t>
  </si>
  <si>
    <t>67</t>
  </si>
  <si>
    <t>751 108</t>
  </si>
  <si>
    <t>-527038288</t>
  </si>
  <si>
    <t>68</t>
  </si>
  <si>
    <t>751 109</t>
  </si>
  <si>
    <t>918108431</t>
  </si>
  <si>
    <t>69</t>
  </si>
  <si>
    <t>751 110</t>
  </si>
  <si>
    <t>-2113189487</t>
  </si>
  <si>
    <t>7671</t>
  </si>
  <si>
    <t>Konstrukce hliníkové</t>
  </si>
  <si>
    <t>51</t>
  </si>
  <si>
    <t>7671 101</t>
  </si>
  <si>
    <t>Dodávka a montáž hliníkových dvoukřídlových dveří 1900/2200 mm s požární odolností EW90DP1 - přesná spc. viz výkres D.1.1.4</t>
  </si>
  <si>
    <t>-1339231337</t>
  </si>
  <si>
    <t>771</t>
  </si>
  <si>
    <t>Podlahy z dlaždic</t>
  </si>
  <si>
    <t>36</t>
  </si>
  <si>
    <t>771121011</t>
  </si>
  <si>
    <t>Nátěr penetrační na podlahu</t>
  </si>
  <si>
    <t>-295686231</t>
  </si>
  <si>
    <t>37</t>
  </si>
  <si>
    <t>771151022</t>
  </si>
  <si>
    <t>Samonivelační stěrka podlah pevnosti 30 MPa tl 5 mm</t>
  </si>
  <si>
    <t>1339629927</t>
  </si>
  <si>
    <t>40</t>
  </si>
  <si>
    <t>771474114</t>
  </si>
  <si>
    <t>Montáž soklů z dlaždic keramických rovných flexibilní lepidlo v do 150 mm</t>
  </si>
  <si>
    <t>1451172431</t>
  </si>
  <si>
    <t>(3,7+13,7)*2+(4,3+14,3+4,3)-(1,9*2)</t>
  </si>
  <si>
    <t>44</t>
  </si>
  <si>
    <t>771573915</t>
  </si>
  <si>
    <t>Oprava podlah z keramických lepených do 22 ks/m2</t>
  </si>
  <si>
    <t>kus</t>
  </si>
  <si>
    <t>-899317955</t>
  </si>
  <si>
    <t>(4,5+14,3+4,5)/0,3</t>
  </si>
  <si>
    <t>45</t>
  </si>
  <si>
    <t>5976140R</t>
  </si>
  <si>
    <t>Keramická dlažba shodná se stávající</t>
  </si>
  <si>
    <t>-1350040098</t>
  </si>
  <si>
    <t>78,0*1,02</t>
  </si>
  <si>
    <t>38</t>
  </si>
  <si>
    <t>771574263</t>
  </si>
  <si>
    <t>Montáž podlah keramických pro mechanické zatížení protiskluzných lepených flexibilním lepidlem do 12 ks/m2</t>
  </si>
  <si>
    <t>-1061204954</t>
  </si>
  <si>
    <t>39</t>
  </si>
  <si>
    <t>59761409</t>
  </si>
  <si>
    <t>dlažba keramická slinutá protiskluzná do interiéru i exteriéru pro vysoké mechanické namáhání přes 9 do 12 ks/m2</t>
  </si>
  <si>
    <t>655434214</t>
  </si>
  <si>
    <t>"plocha" 50,3*1,02</t>
  </si>
  <si>
    <t>"sokl" 53,9*0,15*1,02</t>
  </si>
  <si>
    <t>Součet</t>
  </si>
  <si>
    <t>59,553*1,1 'Přepočtené koeficientem množství</t>
  </si>
  <si>
    <t>41</t>
  </si>
  <si>
    <t>771591115</t>
  </si>
  <si>
    <t>Podlahy spárování silikonem</t>
  </si>
  <si>
    <t>1287688820</t>
  </si>
  <si>
    <t>80</t>
  </si>
  <si>
    <t>998771101</t>
  </si>
  <si>
    <t>Přesun hmot tonážní pro podlahy z dlaždic v objektech v do 6 m</t>
  </si>
  <si>
    <t>-1371631360</t>
  </si>
  <si>
    <t>81</t>
  </si>
  <si>
    <t>998771192</t>
  </si>
  <si>
    <t>Příplatek k přesunu hmot tonážní 771 za zvětšený přesun do 100 m</t>
  </si>
  <si>
    <t>-586904765</t>
  </si>
  <si>
    <t>783</t>
  </si>
  <si>
    <t>Dokončovací práce - nátěry</t>
  </si>
  <si>
    <t>46</t>
  </si>
  <si>
    <t>783314101</t>
  </si>
  <si>
    <t>Základní jednonásobný syntetický nátěr zámečnických konstrukcí</t>
  </si>
  <si>
    <t>1503212019</t>
  </si>
  <si>
    <t>"IPE 140" 2,4*2*0,551</t>
  </si>
  <si>
    <t>49</t>
  </si>
  <si>
    <t>783933151</t>
  </si>
  <si>
    <t>Penetrační epoxidový nátěr hladkých betonových podlah</t>
  </si>
  <si>
    <t>-129796353</t>
  </si>
  <si>
    <t>"S2" 4,3*14,3</t>
  </si>
  <si>
    <t>50</t>
  </si>
  <si>
    <t>783937161</t>
  </si>
  <si>
    <t>Krycí dvojnásobný epoxidový vodou ředitelný nátěr betonové podlahy</t>
  </si>
  <si>
    <t>1582686209</t>
  </si>
  <si>
    <t>784</t>
  </si>
  <si>
    <t>Dokončovací práce - malby a tapety</t>
  </si>
  <si>
    <t>47</t>
  </si>
  <si>
    <t>783 101</t>
  </si>
  <si>
    <t>Stěnový omyvatelný a otěruvzdorný nátěr dvojnásobný vč. penetrace</t>
  </si>
  <si>
    <t>1980308139</t>
  </si>
  <si>
    <t>(3,7+13,7)*2*2,5+(4,3+14,3+4,3)*2,7-(1,9*2,2*2)</t>
  </si>
  <si>
    <t>48</t>
  </si>
  <si>
    <t>784211101</t>
  </si>
  <si>
    <t>Dvojnásobné bílé malby ze směsí za mokra výborně otěruvzdorných v místnostech výšky do 3,80 m</t>
  </si>
  <si>
    <t>-1476133087</t>
  </si>
  <si>
    <t>"archiv strop" 50,3</t>
  </si>
  <si>
    <t>"m 0.001" (7,1+18,5)*2*3,6-(14,3*2,5)-(1,6*2,0)-(0,9*2,0*3)-(2,4*3,6)</t>
  </si>
  <si>
    <t>790</t>
  </si>
  <si>
    <t>Subdodávky</t>
  </si>
  <si>
    <t>52</t>
  </si>
  <si>
    <t>790 101</t>
  </si>
  <si>
    <t>Dodávka a montáž mobilních policových regálů - přesná spc. viz výkres D.2.2</t>
  </si>
  <si>
    <t>kpl</t>
  </si>
  <si>
    <t>1892761527</t>
  </si>
  <si>
    <t>VRN</t>
  </si>
  <si>
    <t>Vedlejší rozpočtové náklady</t>
  </si>
  <si>
    <t>123</t>
  </si>
  <si>
    <t>VRN 101</t>
  </si>
  <si>
    <t>Zařízení staveniště</t>
  </si>
  <si>
    <t>-1968506158</t>
  </si>
  <si>
    <t>124</t>
  </si>
  <si>
    <t>VRN 102</t>
  </si>
  <si>
    <t>Dílenská dokumentace</t>
  </si>
  <si>
    <t>1126385316</t>
  </si>
  <si>
    <t>125</t>
  </si>
  <si>
    <t>VRN 103</t>
  </si>
  <si>
    <t>Dokumentace skutečného provedení</t>
  </si>
  <si>
    <t>-980114134</t>
  </si>
  <si>
    <t>126</t>
  </si>
  <si>
    <t>VRN 104</t>
  </si>
  <si>
    <t>Provoz investora</t>
  </si>
  <si>
    <t>-1599686765</t>
  </si>
  <si>
    <t>127</t>
  </si>
  <si>
    <t>VRN 105</t>
  </si>
  <si>
    <t>Rezerva</t>
  </si>
  <si>
    <t>%</t>
  </si>
  <si>
    <t>-292374005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</si>
</sst>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2019/10/V1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Domažlická nemocnice - vestavba archivu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Domažlice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19. 11. 2019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Domažlická nemocnice a.s.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>Šumavaplan s.r.o.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Pavel Česal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69</v>
      </c>
      <c r="BT54" s="102" t="s">
        <v>70</v>
      </c>
      <c r="BU54" s="103" t="s">
        <v>71</v>
      </c>
      <c r="BV54" s="102" t="s">
        <v>72</v>
      </c>
      <c r="BW54" s="102" t="s">
        <v>5</v>
      </c>
      <c r="BX54" s="102" t="s">
        <v>73</v>
      </c>
      <c r="CL54" s="102" t="s">
        <v>1</v>
      </c>
    </row>
    <row r="55" spans="1:91" s="5" customFormat="1" ht="16.5" customHeight="1">
      <c r="A55" s="104" t="s">
        <v>74</v>
      </c>
      <c r="B55" s="105"/>
      <c r="C55" s="106"/>
      <c r="D55" s="107" t="s">
        <v>75</v>
      </c>
      <c r="E55" s="107"/>
      <c r="F55" s="107"/>
      <c r="G55" s="107"/>
      <c r="H55" s="107"/>
      <c r="I55" s="108"/>
      <c r="J55" s="107" t="s">
        <v>76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01 - Vestavba archivu'!J30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77</v>
      </c>
      <c r="AR55" s="111"/>
      <c r="AS55" s="112">
        <v>0</v>
      </c>
      <c r="AT55" s="113">
        <f>ROUND(SUM(AV55:AW55),2)</f>
        <v>0</v>
      </c>
      <c r="AU55" s="114">
        <f>'SO 01 - Vestavba archivu'!P105</f>
        <v>0</v>
      </c>
      <c r="AV55" s="113">
        <f>'SO 01 - Vestavba archivu'!J33</f>
        <v>0</v>
      </c>
      <c r="AW55" s="113">
        <f>'SO 01 - Vestavba archivu'!J34</f>
        <v>0</v>
      </c>
      <c r="AX55" s="113">
        <f>'SO 01 - Vestavba archivu'!J35</f>
        <v>0</v>
      </c>
      <c r="AY55" s="113">
        <f>'SO 01 - Vestavba archivu'!J36</f>
        <v>0</v>
      </c>
      <c r="AZ55" s="113">
        <f>'SO 01 - Vestavba archivu'!F33</f>
        <v>0</v>
      </c>
      <c r="BA55" s="113">
        <f>'SO 01 - Vestavba archivu'!F34</f>
        <v>0</v>
      </c>
      <c r="BB55" s="113">
        <f>'SO 01 - Vestavba archivu'!F35</f>
        <v>0</v>
      </c>
      <c r="BC55" s="113">
        <f>'SO 01 - Vestavba archivu'!F36</f>
        <v>0</v>
      </c>
      <c r="BD55" s="115">
        <f>'SO 01 - Vestavba archivu'!F37</f>
        <v>0</v>
      </c>
      <c r="BT55" s="116" t="s">
        <v>78</v>
      </c>
      <c r="BV55" s="116" t="s">
        <v>72</v>
      </c>
      <c r="BW55" s="116" t="s">
        <v>79</v>
      </c>
      <c r="BX55" s="116" t="s">
        <v>5</v>
      </c>
      <c r="CL55" s="116" t="s">
        <v>1</v>
      </c>
      <c r="CM55" s="116" t="s">
        <v>80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 01 - Vestavba archivu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79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7"/>
      <c r="AT3" s="14" t="s">
        <v>80</v>
      </c>
    </row>
    <row r="4" spans="2:46" ht="24.95" customHeight="1">
      <c r="B4" s="17"/>
      <c r="D4" s="121" t="s">
        <v>81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2" t="s">
        <v>16</v>
      </c>
      <c r="L6" s="17"/>
    </row>
    <row r="7" spans="2:12" ht="16.5" customHeight="1">
      <c r="B7" s="17"/>
      <c r="E7" s="123" t="str">
        <f>'Rekapitulace stavby'!K6</f>
        <v>Domažlická nemocnice - vestavba archivu</v>
      </c>
      <c r="F7" s="122"/>
      <c r="G7" s="122"/>
      <c r="H7" s="122"/>
      <c r="L7" s="17"/>
    </row>
    <row r="8" spans="2:12" s="1" customFormat="1" ht="12" customHeight="1">
      <c r="B8" s="40"/>
      <c r="D8" s="122" t="s">
        <v>82</v>
      </c>
      <c r="I8" s="124"/>
      <c r="L8" s="40"/>
    </row>
    <row r="9" spans="2:12" s="1" customFormat="1" ht="36.95" customHeight="1">
      <c r="B9" s="40"/>
      <c r="E9" s="125" t="s">
        <v>83</v>
      </c>
      <c r="F9" s="1"/>
      <c r="G9" s="1"/>
      <c r="H9" s="1"/>
      <c r="I9" s="124"/>
      <c r="L9" s="40"/>
    </row>
    <row r="10" spans="2:12" s="1" customFormat="1" ht="12">
      <c r="B10" s="40"/>
      <c r="I10" s="124"/>
      <c r="L10" s="40"/>
    </row>
    <row r="11" spans="2:12" s="1" customFormat="1" ht="12" customHeight="1">
      <c r="B11" s="40"/>
      <c r="D11" s="122" t="s">
        <v>18</v>
      </c>
      <c r="F11" s="14" t="s">
        <v>1</v>
      </c>
      <c r="I11" s="126" t="s">
        <v>19</v>
      </c>
      <c r="J11" s="14" t="s">
        <v>1</v>
      </c>
      <c r="L11" s="40"/>
    </row>
    <row r="12" spans="2:12" s="1" customFormat="1" ht="12" customHeight="1">
      <c r="B12" s="40"/>
      <c r="D12" s="122" t="s">
        <v>20</v>
      </c>
      <c r="F12" s="14" t="s">
        <v>21</v>
      </c>
      <c r="I12" s="126" t="s">
        <v>22</v>
      </c>
      <c r="J12" s="127" t="str">
        <f>'Rekapitulace stavby'!AN8</f>
        <v>19. 11. 2019</v>
      </c>
      <c r="L12" s="40"/>
    </row>
    <row r="13" spans="2:12" s="1" customFormat="1" ht="10.8" customHeight="1">
      <c r="B13" s="40"/>
      <c r="I13" s="124"/>
      <c r="L13" s="40"/>
    </row>
    <row r="14" spans="2:12" s="1" customFormat="1" ht="12" customHeight="1">
      <c r="B14" s="40"/>
      <c r="D14" s="122" t="s">
        <v>24</v>
      </c>
      <c r="I14" s="126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26</v>
      </c>
      <c r="I15" s="126" t="s">
        <v>27</v>
      </c>
      <c r="J15" s="14" t="s">
        <v>1</v>
      </c>
      <c r="L15" s="40"/>
    </row>
    <row r="16" spans="2:12" s="1" customFormat="1" ht="6.95" customHeight="1">
      <c r="B16" s="40"/>
      <c r="I16" s="124"/>
      <c r="L16" s="40"/>
    </row>
    <row r="17" spans="2:12" s="1" customFormat="1" ht="12" customHeight="1">
      <c r="B17" s="40"/>
      <c r="D17" s="122" t="s">
        <v>28</v>
      </c>
      <c r="I17" s="126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6" t="s">
        <v>27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4"/>
      <c r="L19" s="40"/>
    </row>
    <row r="20" spans="2:12" s="1" customFormat="1" ht="12" customHeight="1">
      <c r="B20" s="40"/>
      <c r="D20" s="122" t="s">
        <v>30</v>
      </c>
      <c r="I20" s="126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31</v>
      </c>
      <c r="I21" s="126" t="s">
        <v>27</v>
      </c>
      <c r="J21" s="14" t="s">
        <v>1</v>
      </c>
      <c r="L21" s="40"/>
    </row>
    <row r="22" spans="2:12" s="1" customFormat="1" ht="6.95" customHeight="1">
      <c r="B22" s="40"/>
      <c r="I22" s="124"/>
      <c r="L22" s="40"/>
    </row>
    <row r="23" spans="2:12" s="1" customFormat="1" ht="12" customHeight="1">
      <c r="B23" s="40"/>
      <c r="D23" s="122" t="s">
        <v>33</v>
      </c>
      <c r="I23" s="126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34</v>
      </c>
      <c r="I24" s="126" t="s">
        <v>27</v>
      </c>
      <c r="J24" s="14" t="s">
        <v>1</v>
      </c>
      <c r="L24" s="40"/>
    </row>
    <row r="25" spans="2:12" s="1" customFormat="1" ht="6.95" customHeight="1">
      <c r="B25" s="40"/>
      <c r="I25" s="124"/>
      <c r="L25" s="40"/>
    </row>
    <row r="26" spans="2:12" s="1" customFormat="1" ht="12" customHeight="1">
      <c r="B26" s="40"/>
      <c r="D26" s="122" t="s">
        <v>35</v>
      </c>
      <c r="I26" s="124"/>
      <c r="L26" s="40"/>
    </row>
    <row r="27" spans="2:12" s="6" customFormat="1" ht="16.5" customHeight="1">
      <c r="B27" s="128"/>
      <c r="E27" s="129" t="s">
        <v>1</v>
      </c>
      <c r="F27" s="129"/>
      <c r="G27" s="129"/>
      <c r="H27" s="129"/>
      <c r="I27" s="130"/>
      <c r="L27" s="128"/>
    </row>
    <row r="28" spans="2:12" s="1" customFormat="1" ht="6.95" customHeight="1">
      <c r="B28" s="40"/>
      <c r="I28" s="124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1"/>
      <c r="J29" s="68"/>
      <c r="K29" s="68"/>
      <c r="L29" s="40"/>
    </row>
    <row r="30" spans="2:12" s="1" customFormat="1" ht="25.4" customHeight="1">
      <c r="B30" s="40"/>
      <c r="D30" s="132" t="s">
        <v>36</v>
      </c>
      <c r="I30" s="124"/>
      <c r="J30" s="133">
        <f>ROUND(J105,2)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1"/>
      <c r="J31" s="68"/>
      <c r="K31" s="68"/>
      <c r="L31" s="40"/>
    </row>
    <row r="32" spans="2:12" s="1" customFormat="1" ht="14.4" customHeight="1">
      <c r="B32" s="40"/>
      <c r="F32" s="134" t="s">
        <v>38</v>
      </c>
      <c r="I32" s="135" t="s">
        <v>37</v>
      </c>
      <c r="J32" s="134" t="s">
        <v>39</v>
      </c>
      <c r="L32" s="40"/>
    </row>
    <row r="33" spans="2:12" s="1" customFormat="1" ht="14.4" customHeight="1">
      <c r="B33" s="40"/>
      <c r="D33" s="122" t="s">
        <v>40</v>
      </c>
      <c r="E33" s="122" t="s">
        <v>41</v>
      </c>
      <c r="F33" s="136">
        <f>ROUND((SUM(BE105:BE300)),2)</f>
        <v>0</v>
      </c>
      <c r="I33" s="137">
        <v>0.21</v>
      </c>
      <c r="J33" s="136">
        <f>ROUND(((SUM(BE105:BE300))*I33),2)</f>
        <v>0</v>
      </c>
      <c r="L33" s="40"/>
    </row>
    <row r="34" spans="2:12" s="1" customFormat="1" ht="14.4" customHeight="1">
      <c r="B34" s="40"/>
      <c r="E34" s="122" t="s">
        <v>42</v>
      </c>
      <c r="F34" s="136">
        <f>ROUND((SUM(BF105:BF300)),2)</f>
        <v>0</v>
      </c>
      <c r="I34" s="137">
        <v>0.15</v>
      </c>
      <c r="J34" s="136">
        <f>ROUND(((SUM(BF105:BF300))*I34),2)</f>
        <v>0</v>
      </c>
      <c r="L34" s="40"/>
    </row>
    <row r="35" spans="2:12" s="1" customFormat="1" ht="14.4" customHeight="1" hidden="1">
      <c r="B35" s="40"/>
      <c r="E35" s="122" t="s">
        <v>43</v>
      </c>
      <c r="F35" s="136">
        <f>ROUND((SUM(BG105:BG300)),2)</f>
        <v>0</v>
      </c>
      <c r="I35" s="137">
        <v>0.21</v>
      </c>
      <c r="J35" s="136">
        <f>0</f>
        <v>0</v>
      </c>
      <c r="L35" s="40"/>
    </row>
    <row r="36" spans="2:12" s="1" customFormat="1" ht="14.4" customHeight="1" hidden="1">
      <c r="B36" s="40"/>
      <c r="E36" s="122" t="s">
        <v>44</v>
      </c>
      <c r="F36" s="136">
        <f>ROUND((SUM(BH105:BH300)),2)</f>
        <v>0</v>
      </c>
      <c r="I36" s="137">
        <v>0.15</v>
      </c>
      <c r="J36" s="136">
        <f>0</f>
        <v>0</v>
      </c>
      <c r="L36" s="40"/>
    </row>
    <row r="37" spans="2:12" s="1" customFormat="1" ht="14.4" customHeight="1" hidden="1">
      <c r="B37" s="40"/>
      <c r="E37" s="122" t="s">
        <v>45</v>
      </c>
      <c r="F37" s="136">
        <f>ROUND((SUM(BI105:BI300)),2)</f>
        <v>0</v>
      </c>
      <c r="I37" s="137">
        <v>0</v>
      </c>
      <c r="J37" s="136">
        <f>0</f>
        <v>0</v>
      </c>
      <c r="L37" s="40"/>
    </row>
    <row r="38" spans="2:12" s="1" customFormat="1" ht="6.95" customHeight="1">
      <c r="B38" s="40"/>
      <c r="I38" s="124"/>
      <c r="L38" s="40"/>
    </row>
    <row r="39" spans="2:12" s="1" customFormat="1" ht="25.4" customHeight="1">
      <c r="B39" s="40"/>
      <c r="C39" s="138"/>
      <c r="D39" s="139" t="s">
        <v>46</v>
      </c>
      <c r="E39" s="140"/>
      <c r="F39" s="140"/>
      <c r="G39" s="141" t="s">
        <v>47</v>
      </c>
      <c r="H39" s="142" t="s">
        <v>48</v>
      </c>
      <c r="I39" s="143"/>
      <c r="J39" s="144">
        <f>SUM(J30:J37)</f>
        <v>0</v>
      </c>
      <c r="K39" s="145"/>
      <c r="L39" s="40"/>
    </row>
    <row r="40" spans="2:12" s="1" customFormat="1" ht="14.4" customHeight="1">
      <c r="B40" s="146"/>
      <c r="C40" s="147"/>
      <c r="D40" s="147"/>
      <c r="E40" s="147"/>
      <c r="F40" s="147"/>
      <c r="G40" s="147"/>
      <c r="H40" s="147"/>
      <c r="I40" s="148"/>
      <c r="J40" s="147"/>
      <c r="K40" s="147"/>
      <c r="L40" s="40"/>
    </row>
    <row r="44" spans="2:12" s="1" customFormat="1" ht="6.95" customHeight="1">
      <c r="B44" s="149"/>
      <c r="C44" s="150"/>
      <c r="D44" s="150"/>
      <c r="E44" s="150"/>
      <c r="F44" s="150"/>
      <c r="G44" s="150"/>
      <c r="H44" s="150"/>
      <c r="I44" s="151"/>
      <c r="J44" s="150"/>
      <c r="K44" s="150"/>
      <c r="L44" s="40"/>
    </row>
    <row r="45" spans="2:12" s="1" customFormat="1" ht="24.95" customHeight="1">
      <c r="B45" s="35"/>
      <c r="C45" s="20" t="s">
        <v>84</v>
      </c>
      <c r="D45" s="36"/>
      <c r="E45" s="36"/>
      <c r="F45" s="36"/>
      <c r="G45" s="36"/>
      <c r="H45" s="36"/>
      <c r="I45" s="124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4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4"/>
      <c r="J47" s="36"/>
      <c r="K47" s="36"/>
      <c r="L47" s="40"/>
    </row>
    <row r="48" spans="2:12" s="1" customFormat="1" ht="16.5" customHeight="1">
      <c r="B48" s="35"/>
      <c r="C48" s="36"/>
      <c r="D48" s="36"/>
      <c r="E48" s="152" t="str">
        <f>E7</f>
        <v>Domažlická nemocnice - vestavba archivu</v>
      </c>
      <c r="F48" s="29"/>
      <c r="G48" s="29"/>
      <c r="H48" s="29"/>
      <c r="I48" s="124"/>
      <c r="J48" s="36"/>
      <c r="K48" s="36"/>
      <c r="L48" s="40"/>
    </row>
    <row r="49" spans="2:12" s="1" customFormat="1" ht="12" customHeight="1">
      <c r="B49" s="35"/>
      <c r="C49" s="29" t="s">
        <v>82</v>
      </c>
      <c r="D49" s="36"/>
      <c r="E49" s="36"/>
      <c r="F49" s="36"/>
      <c r="G49" s="36"/>
      <c r="H49" s="36"/>
      <c r="I49" s="124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SO 01 - Vestavba archivu</v>
      </c>
      <c r="F50" s="36"/>
      <c r="G50" s="36"/>
      <c r="H50" s="36"/>
      <c r="I50" s="124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4"/>
      <c r="J51" s="36"/>
      <c r="K51" s="36"/>
      <c r="L51" s="40"/>
    </row>
    <row r="52" spans="2:12" s="1" customFormat="1" ht="12" customHeight="1">
      <c r="B52" s="35"/>
      <c r="C52" s="29" t="s">
        <v>20</v>
      </c>
      <c r="D52" s="36"/>
      <c r="E52" s="36"/>
      <c r="F52" s="24" t="str">
        <f>F12</f>
        <v>Domažlice</v>
      </c>
      <c r="G52" s="36"/>
      <c r="H52" s="36"/>
      <c r="I52" s="126" t="s">
        <v>22</v>
      </c>
      <c r="J52" s="64" t="str">
        <f>IF(J12="","",J12)</f>
        <v>19. 11. 2019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4"/>
      <c r="J53" s="36"/>
      <c r="K53" s="36"/>
      <c r="L53" s="40"/>
    </row>
    <row r="54" spans="2:12" s="1" customFormat="1" ht="13.65" customHeight="1">
      <c r="B54" s="35"/>
      <c r="C54" s="29" t="s">
        <v>24</v>
      </c>
      <c r="D54" s="36"/>
      <c r="E54" s="36"/>
      <c r="F54" s="24" t="str">
        <f>E15</f>
        <v>Domažlická nemocnice a.s.</v>
      </c>
      <c r="G54" s="36"/>
      <c r="H54" s="36"/>
      <c r="I54" s="126" t="s">
        <v>30</v>
      </c>
      <c r="J54" s="33" t="str">
        <f>E21</f>
        <v>Šumavaplan s.r.o.</v>
      </c>
      <c r="K54" s="36"/>
      <c r="L54" s="40"/>
    </row>
    <row r="55" spans="2:12" s="1" customFormat="1" ht="13.65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26" t="s">
        <v>33</v>
      </c>
      <c r="J55" s="33" t="str">
        <f>E24</f>
        <v>Pavel Česal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4"/>
      <c r="J56" s="36"/>
      <c r="K56" s="36"/>
      <c r="L56" s="40"/>
    </row>
    <row r="57" spans="2:12" s="1" customFormat="1" ht="29.25" customHeight="1">
      <c r="B57" s="35"/>
      <c r="C57" s="153" t="s">
        <v>85</v>
      </c>
      <c r="D57" s="154"/>
      <c r="E57" s="154"/>
      <c r="F57" s="154"/>
      <c r="G57" s="154"/>
      <c r="H57" s="154"/>
      <c r="I57" s="155"/>
      <c r="J57" s="156" t="s">
        <v>86</v>
      </c>
      <c r="K57" s="154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4"/>
      <c r="J58" s="36"/>
      <c r="K58" s="36"/>
      <c r="L58" s="40"/>
    </row>
    <row r="59" spans="2:47" s="1" customFormat="1" ht="22.8" customHeight="1">
      <c r="B59" s="35"/>
      <c r="C59" s="157" t="s">
        <v>87</v>
      </c>
      <c r="D59" s="36"/>
      <c r="E59" s="36"/>
      <c r="F59" s="36"/>
      <c r="G59" s="36"/>
      <c r="H59" s="36"/>
      <c r="I59" s="124"/>
      <c r="J59" s="95">
        <f>J105</f>
        <v>0</v>
      </c>
      <c r="K59" s="36"/>
      <c r="L59" s="40"/>
      <c r="AU59" s="14" t="s">
        <v>88</v>
      </c>
    </row>
    <row r="60" spans="2:12" s="7" customFormat="1" ht="24.95" customHeight="1">
      <c r="B60" s="158"/>
      <c r="C60" s="159"/>
      <c r="D60" s="160" t="s">
        <v>89</v>
      </c>
      <c r="E60" s="161"/>
      <c r="F60" s="161"/>
      <c r="G60" s="161"/>
      <c r="H60" s="161"/>
      <c r="I60" s="162"/>
      <c r="J60" s="163">
        <f>J106</f>
        <v>0</v>
      </c>
      <c r="K60" s="159"/>
      <c r="L60" s="164"/>
    </row>
    <row r="61" spans="2:12" s="8" customFormat="1" ht="19.9" customHeight="1">
      <c r="B61" s="165"/>
      <c r="C61" s="166"/>
      <c r="D61" s="167" t="s">
        <v>90</v>
      </c>
      <c r="E61" s="168"/>
      <c r="F61" s="168"/>
      <c r="G61" s="168"/>
      <c r="H61" s="168"/>
      <c r="I61" s="169"/>
      <c r="J61" s="170">
        <f>J107</f>
        <v>0</v>
      </c>
      <c r="K61" s="166"/>
      <c r="L61" s="171"/>
    </row>
    <row r="62" spans="2:12" s="8" customFormat="1" ht="19.9" customHeight="1">
      <c r="B62" s="165"/>
      <c r="C62" s="166"/>
      <c r="D62" s="167" t="s">
        <v>91</v>
      </c>
      <c r="E62" s="168"/>
      <c r="F62" s="168"/>
      <c r="G62" s="168"/>
      <c r="H62" s="168"/>
      <c r="I62" s="169"/>
      <c r="J62" s="170">
        <f>J123</f>
        <v>0</v>
      </c>
      <c r="K62" s="166"/>
      <c r="L62" s="171"/>
    </row>
    <row r="63" spans="2:12" s="8" customFormat="1" ht="19.9" customHeight="1">
      <c r="B63" s="165"/>
      <c r="C63" s="166"/>
      <c r="D63" s="167" t="s">
        <v>92</v>
      </c>
      <c r="E63" s="168"/>
      <c r="F63" s="168"/>
      <c r="G63" s="168"/>
      <c r="H63" s="168"/>
      <c r="I63" s="169"/>
      <c r="J63" s="170">
        <f>J133</f>
        <v>0</v>
      </c>
      <c r="K63" s="166"/>
      <c r="L63" s="171"/>
    </row>
    <row r="64" spans="2:12" s="8" customFormat="1" ht="19.9" customHeight="1">
      <c r="B64" s="165"/>
      <c r="C64" s="166"/>
      <c r="D64" s="167" t="s">
        <v>93</v>
      </c>
      <c r="E64" s="168"/>
      <c r="F64" s="168"/>
      <c r="G64" s="168"/>
      <c r="H64" s="168"/>
      <c r="I64" s="169"/>
      <c r="J64" s="170">
        <f>J142</f>
        <v>0</v>
      </c>
      <c r="K64" s="166"/>
      <c r="L64" s="171"/>
    </row>
    <row r="65" spans="2:12" s="8" customFormat="1" ht="19.9" customHeight="1">
      <c r="B65" s="165"/>
      <c r="C65" s="166"/>
      <c r="D65" s="167" t="s">
        <v>94</v>
      </c>
      <c r="E65" s="168"/>
      <c r="F65" s="168"/>
      <c r="G65" s="168"/>
      <c r="H65" s="168"/>
      <c r="I65" s="169"/>
      <c r="J65" s="170">
        <f>J153</f>
        <v>0</v>
      </c>
      <c r="K65" s="166"/>
      <c r="L65" s="171"/>
    </row>
    <row r="66" spans="2:12" s="8" customFormat="1" ht="19.9" customHeight="1">
      <c r="B66" s="165"/>
      <c r="C66" s="166"/>
      <c r="D66" s="167" t="s">
        <v>95</v>
      </c>
      <c r="E66" s="168"/>
      <c r="F66" s="168"/>
      <c r="G66" s="168"/>
      <c r="H66" s="168"/>
      <c r="I66" s="169"/>
      <c r="J66" s="170">
        <f>J156</f>
        <v>0</v>
      </c>
      <c r="K66" s="166"/>
      <c r="L66" s="171"/>
    </row>
    <row r="67" spans="2:12" s="8" customFormat="1" ht="19.9" customHeight="1">
      <c r="B67" s="165"/>
      <c r="C67" s="166"/>
      <c r="D67" s="167" t="s">
        <v>96</v>
      </c>
      <c r="E67" s="168"/>
      <c r="F67" s="168"/>
      <c r="G67" s="168"/>
      <c r="H67" s="168"/>
      <c r="I67" s="169"/>
      <c r="J67" s="170">
        <f>J161</f>
        <v>0</v>
      </c>
      <c r="K67" s="166"/>
      <c r="L67" s="171"/>
    </row>
    <row r="68" spans="2:12" s="8" customFormat="1" ht="19.9" customHeight="1">
      <c r="B68" s="165"/>
      <c r="C68" s="166"/>
      <c r="D68" s="167" t="s">
        <v>97</v>
      </c>
      <c r="E68" s="168"/>
      <c r="F68" s="168"/>
      <c r="G68" s="168"/>
      <c r="H68" s="168"/>
      <c r="I68" s="169"/>
      <c r="J68" s="170">
        <f>J169</f>
        <v>0</v>
      </c>
      <c r="K68" s="166"/>
      <c r="L68" s="171"/>
    </row>
    <row r="69" spans="2:12" s="8" customFormat="1" ht="19.9" customHeight="1">
      <c r="B69" s="165"/>
      <c r="C69" s="166"/>
      <c r="D69" s="167" t="s">
        <v>98</v>
      </c>
      <c r="E69" s="168"/>
      <c r="F69" s="168"/>
      <c r="G69" s="168"/>
      <c r="H69" s="168"/>
      <c r="I69" s="169"/>
      <c r="J69" s="170">
        <f>J177</f>
        <v>0</v>
      </c>
      <c r="K69" s="166"/>
      <c r="L69" s="171"/>
    </row>
    <row r="70" spans="2:12" s="7" customFormat="1" ht="24.95" customHeight="1">
      <c r="B70" s="158"/>
      <c r="C70" s="159"/>
      <c r="D70" s="160" t="s">
        <v>99</v>
      </c>
      <c r="E70" s="161"/>
      <c r="F70" s="161"/>
      <c r="G70" s="161"/>
      <c r="H70" s="161"/>
      <c r="I70" s="162"/>
      <c r="J70" s="163">
        <f>J179</f>
        <v>0</v>
      </c>
      <c r="K70" s="159"/>
      <c r="L70" s="164"/>
    </row>
    <row r="71" spans="2:12" s="8" customFormat="1" ht="19.9" customHeight="1">
      <c r="B71" s="165"/>
      <c r="C71" s="166"/>
      <c r="D71" s="167" t="s">
        <v>100</v>
      </c>
      <c r="E71" s="168"/>
      <c r="F71" s="168"/>
      <c r="G71" s="168"/>
      <c r="H71" s="168"/>
      <c r="I71" s="169"/>
      <c r="J71" s="170">
        <f>J180</f>
        <v>0</v>
      </c>
      <c r="K71" s="166"/>
      <c r="L71" s="171"/>
    </row>
    <row r="72" spans="2:12" s="8" customFormat="1" ht="19.9" customHeight="1">
      <c r="B72" s="165"/>
      <c r="C72" s="166"/>
      <c r="D72" s="167" t="s">
        <v>101</v>
      </c>
      <c r="E72" s="168"/>
      <c r="F72" s="168"/>
      <c r="G72" s="168"/>
      <c r="H72" s="168"/>
      <c r="I72" s="169"/>
      <c r="J72" s="170">
        <f>J189</f>
        <v>0</v>
      </c>
      <c r="K72" s="166"/>
      <c r="L72" s="171"/>
    </row>
    <row r="73" spans="2:12" s="8" customFormat="1" ht="19.9" customHeight="1">
      <c r="B73" s="165"/>
      <c r="C73" s="166"/>
      <c r="D73" s="167" t="s">
        <v>102</v>
      </c>
      <c r="E73" s="168"/>
      <c r="F73" s="168"/>
      <c r="G73" s="168"/>
      <c r="H73" s="168"/>
      <c r="I73" s="169"/>
      <c r="J73" s="170">
        <f>J200</f>
        <v>0</v>
      </c>
      <c r="K73" s="166"/>
      <c r="L73" s="171"/>
    </row>
    <row r="74" spans="2:12" s="8" customFormat="1" ht="19.9" customHeight="1">
      <c r="B74" s="165"/>
      <c r="C74" s="166"/>
      <c r="D74" s="167" t="s">
        <v>103</v>
      </c>
      <c r="E74" s="168"/>
      <c r="F74" s="168"/>
      <c r="G74" s="168"/>
      <c r="H74" s="168"/>
      <c r="I74" s="169"/>
      <c r="J74" s="170">
        <f>J207</f>
        <v>0</v>
      </c>
      <c r="K74" s="166"/>
      <c r="L74" s="171"/>
    </row>
    <row r="75" spans="2:12" s="8" customFormat="1" ht="14.85" customHeight="1">
      <c r="B75" s="165"/>
      <c r="C75" s="166"/>
      <c r="D75" s="167" t="s">
        <v>104</v>
      </c>
      <c r="E75" s="168"/>
      <c r="F75" s="168"/>
      <c r="G75" s="168"/>
      <c r="H75" s="168"/>
      <c r="I75" s="169"/>
      <c r="J75" s="170">
        <f>J208</f>
        <v>0</v>
      </c>
      <c r="K75" s="166"/>
      <c r="L75" s="171"/>
    </row>
    <row r="76" spans="2:12" s="8" customFormat="1" ht="14.85" customHeight="1">
      <c r="B76" s="165"/>
      <c r="C76" s="166"/>
      <c r="D76" s="167" t="s">
        <v>105</v>
      </c>
      <c r="E76" s="168"/>
      <c r="F76" s="168"/>
      <c r="G76" s="168"/>
      <c r="H76" s="168"/>
      <c r="I76" s="169"/>
      <c r="J76" s="170">
        <f>J220</f>
        <v>0</v>
      </c>
      <c r="K76" s="166"/>
      <c r="L76" s="171"/>
    </row>
    <row r="77" spans="2:12" s="8" customFormat="1" ht="14.85" customHeight="1">
      <c r="B77" s="165"/>
      <c r="C77" s="166"/>
      <c r="D77" s="167" t="s">
        <v>106</v>
      </c>
      <c r="E77" s="168"/>
      <c r="F77" s="168"/>
      <c r="G77" s="168"/>
      <c r="H77" s="168"/>
      <c r="I77" s="169"/>
      <c r="J77" s="170">
        <f>J224</f>
        <v>0</v>
      </c>
      <c r="K77" s="166"/>
      <c r="L77" s="171"/>
    </row>
    <row r="78" spans="2:12" s="8" customFormat="1" ht="14.85" customHeight="1">
      <c r="B78" s="165"/>
      <c r="C78" s="166"/>
      <c r="D78" s="167" t="s">
        <v>107</v>
      </c>
      <c r="E78" s="168"/>
      <c r="F78" s="168"/>
      <c r="G78" s="168"/>
      <c r="H78" s="168"/>
      <c r="I78" s="169"/>
      <c r="J78" s="170">
        <f>J229</f>
        <v>0</v>
      </c>
      <c r="K78" s="166"/>
      <c r="L78" s="171"/>
    </row>
    <row r="79" spans="2:12" s="8" customFormat="1" ht="19.9" customHeight="1">
      <c r="B79" s="165"/>
      <c r="C79" s="166"/>
      <c r="D79" s="167" t="s">
        <v>108</v>
      </c>
      <c r="E79" s="168"/>
      <c r="F79" s="168"/>
      <c r="G79" s="168"/>
      <c r="H79" s="168"/>
      <c r="I79" s="169"/>
      <c r="J79" s="170">
        <f>J248</f>
        <v>0</v>
      </c>
      <c r="K79" s="166"/>
      <c r="L79" s="171"/>
    </row>
    <row r="80" spans="2:12" s="8" customFormat="1" ht="19.9" customHeight="1">
      <c r="B80" s="165"/>
      <c r="C80" s="166"/>
      <c r="D80" s="167" t="s">
        <v>109</v>
      </c>
      <c r="E80" s="168"/>
      <c r="F80" s="168"/>
      <c r="G80" s="168"/>
      <c r="H80" s="168"/>
      <c r="I80" s="169"/>
      <c r="J80" s="170">
        <f>J259</f>
        <v>0</v>
      </c>
      <c r="K80" s="166"/>
      <c r="L80" s="171"/>
    </row>
    <row r="81" spans="2:12" s="8" customFormat="1" ht="19.9" customHeight="1">
      <c r="B81" s="165"/>
      <c r="C81" s="166"/>
      <c r="D81" s="167" t="s">
        <v>110</v>
      </c>
      <c r="E81" s="168"/>
      <c r="F81" s="168"/>
      <c r="G81" s="168"/>
      <c r="H81" s="168"/>
      <c r="I81" s="169"/>
      <c r="J81" s="170">
        <f>J261</f>
        <v>0</v>
      </c>
      <c r="K81" s="166"/>
      <c r="L81" s="171"/>
    </row>
    <row r="82" spans="2:12" s="8" customFormat="1" ht="19.9" customHeight="1">
      <c r="B82" s="165"/>
      <c r="C82" s="166"/>
      <c r="D82" s="167" t="s">
        <v>111</v>
      </c>
      <c r="E82" s="168"/>
      <c r="F82" s="168"/>
      <c r="G82" s="168"/>
      <c r="H82" s="168"/>
      <c r="I82" s="169"/>
      <c r="J82" s="170">
        <f>J279</f>
        <v>0</v>
      </c>
      <c r="K82" s="166"/>
      <c r="L82" s="171"/>
    </row>
    <row r="83" spans="2:12" s="8" customFormat="1" ht="19.9" customHeight="1">
      <c r="B83" s="165"/>
      <c r="C83" s="166"/>
      <c r="D83" s="167" t="s">
        <v>112</v>
      </c>
      <c r="E83" s="168"/>
      <c r="F83" s="168"/>
      <c r="G83" s="168"/>
      <c r="H83" s="168"/>
      <c r="I83" s="169"/>
      <c r="J83" s="170">
        <f>J286</f>
        <v>0</v>
      </c>
      <c r="K83" s="166"/>
      <c r="L83" s="171"/>
    </row>
    <row r="84" spans="2:12" s="8" customFormat="1" ht="19.9" customHeight="1">
      <c r="B84" s="165"/>
      <c r="C84" s="166"/>
      <c r="D84" s="167" t="s">
        <v>113</v>
      </c>
      <c r="E84" s="168"/>
      <c r="F84" s="168"/>
      <c r="G84" s="168"/>
      <c r="H84" s="168"/>
      <c r="I84" s="169"/>
      <c r="J84" s="170">
        <f>J293</f>
        <v>0</v>
      </c>
      <c r="K84" s="166"/>
      <c r="L84" s="171"/>
    </row>
    <row r="85" spans="2:12" s="7" customFormat="1" ht="24.95" customHeight="1">
      <c r="B85" s="158"/>
      <c r="C85" s="159"/>
      <c r="D85" s="160" t="s">
        <v>114</v>
      </c>
      <c r="E85" s="161"/>
      <c r="F85" s="161"/>
      <c r="G85" s="161"/>
      <c r="H85" s="161"/>
      <c r="I85" s="162"/>
      <c r="J85" s="163">
        <f>J295</f>
        <v>0</v>
      </c>
      <c r="K85" s="159"/>
      <c r="L85" s="164"/>
    </row>
    <row r="86" spans="2:12" s="1" customFormat="1" ht="21.8" customHeight="1">
      <c r="B86" s="35"/>
      <c r="C86" s="36"/>
      <c r="D86" s="36"/>
      <c r="E86" s="36"/>
      <c r="F86" s="36"/>
      <c r="G86" s="36"/>
      <c r="H86" s="36"/>
      <c r="I86" s="124"/>
      <c r="J86" s="36"/>
      <c r="K86" s="36"/>
      <c r="L86" s="40"/>
    </row>
    <row r="87" spans="2:12" s="1" customFormat="1" ht="6.95" customHeight="1">
      <c r="B87" s="54"/>
      <c r="C87" s="55"/>
      <c r="D87" s="55"/>
      <c r="E87" s="55"/>
      <c r="F87" s="55"/>
      <c r="G87" s="55"/>
      <c r="H87" s="55"/>
      <c r="I87" s="148"/>
      <c r="J87" s="55"/>
      <c r="K87" s="55"/>
      <c r="L87" s="40"/>
    </row>
    <row r="91" spans="2:12" s="1" customFormat="1" ht="6.95" customHeight="1">
      <c r="B91" s="56"/>
      <c r="C91" s="57"/>
      <c r="D91" s="57"/>
      <c r="E91" s="57"/>
      <c r="F91" s="57"/>
      <c r="G91" s="57"/>
      <c r="H91" s="57"/>
      <c r="I91" s="151"/>
      <c r="J91" s="57"/>
      <c r="K91" s="57"/>
      <c r="L91" s="40"/>
    </row>
    <row r="92" spans="2:12" s="1" customFormat="1" ht="24.95" customHeight="1">
      <c r="B92" s="35"/>
      <c r="C92" s="20" t="s">
        <v>115</v>
      </c>
      <c r="D92" s="36"/>
      <c r="E92" s="36"/>
      <c r="F92" s="36"/>
      <c r="G92" s="36"/>
      <c r="H92" s="36"/>
      <c r="I92" s="124"/>
      <c r="J92" s="36"/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4"/>
      <c r="J93" s="36"/>
      <c r="K93" s="36"/>
      <c r="L93" s="40"/>
    </row>
    <row r="94" spans="2:12" s="1" customFormat="1" ht="12" customHeight="1">
      <c r="B94" s="35"/>
      <c r="C94" s="29" t="s">
        <v>16</v>
      </c>
      <c r="D94" s="36"/>
      <c r="E94" s="36"/>
      <c r="F94" s="36"/>
      <c r="G94" s="36"/>
      <c r="H94" s="36"/>
      <c r="I94" s="124"/>
      <c r="J94" s="36"/>
      <c r="K94" s="36"/>
      <c r="L94" s="40"/>
    </row>
    <row r="95" spans="2:12" s="1" customFormat="1" ht="16.5" customHeight="1">
      <c r="B95" s="35"/>
      <c r="C95" s="36"/>
      <c r="D95" s="36"/>
      <c r="E95" s="152" t="str">
        <f>E7</f>
        <v>Domažlická nemocnice - vestavba archivu</v>
      </c>
      <c r="F95" s="29"/>
      <c r="G95" s="29"/>
      <c r="H95" s="29"/>
      <c r="I95" s="124"/>
      <c r="J95" s="36"/>
      <c r="K95" s="36"/>
      <c r="L95" s="40"/>
    </row>
    <row r="96" spans="2:12" s="1" customFormat="1" ht="12" customHeight="1">
      <c r="B96" s="35"/>
      <c r="C96" s="29" t="s">
        <v>82</v>
      </c>
      <c r="D96" s="36"/>
      <c r="E96" s="36"/>
      <c r="F96" s="36"/>
      <c r="G96" s="36"/>
      <c r="H96" s="36"/>
      <c r="I96" s="124"/>
      <c r="J96" s="36"/>
      <c r="K96" s="36"/>
      <c r="L96" s="40"/>
    </row>
    <row r="97" spans="2:12" s="1" customFormat="1" ht="16.5" customHeight="1">
      <c r="B97" s="35"/>
      <c r="C97" s="36"/>
      <c r="D97" s="36"/>
      <c r="E97" s="61" t="str">
        <f>E9</f>
        <v>SO 01 - Vestavba archivu</v>
      </c>
      <c r="F97" s="36"/>
      <c r="G97" s="36"/>
      <c r="H97" s="36"/>
      <c r="I97" s="124"/>
      <c r="J97" s="36"/>
      <c r="K97" s="36"/>
      <c r="L97" s="40"/>
    </row>
    <row r="98" spans="2:12" s="1" customFormat="1" ht="6.95" customHeight="1">
      <c r="B98" s="35"/>
      <c r="C98" s="36"/>
      <c r="D98" s="36"/>
      <c r="E98" s="36"/>
      <c r="F98" s="36"/>
      <c r="G98" s="36"/>
      <c r="H98" s="36"/>
      <c r="I98" s="124"/>
      <c r="J98" s="36"/>
      <c r="K98" s="36"/>
      <c r="L98" s="40"/>
    </row>
    <row r="99" spans="2:12" s="1" customFormat="1" ht="12" customHeight="1">
      <c r="B99" s="35"/>
      <c r="C99" s="29" t="s">
        <v>20</v>
      </c>
      <c r="D99" s="36"/>
      <c r="E99" s="36"/>
      <c r="F99" s="24" t="str">
        <f>F12</f>
        <v>Domažlice</v>
      </c>
      <c r="G99" s="36"/>
      <c r="H99" s="36"/>
      <c r="I99" s="126" t="s">
        <v>22</v>
      </c>
      <c r="J99" s="64" t="str">
        <f>IF(J12="","",J12)</f>
        <v>19. 11. 2019</v>
      </c>
      <c r="K99" s="36"/>
      <c r="L99" s="40"/>
    </row>
    <row r="100" spans="2:12" s="1" customFormat="1" ht="6.95" customHeight="1">
      <c r="B100" s="35"/>
      <c r="C100" s="36"/>
      <c r="D100" s="36"/>
      <c r="E100" s="36"/>
      <c r="F100" s="36"/>
      <c r="G100" s="36"/>
      <c r="H100" s="36"/>
      <c r="I100" s="124"/>
      <c r="J100" s="36"/>
      <c r="K100" s="36"/>
      <c r="L100" s="40"/>
    </row>
    <row r="101" spans="2:12" s="1" customFormat="1" ht="13.65" customHeight="1">
      <c r="B101" s="35"/>
      <c r="C101" s="29" t="s">
        <v>24</v>
      </c>
      <c r="D101" s="36"/>
      <c r="E101" s="36"/>
      <c r="F101" s="24" t="str">
        <f>E15</f>
        <v>Domažlická nemocnice a.s.</v>
      </c>
      <c r="G101" s="36"/>
      <c r="H101" s="36"/>
      <c r="I101" s="126" t="s">
        <v>30</v>
      </c>
      <c r="J101" s="33" t="str">
        <f>E21</f>
        <v>Šumavaplan s.r.o.</v>
      </c>
      <c r="K101" s="36"/>
      <c r="L101" s="40"/>
    </row>
    <row r="102" spans="2:12" s="1" customFormat="1" ht="13.65" customHeight="1">
      <c r="B102" s="35"/>
      <c r="C102" s="29" t="s">
        <v>28</v>
      </c>
      <c r="D102" s="36"/>
      <c r="E102" s="36"/>
      <c r="F102" s="24" t="str">
        <f>IF(E18="","",E18)</f>
        <v>Vyplň údaj</v>
      </c>
      <c r="G102" s="36"/>
      <c r="H102" s="36"/>
      <c r="I102" s="126" t="s">
        <v>33</v>
      </c>
      <c r="J102" s="33" t="str">
        <f>E24</f>
        <v>Pavel Česal</v>
      </c>
      <c r="K102" s="36"/>
      <c r="L102" s="40"/>
    </row>
    <row r="103" spans="2:12" s="1" customFormat="1" ht="10.3" customHeight="1">
      <c r="B103" s="35"/>
      <c r="C103" s="36"/>
      <c r="D103" s="36"/>
      <c r="E103" s="36"/>
      <c r="F103" s="36"/>
      <c r="G103" s="36"/>
      <c r="H103" s="36"/>
      <c r="I103" s="124"/>
      <c r="J103" s="36"/>
      <c r="K103" s="36"/>
      <c r="L103" s="40"/>
    </row>
    <row r="104" spans="2:20" s="9" customFormat="1" ht="29.25" customHeight="1">
      <c r="B104" s="172"/>
      <c r="C104" s="173" t="s">
        <v>116</v>
      </c>
      <c r="D104" s="174" t="s">
        <v>55</v>
      </c>
      <c r="E104" s="174" t="s">
        <v>51</v>
      </c>
      <c r="F104" s="174" t="s">
        <v>52</v>
      </c>
      <c r="G104" s="174" t="s">
        <v>117</v>
      </c>
      <c r="H104" s="174" t="s">
        <v>118</v>
      </c>
      <c r="I104" s="175" t="s">
        <v>119</v>
      </c>
      <c r="J104" s="176" t="s">
        <v>86</v>
      </c>
      <c r="K104" s="177" t="s">
        <v>120</v>
      </c>
      <c r="L104" s="178"/>
      <c r="M104" s="85" t="s">
        <v>1</v>
      </c>
      <c r="N104" s="86" t="s">
        <v>40</v>
      </c>
      <c r="O104" s="86" t="s">
        <v>121</v>
      </c>
      <c r="P104" s="86" t="s">
        <v>122</v>
      </c>
      <c r="Q104" s="86" t="s">
        <v>123</v>
      </c>
      <c r="R104" s="86" t="s">
        <v>124</v>
      </c>
      <c r="S104" s="86" t="s">
        <v>125</v>
      </c>
      <c r="T104" s="87" t="s">
        <v>126</v>
      </c>
    </row>
    <row r="105" spans="2:63" s="1" customFormat="1" ht="22.8" customHeight="1">
      <c r="B105" s="35"/>
      <c r="C105" s="92" t="s">
        <v>127</v>
      </c>
      <c r="D105" s="36"/>
      <c r="E105" s="36"/>
      <c r="F105" s="36"/>
      <c r="G105" s="36"/>
      <c r="H105" s="36"/>
      <c r="I105" s="124"/>
      <c r="J105" s="179">
        <f>BK105</f>
        <v>0</v>
      </c>
      <c r="K105" s="36"/>
      <c r="L105" s="40"/>
      <c r="M105" s="88"/>
      <c r="N105" s="89"/>
      <c r="O105" s="89"/>
      <c r="P105" s="180">
        <f>P106+P179+P295</f>
        <v>0</v>
      </c>
      <c r="Q105" s="89"/>
      <c r="R105" s="180">
        <f>R106+R179+R295</f>
        <v>69.14523853</v>
      </c>
      <c r="S105" s="89"/>
      <c r="T105" s="181">
        <f>T106+T179+T295</f>
        <v>20.733053130000005</v>
      </c>
      <c r="AT105" s="14" t="s">
        <v>69</v>
      </c>
      <c r="AU105" s="14" t="s">
        <v>88</v>
      </c>
      <c r="BK105" s="182">
        <f>BK106+BK179+BK295</f>
        <v>0</v>
      </c>
    </row>
    <row r="106" spans="2:63" s="10" customFormat="1" ht="25.9" customHeight="1">
      <c r="B106" s="183"/>
      <c r="C106" s="184"/>
      <c r="D106" s="185" t="s">
        <v>69</v>
      </c>
      <c r="E106" s="186" t="s">
        <v>128</v>
      </c>
      <c r="F106" s="186" t="s">
        <v>129</v>
      </c>
      <c r="G106" s="184"/>
      <c r="H106" s="184"/>
      <c r="I106" s="187"/>
      <c r="J106" s="188">
        <f>BK106</f>
        <v>0</v>
      </c>
      <c r="K106" s="184"/>
      <c r="L106" s="189"/>
      <c r="M106" s="190"/>
      <c r="N106" s="191"/>
      <c r="O106" s="191"/>
      <c r="P106" s="192">
        <f>P107+P123+P133+P142+P153+P156+P161+P169+P177</f>
        <v>0</v>
      </c>
      <c r="Q106" s="191"/>
      <c r="R106" s="192">
        <f>R107+R123+R133+R142+R153+R156+R161+R169+R177</f>
        <v>66.75669258</v>
      </c>
      <c r="S106" s="191"/>
      <c r="T106" s="193">
        <f>T107+T123+T133+T142+T153+T156+T161+T169+T177</f>
        <v>20.625096000000006</v>
      </c>
      <c r="AR106" s="194" t="s">
        <v>78</v>
      </c>
      <c r="AT106" s="195" t="s">
        <v>69</v>
      </c>
      <c r="AU106" s="195" t="s">
        <v>70</v>
      </c>
      <c r="AY106" s="194" t="s">
        <v>130</v>
      </c>
      <c r="BK106" s="196">
        <f>BK107+BK123+BK133+BK142+BK153+BK156+BK161+BK169+BK177</f>
        <v>0</v>
      </c>
    </row>
    <row r="107" spans="2:63" s="10" customFormat="1" ht="22.8" customHeight="1">
      <c r="B107" s="183"/>
      <c r="C107" s="184"/>
      <c r="D107" s="185" t="s">
        <v>69</v>
      </c>
      <c r="E107" s="197" t="s">
        <v>131</v>
      </c>
      <c r="F107" s="197" t="s">
        <v>132</v>
      </c>
      <c r="G107" s="184"/>
      <c r="H107" s="184"/>
      <c r="I107" s="187"/>
      <c r="J107" s="198">
        <f>BK107</f>
        <v>0</v>
      </c>
      <c r="K107" s="184"/>
      <c r="L107" s="189"/>
      <c r="M107" s="190"/>
      <c r="N107" s="191"/>
      <c r="O107" s="191"/>
      <c r="P107" s="192">
        <f>SUM(P108:P122)</f>
        <v>0</v>
      </c>
      <c r="Q107" s="191"/>
      <c r="R107" s="192">
        <f>SUM(R108:R122)</f>
        <v>27.47085709</v>
      </c>
      <c r="S107" s="191"/>
      <c r="T107" s="193">
        <f>SUM(T108:T122)</f>
        <v>0</v>
      </c>
      <c r="AR107" s="194" t="s">
        <v>78</v>
      </c>
      <c r="AT107" s="195" t="s">
        <v>69</v>
      </c>
      <c r="AU107" s="195" t="s">
        <v>78</v>
      </c>
      <c r="AY107" s="194" t="s">
        <v>130</v>
      </c>
      <c r="BK107" s="196">
        <f>SUM(BK108:BK122)</f>
        <v>0</v>
      </c>
    </row>
    <row r="108" spans="2:65" s="1" customFormat="1" ht="16.5" customHeight="1">
      <c r="B108" s="35"/>
      <c r="C108" s="199" t="s">
        <v>133</v>
      </c>
      <c r="D108" s="199" t="s">
        <v>134</v>
      </c>
      <c r="E108" s="200" t="s">
        <v>135</v>
      </c>
      <c r="F108" s="201" t="s">
        <v>136</v>
      </c>
      <c r="G108" s="202" t="s">
        <v>137</v>
      </c>
      <c r="H108" s="203">
        <v>103.82</v>
      </c>
      <c r="I108" s="204"/>
      <c r="J108" s="205">
        <f>ROUND(I108*H108,2)</f>
        <v>0</v>
      </c>
      <c r="K108" s="201" t="s">
        <v>138</v>
      </c>
      <c r="L108" s="40"/>
      <c r="M108" s="206" t="s">
        <v>1</v>
      </c>
      <c r="N108" s="207" t="s">
        <v>41</v>
      </c>
      <c r="O108" s="76"/>
      <c r="P108" s="208">
        <f>O108*H108</f>
        <v>0</v>
      </c>
      <c r="Q108" s="208">
        <v>0.26032</v>
      </c>
      <c r="R108" s="208">
        <f>Q108*H108</f>
        <v>27.026422399999998</v>
      </c>
      <c r="S108" s="208">
        <v>0</v>
      </c>
      <c r="T108" s="209">
        <f>S108*H108</f>
        <v>0</v>
      </c>
      <c r="AR108" s="14" t="s">
        <v>133</v>
      </c>
      <c r="AT108" s="14" t="s">
        <v>134</v>
      </c>
      <c r="AU108" s="14" t="s">
        <v>80</v>
      </c>
      <c r="AY108" s="14" t="s">
        <v>130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4" t="s">
        <v>78</v>
      </c>
      <c r="BK108" s="210">
        <f>ROUND(I108*H108,2)</f>
        <v>0</v>
      </c>
      <c r="BL108" s="14" t="s">
        <v>133</v>
      </c>
      <c r="BM108" s="14" t="s">
        <v>139</v>
      </c>
    </row>
    <row r="109" spans="2:51" s="11" customFormat="1" ht="12">
      <c r="B109" s="211"/>
      <c r="C109" s="212"/>
      <c r="D109" s="213" t="s">
        <v>140</v>
      </c>
      <c r="E109" s="214" t="s">
        <v>1</v>
      </c>
      <c r="F109" s="215" t="s">
        <v>141</v>
      </c>
      <c r="G109" s="212"/>
      <c r="H109" s="216">
        <v>103.82</v>
      </c>
      <c r="I109" s="217"/>
      <c r="J109" s="212"/>
      <c r="K109" s="212"/>
      <c r="L109" s="218"/>
      <c r="M109" s="219"/>
      <c r="N109" s="220"/>
      <c r="O109" s="220"/>
      <c r="P109" s="220"/>
      <c r="Q109" s="220"/>
      <c r="R109" s="220"/>
      <c r="S109" s="220"/>
      <c r="T109" s="221"/>
      <c r="AT109" s="222" t="s">
        <v>140</v>
      </c>
      <c r="AU109" s="222" t="s">
        <v>80</v>
      </c>
      <c r="AV109" s="11" t="s">
        <v>80</v>
      </c>
      <c r="AW109" s="11" t="s">
        <v>32</v>
      </c>
      <c r="AX109" s="11" t="s">
        <v>78</v>
      </c>
      <c r="AY109" s="222" t="s">
        <v>130</v>
      </c>
    </row>
    <row r="110" spans="2:65" s="1" customFormat="1" ht="16.5" customHeight="1">
      <c r="B110" s="35"/>
      <c r="C110" s="199" t="s">
        <v>142</v>
      </c>
      <c r="D110" s="199" t="s">
        <v>134</v>
      </c>
      <c r="E110" s="200" t="s">
        <v>143</v>
      </c>
      <c r="F110" s="201" t="s">
        <v>144</v>
      </c>
      <c r="G110" s="202" t="s">
        <v>145</v>
      </c>
      <c r="H110" s="203">
        <v>0.015</v>
      </c>
      <c r="I110" s="204"/>
      <c r="J110" s="205">
        <f>ROUND(I110*H110,2)</f>
        <v>0</v>
      </c>
      <c r="K110" s="201" t="s">
        <v>138</v>
      </c>
      <c r="L110" s="40"/>
      <c r="M110" s="206" t="s">
        <v>1</v>
      </c>
      <c r="N110" s="207" t="s">
        <v>41</v>
      </c>
      <c r="O110" s="76"/>
      <c r="P110" s="208">
        <f>O110*H110</f>
        <v>0</v>
      </c>
      <c r="Q110" s="208">
        <v>2.45329</v>
      </c>
      <c r="R110" s="208">
        <f>Q110*H110</f>
        <v>0.03679935</v>
      </c>
      <c r="S110" s="208">
        <v>0</v>
      </c>
      <c r="T110" s="209">
        <f>S110*H110</f>
        <v>0</v>
      </c>
      <c r="AR110" s="14" t="s">
        <v>133</v>
      </c>
      <c r="AT110" s="14" t="s">
        <v>134</v>
      </c>
      <c r="AU110" s="14" t="s">
        <v>80</v>
      </c>
      <c r="AY110" s="14" t="s">
        <v>130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4" t="s">
        <v>78</v>
      </c>
      <c r="BK110" s="210">
        <f>ROUND(I110*H110,2)</f>
        <v>0</v>
      </c>
      <c r="BL110" s="14" t="s">
        <v>133</v>
      </c>
      <c r="BM110" s="14" t="s">
        <v>146</v>
      </c>
    </row>
    <row r="111" spans="2:51" s="11" customFormat="1" ht="12">
      <c r="B111" s="211"/>
      <c r="C111" s="212"/>
      <c r="D111" s="213" t="s">
        <v>140</v>
      </c>
      <c r="E111" s="214" t="s">
        <v>1</v>
      </c>
      <c r="F111" s="215" t="s">
        <v>147</v>
      </c>
      <c r="G111" s="212"/>
      <c r="H111" s="216">
        <v>0.015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140</v>
      </c>
      <c r="AU111" s="222" t="s">
        <v>80</v>
      </c>
      <c r="AV111" s="11" t="s">
        <v>80</v>
      </c>
      <c r="AW111" s="11" t="s">
        <v>32</v>
      </c>
      <c r="AX111" s="11" t="s">
        <v>78</v>
      </c>
      <c r="AY111" s="222" t="s">
        <v>130</v>
      </c>
    </row>
    <row r="112" spans="2:65" s="1" customFormat="1" ht="16.5" customHeight="1">
      <c r="B112" s="35"/>
      <c r="C112" s="199" t="s">
        <v>148</v>
      </c>
      <c r="D112" s="199" t="s">
        <v>134</v>
      </c>
      <c r="E112" s="200" t="s">
        <v>149</v>
      </c>
      <c r="F112" s="201" t="s">
        <v>150</v>
      </c>
      <c r="G112" s="202" t="s">
        <v>137</v>
      </c>
      <c r="H112" s="203">
        <v>0.16</v>
      </c>
      <c r="I112" s="204"/>
      <c r="J112" s="205">
        <f>ROUND(I112*H112,2)</f>
        <v>0</v>
      </c>
      <c r="K112" s="201" t="s">
        <v>138</v>
      </c>
      <c r="L112" s="40"/>
      <c r="M112" s="206" t="s">
        <v>1</v>
      </c>
      <c r="N112" s="207" t="s">
        <v>41</v>
      </c>
      <c r="O112" s="76"/>
      <c r="P112" s="208">
        <f>O112*H112</f>
        <v>0</v>
      </c>
      <c r="Q112" s="208">
        <v>0.00275</v>
      </c>
      <c r="R112" s="208">
        <f>Q112*H112</f>
        <v>0.00043999999999999996</v>
      </c>
      <c r="S112" s="208">
        <v>0</v>
      </c>
      <c r="T112" s="209">
        <f>S112*H112</f>
        <v>0</v>
      </c>
      <c r="AR112" s="14" t="s">
        <v>133</v>
      </c>
      <c r="AT112" s="14" t="s">
        <v>134</v>
      </c>
      <c r="AU112" s="14" t="s">
        <v>80</v>
      </c>
      <c r="AY112" s="14" t="s">
        <v>130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4" t="s">
        <v>78</v>
      </c>
      <c r="BK112" s="210">
        <f>ROUND(I112*H112,2)</f>
        <v>0</v>
      </c>
      <c r="BL112" s="14" t="s">
        <v>133</v>
      </c>
      <c r="BM112" s="14" t="s">
        <v>151</v>
      </c>
    </row>
    <row r="113" spans="2:51" s="11" customFormat="1" ht="12">
      <c r="B113" s="211"/>
      <c r="C113" s="212"/>
      <c r="D113" s="213" t="s">
        <v>140</v>
      </c>
      <c r="E113" s="214" t="s">
        <v>1</v>
      </c>
      <c r="F113" s="215" t="s">
        <v>152</v>
      </c>
      <c r="G113" s="212"/>
      <c r="H113" s="216">
        <v>0.16</v>
      </c>
      <c r="I113" s="217"/>
      <c r="J113" s="212"/>
      <c r="K113" s="212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140</v>
      </c>
      <c r="AU113" s="222" t="s">
        <v>80</v>
      </c>
      <c r="AV113" s="11" t="s">
        <v>80</v>
      </c>
      <c r="AW113" s="11" t="s">
        <v>32</v>
      </c>
      <c r="AX113" s="11" t="s">
        <v>78</v>
      </c>
      <c r="AY113" s="222" t="s">
        <v>130</v>
      </c>
    </row>
    <row r="114" spans="2:65" s="1" customFormat="1" ht="16.5" customHeight="1">
      <c r="B114" s="35"/>
      <c r="C114" s="199" t="s">
        <v>153</v>
      </c>
      <c r="D114" s="199" t="s">
        <v>134</v>
      </c>
      <c r="E114" s="200" t="s">
        <v>154</v>
      </c>
      <c r="F114" s="201" t="s">
        <v>155</v>
      </c>
      <c r="G114" s="202" t="s">
        <v>137</v>
      </c>
      <c r="H114" s="203">
        <v>0.16</v>
      </c>
      <c r="I114" s="204"/>
      <c r="J114" s="205">
        <f>ROUND(I114*H114,2)</f>
        <v>0</v>
      </c>
      <c r="K114" s="201" t="s">
        <v>138</v>
      </c>
      <c r="L114" s="40"/>
      <c r="M114" s="206" t="s">
        <v>1</v>
      </c>
      <c r="N114" s="207" t="s">
        <v>41</v>
      </c>
      <c r="O114" s="76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14" t="s">
        <v>133</v>
      </c>
      <c r="AT114" s="14" t="s">
        <v>134</v>
      </c>
      <c r="AU114" s="14" t="s">
        <v>80</v>
      </c>
      <c r="AY114" s="14" t="s">
        <v>130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4" t="s">
        <v>78</v>
      </c>
      <c r="BK114" s="210">
        <f>ROUND(I114*H114,2)</f>
        <v>0</v>
      </c>
      <c r="BL114" s="14" t="s">
        <v>133</v>
      </c>
      <c r="BM114" s="14" t="s">
        <v>156</v>
      </c>
    </row>
    <row r="115" spans="2:65" s="1" customFormat="1" ht="16.5" customHeight="1">
      <c r="B115" s="35"/>
      <c r="C115" s="199" t="s">
        <v>157</v>
      </c>
      <c r="D115" s="199" t="s">
        <v>134</v>
      </c>
      <c r="E115" s="200" t="s">
        <v>158</v>
      </c>
      <c r="F115" s="201" t="s">
        <v>159</v>
      </c>
      <c r="G115" s="202" t="s">
        <v>145</v>
      </c>
      <c r="H115" s="203">
        <v>0.108</v>
      </c>
      <c r="I115" s="204"/>
      <c r="J115" s="205">
        <f>ROUND(I115*H115,2)</f>
        <v>0</v>
      </c>
      <c r="K115" s="201" t="s">
        <v>138</v>
      </c>
      <c r="L115" s="40"/>
      <c r="M115" s="206" t="s">
        <v>1</v>
      </c>
      <c r="N115" s="207" t="s">
        <v>41</v>
      </c>
      <c r="O115" s="76"/>
      <c r="P115" s="208">
        <f>O115*H115</f>
        <v>0</v>
      </c>
      <c r="Q115" s="208">
        <v>1.94302</v>
      </c>
      <c r="R115" s="208">
        <f>Q115*H115</f>
        <v>0.20984616</v>
      </c>
      <c r="S115" s="208">
        <v>0</v>
      </c>
      <c r="T115" s="209">
        <f>S115*H115</f>
        <v>0</v>
      </c>
      <c r="AR115" s="14" t="s">
        <v>133</v>
      </c>
      <c r="AT115" s="14" t="s">
        <v>134</v>
      </c>
      <c r="AU115" s="14" t="s">
        <v>80</v>
      </c>
      <c r="AY115" s="14" t="s">
        <v>130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4" t="s">
        <v>78</v>
      </c>
      <c r="BK115" s="210">
        <f>ROUND(I115*H115,2)</f>
        <v>0</v>
      </c>
      <c r="BL115" s="14" t="s">
        <v>133</v>
      </c>
      <c r="BM115" s="14" t="s">
        <v>160</v>
      </c>
    </row>
    <row r="116" spans="2:51" s="11" customFormat="1" ht="12">
      <c r="B116" s="211"/>
      <c r="C116" s="212"/>
      <c r="D116" s="213" t="s">
        <v>140</v>
      </c>
      <c r="E116" s="214" t="s">
        <v>1</v>
      </c>
      <c r="F116" s="215" t="s">
        <v>161</v>
      </c>
      <c r="G116" s="212"/>
      <c r="H116" s="216">
        <v>0.108</v>
      </c>
      <c r="I116" s="217"/>
      <c r="J116" s="212"/>
      <c r="K116" s="212"/>
      <c r="L116" s="218"/>
      <c r="M116" s="219"/>
      <c r="N116" s="220"/>
      <c r="O116" s="220"/>
      <c r="P116" s="220"/>
      <c r="Q116" s="220"/>
      <c r="R116" s="220"/>
      <c r="S116" s="220"/>
      <c r="T116" s="221"/>
      <c r="AT116" s="222" t="s">
        <v>140</v>
      </c>
      <c r="AU116" s="222" t="s">
        <v>80</v>
      </c>
      <c r="AV116" s="11" t="s">
        <v>80</v>
      </c>
      <c r="AW116" s="11" t="s">
        <v>32</v>
      </c>
      <c r="AX116" s="11" t="s">
        <v>78</v>
      </c>
      <c r="AY116" s="222" t="s">
        <v>130</v>
      </c>
    </row>
    <row r="117" spans="2:65" s="1" customFormat="1" ht="16.5" customHeight="1">
      <c r="B117" s="35"/>
      <c r="C117" s="199" t="s">
        <v>162</v>
      </c>
      <c r="D117" s="199" t="s">
        <v>134</v>
      </c>
      <c r="E117" s="200" t="s">
        <v>163</v>
      </c>
      <c r="F117" s="201" t="s">
        <v>164</v>
      </c>
      <c r="G117" s="202" t="s">
        <v>165</v>
      </c>
      <c r="H117" s="203">
        <v>0.062</v>
      </c>
      <c r="I117" s="204"/>
      <c r="J117" s="205">
        <f>ROUND(I117*H117,2)</f>
        <v>0</v>
      </c>
      <c r="K117" s="201" t="s">
        <v>138</v>
      </c>
      <c r="L117" s="40"/>
      <c r="M117" s="206" t="s">
        <v>1</v>
      </c>
      <c r="N117" s="207" t="s">
        <v>41</v>
      </c>
      <c r="O117" s="76"/>
      <c r="P117" s="208">
        <f>O117*H117</f>
        <v>0</v>
      </c>
      <c r="Q117" s="208">
        <v>0.01709</v>
      </c>
      <c r="R117" s="208">
        <f>Q117*H117</f>
        <v>0.00105958</v>
      </c>
      <c r="S117" s="208">
        <v>0</v>
      </c>
      <c r="T117" s="209">
        <f>S117*H117</f>
        <v>0</v>
      </c>
      <c r="AR117" s="14" t="s">
        <v>133</v>
      </c>
      <c r="AT117" s="14" t="s">
        <v>134</v>
      </c>
      <c r="AU117" s="14" t="s">
        <v>80</v>
      </c>
      <c r="AY117" s="14" t="s">
        <v>130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4" t="s">
        <v>78</v>
      </c>
      <c r="BK117" s="210">
        <f>ROUND(I117*H117,2)</f>
        <v>0</v>
      </c>
      <c r="BL117" s="14" t="s">
        <v>133</v>
      </c>
      <c r="BM117" s="14" t="s">
        <v>166</v>
      </c>
    </row>
    <row r="118" spans="2:51" s="11" customFormat="1" ht="12">
      <c r="B118" s="211"/>
      <c r="C118" s="212"/>
      <c r="D118" s="213" t="s">
        <v>140</v>
      </c>
      <c r="E118" s="214" t="s">
        <v>1</v>
      </c>
      <c r="F118" s="215" t="s">
        <v>167</v>
      </c>
      <c r="G118" s="212"/>
      <c r="H118" s="216">
        <v>0.062</v>
      </c>
      <c r="I118" s="217"/>
      <c r="J118" s="212"/>
      <c r="K118" s="212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140</v>
      </c>
      <c r="AU118" s="222" t="s">
        <v>80</v>
      </c>
      <c r="AV118" s="11" t="s">
        <v>80</v>
      </c>
      <c r="AW118" s="11" t="s">
        <v>32</v>
      </c>
      <c r="AX118" s="11" t="s">
        <v>78</v>
      </c>
      <c r="AY118" s="222" t="s">
        <v>130</v>
      </c>
    </row>
    <row r="119" spans="2:65" s="1" customFormat="1" ht="16.5" customHeight="1">
      <c r="B119" s="35"/>
      <c r="C119" s="223" t="s">
        <v>168</v>
      </c>
      <c r="D119" s="223" t="s">
        <v>169</v>
      </c>
      <c r="E119" s="224" t="s">
        <v>170</v>
      </c>
      <c r="F119" s="225" t="s">
        <v>171</v>
      </c>
      <c r="G119" s="226" t="s">
        <v>165</v>
      </c>
      <c r="H119" s="227">
        <v>0.068</v>
      </c>
      <c r="I119" s="228"/>
      <c r="J119" s="229">
        <f>ROUND(I119*H119,2)</f>
        <v>0</v>
      </c>
      <c r="K119" s="225" t="s">
        <v>138</v>
      </c>
      <c r="L119" s="230"/>
      <c r="M119" s="231" t="s">
        <v>1</v>
      </c>
      <c r="N119" s="232" t="s">
        <v>41</v>
      </c>
      <c r="O119" s="76"/>
      <c r="P119" s="208">
        <f>O119*H119</f>
        <v>0</v>
      </c>
      <c r="Q119" s="208">
        <v>1</v>
      </c>
      <c r="R119" s="208">
        <f>Q119*H119</f>
        <v>0.068</v>
      </c>
      <c r="S119" s="208">
        <v>0</v>
      </c>
      <c r="T119" s="209">
        <f>S119*H119</f>
        <v>0</v>
      </c>
      <c r="AR119" s="14" t="s">
        <v>162</v>
      </c>
      <c r="AT119" s="14" t="s">
        <v>169</v>
      </c>
      <c r="AU119" s="14" t="s">
        <v>80</v>
      </c>
      <c r="AY119" s="14" t="s">
        <v>130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4" t="s">
        <v>78</v>
      </c>
      <c r="BK119" s="210">
        <f>ROUND(I119*H119,2)</f>
        <v>0</v>
      </c>
      <c r="BL119" s="14" t="s">
        <v>133</v>
      </c>
      <c r="BM119" s="14" t="s">
        <v>172</v>
      </c>
    </row>
    <row r="120" spans="2:51" s="11" customFormat="1" ht="12">
      <c r="B120" s="211"/>
      <c r="C120" s="212"/>
      <c r="D120" s="213" t="s">
        <v>140</v>
      </c>
      <c r="E120" s="214" t="s">
        <v>1</v>
      </c>
      <c r="F120" s="215" t="s">
        <v>173</v>
      </c>
      <c r="G120" s="212"/>
      <c r="H120" s="216">
        <v>0.068</v>
      </c>
      <c r="I120" s="217"/>
      <c r="J120" s="212"/>
      <c r="K120" s="212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140</v>
      </c>
      <c r="AU120" s="222" t="s">
        <v>80</v>
      </c>
      <c r="AV120" s="11" t="s">
        <v>80</v>
      </c>
      <c r="AW120" s="11" t="s">
        <v>32</v>
      </c>
      <c r="AX120" s="11" t="s">
        <v>78</v>
      </c>
      <c r="AY120" s="222" t="s">
        <v>130</v>
      </c>
    </row>
    <row r="121" spans="2:65" s="1" customFormat="1" ht="16.5" customHeight="1">
      <c r="B121" s="35"/>
      <c r="C121" s="199" t="s">
        <v>174</v>
      </c>
      <c r="D121" s="199" t="s">
        <v>134</v>
      </c>
      <c r="E121" s="200" t="s">
        <v>175</v>
      </c>
      <c r="F121" s="201" t="s">
        <v>176</v>
      </c>
      <c r="G121" s="202" t="s">
        <v>137</v>
      </c>
      <c r="H121" s="203">
        <v>0.72</v>
      </c>
      <c r="I121" s="204"/>
      <c r="J121" s="205">
        <f>ROUND(I121*H121,2)</f>
        <v>0</v>
      </c>
      <c r="K121" s="201" t="s">
        <v>138</v>
      </c>
      <c r="L121" s="40"/>
      <c r="M121" s="206" t="s">
        <v>1</v>
      </c>
      <c r="N121" s="207" t="s">
        <v>41</v>
      </c>
      <c r="O121" s="76"/>
      <c r="P121" s="208">
        <f>O121*H121</f>
        <v>0</v>
      </c>
      <c r="Q121" s="208">
        <v>0.17818</v>
      </c>
      <c r="R121" s="208">
        <f>Q121*H121</f>
        <v>0.1282896</v>
      </c>
      <c r="S121" s="208">
        <v>0</v>
      </c>
      <c r="T121" s="209">
        <f>S121*H121</f>
        <v>0</v>
      </c>
      <c r="AR121" s="14" t="s">
        <v>133</v>
      </c>
      <c r="AT121" s="14" t="s">
        <v>134</v>
      </c>
      <c r="AU121" s="14" t="s">
        <v>80</v>
      </c>
      <c r="AY121" s="14" t="s">
        <v>130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4" t="s">
        <v>78</v>
      </c>
      <c r="BK121" s="210">
        <f>ROUND(I121*H121,2)</f>
        <v>0</v>
      </c>
      <c r="BL121" s="14" t="s">
        <v>133</v>
      </c>
      <c r="BM121" s="14" t="s">
        <v>177</v>
      </c>
    </row>
    <row r="122" spans="2:51" s="11" customFormat="1" ht="12">
      <c r="B122" s="211"/>
      <c r="C122" s="212"/>
      <c r="D122" s="213" t="s">
        <v>140</v>
      </c>
      <c r="E122" s="214" t="s">
        <v>1</v>
      </c>
      <c r="F122" s="215" t="s">
        <v>178</v>
      </c>
      <c r="G122" s="212"/>
      <c r="H122" s="216">
        <v>0.72</v>
      </c>
      <c r="I122" s="217"/>
      <c r="J122" s="212"/>
      <c r="K122" s="212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140</v>
      </c>
      <c r="AU122" s="222" t="s">
        <v>80</v>
      </c>
      <c r="AV122" s="11" t="s">
        <v>80</v>
      </c>
      <c r="AW122" s="11" t="s">
        <v>32</v>
      </c>
      <c r="AX122" s="11" t="s">
        <v>78</v>
      </c>
      <c r="AY122" s="222" t="s">
        <v>130</v>
      </c>
    </row>
    <row r="123" spans="2:63" s="10" customFormat="1" ht="22.8" customHeight="1">
      <c r="B123" s="183"/>
      <c r="C123" s="184"/>
      <c r="D123" s="185" t="s">
        <v>69</v>
      </c>
      <c r="E123" s="197" t="s">
        <v>133</v>
      </c>
      <c r="F123" s="197" t="s">
        <v>179</v>
      </c>
      <c r="G123" s="184"/>
      <c r="H123" s="184"/>
      <c r="I123" s="187"/>
      <c r="J123" s="198">
        <f>BK123</f>
        <v>0</v>
      </c>
      <c r="K123" s="184"/>
      <c r="L123" s="189"/>
      <c r="M123" s="190"/>
      <c r="N123" s="191"/>
      <c r="O123" s="191"/>
      <c r="P123" s="192">
        <f>SUM(P124:P132)</f>
        <v>0</v>
      </c>
      <c r="Q123" s="191"/>
      <c r="R123" s="192">
        <f>SUM(R124:R132)</f>
        <v>24.200392360000002</v>
      </c>
      <c r="S123" s="191"/>
      <c r="T123" s="193">
        <f>SUM(T124:T132)</f>
        <v>0</v>
      </c>
      <c r="AR123" s="194" t="s">
        <v>78</v>
      </c>
      <c r="AT123" s="195" t="s">
        <v>69</v>
      </c>
      <c r="AU123" s="195" t="s">
        <v>78</v>
      </c>
      <c r="AY123" s="194" t="s">
        <v>130</v>
      </c>
      <c r="BK123" s="196">
        <f>SUM(BK124:BK132)</f>
        <v>0</v>
      </c>
    </row>
    <row r="124" spans="2:65" s="1" customFormat="1" ht="16.5" customHeight="1">
      <c r="B124" s="35"/>
      <c r="C124" s="199" t="s">
        <v>180</v>
      </c>
      <c r="D124" s="199" t="s">
        <v>134</v>
      </c>
      <c r="E124" s="200" t="s">
        <v>181</v>
      </c>
      <c r="F124" s="201" t="s">
        <v>182</v>
      </c>
      <c r="G124" s="202" t="s">
        <v>145</v>
      </c>
      <c r="H124" s="203">
        <v>9.224</v>
      </c>
      <c r="I124" s="204"/>
      <c r="J124" s="205">
        <f>ROUND(I124*H124,2)</f>
        <v>0</v>
      </c>
      <c r="K124" s="201" t="s">
        <v>138</v>
      </c>
      <c r="L124" s="40"/>
      <c r="M124" s="206" t="s">
        <v>1</v>
      </c>
      <c r="N124" s="207" t="s">
        <v>41</v>
      </c>
      <c r="O124" s="76"/>
      <c r="P124" s="208">
        <f>O124*H124</f>
        <v>0</v>
      </c>
      <c r="Q124" s="208">
        <v>2.45343</v>
      </c>
      <c r="R124" s="208">
        <f>Q124*H124</f>
        <v>22.63043832</v>
      </c>
      <c r="S124" s="208">
        <v>0</v>
      </c>
      <c r="T124" s="209">
        <f>S124*H124</f>
        <v>0</v>
      </c>
      <c r="AR124" s="14" t="s">
        <v>133</v>
      </c>
      <c r="AT124" s="14" t="s">
        <v>134</v>
      </c>
      <c r="AU124" s="14" t="s">
        <v>80</v>
      </c>
      <c r="AY124" s="14" t="s">
        <v>130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4" t="s">
        <v>78</v>
      </c>
      <c r="BK124" s="210">
        <f>ROUND(I124*H124,2)</f>
        <v>0</v>
      </c>
      <c r="BL124" s="14" t="s">
        <v>133</v>
      </c>
      <c r="BM124" s="14" t="s">
        <v>183</v>
      </c>
    </row>
    <row r="125" spans="2:51" s="11" customFormat="1" ht="12">
      <c r="B125" s="211"/>
      <c r="C125" s="212"/>
      <c r="D125" s="213" t="s">
        <v>140</v>
      </c>
      <c r="E125" s="214" t="s">
        <v>1</v>
      </c>
      <c r="F125" s="215" t="s">
        <v>184</v>
      </c>
      <c r="G125" s="212"/>
      <c r="H125" s="216">
        <v>9.224</v>
      </c>
      <c r="I125" s="217"/>
      <c r="J125" s="212"/>
      <c r="K125" s="212"/>
      <c r="L125" s="218"/>
      <c r="M125" s="219"/>
      <c r="N125" s="220"/>
      <c r="O125" s="220"/>
      <c r="P125" s="220"/>
      <c r="Q125" s="220"/>
      <c r="R125" s="220"/>
      <c r="S125" s="220"/>
      <c r="T125" s="221"/>
      <c r="AT125" s="222" t="s">
        <v>140</v>
      </c>
      <c r="AU125" s="222" t="s">
        <v>80</v>
      </c>
      <c r="AV125" s="11" t="s">
        <v>80</v>
      </c>
      <c r="AW125" s="11" t="s">
        <v>32</v>
      </c>
      <c r="AX125" s="11" t="s">
        <v>78</v>
      </c>
      <c r="AY125" s="222" t="s">
        <v>130</v>
      </c>
    </row>
    <row r="126" spans="2:65" s="1" customFormat="1" ht="16.5" customHeight="1">
      <c r="B126" s="35"/>
      <c r="C126" s="199" t="s">
        <v>185</v>
      </c>
      <c r="D126" s="199" t="s">
        <v>134</v>
      </c>
      <c r="E126" s="200" t="s">
        <v>186</v>
      </c>
      <c r="F126" s="201" t="s">
        <v>187</v>
      </c>
      <c r="G126" s="202" t="s">
        <v>137</v>
      </c>
      <c r="H126" s="203">
        <v>54.8</v>
      </c>
      <c r="I126" s="204"/>
      <c r="J126" s="205">
        <f>ROUND(I126*H126,2)</f>
        <v>0</v>
      </c>
      <c r="K126" s="201" t="s">
        <v>138</v>
      </c>
      <c r="L126" s="40"/>
      <c r="M126" s="206" t="s">
        <v>1</v>
      </c>
      <c r="N126" s="207" t="s">
        <v>41</v>
      </c>
      <c r="O126" s="76"/>
      <c r="P126" s="208">
        <f>O126*H126</f>
        <v>0</v>
      </c>
      <c r="Q126" s="208">
        <v>0.00533</v>
      </c>
      <c r="R126" s="208">
        <f>Q126*H126</f>
        <v>0.29208399999999995</v>
      </c>
      <c r="S126" s="208">
        <v>0</v>
      </c>
      <c r="T126" s="209">
        <f>S126*H126</f>
        <v>0</v>
      </c>
      <c r="AR126" s="14" t="s">
        <v>133</v>
      </c>
      <c r="AT126" s="14" t="s">
        <v>134</v>
      </c>
      <c r="AU126" s="14" t="s">
        <v>80</v>
      </c>
      <c r="AY126" s="14" t="s">
        <v>130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4" t="s">
        <v>78</v>
      </c>
      <c r="BK126" s="210">
        <f>ROUND(I126*H126,2)</f>
        <v>0</v>
      </c>
      <c r="BL126" s="14" t="s">
        <v>133</v>
      </c>
      <c r="BM126" s="14" t="s">
        <v>188</v>
      </c>
    </row>
    <row r="127" spans="2:51" s="11" customFormat="1" ht="12">
      <c r="B127" s="211"/>
      <c r="C127" s="212"/>
      <c r="D127" s="213" t="s">
        <v>140</v>
      </c>
      <c r="E127" s="214" t="s">
        <v>1</v>
      </c>
      <c r="F127" s="215" t="s">
        <v>189</v>
      </c>
      <c r="G127" s="212"/>
      <c r="H127" s="216">
        <v>54.8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140</v>
      </c>
      <c r="AU127" s="222" t="s">
        <v>80</v>
      </c>
      <c r="AV127" s="11" t="s">
        <v>80</v>
      </c>
      <c r="AW127" s="11" t="s">
        <v>32</v>
      </c>
      <c r="AX127" s="11" t="s">
        <v>78</v>
      </c>
      <c r="AY127" s="222" t="s">
        <v>130</v>
      </c>
    </row>
    <row r="128" spans="2:65" s="1" customFormat="1" ht="16.5" customHeight="1">
      <c r="B128" s="35"/>
      <c r="C128" s="199" t="s">
        <v>190</v>
      </c>
      <c r="D128" s="199" t="s">
        <v>134</v>
      </c>
      <c r="E128" s="200" t="s">
        <v>191</v>
      </c>
      <c r="F128" s="201" t="s">
        <v>192</v>
      </c>
      <c r="G128" s="202" t="s">
        <v>137</v>
      </c>
      <c r="H128" s="203">
        <v>54.8</v>
      </c>
      <c r="I128" s="204"/>
      <c r="J128" s="205">
        <f>ROUND(I128*H128,2)</f>
        <v>0</v>
      </c>
      <c r="K128" s="201" t="s">
        <v>138</v>
      </c>
      <c r="L128" s="40"/>
      <c r="M128" s="206" t="s">
        <v>1</v>
      </c>
      <c r="N128" s="207" t="s">
        <v>41</v>
      </c>
      <c r="O128" s="76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14" t="s">
        <v>133</v>
      </c>
      <c r="AT128" s="14" t="s">
        <v>134</v>
      </c>
      <c r="AU128" s="14" t="s">
        <v>80</v>
      </c>
      <c r="AY128" s="14" t="s">
        <v>130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4" t="s">
        <v>78</v>
      </c>
      <c r="BK128" s="210">
        <f>ROUND(I128*H128,2)</f>
        <v>0</v>
      </c>
      <c r="BL128" s="14" t="s">
        <v>133</v>
      </c>
      <c r="BM128" s="14" t="s">
        <v>193</v>
      </c>
    </row>
    <row r="129" spans="2:65" s="1" customFormat="1" ht="16.5" customHeight="1">
      <c r="B129" s="35"/>
      <c r="C129" s="199" t="s">
        <v>194</v>
      </c>
      <c r="D129" s="199" t="s">
        <v>134</v>
      </c>
      <c r="E129" s="200" t="s">
        <v>195</v>
      </c>
      <c r="F129" s="201" t="s">
        <v>196</v>
      </c>
      <c r="G129" s="202" t="s">
        <v>137</v>
      </c>
      <c r="H129" s="203">
        <v>54.8</v>
      </c>
      <c r="I129" s="204"/>
      <c r="J129" s="205">
        <f>ROUND(I129*H129,2)</f>
        <v>0</v>
      </c>
      <c r="K129" s="201" t="s">
        <v>138</v>
      </c>
      <c r="L129" s="40"/>
      <c r="M129" s="206" t="s">
        <v>1</v>
      </c>
      <c r="N129" s="207" t="s">
        <v>41</v>
      </c>
      <c r="O129" s="76"/>
      <c r="P129" s="208">
        <f>O129*H129</f>
        <v>0</v>
      </c>
      <c r="Q129" s="208">
        <v>0.00081</v>
      </c>
      <c r="R129" s="208">
        <f>Q129*H129</f>
        <v>0.044388</v>
      </c>
      <c r="S129" s="208">
        <v>0</v>
      </c>
      <c r="T129" s="209">
        <f>S129*H129</f>
        <v>0</v>
      </c>
      <c r="AR129" s="14" t="s">
        <v>133</v>
      </c>
      <c r="AT129" s="14" t="s">
        <v>134</v>
      </c>
      <c r="AU129" s="14" t="s">
        <v>80</v>
      </c>
      <c r="AY129" s="14" t="s">
        <v>130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4" t="s">
        <v>78</v>
      </c>
      <c r="BK129" s="210">
        <f>ROUND(I129*H129,2)</f>
        <v>0</v>
      </c>
      <c r="BL129" s="14" t="s">
        <v>133</v>
      </c>
      <c r="BM129" s="14" t="s">
        <v>197</v>
      </c>
    </row>
    <row r="130" spans="2:65" s="1" customFormat="1" ht="16.5" customHeight="1">
      <c r="B130" s="35"/>
      <c r="C130" s="199" t="s">
        <v>198</v>
      </c>
      <c r="D130" s="199" t="s">
        <v>134</v>
      </c>
      <c r="E130" s="200" t="s">
        <v>199</v>
      </c>
      <c r="F130" s="201" t="s">
        <v>200</v>
      </c>
      <c r="G130" s="202" t="s">
        <v>137</v>
      </c>
      <c r="H130" s="203">
        <v>54.8</v>
      </c>
      <c r="I130" s="204"/>
      <c r="J130" s="205">
        <f>ROUND(I130*H130,2)</f>
        <v>0</v>
      </c>
      <c r="K130" s="201" t="s">
        <v>138</v>
      </c>
      <c r="L130" s="40"/>
      <c r="M130" s="206" t="s">
        <v>1</v>
      </c>
      <c r="N130" s="207" t="s">
        <v>41</v>
      </c>
      <c r="O130" s="76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14" t="s">
        <v>133</v>
      </c>
      <c r="AT130" s="14" t="s">
        <v>134</v>
      </c>
      <c r="AU130" s="14" t="s">
        <v>80</v>
      </c>
      <c r="AY130" s="14" t="s">
        <v>130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4" t="s">
        <v>78</v>
      </c>
      <c r="BK130" s="210">
        <f>ROUND(I130*H130,2)</f>
        <v>0</v>
      </c>
      <c r="BL130" s="14" t="s">
        <v>133</v>
      </c>
      <c r="BM130" s="14" t="s">
        <v>201</v>
      </c>
    </row>
    <row r="131" spans="2:65" s="1" customFormat="1" ht="16.5" customHeight="1">
      <c r="B131" s="35"/>
      <c r="C131" s="199" t="s">
        <v>7</v>
      </c>
      <c r="D131" s="199" t="s">
        <v>134</v>
      </c>
      <c r="E131" s="200" t="s">
        <v>202</v>
      </c>
      <c r="F131" s="201" t="s">
        <v>203</v>
      </c>
      <c r="G131" s="202" t="s">
        <v>165</v>
      </c>
      <c r="H131" s="203">
        <v>1.169</v>
      </c>
      <c r="I131" s="204"/>
      <c r="J131" s="205">
        <f>ROUND(I131*H131,2)</f>
        <v>0</v>
      </c>
      <c r="K131" s="201" t="s">
        <v>138</v>
      </c>
      <c r="L131" s="40"/>
      <c r="M131" s="206" t="s">
        <v>1</v>
      </c>
      <c r="N131" s="207" t="s">
        <v>41</v>
      </c>
      <c r="O131" s="76"/>
      <c r="P131" s="208">
        <f>O131*H131</f>
        <v>0</v>
      </c>
      <c r="Q131" s="208">
        <v>1.05516</v>
      </c>
      <c r="R131" s="208">
        <f>Q131*H131</f>
        <v>1.2334820400000002</v>
      </c>
      <c r="S131" s="208">
        <v>0</v>
      </c>
      <c r="T131" s="209">
        <f>S131*H131</f>
        <v>0</v>
      </c>
      <c r="AR131" s="14" t="s">
        <v>133</v>
      </c>
      <c r="AT131" s="14" t="s">
        <v>134</v>
      </c>
      <c r="AU131" s="14" t="s">
        <v>80</v>
      </c>
      <c r="AY131" s="14" t="s">
        <v>130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4" t="s">
        <v>78</v>
      </c>
      <c r="BK131" s="210">
        <f>ROUND(I131*H131,2)</f>
        <v>0</v>
      </c>
      <c r="BL131" s="14" t="s">
        <v>133</v>
      </c>
      <c r="BM131" s="14" t="s">
        <v>204</v>
      </c>
    </row>
    <row r="132" spans="2:51" s="11" customFormat="1" ht="12">
      <c r="B132" s="211"/>
      <c r="C132" s="212"/>
      <c r="D132" s="213" t="s">
        <v>140</v>
      </c>
      <c r="E132" s="214" t="s">
        <v>1</v>
      </c>
      <c r="F132" s="215" t="s">
        <v>205</v>
      </c>
      <c r="G132" s="212"/>
      <c r="H132" s="216">
        <v>1.169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140</v>
      </c>
      <c r="AU132" s="222" t="s">
        <v>80</v>
      </c>
      <c r="AV132" s="11" t="s">
        <v>80</v>
      </c>
      <c r="AW132" s="11" t="s">
        <v>32</v>
      </c>
      <c r="AX132" s="11" t="s">
        <v>78</v>
      </c>
      <c r="AY132" s="222" t="s">
        <v>130</v>
      </c>
    </row>
    <row r="133" spans="2:63" s="10" customFormat="1" ht="22.8" customHeight="1">
      <c r="B133" s="183"/>
      <c r="C133" s="184"/>
      <c r="D133" s="185" t="s">
        <v>69</v>
      </c>
      <c r="E133" s="197" t="s">
        <v>206</v>
      </c>
      <c r="F133" s="197" t="s">
        <v>207</v>
      </c>
      <c r="G133" s="184"/>
      <c r="H133" s="184"/>
      <c r="I133" s="187"/>
      <c r="J133" s="198">
        <f>BK133</f>
        <v>0</v>
      </c>
      <c r="K133" s="184"/>
      <c r="L133" s="189"/>
      <c r="M133" s="190"/>
      <c r="N133" s="191"/>
      <c r="O133" s="191"/>
      <c r="P133" s="192">
        <f>SUM(P134:P141)</f>
        <v>0</v>
      </c>
      <c r="Q133" s="191"/>
      <c r="R133" s="192">
        <f>SUM(R134:R141)</f>
        <v>3.5012886</v>
      </c>
      <c r="S133" s="191"/>
      <c r="T133" s="193">
        <f>SUM(T134:T141)</f>
        <v>0</v>
      </c>
      <c r="AR133" s="194" t="s">
        <v>78</v>
      </c>
      <c r="AT133" s="195" t="s">
        <v>69</v>
      </c>
      <c r="AU133" s="195" t="s">
        <v>78</v>
      </c>
      <c r="AY133" s="194" t="s">
        <v>130</v>
      </c>
      <c r="BK133" s="196">
        <f>SUM(BK134:BK141)</f>
        <v>0</v>
      </c>
    </row>
    <row r="134" spans="2:65" s="1" customFormat="1" ht="16.5" customHeight="1">
      <c r="B134" s="35"/>
      <c r="C134" s="199" t="s">
        <v>208</v>
      </c>
      <c r="D134" s="199" t="s">
        <v>134</v>
      </c>
      <c r="E134" s="200" t="s">
        <v>209</v>
      </c>
      <c r="F134" s="201" t="s">
        <v>210</v>
      </c>
      <c r="G134" s="202" t="s">
        <v>137</v>
      </c>
      <c r="H134" s="203">
        <v>50.3</v>
      </c>
      <c r="I134" s="204"/>
      <c r="J134" s="205">
        <f>ROUND(I134*H134,2)</f>
        <v>0</v>
      </c>
      <c r="K134" s="201" t="s">
        <v>138</v>
      </c>
      <c r="L134" s="40"/>
      <c r="M134" s="206" t="s">
        <v>1</v>
      </c>
      <c r="N134" s="207" t="s">
        <v>41</v>
      </c>
      <c r="O134" s="76"/>
      <c r="P134" s="208">
        <f>O134*H134</f>
        <v>0</v>
      </c>
      <c r="Q134" s="208">
        <v>0.00735</v>
      </c>
      <c r="R134" s="208">
        <f>Q134*H134</f>
        <v>0.36970499999999995</v>
      </c>
      <c r="S134" s="208">
        <v>0</v>
      </c>
      <c r="T134" s="209">
        <f>S134*H134</f>
        <v>0</v>
      </c>
      <c r="AR134" s="14" t="s">
        <v>133</v>
      </c>
      <c r="AT134" s="14" t="s">
        <v>134</v>
      </c>
      <c r="AU134" s="14" t="s">
        <v>80</v>
      </c>
      <c r="AY134" s="14" t="s">
        <v>130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4" t="s">
        <v>78</v>
      </c>
      <c r="BK134" s="210">
        <f>ROUND(I134*H134,2)</f>
        <v>0</v>
      </c>
      <c r="BL134" s="14" t="s">
        <v>133</v>
      </c>
      <c r="BM134" s="14" t="s">
        <v>211</v>
      </c>
    </row>
    <row r="135" spans="2:51" s="11" customFormat="1" ht="12">
      <c r="B135" s="211"/>
      <c r="C135" s="212"/>
      <c r="D135" s="213" t="s">
        <v>140</v>
      </c>
      <c r="E135" s="214" t="s">
        <v>1</v>
      </c>
      <c r="F135" s="215" t="s">
        <v>212</v>
      </c>
      <c r="G135" s="212"/>
      <c r="H135" s="216">
        <v>50.3</v>
      </c>
      <c r="I135" s="217"/>
      <c r="J135" s="212"/>
      <c r="K135" s="212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140</v>
      </c>
      <c r="AU135" s="222" t="s">
        <v>80</v>
      </c>
      <c r="AV135" s="11" t="s">
        <v>80</v>
      </c>
      <c r="AW135" s="11" t="s">
        <v>32</v>
      </c>
      <c r="AX135" s="11" t="s">
        <v>78</v>
      </c>
      <c r="AY135" s="222" t="s">
        <v>130</v>
      </c>
    </row>
    <row r="136" spans="2:65" s="1" customFormat="1" ht="16.5" customHeight="1">
      <c r="B136" s="35"/>
      <c r="C136" s="199" t="s">
        <v>213</v>
      </c>
      <c r="D136" s="199" t="s">
        <v>134</v>
      </c>
      <c r="E136" s="200" t="s">
        <v>214</v>
      </c>
      <c r="F136" s="201" t="s">
        <v>215</v>
      </c>
      <c r="G136" s="202" t="s">
        <v>137</v>
      </c>
      <c r="H136" s="203">
        <v>50.3</v>
      </c>
      <c r="I136" s="204"/>
      <c r="J136" s="205">
        <f>ROUND(I136*H136,2)</f>
        <v>0</v>
      </c>
      <c r="K136" s="201" t="s">
        <v>138</v>
      </c>
      <c r="L136" s="40"/>
      <c r="M136" s="206" t="s">
        <v>1</v>
      </c>
      <c r="N136" s="207" t="s">
        <v>41</v>
      </c>
      <c r="O136" s="76"/>
      <c r="P136" s="208">
        <f>O136*H136</f>
        <v>0</v>
      </c>
      <c r="Q136" s="208">
        <v>0.01628</v>
      </c>
      <c r="R136" s="208">
        <f>Q136*H136</f>
        <v>0.818884</v>
      </c>
      <c r="S136" s="208">
        <v>0</v>
      </c>
      <c r="T136" s="209">
        <f>S136*H136</f>
        <v>0</v>
      </c>
      <c r="AR136" s="14" t="s">
        <v>133</v>
      </c>
      <c r="AT136" s="14" t="s">
        <v>134</v>
      </c>
      <c r="AU136" s="14" t="s">
        <v>80</v>
      </c>
      <c r="AY136" s="14" t="s">
        <v>130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4" t="s">
        <v>78</v>
      </c>
      <c r="BK136" s="210">
        <f>ROUND(I136*H136,2)</f>
        <v>0</v>
      </c>
      <c r="BL136" s="14" t="s">
        <v>133</v>
      </c>
      <c r="BM136" s="14" t="s">
        <v>216</v>
      </c>
    </row>
    <row r="137" spans="2:51" s="11" customFormat="1" ht="12">
      <c r="B137" s="211"/>
      <c r="C137" s="212"/>
      <c r="D137" s="213" t="s">
        <v>140</v>
      </c>
      <c r="E137" s="214" t="s">
        <v>1</v>
      </c>
      <c r="F137" s="215" t="s">
        <v>212</v>
      </c>
      <c r="G137" s="212"/>
      <c r="H137" s="216">
        <v>50.3</v>
      </c>
      <c r="I137" s="217"/>
      <c r="J137" s="212"/>
      <c r="K137" s="212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140</v>
      </c>
      <c r="AU137" s="222" t="s">
        <v>80</v>
      </c>
      <c r="AV137" s="11" t="s">
        <v>80</v>
      </c>
      <c r="AW137" s="11" t="s">
        <v>32</v>
      </c>
      <c r="AX137" s="11" t="s">
        <v>78</v>
      </c>
      <c r="AY137" s="222" t="s">
        <v>130</v>
      </c>
    </row>
    <row r="138" spans="2:65" s="1" customFormat="1" ht="16.5" customHeight="1">
      <c r="B138" s="35"/>
      <c r="C138" s="199" t="s">
        <v>8</v>
      </c>
      <c r="D138" s="199" t="s">
        <v>134</v>
      </c>
      <c r="E138" s="200" t="s">
        <v>217</v>
      </c>
      <c r="F138" s="201" t="s">
        <v>218</v>
      </c>
      <c r="G138" s="202" t="s">
        <v>137</v>
      </c>
      <c r="H138" s="203">
        <v>141.97</v>
      </c>
      <c r="I138" s="204"/>
      <c r="J138" s="205">
        <f>ROUND(I138*H138,2)</f>
        <v>0</v>
      </c>
      <c r="K138" s="201" t="s">
        <v>138</v>
      </c>
      <c r="L138" s="40"/>
      <c r="M138" s="206" t="s">
        <v>1</v>
      </c>
      <c r="N138" s="207" t="s">
        <v>41</v>
      </c>
      <c r="O138" s="76"/>
      <c r="P138" s="208">
        <f>O138*H138</f>
        <v>0</v>
      </c>
      <c r="Q138" s="208">
        <v>0.01628</v>
      </c>
      <c r="R138" s="208">
        <f>Q138*H138</f>
        <v>2.3112716</v>
      </c>
      <c r="S138" s="208">
        <v>0</v>
      </c>
      <c r="T138" s="209">
        <f>S138*H138</f>
        <v>0</v>
      </c>
      <c r="AR138" s="14" t="s">
        <v>133</v>
      </c>
      <c r="AT138" s="14" t="s">
        <v>134</v>
      </c>
      <c r="AU138" s="14" t="s">
        <v>80</v>
      </c>
      <c r="AY138" s="14" t="s">
        <v>130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4" t="s">
        <v>78</v>
      </c>
      <c r="BK138" s="210">
        <f>ROUND(I138*H138,2)</f>
        <v>0</v>
      </c>
      <c r="BL138" s="14" t="s">
        <v>133</v>
      </c>
      <c r="BM138" s="14" t="s">
        <v>219</v>
      </c>
    </row>
    <row r="139" spans="2:51" s="11" customFormat="1" ht="12">
      <c r="B139" s="211"/>
      <c r="C139" s="212"/>
      <c r="D139" s="213" t="s">
        <v>140</v>
      </c>
      <c r="E139" s="214" t="s">
        <v>1</v>
      </c>
      <c r="F139" s="215" t="s">
        <v>220</v>
      </c>
      <c r="G139" s="212"/>
      <c r="H139" s="216">
        <v>141.97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140</v>
      </c>
      <c r="AU139" s="222" t="s">
        <v>80</v>
      </c>
      <c r="AV139" s="11" t="s">
        <v>80</v>
      </c>
      <c r="AW139" s="11" t="s">
        <v>32</v>
      </c>
      <c r="AX139" s="11" t="s">
        <v>78</v>
      </c>
      <c r="AY139" s="222" t="s">
        <v>130</v>
      </c>
    </row>
    <row r="140" spans="2:65" s="1" customFormat="1" ht="16.5" customHeight="1">
      <c r="B140" s="35"/>
      <c r="C140" s="199" t="s">
        <v>221</v>
      </c>
      <c r="D140" s="199" t="s">
        <v>134</v>
      </c>
      <c r="E140" s="200" t="s">
        <v>222</v>
      </c>
      <c r="F140" s="201" t="s">
        <v>223</v>
      </c>
      <c r="G140" s="202" t="s">
        <v>137</v>
      </c>
      <c r="H140" s="203">
        <v>1.68</v>
      </c>
      <c r="I140" s="204"/>
      <c r="J140" s="205">
        <f>ROUND(I140*H140,2)</f>
        <v>0</v>
      </c>
      <c r="K140" s="201" t="s">
        <v>138</v>
      </c>
      <c r="L140" s="40"/>
      <c r="M140" s="206" t="s">
        <v>1</v>
      </c>
      <c r="N140" s="207" t="s">
        <v>41</v>
      </c>
      <c r="O140" s="76"/>
      <c r="P140" s="208">
        <f>O140*H140</f>
        <v>0</v>
      </c>
      <c r="Q140" s="208">
        <v>0.00085</v>
      </c>
      <c r="R140" s="208">
        <f>Q140*H140</f>
        <v>0.0014279999999999998</v>
      </c>
      <c r="S140" s="208">
        <v>0</v>
      </c>
      <c r="T140" s="209">
        <f>S140*H140</f>
        <v>0</v>
      </c>
      <c r="AR140" s="14" t="s">
        <v>133</v>
      </c>
      <c r="AT140" s="14" t="s">
        <v>134</v>
      </c>
      <c r="AU140" s="14" t="s">
        <v>80</v>
      </c>
      <c r="AY140" s="14" t="s">
        <v>130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4" t="s">
        <v>78</v>
      </c>
      <c r="BK140" s="210">
        <f>ROUND(I140*H140,2)</f>
        <v>0</v>
      </c>
      <c r="BL140" s="14" t="s">
        <v>133</v>
      </c>
      <c r="BM140" s="14" t="s">
        <v>224</v>
      </c>
    </row>
    <row r="141" spans="2:51" s="11" customFormat="1" ht="12">
      <c r="B141" s="211"/>
      <c r="C141" s="212"/>
      <c r="D141" s="213" t="s">
        <v>140</v>
      </c>
      <c r="E141" s="214" t="s">
        <v>1</v>
      </c>
      <c r="F141" s="215" t="s">
        <v>225</v>
      </c>
      <c r="G141" s="212"/>
      <c r="H141" s="216">
        <v>1.68</v>
      </c>
      <c r="I141" s="217"/>
      <c r="J141" s="212"/>
      <c r="K141" s="212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140</v>
      </c>
      <c r="AU141" s="222" t="s">
        <v>80</v>
      </c>
      <c r="AV141" s="11" t="s">
        <v>80</v>
      </c>
      <c r="AW141" s="11" t="s">
        <v>32</v>
      </c>
      <c r="AX141" s="11" t="s">
        <v>78</v>
      </c>
      <c r="AY141" s="222" t="s">
        <v>130</v>
      </c>
    </row>
    <row r="142" spans="2:63" s="10" customFormat="1" ht="22.8" customHeight="1">
      <c r="B142" s="183"/>
      <c r="C142" s="184"/>
      <c r="D142" s="185" t="s">
        <v>69</v>
      </c>
      <c r="E142" s="197" t="s">
        <v>226</v>
      </c>
      <c r="F142" s="197" t="s">
        <v>227</v>
      </c>
      <c r="G142" s="184"/>
      <c r="H142" s="184"/>
      <c r="I142" s="187"/>
      <c r="J142" s="198">
        <f>BK142</f>
        <v>0</v>
      </c>
      <c r="K142" s="184"/>
      <c r="L142" s="189"/>
      <c r="M142" s="190"/>
      <c r="N142" s="191"/>
      <c r="O142" s="191"/>
      <c r="P142" s="192">
        <f>SUM(P143:P152)</f>
        <v>0</v>
      </c>
      <c r="Q142" s="191"/>
      <c r="R142" s="192">
        <f>SUM(R143:R152)</f>
        <v>11.571552930000003</v>
      </c>
      <c r="S142" s="191"/>
      <c r="T142" s="193">
        <f>SUM(T143:T152)</f>
        <v>0</v>
      </c>
      <c r="AR142" s="194" t="s">
        <v>78</v>
      </c>
      <c r="AT142" s="195" t="s">
        <v>69</v>
      </c>
      <c r="AU142" s="195" t="s">
        <v>78</v>
      </c>
      <c r="AY142" s="194" t="s">
        <v>130</v>
      </c>
      <c r="BK142" s="196">
        <f>SUM(BK143:BK152)</f>
        <v>0</v>
      </c>
    </row>
    <row r="143" spans="2:65" s="1" customFormat="1" ht="16.5" customHeight="1">
      <c r="B143" s="35"/>
      <c r="C143" s="199" t="s">
        <v>228</v>
      </c>
      <c r="D143" s="199" t="s">
        <v>134</v>
      </c>
      <c r="E143" s="200" t="s">
        <v>229</v>
      </c>
      <c r="F143" s="201" t="s">
        <v>230</v>
      </c>
      <c r="G143" s="202" t="s">
        <v>145</v>
      </c>
      <c r="H143" s="203">
        <v>4.562</v>
      </c>
      <c r="I143" s="204"/>
      <c r="J143" s="205">
        <f>ROUND(I143*H143,2)</f>
        <v>0</v>
      </c>
      <c r="K143" s="201" t="s">
        <v>138</v>
      </c>
      <c r="L143" s="40"/>
      <c r="M143" s="206" t="s">
        <v>1</v>
      </c>
      <c r="N143" s="207" t="s">
        <v>41</v>
      </c>
      <c r="O143" s="76"/>
      <c r="P143" s="208">
        <f>O143*H143</f>
        <v>0</v>
      </c>
      <c r="Q143" s="208">
        <v>2.45329</v>
      </c>
      <c r="R143" s="208">
        <f>Q143*H143</f>
        <v>11.191908980000001</v>
      </c>
      <c r="S143" s="208">
        <v>0</v>
      </c>
      <c r="T143" s="209">
        <f>S143*H143</f>
        <v>0</v>
      </c>
      <c r="AR143" s="14" t="s">
        <v>133</v>
      </c>
      <c r="AT143" s="14" t="s">
        <v>134</v>
      </c>
      <c r="AU143" s="14" t="s">
        <v>80</v>
      </c>
      <c r="AY143" s="14" t="s">
        <v>130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4" t="s">
        <v>78</v>
      </c>
      <c r="BK143" s="210">
        <f>ROUND(I143*H143,2)</f>
        <v>0</v>
      </c>
      <c r="BL143" s="14" t="s">
        <v>133</v>
      </c>
      <c r="BM143" s="14" t="s">
        <v>231</v>
      </c>
    </row>
    <row r="144" spans="2:51" s="11" customFormat="1" ht="12">
      <c r="B144" s="211"/>
      <c r="C144" s="212"/>
      <c r="D144" s="213" t="s">
        <v>140</v>
      </c>
      <c r="E144" s="214" t="s">
        <v>1</v>
      </c>
      <c r="F144" s="215" t="s">
        <v>232</v>
      </c>
      <c r="G144" s="212"/>
      <c r="H144" s="216">
        <v>4.562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140</v>
      </c>
      <c r="AU144" s="222" t="s">
        <v>80</v>
      </c>
      <c r="AV144" s="11" t="s">
        <v>80</v>
      </c>
      <c r="AW144" s="11" t="s">
        <v>32</v>
      </c>
      <c r="AX144" s="11" t="s">
        <v>78</v>
      </c>
      <c r="AY144" s="222" t="s">
        <v>130</v>
      </c>
    </row>
    <row r="145" spans="2:65" s="1" customFormat="1" ht="16.5" customHeight="1">
      <c r="B145" s="35"/>
      <c r="C145" s="199" t="s">
        <v>233</v>
      </c>
      <c r="D145" s="199" t="s">
        <v>134</v>
      </c>
      <c r="E145" s="200" t="s">
        <v>234</v>
      </c>
      <c r="F145" s="201" t="s">
        <v>235</v>
      </c>
      <c r="G145" s="202" t="s">
        <v>165</v>
      </c>
      <c r="H145" s="203">
        <v>0.355</v>
      </c>
      <c r="I145" s="204"/>
      <c r="J145" s="205">
        <f>ROUND(I145*H145,2)</f>
        <v>0</v>
      </c>
      <c r="K145" s="201" t="s">
        <v>138</v>
      </c>
      <c r="L145" s="40"/>
      <c r="M145" s="206" t="s">
        <v>1</v>
      </c>
      <c r="N145" s="207" t="s">
        <v>41</v>
      </c>
      <c r="O145" s="76"/>
      <c r="P145" s="208">
        <f>O145*H145</f>
        <v>0</v>
      </c>
      <c r="Q145" s="208">
        <v>1.06277</v>
      </c>
      <c r="R145" s="208">
        <f>Q145*H145</f>
        <v>0.37728334999999996</v>
      </c>
      <c r="S145" s="208">
        <v>0</v>
      </c>
      <c r="T145" s="209">
        <f>S145*H145</f>
        <v>0</v>
      </c>
      <c r="AR145" s="14" t="s">
        <v>133</v>
      </c>
      <c r="AT145" s="14" t="s">
        <v>134</v>
      </c>
      <c r="AU145" s="14" t="s">
        <v>80</v>
      </c>
      <c r="AY145" s="14" t="s">
        <v>130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4" t="s">
        <v>78</v>
      </c>
      <c r="BK145" s="210">
        <f>ROUND(I145*H145,2)</f>
        <v>0</v>
      </c>
      <c r="BL145" s="14" t="s">
        <v>133</v>
      </c>
      <c r="BM145" s="14" t="s">
        <v>236</v>
      </c>
    </row>
    <row r="146" spans="2:51" s="11" customFormat="1" ht="12">
      <c r="B146" s="211"/>
      <c r="C146" s="212"/>
      <c r="D146" s="213" t="s">
        <v>140</v>
      </c>
      <c r="E146" s="214" t="s">
        <v>1</v>
      </c>
      <c r="F146" s="215" t="s">
        <v>237</v>
      </c>
      <c r="G146" s="212"/>
      <c r="H146" s="216">
        <v>0.355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140</v>
      </c>
      <c r="AU146" s="222" t="s">
        <v>80</v>
      </c>
      <c r="AV146" s="11" t="s">
        <v>80</v>
      </c>
      <c r="AW146" s="11" t="s">
        <v>32</v>
      </c>
      <c r="AX146" s="11" t="s">
        <v>78</v>
      </c>
      <c r="AY146" s="222" t="s">
        <v>130</v>
      </c>
    </row>
    <row r="147" spans="2:65" s="1" customFormat="1" ht="16.5" customHeight="1">
      <c r="B147" s="35"/>
      <c r="C147" s="199" t="s">
        <v>238</v>
      </c>
      <c r="D147" s="199" t="s">
        <v>134</v>
      </c>
      <c r="E147" s="200" t="s">
        <v>239</v>
      </c>
      <c r="F147" s="201" t="s">
        <v>240</v>
      </c>
      <c r="G147" s="202" t="s">
        <v>241</v>
      </c>
      <c r="H147" s="203">
        <v>101.38</v>
      </c>
      <c r="I147" s="204"/>
      <c r="J147" s="205">
        <f>ROUND(I147*H147,2)</f>
        <v>0</v>
      </c>
      <c r="K147" s="201" t="s">
        <v>138</v>
      </c>
      <c r="L147" s="40"/>
      <c r="M147" s="206" t="s">
        <v>1</v>
      </c>
      <c r="N147" s="207" t="s">
        <v>41</v>
      </c>
      <c r="O147" s="76"/>
      <c r="P147" s="208">
        <f>O147*H147</f>
        <v>0</v>
      </c>
      <c r="Q147" s="208">
        <v>2E-05</v>
      </c>
      <c r="R147" s="208">
        <f>Q147*H147</f>
        <v>0.0020276</v>
      </c>
      <c r="S147" s="208">
        <v>0</v>
      </c>
      <c r="T147" s="209">
        <f>S147*H147</f>
        <v>0</v>
      </c>
      <c r="AR147" s="14" t="s">
        <v>133</v>
      </c>
      <c r="AT147" s="14" t="s">
        <v>134</v>
      </c>
      <c r="AU147" s="14" t="s">
        <v>80</v>
      </c>
      <c r="AY147" s="14" t="s">
        <v>130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4" t="s">
        <v>78</v>
      </c>
      <c r="BK147" s="210">
        <f>ROUND(I147*H147,2)</f>
        <v>0</v>
      </c>
      <c r="BL147" s="14" t="s">
        <v>133</v>
      </c>
      <c r="BM147" s="14" t="s">
        <v>242</v>
      </c>
    </row>
    <row r="148" spans="2:51" s="11" customFormat="1" ht="12">
      <c r="B148" s="211"/>
      <c r="C148" s="212"/>
      <c r="D148" s="213" t="s">
        <v>140</v>
      </c>
      <c r="E148" s="214" t="s">
        <v>1</v>
      </c>
      <c r="F148" s="215" t="s">
        <v>243</v>
      </c>
      <c r="G148" s="212"/>
      <c r="H148" s="216">
        <v>101.38</v>
      </c>
      <c r="I148" s="217"/>
      <c r="J148" s="212"/>
      <c r="K148" s="212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140</v>
      </c>
      <c r="AU148" s="222" t="s">
        <v>80</v>
      </c>
      <c r="AV148" s="11" t="s">
        <v>80</v>
      </c>
      <c r="AW148" s="11" t="s">
        <v>32</v>
      </c>
      <c r="AX148" s="11" t="s">
        <v>78</v>
      </c>
      <c r="AY148" s="222" t="s">
        <v>130</v>
      </c>
    </row>
    <row r="149" spans="2:65" s="1" customFormat="1" ht="16.5" customHeight="1">
      <c r="B149" s="35"/>
      <c r="C149" s="199" t="s">
        <v>244</v>
      </c>
      <c r="D149" s="199" t="s">
        <v>134</v>
      </c>
      <c r="E149" s="200" t="s">
        <v>245</v>
      </c>
      <c r="F149" s="201" t="s">
        <v>246</v>
      </c>
      <c r="G149" s="202" t="s">
        <v>241</v>
      </c>
      <c r="H149" s="203">
        <v>3.7</v>
      </c>
      <c r="I149" s="204"/>
      <c r="J149" s="205">
        <f>ROUND(I149*H149,2)</f>
        <v>0</v>
      </c>
      <c r="K149" s="201" t="s">
        <v>138</v>
      </c>
      <c r="L149" s="40"/>
      <c r="M149" s="206" t="s">
        <v>1</v>
      </c>
      <c r="N149" s="207" t="s">
        <v>41</v>
      </c>
      <c r="O149" s="76"/>
      <c r="P149" s="208">
        <f>O149*H149</f>
        <v>0</v>
      </c>
      <c r="Q149" s="208">
        <v>8E-05</v>
      </c>
      <c r="R149" s="208">
        <f>Q149*H149</f>
        <v>0.00029600000000000004</v>
      </c>
      <c r="S149" s="208">
        <v>0</v>
      </c>
      <c r="T149" s="209">
        <f>S149*H149</f>
        <v>0</v>
      </c>
      <c r="AR149" s="14" t="s">
        <v>133</v>
      </c>
      <c r="AT149" s="14" t="s">
        <v>134</v>
      </c>
      <c r="AU149" s="14" t="s">
        <v>80</v>
      </c>
      <c r="AY149" s="14" t="s">
        <v>130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4" t="s">
        <v>78</v>
      </c>
      <c r="BK149" s="210">
        <f>ROUND(I149*H149,2)</f>
        <v>0</v>
      </c>
      <c r="BL149" s="14" t="s">
        <v>133</v>
      </c>
      <c r="BM149" s="14" t="s">
        <v>247</v>
      </c>
    </row>
    <row r="150" spans="2:51" s="11" customFormat="1" ht="12">
      <c r="B150" s="211"/>
      <c r="C150" s="212"/>
      <c r="D150" s="213" t="s">
        <v>140</v>
      </c>
      <c r="E150" s="214" t="s">
        <v>1</v>
      </c>
      <c r="F150" s="215" t="s">
        <v>248</v>
      </c>
      <c r="G150" s="212"/>
      <c r="H150" s="216">
        <v>3.7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140</v>
      </c>
      <c r="AU150" s="222" t="s">
        <v>80</v>
      </c>
      <c r="AV150" s="11" t="s">
        <v>80</v>
      </c>
      <c r="AW150" s="11" t="s">
        <v>32</v>
      </c>
      <c r="AX150" s="11" t="s">
        <v>78</v>
      </c>
      <c r="AY150" s="222" t="s">
        <v>130</v>
      </c>
    </row>
    <row r="151" spans="2:65" s="1" customFormat="1" ht="16.5" customHeight="1">
      <c r="B151" s="35"/>
      <c r="C151" s="199" t="s">
        <v>249</v>
      </c>
      <c r="D151" s="199" t="s">
        <v>134</v>
      </c>
      <c r="E151" s="200" t="s">
        <v>250</v>
      </c>
      <c r="F151" s="201" t="s">
        <v>251</v>
      </c>
      <c r="G151" s="202" t="s">
        <v>241</v>
      </c>
      <c r="H151" s="203">
        <v>3.7</v>
      </c>
      <c r="I151" s="204"/>
      <c r="J151" s="205">
        <f>ROUND(I151*H151,2)</f>
        <v>0</v>
      </c>
      <c r="K151" s="201" t="s">
        <v>138</v>
      </c>
      <c r="L151" s="40"/>
      <c r="M151" s="206" t="s">
        <v>1</v>
      </c>
      <c r="N151" s="207" t="s">
        <v>41</v>
      </c>
      <c r="O151" s="76"/>
      <c r="P151" s="208">
        <f>O151*H151</f>
        <v>0</v>
      </c>
      <c r="Q151" s="208">
        <v>1E-05</v>
      </c>
      <c r="R151" s="208">
        <f>Q151*H151</f>
        <v>3.7000000000000005E-05</v>
      </c>
      <c r="S151" s="208">
        <v>0</v>
      </c>
      <c r="T151" s="209">
        <f>S151*H151</f>
        <v>0</v>
      </c>
      <c r="AR151" s="14" t="s">
        <v>133</v>
      </c>
      <c r="AT151" s="14" t="s">
        <v>134</v>
      </c>
      <c r="AU151" s="14" t="s">
        <v>80</v>
      </c>
      <c r="AY151" s="14" t="s">
        <v>130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4" t="s">
        <v>78</v>
      </c>
      <c r="BK151" s="210">
        <f>ROUND(I151*H151,2)</f>
        <v>0</v>
      </c>
      <c r="BL151" s="14" t="s">
        <v>133</v>
      </c>
      <c r="BM151" s="14" t="s">
        <v>252</v>
      </c>
    </row>
    <row r="152" spans="2:51" s="11" customFormat="1" ht="12">
      <c r="B152" s="211"/>
      <c r="C152" s="212"/>
      <c r="D152" s="213" t="s">
        <v>140</v>
      </c>
      <c r="E152" s="214" t="s">
        <v>1</v>
      </c>
      <c r="F152" s="215" t="s">
        <v>248</v>
      </c>
      <c r="G152" s="212"/>
      <c r="H152" s="216">
        <v>3.7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140</v>
      </c>
      <c r="AU152" s="222" t="s">
        <v>80</v>
      </c>
      <c r="AV152" s="11" t="s">
        <v>80</v>
      </c>
      <c r="AW152" s="11" t="s">
        <v>32</v>
      </c>
      <c r="AX152" s="11" t="s">
        <v>78</v>
      </c>
      <c r="AY152" s="222" t="s">
        <v>130</v>
      </c>
    </row>
    <row r="153" spans="2:63" s="10" customFormat="1" ht="22.8" customHeight="1">
      <c r="B153" s="183"/>
      <c r="C153" s="184"/>
      <c r="D153" s="185" t="s">
        <v>69</v>
      </c>
      <c r="E153" s="197" t="s">
        <v>253</v>
      </c>
      <c r="F153" s="197" t="s">
        <v>254</v>
      </c>
      <c r="G153" s="184"/>
      <c r="H153" s="184"/>
      <c r="I153" s="187"/>
      <c r="J153" s="198">
        <f>BK153</f>
        <v>0</v>
      </c>
      <c r="K153" s="184"/>
      <c r="L153" s="189"/>
      <c r="M153" s="190"/>
      <c r="N153" s="191"/>
      <c r="O153" s="191"/>
      <c r="P153" s="192">
        <f>SUM(P154:P155)</f>
        <v>0</v>
      </c>
      <c r="Q153" s="191"/>
      <c r="R153" s="192">
        <f>SUM(R154:R155)</f>
        <v>0.006318</v>
      </c>
      <c r="S153" s="191"/>
      <c r="T153" s="193">
        <f>SUM(T154:T155)</f>
        <v>0</v>
      </c>
      <c r="AR153" s="194" t="s">
        <v>78</v>
      </c>
      <c r="AT153" s="195" t="s">
        <v>69</v>
      </c>
      <c r="AU153" s="195" t="s">
        <v>78</v>
      </c>
      <c r="AY153" s="194" t="s">
        <v>130</v>
      </c>
      <c r="BK153" s="196">
        <f>SUM(BK154:BK155)</f>
        <v>0</v>
      </c>
    </row>
    <row r="154" spans="2:65" s="1" customFormat="1" ht="16.5" customHeight="1">
      <c r="B154" s="35"/>
      <c r="C154" s="199" t="s">
        <v>255</v>
      </c>
      <c r="D154" s="199" t="s">
        <v>134</v>
      </c>
      <c r="E154" s="200" t="s">
        <v>256</v>
      </c>
      <c r="F154" s="201" t="s">
        <v>257</v>
      </c>
      <c r="G154" s="202" t="s">
        <v>137</v>
      </c>
      <c r="H154" s="203">
        <v>48.6</v>
      </c>
      <c r="I154" s="204"/>
      <c r="J154" s="205">
        <f>ROUND(I154*H154,2)</f>
        <v>0</v>
      </c>
      <c r="K154" s="201" t="s">
        <v>138</v>
      </c>
      <c r="L154" s="40"/>
      <c r="M154" s="206" t="s">
        <v>1</v>
      </c>
      <c r="N154" s="207" t="s">
        <v>41</v>
      </c>
      <c r="O154" s="76"/>
      <c r="P154" s="208">
        <f>O154*H154</f>
        <v>0</v>
      </c>
      <c r="Q154" s="208">
        <v>0.00013</v>
      </c>
      <c r="R154" s="208">
        <f>Q154*H154</f>
        <v>0.006318</v>
      </c>
      <c r="S154" s="208">
        <v>0</v>
      </c>
      <c r="T154" s="209">
        <f>S154*H154</f>
        <v>0</v>
      </c>
      <c r="AR154" s="14" t="s">
        <v>133</v>
      </c>
      <c r="AT154" s="14" t="s">
        <v>134</v>
      </c>
      <c r="AU154" s="14" t="s">
        <v>80</v>
      </c>
      <c r="AY154" s="14" t="s">
        <v>130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4" t="s">
        <v>78</v>
      </c>
      <c r="BK154" s="210">
        <f>ROUND(I154*H154,2)</f>
        <v>0</v>
      </c>
      <c r="BL154" s="14" t="s">
        <v>133</v>
      </c>
      <c r="BM154" s="14" t="s">
        <v>258</v>
      </c>
    </row>
    <row r="155" spans="2:51" s="11" customFormat="1" ht="12">
      <c r="B155" s="211"/>
      <c r="C155" s="212"/>
      <c r="D155" s="213" t="s">
        <v>140</v>
      </c>
      <c r="E155" s="214" t="s">
        <v>1</v>
      </c>
      <c r="F155" s="215" t="s">
        <v>259</v>
      </c>
      <c r="G155" s="212"/>
      <c r="H155" s="216">
        <v>48.6</v>
      </c>
      <c r="I155" s="217"/>
      <c r="J155" s="212"/>
      <c r="K155" s="212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140</v>
      </c>
      <c r="AU155" s="222" t="s">
        <v>80</v>
      </c>
      <c r="AV155" s="11" t="s">
        <v>80</v>
      </c>
      <c r="AW155" s="11" t="s">
        <v>32</v>
      </c>
      <c r="AX155" s="11" t="s">
        <v>78</v>
      </c>
      <c r="AY155" s="222" t="s">
        <v>130</v>
      </c>
    </row>
    <row r="156" spans="2:63" s="10" customFormat="1" ht="22.8" customHeight="1">
      <c r="B156" s="183"/>
      <c r="C156" s="184"/>
      <c r="D156" s="185" t="s">
        <v>69</v>
      </c>
      <c r="E156" s="197" t="s">
        <v>260</v>
      </c>
      <c r="F156" s="197" t="s">
        <v>261</v>
      </c>
      <c r="G156" s="184"/>
      <c r="H156" s="184"/>
      <c r="I156" s="187"/>
      <c r="J156" s="198">
        <f>BK156</f>
        <v>0</v>
      </c>
      <c r="K156" s="184"/>
      <c r="L156" s="189"/>
      <c r="M156" s="190"/>
      <c r="N156" s="191"/>
      <c r="O156" s="191"/>
      <c r="P156" s="192">
        <f>SUM(P157:P160)</f>
        <v>0</v>
      </c>
      <c r="Q156" s="191"/>
      <c r="R156" s="192">
        <f>SUM(R157:R160)</f>
        <v>0.0062836</v>
      </c>
      <c r="S156" s="191"/>
      <c r="T156" s="193">
        <f>SUM(T157:T160)</f>
        <v>0</v>
      </c>
      <c r="AR156" s="194" t="s">
        <v>78</v>
      </c>
      <c r="AT156" s="195" t="s">
        <v>69</v>
      </c>
      <c r="AU156" s="195" t="s">
        <v>78</v>
      </c>
      <c r="AY156" s="194" t="s">
        <v>130</v>
      </c>
      <c r="BK156" s="196">
        <f>SUM(BK157:BK160)</f>
        <v>0</v>
      </c>
    </row>
    <row r="157" spans="2:65" s="1" customFormat="1" ht="16.5" customHeight="1">
      <c r="B157" s="35"/>
      <c r="C157" s="199" t="s">
        <v>262</v>
      </c>
      <c r="D157" s="199" t="s">
        <v>134</v>
      </c>
      <c r="E157" s="200" t="s">
        <v>263</v>
      </c>
      <c r="F157" s="201" t="s">
        <v>264</v>
      </c>
      <c r="G157" s="202" t="s">
        <v>137</v>
      </c>
      <c r="H157" s="203">
        <v>131.35</v>
      </c>
      <c r="I157" s="204"/>
      <c r="J157" s="205">
        <f>ROUND(I157*H157,2)</f>
        <v>0</v>
      </c>
      <c r="K157" s="201" t="s">
        <v>138</v>
      </c>
      <c r="L157" s="40"/>
      <c r="M157" s="206" t="s">
        <v>1</v>
      </c>
      <c r="N157" s="207" t="s">
        <v>41</v>
      </c>
      <c r="O157" s="76"/>
      <c r="P157" s="208">
        <f>O157*H157</f>
        <v>0</v>
      </c>
      <c r="Q157" s="208">
        <v>4E-05</v>
      </c>
      <c r="R157" s="208">
        <f>Q157*H157</f>
        <v>0.005254</v>
      </c>
      <c r="S157" s="208">
        <v>0</v>
      </c>
      <c r="T157" s="209">
        <f>S157*H157</f>
        <v>0</v>
      </c>
      <c r="AR157" s="14" t="s">
        <v>133</v>
      </c>
      <c r="AT157" s="14" t="s">
        <v>134</v>
      </c>
      <c r="AU157" s="14" t="s">
        <v>80</v>
      </c>
      <c r="AY157" s="14" t="s">
        <v>130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4" t="s">
        <v>78</v>
      </c>
      <c r="BK157" s="210">
        <f>ROUND(I157*H157,2)</f>
        <v>0</v>
      </c>
      <c r="BL157" s="14" t="s">
        <v>133</v>
      </c>
      <c r="BM157" s="14" t="s">
        <v>265</v>
      </c>
    </row>
    <row r="158" spans="2:51" s="11" customFormat="1" ht="12">
      <c r="B158" s="211"/>
      <c r="C158" s="212"/>
      <c r="D158" s="213" t="s">
        <v>140</v>
      </c>
      <c r="E158" s="214" t="s">
        <v>1</v>
      </c>
      <c r="F158" s="215" t="s">
        <v>266</v>
      </c>
      <c r="G158" s="212"/>
      <c r="H158" s="216">
        <v>131.35</v>
      </c>
      <c r="I158" s="217"/>
      <c r="J158" s="212"/>
      <c r="K158" s="212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140</v>
      </c>
      <c r="AU158" s="222" t="s">
        <v>80</v>
      </c>
      <c r="AV158" s="11" t="s">
        <v>80</v>
      </c>
      <c r="AW158" s="11" t="s">
        <v>32</v>
      </c>
      <c r="AX158" s="11" t="s">
        <v>78</v>
      </c>
      <c r="AY158" s="222" t="s">
        <v>130</v>
      </c>
    </row>
    <row r="159" spans="2:65" s="1" customFormat="1" ht="16.5" customHeight="1">
      <c r="B159" s="35"/>
      <c r="C159" s="199" t="s">
        <v>267</v>
      </c>
      <c r="D159" s="199" t="s">
        <v>134</v>
      </c>
      <c r="E159" s="200" t="s">
        <v>268</v>
      </c>
      <c r="F159" s="201" t="s">
        <v>269</v>
      </c>
      <c r="G159" s="202" t="s">
        <v>137</v>
      </c>
      <c r="H159" s="203">
        <v>2.86</v>
      </c>
      <c r="I159" s="204"/>
      <c r="J159" s="205">
        <f>ROUND(I159*H159,2)</f>
        <v>0</v>
      </c>
      <c r="K159" s="201" t="s">
        <v>138</v>
      </c>
      <c r="L159" s="40"/>
      <c r="M159" s="206" t="s">
        <v>1</v>
      </c>
      <c r="N159" s="207" t="s">
        <v>41</v>
      </c>
      <c r="O159" s="76"/>
      <c r="P159" s="208">
        <f>O159*H159</f>
        <v>0</v>
      </c>
      <c r="Q159" s="208">
        <v>0.00036</v>
      </c>
      <c r="R159" s="208">
        <f>Q159*H159</f>
        <v>0.0010296</v>
      </c>
      <c r="S159" s="208">
        <v>0</v>
      </c>
      <c r="T159" s="209">
        <f>S159*H159</f>
        <v>0</v>
      </c>
      <c r="AR159" s="14" t="s">
        <v>133</v>
      </c>
      <c r="AT159" s="14" t="s">
        <v>134</v>
      </c>
      <c r="AU159" s="14" t="s">
        <v>80</v>
      </c>
      <c r="AY159" s="14" t="s">
        <v>130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4" t="s">
        <v>78</v>
      </c>
      <c r="BK159" s="210">
        <f>ROUND(I159*H159,2)</f>
        <v>0</v>
      </c>
      <c r="BL159" s="14" t="s">
        <v>133</v>
      </c>
      <c r="BM159" s="14" t="s">
        <v>270</v>
      </c>
    </row>
    <row r="160" spans="2:51" s="11" customFormat="1" ht="12">
      <c r="B160" s="211"/>
      <c r="C160" s="212"/>
      <c r="D160" s="213" t="s">
        <v>140</v>
      </c>
      <c r="E160" s="214" t="s">
        <v>1</v>
      </c>
      <c r="F160" s="215" t="s">
        <v>271</v>
      </c>
      <c r="G160" s="212"/>
      <c r="H160" s="216">
        <v>2.86</v>
      </c>
      <c r="I160" s="217"/>
      <c r="J160" s="212"/>
      <c r="K160" s="212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140</v>
      </c>
      <c r="AU160" s="222" t="s">
        <v>80</v>
      </c>
      <c r="AV160" s="11" t="s">
        <v>80</v>
      </c>
      <c r="AW160" s="11" t="s">
        <v>32</v>
      </c>
      <c r="AX160" s="11" t="s">
        <v>78</v>
      </c>
      <c r="AY160" s="222" t="s">
        <v>130</v>
      </c>
    </row>
    <row r="161" spans="2:63" s="10" customFormat="1" ht="22.8" customHeight="1">
      <c r="B161" s="183"/>
      <c r="C161" s="184"/>
      <c r="D161" s="185" t="s">
        <v>69</v>
      </c>
      <c r="E161" s="197" t="s">
        <v>272</v>
      </c>
      <c r="F161" s="197" t="s">
        <v>273</v>
      </c>
      <c r="G161" s="184"/>
      <c r="H161" s="184"/>
      <c r="I161" s="187"/>
      <c r="J161" s="198">
        <f>BK161</f>
        <v>0</v>
      </c>
      <c r="K161" s="184"/>
      <c r="L161" s="189"/>
      <c r="M161" s="190"/>
      <c r="N161" s="191"/>
      <c r="O161" s="191"/>
      <c r="P161" s="192">
        <f>SUM(P162:P168)</f>
        <v>0</v>
      </c>
      <c r="Q161" s="191"/>
      <c r="R161" s="192">
        <f>SUM(R162:R168)</f>
        <v>0</v>
      </c>
      <c r="S161" s="191"/>
      <c r="T161" s="193">
        <f>SUM(T162:T168)</f>
        <v>20.625096000000006</v>
      </c>
      <c r="AR161" s="194" t="s">
        <v>78</v>
      </c>
      <c r="AT161" s="195" t="s">
        <v>69</v>
      </c>
      <c r="AU161" s="195" t="s">
        <v>78</v>
      </c>
      <c r="AY161" s="194" t="s">
        <v>130</v>
      </c>
      <c r="BK161" s="196">
        <f>SUM(BK162:BK168)</f>
        <v>0</v>
      </c>
    </row>
    <row r="162" spans="2:65" s="1" customFormat="1" ht="16.5" customHeight="1">
      <c r="B162" s="35"/>
      <c r="C162" s="199" t="s">
        <v>78</v>
      </c>
      <c r="D162" s="199" t="s">
        <v>134</v>
      </c>
      <c r="E162" s="200" t="s">
        <v>274</v>
      </c>
      <c r="F162" s="201" t="s">
        <v>275</v>
      </c>
      <c r="G162" s="202" t="s">
        <v>145</v>
      </c>
      <c r="H162" s="203">
        <v>9.224</v>
      </c>
      <c r="I162" s="204"/>
      <c r="J162" s="205">
        <f>ROUND(I162*H162,2)</f>
        <v>0</v>
      </c>
      <c r="K162" s="201" t="s">
        <v>138</v>
      </c>
      <c r="L162" s="40"/>
      <c r="M162" s="206" t="s">
        <v>1</v>
      </c>
      <c r="N162" s="207" t="s">
        <v>41</v>
      </c>
      <c r="O162" s="76"/>
      <c r="P162" s="208">
        <f>O162*H162</f>
        <v>0</v>
      </c>
      <c r="Q162" s="208">
        <v>0</v>
      </c>
      <c r="R162" s="208">
        <f>Q162*H162</f>
        <v>0</v>
      </c>
      <c r="S162" s="208">
        <v>2.2</v>
      </c>
      <c r="T162" s="209">
        <f>S162*H162</f>
        <v>20.292800000000003</v>
      </c>
      <c r="AR162" s="14" t="s">
        <v>133</v>
      </c>
      <c r="AT162" s="14" t="s">
        <v>134</v>
      </c>
      <c r="AU162" s="14" t="s">
        <v>80</v>
      </c>
      <c r="AY162" s="14" t="s">
        <v>130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4" t="s">
        <v>78</v>
      </c>
      <c r="BK162" s="210">
        <f>ROUND(I162*H162,2)</f>
        <v>0</v>
      </c>
      <c r="BL162" s="14" t="s">
        <v>133</v>
      </c>
      <c r="BM162" s="14" t="s">
        <v>276</v>
      </c>
    </row>
    <row r="163" spans="2:51" s="11" customFormat="1" ht="12">
      <c r="B163" s="211"/>
      <c r="C163" s="212"/>
      <c r="D163" s="213" t="s">
        <v>140</v>
      </c>
      <c r="E163" s="214" t="s">
        <v>1</v>
      </c>
      <c r="F163" s="215" t="s">
        <v>277</v>
      </c>
      <c r="G163" s="212"/>
      <c r="H163" s="216">
        <v>9.224</v>
      </c>
      <c r="I163" s="217"/>
      <c r="J163" s="212"/>
      <c r="K163" s="212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140</v>
      </c>
      <c r="AU163" s="222" t="s">
        <v>80</v>
      </c>
      <c r="AV163" s="11" t="s">
        <v>80</v>
      </c>
      <c r="AW163" s="11" t="s">
        <v>32</v>
      </c>
      <c r="AX163" s="11" t="s">
        <v>78</v>
      </c>
      <c r="AY163" s="222" t="s">
        <v>130</v>
      </c>
    </row>
    <row r="164" spans="2:65" s="1" customFormat="1" ht="16.5" customHeight="1">
      <c r="B164" s="35"/>
      <c r="C164" s="199" t="s">
        <v>278</v>
      </c>
      <c r="D164" s="199" t="s">
        <v>134</v>
      </c>
      <c r="E164" s="200" t="s">
        <v>279</v>
      </c>
      <c r="F164" s="201" t="s">
        <v>280</v>
      </c>
      <c r="G164" s="202" t="s">
        <v>145</v>
      </c>
      <c r="H164" s="203">
        <v>9.224</v>
      </c>
      <c r="I164" s="204"/>
      <c r="J164" s="205">
        <f>ROUND(I164*H164,2)</f>
        <v>0</v>
      </c>
      <c r="K164" s="201" t="s">
        <v>138</v>
      </c>
      <c r="L164" s="40"/>
      <c r="M164" s="206" t="s">
        <v>1</v>
      </c>
      <c r="N164" s="207" t="s">
        <v>41</v>
      </c>
      <c r="O164" s="76"/>
      <c r="P164" s="208">
        <f>O164*H164</f>
        <v>0</v>
      </c>
      <c r="Q164" s="208">
        <v>0</v>
      </c>
      <c r="R164" s="208">
        <f>Q164*H164</f>
        <v>0</v>
      </c>
      <c r="S164" s="208">
        <v>0.029</v>
      </c>
      <c r="T164" s="209">
        <f>S164*H164</f>
        <v>0.267496</v>
      </c>
      <c r="AR164" s="14" t="s">
        <v>133</v>
      </c>
      <c r="AT164" s="14" t="s">
        <v>134</v>
      </c>
      <c r="AU164" s="14" t="s">
        <v>80</v>
      </c>
      <c r="AY164" s="14" t="s">
        <v>130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4" t="s">
        <v>78</v>
      </c>
      <c r="BK164" s="210">
        <f>ROUND(I164*H164,2)</f>
        <v>0</v>
      </c>
      <c r="BL164" s="14" t="s">
        <v>133</v>
      </c>
      <c r="BM164" s="14" t="s">
        <v>281</v>
      </c>
    </row>
    <row r="165" spans="2:65" s="1" customFormat="1" ht="16.5" customHeight="1">
      <c r="B165" s="35"/>
      <c r="C165" s="199" t="s">
        <v>131</v>
      </c>
      <c r="D165" s="199" t="s">
        <v>134</v>
      </c>
      <c r="E165" s="200" t="s">
        <v>282</v>
      </c>
      <c r="F165" s="201" t="s">
        <v>283</v>
      </c>
      <c r="G165" s="202" t="s">
        <v>241</v>
      </c>
      <c r="H165" s="203">
        <v>5.4</v>
      </c>
      <c r="I165" s="204"/>
      <c r="J165" s="205">
        <f>ROUND(I165*H165,2)</f>
        <v>0</v>
      </c>
      <c r="K165" s="201" t="s">
        <v>138</v>
      </c>
      <c r="L165" s="40"/>
      <c r="M165" s="206" t="s">
        <v>1</v>
      </c>
      <c r="N165" s="207" t="s">
        <v>41</v>
      </c>
      <c r="O165" s="76"/>
      <c r="P165" s="208">
        <f>O165*H165</f>
        <v>0</v>
      </c>
      <c r="Q165" s="208">
        <v>0</v>
      </c>
      <c r="R165" s="208">
        <f>Q165*H165</f>
        <v>0</v>
      </c>
      <c r="S165" s="208">
        <v>0.012</v>
      </c>
      <c r="T165" s="209">
        <f>S165*H165</f>
        <v>0.06480000000000001</v>
      </c>
      <c r="AR165" s="14" t="s">
        <v>133</v>
      </c>
      <c r="AT165" s="14" t="s">
        <v>134</v>
      </c>
      <c r="AU165" s="14" t="s">
        <v>80</v>
      </c>
      <c r="AY165" s="14" t="s">
        <v>130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4" t="s">
        <v>78</v>
      </c>
      <c r="BK165" s="210">
        <f>ROUND(I165*H165,2)</f>
        <v>0</v>
      </c>
      <c r="BL165" s="14" t="s">
        <v>133</v>
      </c>
      <c r="BM165" s="14" t="s">
        <v>284</v>
      </c>
    </row>
    <row r="166" spans="2:51" s="11" customFormat="1" ht="12">
      <c r="B166" s="211"/>
      <c r="C166" s="212"/>
      <c r="D166" s="213" t="s">
        <v>140</v>
      </c>
      <c r="E166" s="214" t="s">
        <v>1</v>
      </c>
      <c r="F166" s="215" t="s">
        <v>285</v>
      </c>
      <c r="G166" s="212"/>
      <c r="H166" s="216">
        <v>5.4</v>
      </c>
      <c r="I166" s="217"/>
      <c r="J166" s="212"/>
      <c r="K166" s="212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140</v>
      </c>
      <c r="AU166" s="222" t="s">
        <v>80</v>
      </c>
      <c r="AV166" s="11" t="s">
        <v>80</v>
      </c>
      <c r="AW166" s="11" t="s">
        <v>32</v>
      </c>
      <c r="AX166" s="11" t="s">
        <v>78</v>
      </c>
      <c r="AY166" s="222" t="s">
        <v>130</v>
      </c>
    </row>
    <row r="167" spans="2:65" s="1" customFormat="1" ht="16.5" customHeight="1">
      <c r="B167" s="35"/>
      <c r="C167" s="199" t="s">
        <v>80</v>
      </c>
      <c r="D167" s="199" t="s">
        <v>134</v>
      </c>
      <c r="E167" s="200" t="s">
        <v>286</v>
      </c>
      <c r="F167" s="201" t="s">
        <v>287</v>
      </c>
      <c r="G167" s="202" t="s">
        <v>241</v>
      </c>
      <c r="H167" s="203">
        <v>22.9</v>
      </c>
      <c r="I167" s="204"/>
      <c r="J167" s="205">
        <f>ROUND(I167*H167,2)</f>
        <v>0</v>
      </c>
      <c r="K167" s="201" t="s">
        <v>138</v>
      </c>
      <c r="L167" s="40"/>
      <c r="M167" s="206" t="s">
        <v>1</v>
      </c>
      <c r="N167" s="207" t="s">
        <v>41</v>
      </c>
      <c r="O167" s="76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AR167" s="14" t="s">
        <v>133</v>
      </c>
      <c r="AT167" s="14" t="s">
        <v>134</v>
      </c>
      <c r="AU167" s="14" t="s">
        <v>80</v>
      </c>
      <c r="AY167" s="14" t="s">
        <v>130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4" t="s">
        <v>78</v>
      </c>
      <c r="BK167" s="210">
        <f>ROUND(I167*H167,2)</f>
        <v>0</v>
      </c>
      <c r="BL167" s="14" t="s">
        <v>133</v>
      </c>
      <c r="BM167" s="14" t="s">
        <v>288</v>
      </c>
    </row>
    <row r="168" spans="2:51" s="11" customFormat="1" ht="12">
      <c r="B168" s="211"/>
      <c r="C168" s="212"/>
      <c r="D168" s="213" t="s">
        <v>140</v>
      </c>
      <c r="E168" s="214" t="s">
        <v>1</v>
      </c>
      <c r="F168" s="215" t="s">
        <v>289</v>
      </c>
      <c r="G168" s="212"/>
      <c r="H168" s="216">
        <v>22.9</v>
      </c>
      <c r="I168" s="217"/>
      <c r="J168" s="212"/>
      <c r="K168" s="212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140</v>
      </c>
      <c r="AU168" s="222" t="s">
        <v>80</v>
      </c>
      <c r="AV168" s="11" t="s">
        <v>80</v>
      </c>
      <c r="AW168" s="11" t="s">
        <v>32</v>
      </c>
      <c r="AX168" s="11" t="s">
        <v>78</v>
      </c>
      <c r="AY168" s="222" t="s">
        <v>130</v>
      </c>
    </row>
    <row r="169" spans="2:63" s="10" customFormat="1" ht="22.8" customHeight="1">
      <c r="B169" s="183"/>
      <c r="C169" s="184"/>
      <c r="D169" s="185" t="s">
        <v>69</v>
      </c>
      <c r="E169" s="197" t="s">
        <v>290</v>
      </c>
      <c r="F169" s="197" t="s">
        <v>291</v>
      </c>
      <c r="G169" s="184"/>
      <c r="H169" s="184"/>
      <c r="I169" s="187"/>
      <c r="J169" s="198">
        <f>BK169</f>
        <v>0</v>
      </c>
      <c r="K169" s="184"/>
      <c r="L169" s="189"/>
      <c r="M169" s="190"/>
      <c r="N169" s="191"/>
      <c r="O169" s="191"/>
      <c r="P169" s="192">
        <f>SUM(P170:P176)</f>
        <v>0</v>
      </c>
      <c r="Q169" s="191"/>
      <c r="R169" s="192">
        <f>SUM(R170:R176)</f>
        <v>0</v>
      </c>
      <c r="S169" s="191"/>
      <c r="T169" s="193">
        <f>SUM(T170:T176)</f>
        <v>0</v>
      </c>
      <c r="AR169" s="194" t="s">
        <v>78</v>
      </c>
      <c r="AT169" s="195" t="s">
        <v>69</v>
      </c>
      <c r="AU169" s="195" t="s">
        <v>78</v>
      </c>
      <c r="AY169" s="194" t="s">
        <v>130</v>
      </c>
      <c r="BK169" s="196">
        <f>SUM(BK170:BK176)</f>
        <v>0</v>
      </c>
    </row>
    <row r="170" spans="2:65" s="1" customFormat="1" ht="16.5" customHeight="1">
      <c r="B170" s="35"/>
      <c r="C170" s="199" t="s">
        <v>292</v>
      </c>
      <c r="D170" s="199" t="s">
        <v>134</v>
      </c>
      <c r="E170" s="200" t="s">
        <v>293</v>
      </c>
      <c r="F170" s="201" t="s">
        <v>294</v>
      </c>
      <c r="G170" s="202" t="s">
        <v>165</v>
      </c>
      <c r="H170" s="203">
        <v>20.733</v>
      </c>
      <c r="I170" s="204"/>
      <c r="J170" s="205">
        <f>ROUND(I170*H170,2)</f>
        <v>0</v>
      </c>
      <c r="K170" s="201" t="s">
        <v>138</v>
      </c>
      <c r="L170" s="40"/>
      <c r="M170" s="206" t="s">
        <v>1</v>
      </c>
      <c r="N170" s="207" t="s">
        <v>41</v>
      </c>
      <c r="O170" s="76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AR170" s="14" t="s">
        <v>133</v>
      </c>
      <c r="AT170" s="14" t="s">
        <v>134</v>
      </c>
      <c r="AU170" s="14" t="s">
        <v>80</v>
      </c>
      <c r="AY170" s="14" t="s">
        <v>130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4" t="s">
        <v>78</v>
      </c>
      <c r="BK170" s="210">
        <f>ROUND(I170*H170,2)</f>
        <v>0</v>
      </c>
      <c r="BL170" s="14" t="s">
        <v>133</v>
      </c>
      <c r="BM170" s="14" t="s">
        <v>295</v>
      </c>
    </row>
    <row r="171" spans="2:65" s="1" customFormat="1" ht="16.5" customHeight="1">
      <c r="B171" s="35"/>
      <c r="C171" s="199" t="s">
        <v>296</v>
      </c>
      <c r="D171" s="199" t="s">
        <v>134</v>
      </c>
      <c r="E171" s="200" t="s">
        <v>297</v>
      </c>
      <c r="F171" s="201" t="s">
        <v>298</v>
      </c>
      <c r="G171" s="202" t="s">
        <v>165</v>
      </c>
      <c r="H171" s="203">
        <v>41.466</v>
      </c>
      <c r="I171" s="204"/>
      <c r="J171" s="205">
        <f>ROUND(I171*H171,2)</f>
        <v>0</v>
      </c>
      <c r="K171" s="201" t="s">
        <v>138</v>
      </c>
      <c r="L171" s="40"/>
      <c r="M171" s="206" t="s">
        <v>1</v>
      </c>
      <c r="N171" s="207" t="s">
        <v>41</v>
      </c>
      <c r="O171" s="76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AR171" s="14" t="s">
        <v>133</v>
      </c>
      <c r="AT171" s="14" t="s">
        <v>134</v>
      </c>
      <c r="AU171" s="14" t="s">
        <v>80</v>
      </c>
      <c r="AY171" s="14" t="s">
        <v>130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4" t="s">
        <v>78</v>
      </c>
      <c r="BK171" s="210">
        <f>ROUND(I171*H171,2)</f>
        <v>0</v>
      </c>
      <c r="BL171" s="14" t="s">
        <v>133</v>
      </c>
      <c r="BM171" s="14" t="s">
        <v>299</v>
      </c>
    </row>
    <row r="172" spans="2:51" s="11" customFormat="1" ht="12">
      <c r="B172" s="211"/>
      <c r="C172" s="212"/>
      <c r="D172" s="213" t="s">
        <v>140</v>
      </c>
      <c r="E172" s="214" t="s">
        <v>1</v>
      </c>
      <c r="F172" s="215" t="s">
        <v>300</v>
      </c>
      <c r="G172" s="212"/>
      <c r="H172" s="216">
        <v>41.466</v>
      </c>
      <c r="I172" s="217"/>
      <c r="J172" s="212"/>
      <c r="K172" s="212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140</v>
      </c>
      <c r="AU172" s="222" t="s">
        <v>80</v>
      </c>
      <c r="AV172" s="11" t="s">
        <v>80</v>
      </c>
      <c r="AW172" s="11" t="s">
        <v>32</v>
      </c>
      <c r="AX172" s="11" t="s">
        <v>78</v>
      </c>
      <c r="AY172" s="222" t="s">
        <v>130</v>
      </c>
    </row>
    <row r="173" spans="2:65" s="1" customFormat="1" ht="16.5" customHeight="1">
      <c r="B173" s="35"/>
      <c r="C173" s="199" t="s">
        <v>301</v>
      </c>
      <c r="D173" s="199" t="s">
        <v>134</v>
      </c>
      <c r="E173" s="200" t="s">
        <v>302</v>
      </c>
      <c r="F173" s="201" t="s">
        <v>303</v>
      </c>
      <c r="G173" s="202" t="s">
        <v>165</v>
      </c>
      <c r="H173" s="203">
        <v>20.733</v>
      </c>
      <c r="I173" s="204"/>
      <c r="J173" s="205">
        <f>ROUND(I173*H173,2)</f>
        <v>0</v>
      </c>
      <c r="K173" s="201" t="s">
        <v>138</v>
      </c>
      <c r="L173" s="40"/>
      <c r="M173" s="206" t="s">
        <v>1</v>
      </c>
      <c r="N173" s="207" t="s">
        <v>41</v>
      </c>
      <c r="O173" s="76"/>
      <c r="P173" s="208">
        <f>O173*H173</f>
        <v>0</v>
      </c>
      <c r="Q173" s="208">
        <v>0</v>
      </c>
      <c r="R173" s="208">
        <f>Q173*H173</f>
        <v>0</v>
      </c>
      <c r="S173" s="208">
        <v>0</v>
      </c>
      <c r="T173" s="209">
        <f>S173*H173</f>
        <v>0</v>
      </c>
      <c r="AR173" s="14" t="s">
        <v>133</v>
      </c>
      <c r="AT173" s="14" t="s">
        <v>134</v>
      </c>
      <c r="AU173" s="14" t="s">
        <v>80</v>
      </c>
      <c r="AY173" s="14" t="s">
        <v>130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4" t="s">
        <v>78</v>
      </c>
      <c r="BK173" s="210">
        <f>ROUND(I173*H173,2)</f>
        <v>0</v>
      </c>
      <c r="BL173" s="14" t="s">
        <v>133</v>
      </c>
      <c r="BM173" s="14" t="s">
        <v>304</v>
      </c>
    </row>
    <row r="174" spans="2:65" s="1" customFormat="1" ht="16.5" customHeight="1">
      <c r="B174" s="35"/>
      <c r="C174" s="199" t="s">
        <v>305</v>
      </c>
      <c r="D174" s="199" t="s">
        <v>134</v>
      </c>
      <c r="E174" s="200" t="s">
        <v>306</v>
      </c>
      <c r="F174" s="201" t="s">
        <v>307</v>
      </c>
      <c r="G174" s="202" t="s">
        <v>165</v>
      </c>
      <c r="H174" s="203">
        <v>207.33</v>
      </c>
      <c r="I174" s="204"/>
      <c r="J174" s="205">
        <f>ROUND(I174*H174,2)</f>
        <v>0</v>
      </c>
      <c r="K174" s="201" t="s">
        <v>138</v>
      </c>
      <c r="L174" s="40"/>
      <c r="M174" s="206" t="s">
        <v>1</v>
      </c>
      <c r="N174" s="207" t="s">
        <v>41</v>
      </c>
      <c r="O174" s="76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AR174" s="14" t="s">
        <v>133</v>
      </c>
      <c r="AT174" s="14" t="s">
        <v>134</v>
      </c>
      <c r="AU174" s="14" t="s">
        <v>80</v>
      </c>
      <c r="AY174" s="14" t="s">
        <v>130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4" t="s">
        <v>78</v>
      </c>
      <c r="BK174" s="210">
        <f>ROUND(I174*H174,2)</f>
        <v>0</v>
      </c>
      <c r="BL174" s="14" t="s">
        <v>133</v>
      </c>
      <c r="BM174" s="14" t="s">
        <v>308</v>
      </c>
    </row>
    <row r="175" spans="2:51" s="11" customFormat="1" ht="12">
      <c r="B175" s="211"/>
      <c r="C175" s="212"/>
      <c r="D175" s="213" t="s">
        <v>140</v>
      </c>
      <c r="E175" s="214" t="s">
        <v>1</v>
      </c>
      <c r="F175" s="215" t="s">
        <v>309</v>
      </c>
      <c r="G175" s="212"/>
      <c r="H175" s="216">
        <v>207.33</v>
      </c>
      <c r="I175" s="217"/>
      <c r="J175" s="212"/>
      <c r="K175" s="212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140</v>
      </c>
      <c r="AU175" s="222" t="s">
        <v>80</v>
      </c>
      <c r="AV175" s="11" t="s">
        <v>80</v>
      </c>
      <c r="AW175" s="11" t="s">
        <v>32</v>
      </c>
      <c r="AX175" s="11" t="s">
        <v>78</v>
      </c>
      <c r="AY175" s="222" t="s">
        <v>130</v>
      </c>
    </row>
    <row r="176" spans="2:65" s="1" customFormat="1" ht="16.5" customHeight="1">
      <c r="B176" s="35"/>
      <c r="C176" s="199" t="s">
        <v>310</v>
      </c>
      <c r="D176" s="199" t="s">
        <v>134</v>
      </c>
      <c r="E176" s="200" t="s">
        <v>311</v>
      </c>
      <c r="F176" s="201" t="s">
        <v>312</v>
      </c>
      <c r="G176" s="202" t="s">
        <v>165</v>
      </c>
      <c r="H176" s="203">
        <v>20.733</v>
      </c>
      <c r="I176" s="204"/>
      <c r="J176" s="205">
        <f>ROUND(I176*H176,2)</f>
        <v>0</v>
      </c>
      <c r="K176" s="201" t="s">
        <v>138</v>
      </c>
      <c r="L176" s="40"/>
      <c r="M176" s="206" t="s">
        <v>1</v>
      </c>
      <c r="N176" s="207" t="s">
        <v>41</v>
      </c>
      <c r="O176" s="76"/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209">
        <f>S176*H176</f>
        <v>0</v>
      </c>
      <c r="AR176" s="14" t="s">
        <v>133</v>
      </c>
      <c r="AT176" s="14" t="s">
        <v>134</v>
      </c>
      <c r="AU176" s="14" t="s">
        <v>80</v>
      </c>
      <c r="AY176" s="14" t="s">
        <v>130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4" t="s">
        <v>78</v>
      </c>
      <c r="BK176" s="210">
        <f>ROUND(I176*H176,2)</f>
        <v>0</v>
      </c>
      <c r="BL176" s="14" t="s">
        <v>133</v>
      </c>
      <c r="BM176" s="14" t="s">
        <v>313</v>
      </c>
    </row>
    <row r="177" spans="2:63" s="10" customFormat="1" ht="22.8" customHeight="1">
      <c r="B177" s="183"/>
      <c r="C177" s="184"/>
      <c r="D177" s="185" t="s">
        <v>69</v>
      </c>
      <c r="E177" s="197" t="s">
        <v>314</v>
      </c>
      <c r="F177" s="197" t="s">
        <v>315</v>
      </c>
      <c r="G177" s="184"/>
      <c r="H177" s="184"/>
      <c r="I177" s="187"/>
      <c r="J177" s="198">
        <f>BK177</f>
        <v>0</v>
      </c>
      <c r="K177" s="184"/>
      <c r="L177" s="189"/>
      <c r="M177" s="190"/>
      <c r="N177" s="191"/>
      <c r="O177" s="191"/>
      <c r="P177" s="192">
        <f>P178</f>
        <v>0</v>
      </c>
      <c r="Q177" s="191"/>
      <c r="R177" s="192">
        <f>R178</f>
        <v>0</v>
      </c>
      <c r="S177" s="191"/>
      <c r="T177" s="193">
        <f>T178</f>
        <v>0</v>
      </c>
      <c r="AR177" s="194" t="s">
        <v>78</v>
      </c>
      <c r="AT177" s="195" t="s">
        <v>69</v>
      </c>
      <c r="AU177" s="195" t="s">
        <v>78</v>
      </c>
      <c r="AY177" s="194" t="s">
        <v>130</v>
      </c>
      <c r="BK177" s="196">
        <f>BK178</f>
        <v>0</v>
      </c>
    </row>
    <row r="178" spans="2:65" s="1" customFormat="1" ht="16.5" customHeight="1">
      <c r="B178" s="35"/>
      <c r="C178" s="199" t="s">
        <v>316</v>
      </c>
      <c r="D178" s="199" t="s">
        <v>134</v>
      </c>
      <c r="E178" s="200" t="s">
        <v>317</v>
      </c>
      <c r="F178" s="201" t="s">
        <v>318</v>
      </c>
      <c r="G178" s="202" t="s">
        <v>165</v>
      </c>
      <c r="H178" s="203">
        <v>66.757</v>
      </c>
      <c r="I178" s="204"/>
      <c r="J178" s="205">
        <f>ROUND(I178*H178,2)</f>
        <v>0</v>
      </c>
      <c r="K178" s="201" t="s">
        <v>138</v>
      </c>
      <c r="L178" s="40"/>
      <c r="M178" s="206" t="s">
        <v>1</v>
      </c>
      <c r="N178" s="207" t="s">
        <v>41</v>
      </c>
      <c r="O178" s="76"/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209">
        <f>S178*H178</f>
        <v>0</v>
      </c>
      <c r="AR178" s="14" t="s">
        <v>133</v>
      </c>
      <c r="AT178" s="14" t="s">
        <v>134</v>
      </c>
      <c r="AU178" s="14" t="s">
        <v>80</v>
      </c>
      <c r="AY178" s="14" t="s">
        <v>130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4" t="s">
        <v>78</v>
      </c>
      <c r="BK178" s="210">
        <f>ROUND(I178*H178,2)</f>
        <v>0</v>
      </c>
      <c r="BL178" s="14" t="s">
        <v>133</v>
      </c>
      <c r="BM178" s="14" t="s">
        <v>319</v>
      </c>
    </row>
    <row r="179" spans="2:63" s="10" customFormat="1" ht="25.9" customHeight="1">
      <c r="B179" s="183"/>
      <c r="C179" s="184"/>
      <c r="D179" s="185" t="s">
        <v>69</v>
      </c>
      <c r="E179" s="186" t="s">
        <v>320</v>
      </c>
      <c r="F179" s="186" t="s">
        <v>321</v>
      </c>
      <c r="G179" s="184"/>
      <c r="H179" s="184"/>
      <c r="I179" s="187"/>
      <c r="J179" s="188">
        <f>BK179</f>
        <v>0</v>
      </c>
      <c r="K179" s="184"/>
      <c r="L179" s="189"/>
      <c r="M179" s="190"/>
      <c r="N179" s="191"/>
      <c r="O179" s="191"/>
      <c r="P179" s="192">
        <f>P180+P189+P200+P207+P248+P259+P261+P279+P286+P293</f>
        <v>0</v>
      </c>
      <c r="Q179" s="191"/>
      <c r="R179" s="192">
        <f>R180+R189+R200+R207+R248+R259+R261+R279+R286+R293</f>
        <v>2.3885459499999993</v>
      </c>
      <c r="S179" s="191"/>
      <c r="T179" s="193">
        <f>T180+T189+T200+T207+T248+T259+T261+T279+T286+T293</f>
        <v>0.10795713</v>
      </c>
      <c r="AR179" s="194" t="s">
        <v>80</v>
      </c>
      <c r="AT179" s="195" t="s">
        <v>69</v>
      </c>
      <c r="AU179" s="195" t="s">
        <v>70</v>
      </c>
      <c r="AY179" s="194" t="s">
        <v>130</v>
      </c>
      <c r="BK179" s="196">
        <f>BK180+BK189+BK200+BK207+BK248+BK259+BK261+BK279+BK286+BK293</f>
        <v>0</v>
      </c>
    </row>
    <row r="180" spans="2:63" s="10" customFormat="1" ht="22.8" customHeight="1">
      <c r="B180" s="183"/>
      <c r="C180" s="184"/>
      <c r="D180" s="185" t="s">
        <v>69</v>
      </c>
      <c r="E180" s="197" t="s">
        <v>322</v>
      </c>
      <c r="F180" s="197" t="s">
        <v>323</v>
      </c>
      <c r="G180" s="184"/>
      <c r="H180" s="184"/>
      <c r="I180" s="187"/>
      <c r="J180" s="198">
        <f>BK180</f>
        <v>0</v>
      </c>
      <c r="K180" s="184"/>
      <c r="L180" s="189"/>
      <c r="M180" s="190"/>
      <c r="N180" s="191"/>
      <c r="O180" s="191"/>
      <c r="P180" s="192">
        <f>SUM(P181:P188)</f>
        <v>0</v>
      </c>
      <c r="Q180" s="191"/>
      <c r="R180" s="192">
        <f>SUM(R181:R188)</f>
        <v>0.09296499999999999</v>
      </c>
      <c r="S180" s="191"/>
      <c r="T180" s="193">
        <f>SUM(T181:T188)</f>
        <v>0</v>
      </c>
      <c r="AR180" s="194" t="s">
        <v>80</v>
      </c>
      <c r="AT180" s="195" t="s">
        <v>69</v>
      </c>
      <c r="AU180" s="195" t="s">
        <v>78</v>
      </c>
      <c r="AY180" s="194" t="s">
        <v>130</v>
      </c>
      <c r="BK180" s="196">
        <f>SUM(BK181:BK188)</f>
        <v>0</v>
      </c>
    </row>
    <row r="181" spans="2:65" s="1" customFormat="1" ht="16.5" customHeight="1">
      <c r="B181" s="35"/>
      <c r="C181" s="199" t="s">
        <v>324</v>
      </c>
      <c r="D181" s="199" t="s">
        <v>134</v>
      </c>
      <c r="E181" s="200" t="s">
        <v>325</v>
      </c>
      <c r="F181" s="201" t="s">
        <v>326</v>
      </c>
      <c r="G181" s="202" t="s">
        <v>137</v>
      </c>
      <c r="H181" s="203">
        <v>50.3</v>
      </c>
      <c r="I181" s="204"/>
      <c r="J181" s="205">
        <f>ROUND(I181*H181,2)</f>
        <v>0</v>
      </c>
      <c r="K181" s="201" t="s">
        <v>138</v>
      </c>
      <c r="L181" s="40"/>
      <c r="M181" s="206" t="s">
        <v>1</v>
      </c>
      <c r="N181" s="207" t="s">
        <v>41</v>
      </c>
      <c r="O181" s="76"/>
      <c r="P181" s="208">
        <f>O181*H181</f>
        <v>0</v>
      </c>
      <c r="Q181" s="208">
        <v>0</v>
      </c>
      <c r="R181" s="208">
        <f>Q181*H181</f>
        <v>0</v>
      </c>
      <c r="S181" s="208">
        <v>0</v>
      </c>
      <c r="T181" s="209">
        <f>S181*H181</f>
        <v>0</v>
      </c>
      <c r="AR181" s="14" t="s">
        <v>180</v>
      </c>
      <c r="AT181" s="14" t="s">
        <v>134</v>
      </c>
      <c r="AU181" s="14" t="s">
        <v>80</v>
      </c>
      <c r="AY181" s="14" t="s">
        <v>130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4" t="s">
        <v>78</v>
      </c>
      <c r="BK181" s="210">
        <f>ROUND(I181*H181,2)</f>
        <v>0</v>
      </c>
      <c r="BL181" s="14" t="s">
        <v>180</v>
      </c>
      <c r="BM181" s="14" t="s">
        <v>327</v>
      </c>
    </row>
    <row r="182" spans="2:65" s="1" customFormat="1" ht="16.5" customHeight="1">
      <c r="B182" s="35"/>
      <c r="C182" s="223" t="s">
        <v>328</v>
      </c>
      <c r="D182" s="223" t="s">
        <v>169</v>
      </c>
      <c r="E182" s="224" t="s">
        <v>329</v>
      </c>
      <c r="F182" s="225" t="s">
        <v>330</v>
      </c>
      <c r="G182" s="226" t="s">
        <v>165</v>
      </c>
      <c r="H182" s="227">
        <v>0.015</v>
      </c>
      <c r="I182" s="228"/>
      <c r="J182" s="229">
        <f>ROUND(I182*H182,2)</f>
        <v>0</v>
      </c>
      <c r="K182" s="225" t="s">
        <v>138</v>
      </c>
      <c r="L182" s="230"/>
      <c r="M182" s="231" t="s">
        <v>1</v>
      </c>
      <c r="N182" s="232" t="s">
        <v>41</v>
      </c>
      <c r="O182" s="76"/>
      <c r="P182" s="208">
        <f>O182*H182</f>
        <v>0</v>
      </c>
      <c r="Q182" s="208">
        <v>1</v>
      </c>
      <c r="R182" s="208">
        <f>Q182*H182</f>
        <v>0.015</v>
      </c>
      <c r="S182" s="208">
        <v>0</v>
      </c>
      <c r="T182" s="209">
        <f>S182*H182</f>
        <v>0</v>
      </c>
      <c r="AR182" s="14" t="s">
        <v>331</v>
      </c>
      <c r="AT182" s="14" t="s">
        <v>169</v>
      </c>
      <c r="AU182" s="14" t="s">
        <v>80</v>
      </c>
      <c r="AY182" s="14" t="s">
        <v>130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4" t="s">
        <v>78</v>
      </c>
      <c r="BK182" s="210">
        <f>ROUND(I182*H182,2)</f>
        <v>0</v>
      </c>
      <c r="BL182" s="14" t="s">
        <v>180</v>
      </c>
      <c r="BM182" s="14" t="s">
        <v>332</v>
      </c>
    </row>
    <row r="183" spans="2:51" s="11" customFormat="1" ht="12">
      <c r="B183" s="211"/>
      <c r="C183" s="212"/>
      <c r="D183" s="213" t="s">
        <v>140</v>
      </c>
      <c r="E183" s="214" t="s">
        <v>1</v>
      </c>
      <c r="F183" s="215" t="s">
        <v>333</v>
      </c>
      <c r="G183" s="212"/>
      <c r="H183" s="216">
        <v>0.015</v>
      </c>
      <c r="I183" s="217"/>
      <c r="J183" s="212"/>
      <c r="K183" s="212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140</v>
      </c>
      <c r="AU183" s="222" t="s">
        <v>80</v>
      </c>
      <c r="AV183" s="11" t="s">
        <v>80</v>
      </c>
      <c r="AW183" s="11" t="s">
        <v>32</v>
      </c>
      <c r="AX183" s="11" t="s">
        <v>78</v>
      </c>
      <c r="AY183" s="222" t="s">
        <v>130</v>
      </c>
    </row>
    <row r="184" spans="2:65" s="1" customFormat="1" ht="16.5" customHeight="1">
      <c r="B184" s="35"/>
      <c r="C184" s="199" t="s">
        <v>334</v>
      </c>
      <c r="D184" s="199" t="s">
        <v>134</v>
      </c>
      <c r="E184" s="200" t="s">
        <v>335</v>
      </c>
      <c r="F184" s="201" t="s">
        <v>336</v>
      </c>
      <c r="G184" s="202" t="s">
        <v>137</v>
      </c>
      <c r="H184" s="203">
        <v>50.3</v>
      </c>
      <c r="I184" s="204"/>
      <c r="J184" s="205">
        <f>ROUND(I184*H184,2)</f>
        <v>0</v>
      </c>
      <c r="K184" s="201" t="s">
        <v>138</v>
      </c>
      <c r="L184" s="40"/>
      <c r="M184" s="206" t="s">
        <v>1</v>
      </c>
      <c r="N184" s="207" t="s">
        <v>41</v>
      </c>
      <c r="O184" s="76"/>
      <c r="P184" s="208">
        <f>O184*H184</f>
        <v>0</v>
      </c>
      <c r="Q184" s="208">
        <v>0.0004</v>
      </c>
      <c r="R184" s="208">
        <f>Q184*H184</f>
        <v>0.02012</v>
      </c>
      <c r="S184" s="208">
        <v>0</v>
      </c>
      <c r="T184" s="209">
        <f>S184*H184</f>
        <v>0</v>
      </c>
      <c r="AR184" s="14" t="s">
        <v>180</v>
      </c>
      <c r="AT184" s="14" t="s">
        <v>134</v>
      </c>
      <c r="AU184" s="14" t="s">
        <v>80</v>
      </c>
      <c r="AY184" s="14" t="s">
        <v>130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4" t="s">
        <v>78</v>
      </c>
      <c r="BK184" s="210">
        <f>ROUND(I184*H184,2)</f>
        <v>0</v>
      </c>
      <c r="BL184" s="14" t="s">
        <v>180</v>
      </c>
      <c r="BM184" s="14" t="s">
        <v>337</v>
      </c>
    </row>
    <row r="185" spans="2:65" s="1" customFormat="1" ht="22.5" customHeight="1">
      <c r="B185" s="35"/>
      <c r="C185" s="223" t="s">
        <v>331</v>
      </c>
      <c r="D185" s="223" t="s">
        <v>169</v>
      </c>
      <c r="E185" s="224" t="s">
        <v>338</v>
      </c>
      <c r="F185" s="225" t="s">
        <v>339</v>
      </c>
      <c r="G185" s="226" t="s">
        <v>137</v>
      </c>
      <c r="H185" s="227">
        <v>57.845</v>
      </c>
      <c r="I185" s="228"/>
      <c r="J185" s="229">
        <f>ROUND(I185*H185,2)</f>
        <v>0</v>
      </c>
      <c r="K185" s="225" t="s">
        <v>138</v>
      </c>
      <c r="L185" s="230"/>
      <c r="M185" s="231" t="s">
        <v>1</v>
      </c>
      <c r="N185" s="232" t="s">
        <v>41</v>
      </c>
      <c r="O185" s="76"/>
      <c r="P185" s="208">
        <f>O185*H185</f>
        <v>0</v>
      </c>
      <c r="Q185" s="208">
        <v>0.001</v>
      </c>
      <c r="R185" s="208">
        <f>Q185*H185</f>
        <v>0.057845</v>
      </c>
      <c r="S185" s="208">
        <v>0</v>
      </c>
      <c r="T185" s="209">
        <f>S185*H185</f>
        <v>0</v>
      </c>
      <c r="AR185" s="14" t="s">
        <v>331</v>
      </c>
      <c r="AT185" s="14" t="s">
        <v>169</v>
      </c>
      <c r="AU185" s="14" t="s">
        <v>80</v>
      </c>
      <c r="AY185" s="14" t="s">
        <v>130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4" t="s">
        <v>78</v>
      </c>
      <c r="BK185" s="210">
        <f>ROUND(I185*H185,2)</f>
        <v>0</v>
      </c>
      <c r="BL185" s="14" t="s">
        <v>180</v>
      </c>
      <c r="BM185" s="14" t="s">
        <v>340</v>
      </c>
    </row>
    <row r="186" spans="2:51" s="11" customFormat="1" ht="12">
      <c r="B186" s="211"/>
      <c r="C186" s="212"/>
      <c r="D186" s="213" t="s">
        <v>140</v>
      </c>
      <c r="E186" s="214" t="s">
        <v>1</v>
      </c>
      <c r="F186" s="215" t="s">
        <v>341</v>
      </c>
      <c r="G186" s="212"/>
      <c r="H186" s="216">
        <v>57.845</v>
      </c>
      <c r="I186" s="217"/>
      <c r="J186" s="212"/>
      <c r="K186" s="212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140</v>
      </c>
      <c r="AU186" s="222" t="s">
        <v>80</v>
      </c>
      <c r="AV186" s="11" t="s">
        <v>80</v>
      </c>
      <c r="AW186" s="11" t="s">
        <v>32</v>
      </c>
      <c r="AX186" s="11" t="s">
        <v>78</v>
      </c>
      <c r="AY186" s="222" t="s">
        <v>130</v>
      </c>
    </row>
    <row r="187" spans="2:65" s="1" customFormat="1" ht="16.5" customHeight="1">
      <c r="B187" s="35"/>
      <c r="C187" s="199" t="s">
        <v>342</v>
      </c>
      <c r="D187" s="199" t="s">
        <v>134</v>
      </c>
      <c r="E187" s="200" t="s">
        <v>343</v>
      </c>
      <c r="F187" s="201" t="s">
        <v>344</v>
      </c>
      <c r="G187" s="202" t="s">
        <v>165</v>
      </c>
      <c r="H187" s="203">
        <v>0.093</v>
      </c>
      <c r="I187" s="204"/>
      <c r="J187" s="205">
        <f>ROUND(I187*H187,2)</f>
        <v>0</v>
      </c>
      <c r="K187" s="201" t="s">
        <v>138</v>
      </c>
      <c r="L187" s="40"/>
      <c r="M187" s="206" t="s">
        <v>1</v>
      </c>
      <c r="N187" s="207" t="s">
        <v>41</v>
      </c>
      <c r="O187" s="76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AR187" s="14" t="s">
        <v>180</v>
      </c>
      <c r="AT187" s="14" t="s">
        <v>134</v>
      </c>
      <c r="AU187" s="14" t="s">
        <v>80</v>
      </c>
      <c r="AY187" s="14" t="s">
        <v>130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4" t="s">
        <v>78</v>
      </c>
      <c r="BK187" s="210">
        <f>ROUND(I187*H187,2)</f>
        <v>0</v>
      </c>
      <c r="BL187" s="14" t="s">
        <v>180</v>
      </c>
      <c r="BM187" s="14" t="s">
        <v>345</v>
      </c>
    </row>
    <row r="188" spans="2:65" s="1" customFormat="1" ht="16.5" customHeight="1">
      <c r="B188" s="35"/>
      <c r="C188" s="199" t="s">
        <v>346</v>
      </c>
      <c r="D188" s="199" t="s">
        <v>134</v>
      </c>
      <c r="E188" s="200" t="s">
        <v>347</v>
      </c>
      <c r="F188" s="201" t="s">
        <v>348</v>
      </c>
      <c r="G188" s="202" t="s">
        <v>165</v>
      </c>
      <c r="H188" s="203">
        <v>0.093</v>
      </c>
      <c r="I188" s="204"/>
      <c r="J188" s="205">
        <f>ROUND(I188*H188,2)</f>
        <v>0</v>
      </c>
      <c r="K188" s="201" t="s">
        <v>138</v>
      </c>
      <c r="L188" s="40"/>
      <c r="M188" s="206" t="s">
        <v>1</v>
      </c>
      <c r="N188" s="207" t="s">
        <v>41</v>
      </c>
      <c r="O188" s="76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AR188" s="14" t="s">
        <v>180</v>
      </c>
      <c r="AT188" s="14" t="s">
        <v>134</v>
      </c>
      <c r="AU188" s="14" t="s">
        <v>80</v>
      </c>
      <c r="AY188" s="14" t="s">
        <v>130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4" t="s">
        <v>78</v>
      </c>
      <c r="BK188" s="210">
        <f>ROUND(I188*H188,2)</f>
        <v>0</v>
      </c>
      <c r="BL188" s="14" t="s">
        <v>180</v>
      </c>
      <c r="BM188" s="14" t="s">
        <v>349</v>
      </c>
    </row>
    <row r="189" spans="2:63" s="10" customFormat="1" ht="22.8" customHeight="1">
      <c r="B189" s="183"/>
      <c r="C189" s="184"/>
      <c r="D189" s="185" t="s">
        <v>69</v>
      </c>
      <c r="E189" s="197" t="s">
        <v>350</v>
      </c>
      <c r="F189" s="197" t="s">
        <v>351</v>
      </c>
      <c r="G189" s="184"/>
      <c r="H189" s="184"/>
      <c r="I189" s="187"/>
      <c r="J189" s="198">
        <f>BK189</f>
        <v>0</v>
      </c>
      <c r="K189" s="184"/>
      <c r="L189" s="189"/>
      <c r="M189" s="190"/>
      <c r="N189" s="191"/>
      <c r="O189" s="191"/>
      <c r="P189" s="192">
        <f>SUM(P190:P199)</f>
        <v>0</v>
      </c>
      <c r="Q189" s="191"/>
      <c r="R189" s="192">
        <f>SUM(R190:R199)</f>
        <v>0.127802</v>
      </c>
      <c r="S189" s="191"/>
      <c r="T189" s="193">
        <f>SUM(T190:T199)</f>
        <v>0</v>
      </c>
      <c r="AR189" s="194" t="s">
        <v>80</v>
      </c>
      <c r="AT189" s="195" t="s">
        <v>69</v>
      </c>
      <c r="AU189" s="195" t="s">
        <v>78</v>
      </c>
      <c r="AY189" s="194" t="s">
        <v>130</v>
      </c>
      <c r="BK189" s="196">
        <f>SUM(BK190:BK199)</f>
        <v>0</v>
      </c>
    </row>
    <row r="190" spans="2:65" s="1" customFormat="1" ht="16.5" customHeight="1">
      <c r="B190" s="35"/>
      <c r="C190" s="199" t="s">
        <v>352</v>
      </c>
      <c r="D190" s="199" t="s">
        <v>134</v>
      </c>
      <c r="E190" s="200" t="s">
        <v>353</v>
      </c>
      <c r="F190" s="201" t="s">
        <v>354</v>
      </c>
      <c r="G190" s="202" t="s">
        <v>137</v>
      </c>
      <c r="H190" s="203">
        <v>50.3</v>
      </c>
      <c r="I190" s="204"/>
      <c r="J190" s="205">
        <f>ROUND(I190*H190,2)</f>
        <v>0</v>
      </c>
      <c r="K190" s="201" t="s">
        <v>138</v>
      </c>
      <c r="L190" s="40"/>
      <c r="M190" s="206" t="s">
        <v>1</v>
      </c>
      <c r="N190" s="207" t="s">
        <v>41</v>
      </c>
      <c r="O190" s="76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AR190" s="14" t="s">
        <v>180</v>
      </c>
      <c r="AT190" s="14" t="s">
        <v>134</v>
      </c>
      <c r="AU190" s="14" t="s">
        <v>80</v>
      </c>
      <c r="AY190" s="14" t="s">
        <v>130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4" t="s">
        <v>78</v>
      </c>
      <c r="BK190" s="210">
        <f>ROUND(I190*H190,2)</f>
        <v>0</v>
      </c>
      <c r="BL190" s="14" t="s">
        <v>180</v>
      </c>
      <c r="BM190" s="14" t="s">
        <v>355</v>
      </c>
    </row>
    <row r="191" spans="2:51" s="11" customFormat="1" ht="12">
      <c r="B191" s="211"/>
      <c r="C191" s="212"/>
      <c r="D191" s="213" t="s">
        <v>140</v>
      </c>
      <c r="E191" s="214" t="s">
        <v>1</v>
      </c>
      <c r="F191" s="215" t="s">
        <v>212</v>
      </c>
      <c r="G191" s="212"/>
      <c r="H191" s="216">
        <v>50.3</v>
      </c>
      <c r="I191" s="217"/>
      <c r="J191" s="212"/>
      <c r="K191" s="212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140</v>
      </c>
      <c r="AU191" s="222" t="s">
        <v>80</v>
      </c>
      <c r="AV191" s="11" t="s">
        <v>80</v>
      </c>
      <c r="AW191" s="11" t="s">
        <v>32</v>
      </c>
      <c r="AX191" s="11" t="s">
        <v>78</v>
      </c>
      <c r="AY191" s="222" t="s">
        <v>130</v>
      </c>
    </row>
    <row r="192" spans="2:65" s="1" customFormat="1" ht="16.5" customHeight="1">
      <c r="B192" s="35"/>
      <c r="C192" s="223" t="s">
        <v>356</v>
      </c>
      <c r="D192" s="223" t="s">
        <v>169</v>
      </c>
      <c r="E192" s="224" t="s">
        <v>357</v>
      </c>
      <c r="F192" s="225" t="s">
        <v>358</v>
      </c>
      <c r="G192" s="226" t="s">
        <v>137</v>
      </c>
      <c r="H192" s="227">
        <v>52.332</v>
      </c>
      <c r="I192" s="228"/>
      <c r="J192" s="229">
        <f>ROUND(I192*H192,2)</f>
        <v>0</v>
      </c>
      <c r="K192" s="225" t="s">
        <v>1</v>
      </c>
      <c r="L192" s="230"/>
      <c r="M192" s="231" t="s">
        <v>1</v>
      </c>
      <c r="N192" s="232" t="s">
        <v>41</v>
      </c>
      <c r="O192" s="76"/>
      <c r="P192" s="208">
        <f>O192*H192</f>
        <v>0</v>
      </c>
      <c r="Q192" s="208">
        <v>0.002</v>
      </c>
      <c r="R192" s="208">
        <f>Q192*H192</f>
        <v>0.10466400000000001</v>
      </c>
      <c r="S192" s="208">
        <v>0</v>
      </c>
      <c r="T192" s="209">
        <f>S192*H192</f>
        <v>0</v>
      </c>
      <c r="AR192" s="14" t="s">
        <v>331</v>
      </c>
      <c r="AT192" s="14" t="s">
        <v>169</v>
      </c>
      <c r="AU192" s="14" t="s">
        <v>80</v>
      </c>
      <c r="AY192" s="14" t="s">
        <v>130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4" t="s">
        <v>78</v>
      </c>
      <c r="BK192" s="210">
        <f>ROUND(I192*H192,2)</f>
        <v>0</v>
      </c>
      <c r="BL192" s="14" t="s">
        <v>180</v>
      </c>
      <c r="BM192" s="14" t="s">
        <v>359</v>
      </c>
    </row>
    <row r="193" spans="2:51" s="11" customFormat="1" ht="12">
      <c r="B193" s="211"/>
      <c r="C193" s="212"/>
      <c r="D193" s="213" t="s">
        <v>140</v>
      </c>
      <c r="E193" s="214" t="s">
        <v>1</v>
      </c>
      <c r="F193" s="215" t="s">
        <v>360</v>
      </c>
      <c r="G193" s="212"/>
      <c r="H193" s="216">
        <v>51.306</v>
      </c>
      <c r="I193" s="217"/>
      <c r="J193" s="212"/>
      <c r="K193" s="212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140</v>
      </c>
      <c r="AU193" s="222" t="s">
        <v>80</v>
      </c>
      <c r="AV193" s="11" t="s">
        <v>80</v>
      </c>
      <c r="AW193" s="11" t="s">
        <v>32</v>
      </c>
      <c r="AX193" s="11" t="s">
        <v>78</v>
      </c>
      <c r="AY193" s="222" t="s">
        <v>130</v>
      </c>
    </row>
    <row r="194" spans="2:51" s="11" customFormat="1" ht="12">
      <c r="B194" s="211"/>
      <c r="C194" s="212"/>
      <c r="D194" s="213" t="s">
        <v>140</v>
      </c>
      <c r="E194" s="212"/>
      <c r="F194" s="215" t="s">
        <v>361</v>
      </c>
      <c r="G194" s="212"/>
      <c r="H194" s="216">
        <v>52.332</v>
      </c>
      <c r="I194" s="217"/>
      <c r="J194" s="212"/>
      <c r="K194" s="212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140</v>
      </c>
      <c r="AU194" s="222" t="s">
        <v>80</v>
      </c>
      <c r="AV194" s="11" t="s">
        <v>80</v>
      </c>
      <c r="AW194" s="11" t="s">
        <v>4</v>
      </c>
      <c r="AX194" s="11" t="s">
        <v>78</v>
      </c>
      <c r="AY194" s="222" t="s">
        <v>130</v>
      </c>
    </row>
    <row r="195" spans="2:65" s="1" customFormat="1" ht="16.5" customHeight="1">
      <c r="B195" s="35"/>
      <c r="C195" s="199" t="s">
        <v>362</v>
      </c>
      <c r="D195" s="199" t="s">
        <v>134</v>
      </c>
      <c r="E195" s="200" t="s">
        <v>363</v>
      </c>
      <c r="F195" s="201" t="s">
        <v>364</v>
      </c>
      <c r="G195" s="202" t="s">
        <v>137</v>
      </c>
      <c r="H195" s="203">
        <v>50.3</v>
      </c>
      <c r="I195" s="204"/>
      <c r="J195" s="205">
        <f>ROUND(I195*H195,2)</f>
        <v>0</v>
      </c>
      <c r="K195" s="201" t="s">
        <v>138</v>
      </c>
      <c r="L195" s="40"/>
      <c r="M195" s="206" t="s">
        <v>1</v>
      </c>
      <c r="N195" s="207" t="s">
        <v>41</v>
      </c>
      <c r="O195" s="76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AR195" s="14" t="s">
        <v>180</v>
      </c>
      <c r="AT195" s="14" t="s">
        <v>134</v>
      </c>
      <c r="AU195" s="14" t="s">
        <v>80</v>
      </c>
      <c r="AY195" s="14" t="s">
        <v>130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4" t="s">
        <v>78</v>
      </c>
      <c r="BK195" s="210">
        <f>ROUND(I195*H195,2)</f>
        <v>0</v>
      </c>
      <c r="BL195" s="14" t="s">
        <v>180</v>
      </c>
      <c r="BM195" s="14" t="s">
        <v>365</v>
      </c>
    </row>
    <row r="196" spans="2:65" s="1" customFormat="1" ht="16.5" customHeight="1">
      <c r="B196" s="35"/>
      <c r="C196" s="223" t="s">
        <v>366</v>
      </c>
      <c r="D196" s="223" t="s">
        <v>169</v>
      </c>
      <c r="E196" s="224" t="s">
        <v>367</v>
      </c>
      <c r="F196" s="225" t="s">
        <v>368</v>
      </c>
      <c r="G196" s="226" t="s">
        <v>137</v>
      </c>
      <c r="H196" s="227">
        <v>57.845</v>
      </c>
      <c r="I196" s="228"/>
      <c r="J196" s="229">
        <f>ROUND(I196*H196,2)</f>
        <v>0</v>
      </c>
      <c r="K196" s="225" t="s">
        <v>138</v>
      </c>
      <c r="L196" s="230"/>
      <c r="M196" s="231" t="s">
        <v>1</v>
      </c>
      <c r="N196" s="232" t="s">
        <v>41</v>
      </c>
      <c r="O196" s="76"/>
      <c r="P196" s="208">
        <f>O196*H196</f>
        <v>0</v>
      </c>
      <c r="Q196" s="208">
        <v>0.0004</v>
      </c>
      <c r="R196" s="208">
        <f>Q196*H196</f>
        <v>0.023138000000000002</v>
      </c>
      <c r="S196" s="208">
        <v>0</v>
      </c>
      <c r="T196" s="209">
        <f>S196*H196</f>
        <v>0</v>
      </c>
      <c r="AR196" s="14" t="s">
        <v>331</v>
      </c>
      <c r="AT196" s="14" t="s">
        <v>169</v>
      </c>
      <c r="AU196" s="14" t="s">
        <v>80</v>
      </c>
      <c r="AY196" s="14" t="s">
        <v>130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4" t="s">
        <v>78</v>
      </c>
      <c r="BK196" s="210">
        <f>ROUND(I196*H196,2)</f>
        <v>0</v>
      </c>
      <c r="BL196" s="14" t="s">
        <v>180</v>
      </c>
      <c r="BM196" s="14" t="s">
        <v>369</v>
      </c>
    </row>
    <row r="197" spans="2:51" s="11" customFormat="1" ht="12">
      <c r="B197" s="211"/>
      <c r="C197" s="212"/>
      <c r="D197" s="213" t="s">
        <v>140</v>
      </c>
      <c r="E197" s="214" t="s">
        <v>1</v>
      </c>
      <c r="F197" s="215" t="s">
        <v>341</v>
      </c>
      <c r="G197" s="212"/>
      <c r="H197" s="216">
        <v>57.845</v>
      </c>
      <c r="I197" s="217"/>
      <c r="J197" s="212"/>
      <c r="K197" s="212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140</v>
      </c>
      <c r="AU197" s="222" t="s">
        <v>80</v>
      </c>
      <c r="AV197" s="11" t="s">
        <v>80</v>
      </c>
      <c r="AW197" s="11" t="s">
        <v>32</v>
      </c>
      <c r="AX197" s="11" t="s">
        <v>78</v>
      </c>
      <c r="AY197" s="222" t="s">
        <v>130</v>
      </c>
    </row>
    <row r="198" spans="2:65" s="1" customFormat="1" ht="16.5" customHeight="1">
      <c r="B198" s="35"/>
      <c r="C198" s="199" t="s">
        <v>370</v>
      </c>
      <c r="D198" s="199" t="s">
        <v>134</v>
      </c>
      <c r="E198" s="200" t="s">
        <v>371</v>
      </c>
      <c r="F198" s="201" t="s">
        <v>372</v>
      </c>
      <c r="G198" s="202" t="s">
        <v>165</v>
      </c>
      <c r="H198" s="203">
        <v>0.128</v>
      </c>
      <c r="I198" s="204"/>
      <c r="J198" s="205">
        <f>ROUND(I198*H198,2)</f>
        <v>0</v>
      </c>
      <c r="K198" s="201" t="s">
        <v>138</v>
      </c>
      <c r="L198" s="40"/>
      <c r="M198" s="206" t="s">
        <v>1</v>
      </c>
      <c r="N198" s="207" t="s">
        <v>41</v>
      </c>
      <c r="O198" s="76"/>
      <c r="P198" s="208">
        <f>O198*H198</f>
        <v>0</v>
      </c>
      <c r="Q198" s="208">
        <v>0</v>
      </c>
      <c r="R198" s="208">
        <f>Q198*H198</f>
        <v>0</v>
      </c>
      <c r="S198" s="208">
        <v>0</v>
      </c>
      <c r="T198" s="209">
        <f>S198*H198</f>
        <v>0</v>
      </c>
      <c r="AR198" s="14" t="s">
        <v>180</v>
      </c>
      <c r="AT198" s="14" t="s">
        <v>134</v>
      </c>
      <c r="AU198" s="14" t="s">
        <v>80</v>
      </c>
      <c r="AY198" s="14" t="s">
        <v>130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4" t="s">
        <v>78</v>
      </c>
      <c r="BK198" s="210">
        <f>ROUND(I198*H198,2)</f>
        <v>0</v>
      </c>
      <c r="BL198" s="14" t="s">
        <v>180</v>
      </c>
      <c r="BM198" s="14" t="s">
        <v>373</v>
      </c>
    </row>
    <row r="199" spans="2:65" s="1" customFormat="1" ht="16.5" customHeight="1">
      <c r="B199" s="35"/>
      <c r="C199" s="199" t="s">
        <v>374</v>
      </c>
      <c r="D199" s="199" t="s">
        <v>134</v>
      </c>
      <c r="E199" s="200" t="s">
        <v>375</v>
      </c>
      <c r="F199" s="201" t="s">
        <v>376</v>
      </c>
      <c r="G199" s="202" t="s">
        <v>165</v>
      </c>
      <c r="H199" s="203">
        <v>0.128</v>
      </c>
      <c r="I199" s="204"/>
      <c r="J199" s="205">
        <f>ROUND(I199*H199,2)</f>
        <v>0</v>
      </c>
      <c r="K199" s="201" t="s">
        <v>138</v>
      </c>
      <c r="L199" s="40"/>
      <c r="M199" s="206" t="s">
        <v>1</v>
      </c>
      <c r="N199" s="207" t="s">
        <v>41</v>
      </c>
      <c r="O199" s="76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AR199" s="14" t="s">
        <v>180</v>
      </c>
      <c r="AT199" s="14" t="s">
        <v>134</v>
      </c>
      <c r="AU199" s="14" t="s">
        <v>80</v>
      </c>
      <c r="AY199" s="14" t="s">
        <v>130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4" t="s">
        <v>78</v>
      </c>
      <c r="BK199" s="210">
        <f>ROUND(I199*H199,2)</f>
        <v>0</v>
      </c>
      <c r="BL199" s="14" t="s">
        <v>180</v>
      </c>
      <c r="BM199" s="14" t="s">
        <v>377</v>
      </c>
    </row>
    <row r="200" spans="2:63" s="10" customFormat="1" ht="22.8" customHeight="1">
      <c r="B200" s="183"/>
      <c r="C200" s="184"/>
      <c r="D200" s="185" t="s">
        <v>69</v>
      </c>
      <c r="E200" s="197" t="s">
        <v>378</v>
      </c>
      <c r="F200" s="197" t="s">
        <v>379</v>
      </c>
      <c r="G200" s="184"/>
      <c r="H200" s="184"/>
      <c r="I200" s="187"/>
      <c r="J200" s="198">
        <f>BK200</f>
        <v>0</v>
      </c>
      <c r="K200" s="184"/>
      <c r="L200" s="189"/>
      <c r="M200" s="190"/>
      <c r="N200" s="191"/>
      <c r="O200" s="191"/>
      <c r="P200" s="192">
        <f>SUM(P201:P206)</f>
        <v>0</v>
      </c>
      <c r="Q200" s="191"/>
      <c r="R200" s="192">
        <f>SUM(R201:R206)</f>
        <v>0</v>
      </c>
      <c r="S200" s="191"/>
      <c r="T200" s="193">
        <f>SUM(T201:T206)</f>
        <v>0</v>
      </c>
      <c r="AR200" s="194" t="s">
        <v>80</v>
      </c>
      <c r="AT200" s="195" t="s">
        <v>69</v>
      </c>
      <c r="AU200" s="195" t="s">
        <v>78</v>
      </c>
      <c r="AY200" s="194" t="s">
        <v>130</v>
      </c>
      <c r="BK200" s="196">
        <f>SUM(BK201:BK206)</f>
        <v>0</v>
      </c>
    </row>
    <row r="201" spans="2:65" s="1" customFormat="1" ht="16.5" customHeight="1">
      <c r="B201" s="35"/>
      <c r="C201" s="199" t="s">
        <v>380</v>
      </c>
      <c r="D201" s="199" t="s">
        <v>134</v>
      </c>
      <c r="E201" s="200" t="s">
        <v>381</v>
      </c>
      <c r="F201" s="201" t="s">
        <v>382</v>
      </c>
      <c r="G201" s="202" t="s">
        <v>241</v>
      </c>
      <c r="H201" s="203">
        <v>40</v>
      </c>
      <c r="I201" s="204"/>
      <c r="J201" s="205">
        <f>ROUND(I201*H201,2)</f>
        <v>0</v>
      </c>
      <c r="K201" s="201" t="s">
        <v>1</v>
      </c>
      <c r="L201" s="40"/>
      <c r="M201" s="206" t="s">
        <v>1</v>
      </c>
      <c r="N201" s="207" t="s">
        <v>41</v>
      </c>
      <c r="O201" s="76"/>
      <c r="P201" s="208">
        <f>O201*H201</f>
        <v>0</v>
      </c>
      <c r="Q201" s="208">
        <v>0</v>
      </c>
      <c r="R201" s="208">
        <f>Q201*H201</f>
        <v>0</v>
      </c>
      <c r="S201" s="208">
        <v>0</v>
      </c>
      <c r="T201" s="209">
        <f>S201*H201</f>
        <v>0</v>
      </c>
      <c r="AR201" s="14" t="s">
        <v>180</v>
      </c>
      <c r="AT201" s="14" t="s">
        <v>134</v>
      </c>
      <c r="AU201" s="14" t="s">
        <v>80</v>
      </c>
      <c r="AY201" s="14" t="s">
        <v>130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4" t="s">
        <v>78</v>
      </c>
      <c r="BK201" s="210">
        <f>ROUND(I201*H201,2)</f>
        <v>0</v>
      </c>
      <c r="BL201" s="14" t="s">
        <v>180</v>
      </c>
      <c r="BM201" s="14" t="s">
        <v>383</v>
      </c>
    </row>
    <row r="202" spans="2:65" s="1" customFormat="1" ht="16.5" customHeight="1">
      <c r="B202" s="35"/>
      <c r="C202" s="199" t="s">
        <v>384</v>
      </c>
      <c r="D202" s="199" t="s">
        <v>134</v>
      </c>
      <c r="E202" s="200" t="s">
        <v>385</v>
      </c>
      <c r="F202" s="201" t="s">
        <v>386</v>
      </c>
      <c r="G202" s="202" t="s">
        <v>387</v>
      </c>
      <c r="H202" s="203">
        <v>3</v>
      </c>
      <c r="I202" s="204"/>
      <c r="J202" s="205">
        <f>ROUND(I202*H202,2)</f>
        <v>0</v>
      </c>
      <c r="K202" s="201" t="s">
        <v>1</v>
      </c>
      <c r="L202" s="40"/>
      <c r="M202" s="206" t="s">
        <v>1</v>
      </c>
      <c r="N202" s="207" t="s">
        <v>41</v>
      </c>
      <c r="O202" s="76"/>
      <c r="P202" s="208">
        <f>O202*H202</f>
        <v>0</v>
      </c>
      <c r="Q202" s="208">
        <v>0</v>
      </c>
      <c r="R202" s="208">
        <f>Q202*H202</f>
        <v>0</v>
      </c>
      <c r="S202" s="208">
        <v>0</v>
      </c>
      <c r="T202" s="209">
        <f>S202*H202</f>
        <v>0</v>
      </c>
      <c r="AR202" s="14" t="s">
        <v>180</v>
      </c>
      <c r="AT202" s="14" t="s">
        <v>134</v>
      </c>
      <c r="AU202" s="14" t="s">
        <v>80</v>
      </c>
      <c r="AY202" s="14" t="s">
        <v>130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4" t="s">
        <v>78</v>
      </c>
      <c r="BK202" s="210">
        <f>ROUND(I202*H202,2)</f>
        <v>0</v>
      </c>
      <c r="BL202" s="14" t="s">
        <v>180</v>
      </c>
      <c r="BM202" s="14" t="s">
        <v>388</v>
      </c>
    </row>
    <row r="203" spans="2:65" s="1" customFormat="1" ht="16.5" customHeight="1">
      <c r="B203" s="35"/>
      <c r="C203" s="199" t="s">
        <v>389</v>
      </c>
      <c r="D203" s="199" t="s">
        <v>134</v>
      </c>
      <c r="E203" s="200" t="s">
        <v>390</v>
      </c>
      <c r="F203" s="201" t="s">
        <v>391</v>
      </c>
      <c r="G203" s="202" t="s">
        <v>392</v>
      </c>
      <c r="H203" s="203">
        <v>1</v>
      </c>
      <c r="I203" s="204"/>
      <c r="J203" s="205">
        <f>ROUND(I203*H203,2)</f>
        <v>0</v>
      </c>
      <c r="K203" s="201" t="s">
        <v>1</v>
      </c>
      <c r="L203" s="40"/>
      <c r="M203" s="206" t="s">
        <v>1</v>
      </c>
      <c r="N203" s="207" t="s">
        <v>41</v>
      </c>
      <c r="O203" s="76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AR203" s="14" t="s">
        <v>180</v>
      </c>
      <c r="AT203" s="14" t="s">
        <v>134</v>
      </c>
      <c r="AU203" s="14" t="s">
        <v>80</v>
      </c>
      <c r="AY203" s="14" t="s">
        <v>130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4" t="s">
        <v>78</v>
      </c>
      <c r="BK203" s="210">
        <f>ROUND(I203*H203,2)</f>
        <v>0</v>
      </c>
      <c r="BL203" s="14" t="s">
        <v>180</v>
      </c>
      <c r="BM203" s="14" t="s">
        <v>393</v>
      </c>
    </row>
    <row r="204" spans="2:65" s="1" customFormat="1" ht="16.5" customHeight="1">
      <c r="B204" s="35"/>
      <c r="C204" s="199" t="s">
        <v>394</v>
      </c>
      <c r="D204" s="199" t="s">
        <v>134</v>
      </c>
      <c r="E204" s="200" t="s">
        <v>395</v>
      </c>
      <c r="F204" s="201" t="s">
        <v>396</v>
      </c>
      <c r="G204" s="202" t="s">
        <v>387</v>
      </c>
      <c r="H204" s="203">
        <v>1</v>
      </c>
      <c r="I204" s="204"/>
      <c r="J204" s="205">
        <f>ROUND(I204*H204,2)</f>
        <v>0</v>
      </c>
      <c r="K204" s="201" t="s">
        <v>1</v>
      </c>
      <c r="L204" s="40"/>
      <c r="M204" s="206" t="s">
        <v>1</v>
      </c>
      <c r="N204" s="207" t="s">
        <v>41</v>
      </c>
      <c r="O204" s="76"/>
      <c r="P204" s="208">
        <f>O204*H204</f>
        <v>0</v>
      </c>
      <c r="Q204" s="208">
        <v>0</v>
      </c>
      <c r="R204" s="208">
        <f>Q204*H204</f>
        <v>0</v>
      </c>
      <c r="S204" s="208">
        <v>0</v>
      </c>
      <c r="T204" s="209">
        <f>S204*H204</f>
        <v>0</v>
      </c>
      <c r="AR204" s="14" t="s">
        <v>180</v>
      </c>
      <c r="AT204" s="14" t="s">
        <v>134</v>
      </c>
      <c r="AU204" s="14" t="s">
        <v>80</v>
      </c>
      <c r="AY204" s="14" t="s">
        <v>130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4" t="s">
        <v>78</v>
      </c>
      <c r="BK204" s="210">
        <f>ROUND(I204*H204,2)</f>
        <v>0</v>
      </c>
      <c r="BL204" s="14" t="s">
        <v>180</v>
      </c>
      <c r="BM204" s="14" t="s">
        <v>397</v>
      </c>
    </row>
    <row r="205" spans="2:65" s="1" customFormat="1" ht="16.5" customHeight="1">
      <c r="B205" s="35"/>
      <c r="C205" s="199" t="s">
        <v>398</v>
      </c>
      <c r="D205" s="199" t="s">
        <v>134</v>
      </c>
      <c r="E205" s="200" t="s">
        <v>399</v>
      </c>
      <c r="F205" s="201" t="s">
        <v>400</v>
      </c>
      <c r="G205" s="202" t="s">
        <v>392</v>
      </c>
      <c r="H205" s="203">
        <v>1</v>
      </c>
      <c r="I205" s="204"/>
      <c r="J205" s="205">
        <f>ROUND(I205*H205,2)</f>
        <v>0</v>
      </c>
      <c r="K205" s="201" t="s">
        <v>1</v>
      </c>
      <c r="L205" s="40"/>
      <c r="M205" s="206" t="s">
        <v>1</v>
      </c>
      <c r="N205" s="207" t="s">
        <v>41</v>
      </c>
      <c r="O205" s="76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AR205" s="14" t="s">
        <v>180</v>
      </c>
      <c r="AT205" s="14" t="s">
        <v>134</v>
      </c>
      <c r="AU205" s="14" t="s">
        <v>80</v>
      </c>
      <c r="AY205" s="14" t="s">
        <v>130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4" t="s">
        <v>78</v>
      </c>
      <c r="BK205" s="210">
        <f>ROUND(I205*H205,2)</f>
        <v>0</v>
      </c>
      <c r="BL205" s="14" t="s">
        <v>180</v>
      </c>
      <c r="BM205" s="14" t="s">
        <v>401</v>
      </c>
    </row>
    <row r="206" spans="2:65" s="1" customFormat="1" ht="16.5" customHeight="1">
      <c r="B206" s="35"/>
      <c r="C206" s="199" t="s">
        <v>402</v>
      </c>
      <c r="D206" s="199" t="s">
        <v>134</v>
      </c>
      <c r="E206" s="200" t="s">
        <v>403</v>
      </c>
      <c r="F206" s="201" t="s">
        <v>404</v>
      </c>
      <c r="G206" s="202" t="s">
        <v>392</v>
      </c>
      <c r="H206" s="203">
        <v>1</v>
      </c>
      <c r="I206" s="204"/>
      <c r="J206" s="205">
        <f>ROUND(I206*H206,2)</f>
        <v>0</v>
      </c>
      <c r="K206" s="201" t="s">
        <v>1</v>
      </c>
      <c r="L206" s="40"/>
      <c r="M206" s="206" t="s">
        <v>1</v>
      </c>
      <c r="N206" s="207" t="s">
        <v>41</v>
      </c>
      <c r="O206" s="76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AR206" s="14" t="s">
        <v>180</v>
      </c>
      <c r="AT206" s="14" t="s">
        <v>134</v>
      </c>
      <c r="AU206" s="14" t="s">
        <v>80</v>
      </c>
      <c r="AY206" s="14" t="s">
        <v>130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4" t="s">
        <v>78</v>
      </c>
      <c r="BK206" s="210">
        <f>ROUND(I206*H206,2)</f>
        <v>0</v>
      </c>
      <c r="BL206" s="14" t="s">
        <v>180</v>
      </c>
      <c r="BM206" s="14" t="s">
        <v>405</v>
      </c>
    </row>
    <row r="207" spans="2:63" s="10" customFormat="1" ht="22.8" customHeight="1">
      <c r="B207" s="183"/>
      <c r="C207" s="184"/>
      <c r="D207" s="185" t="s">
        <v>69</v>
      </c>
      <c r="E207" s="197" t="s">
        <v>406</v>
      </c>
      <c r="F207" s="197" t="s">
        <v>407</v>
      </c>
      <c r="G207" s="184"/>
      <c r="H207" s="184"/>
      <c r="I207" s="187"/>
      <c r="J207" s="198">
        <f>BK207</f>
        <v>0</v>
      </c>
      <c r="K207" s="184"/>
      <c r="L207" s="189"/>
      <c r="M207" s="190"/>
      <c r="N207" s="191"/>
      <c r="O207" s="191"/>
      <c r="P207" s="192">
        <f>P208+P220+P224+P229</f>
        <v>0</v>
      </c>
      <c r="Q207" s="191"/>
      <c r="R207" s="192">
        <f>R208+R220+R224+R229</f>
        <v>0</v>
      </c>
      <c r="S207" s="191"/>
      <c r="T207" s="193">
        <f>T208+T220+T224+T229</f>
        <v>0</v>
      </c>
      <c r="AR207" s="194" t="s">
        <v>80</v>
      </c>
      <c r="AT207" s="195" t="s">
        <v>69</v>
      </c>
      <c r="AU207" s="195" t="s">
        <v>78</v>
      </c>
      <c r="AY207" s="194" t="s">
        <v>130</v>
      </c>
      <c r="BK207" s="196">
        <f>BK208+BK220+BK224+BK229</f>
        <v>0</v>
      </c>
    </row>
    <row r="208" spans="2:63" s="10" customFormat="1" ht="20.85" customHeight="1">
      <c r="B208" s="183"/>
      <c r="C208" s="184"/>
      <c r="D208" s="185" t="s">
        <v>69</v>
      </c>
      <c r="E208" s="197" t="s">
        <v>408</v>
      </c>
      <c r="F208" s="197" t="s">
        <v>409</v>
      </c>
      <c r="G208" s="184"/>
      <c r="H208" s="184"/>
      <c r="I208" s="187"/>
      <c r="J208" s="198">
        <f>BK208</f>
        <v>0</v>
      </c>
      <c r="K208" s="184"/>
      <c r="L208" s="189"/>
      <c r="M208" s="190"/>
      <c r="N208" s="191"/>
      <c r="O208" s="191"/>
      <c r="P208" s="192">
        <f>SUM(P209:P219)</f>
        <v>0</v>
      </c>
      <c r="Q208" s="191"/>
      <c r="R208" s="192">
        <f>SUM(R209:R219)</f>
        <v>0</v>
      </c>
      <c r="S208" s="191"/>
      <c r="T208" s="193">
        <f>SUM(T209:T219)</f>
        <v>0</v>
      </c>
      <c r="AR208" s="194" t="s">
        <v>80</v>
      </c>
      <c r="AT208" s="195" t="s">
        <v>69</v>
      </c>
      <c r="AU208" s="195" t="s">
        <v>80</v>
      </c>
      <c r="AY208" s="194" t="s">
        <v>130</v>
      </c>
      <c r="BK208" s="196">
        <f>SUM(BK209:BK219)</f>
        <v>0</v>
      </c>
    </row>
    <row r="209" spans="2:65" s="1" customFormat="1" ht="16.5" customHeight="1">
      <c r="B209" s="35"/>
      <c r="C209" s="199" t="s">
        <v>410</v>
      </c>
      <c r="D209" s="199" t="s">
        <v>134</v>
      </c>
      <c r="E209" s="200" t="s">
        <v>411</v>
      </c>
      <c r="F209" s="201" t="s">
        <v>412</v>
      </c>
      <c r="G209" s="202" t="s">
        <v>387</v>
      </c>
      <c r="H209" s="203">
        <v>2</v>
      </c>
      <c r="I209" s="204"/>
      <c r="J209" s="205">
        <f>ROUND(I209*H209,2)</f>
        <v>0</v>
      </c>
      <c r="K209" s="201" t="s">
        <v>1</v>
      </c>
      <c r="L209" s="40"/>
      <c r="M209" s="206" t="s">
        <v>1</v>
      </c>
      <c r="N209" s="207" t="s">
        <v>41</v>
      </c>
      <c r="O209" s="76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AR209" s="14" t="s">
        <v>180</v>
      </c>
      <c r="AT209" s="14" t="s">
        <v>134</v>
      </c>
      <c r="AU209" s="14" t="s">
        <v>131</v>
      </c>
      <c r="AY209" s="14" t="s">
        <v>130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4" t="s">
        <v>78</v>
      </c>
      <c r="BK209" s="210">
        <f>ROUND(I209*H209,2)</f>
        <v>0</v>
      </c>
      <c r="BL209" s="14" t="s">
        <v>180</v>
      </c>
      <c r="BM209" s="14" t="s">
        <v>413</v>
      </c>
    </row>
    <row r="210" spans="2:65" s="1" customFormat="1" ht="16.5" customHeight="1">
      <c r="B210" s="35"/>
      <c r="C210" s="199" t="s">
        <v>414</v>
      </c>
      <c r="D210" s="199" t="s">
        <v>134</v>
      </c>
      <c r="E210" s="200" t="s">
        <v>415</v>
      </c>
      <c r="F210" s="201" t="s">
        <v>416</v>
      </c>
      <c r="G210" s="202" t="s">
        <v>387</v>
      </c>
      <c r="H210" s="203">
        <v>2</v>
      </c>
      <c r="I210" s="204"/>
      <c r="J210" s="205">
        <f>ROUND(I210*H210,2)</f>
        <v>0</v>
      </c>
      <c r="K210" s="201" t="s">
        <v>1</v>
      </c>
      <c r="L210" s="40"/>
      <c r="M210" s="206" t="s">
        <v>1</v>
      </c>
      <c r="N210" s="207" t="s">
        <v>41</v>
      </c>
      <c r="O210" s="76"/>
      <c r="P210" s="208">
        <f>O210*H210</f>
        <v>0</v>
      </c>
      <c r="Q210" s="208">
        <v>0</v>
      </c>
      <c r="R210" s="208">
        <f>Q210*H210</f>
        <v>0</v>
      </c>
      <c r="S210" s="208">
        <v>0</v>
      </c>
      <c r="T210" s="209">
        <f>S210*H210</f>
        <v>0</v>
      </c>
      <c r="AR210" s="14" t="s">
        <v>180</v>
      </c>
      <c r="AT210" s="14" t="s">
        <v>134</v>
      </c>
      <c r="AU210" s="14" t="s">
        <v>131</v>
      </c>
      <c r="AY210" s="14" t="s">
        <v>130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4" t="s">
        <v>78</v>
      </c>
      <c r="BK210" s="210">
        <f>ROUND(I210*H210,2)</f>
        <v>0</v>
      </c>
      <c r="BL210" s="14" t="s">
        <v>180</v>
      </c>
      <c r="BM210" s="14" t="s">
        <v>417</v>
      </c>
    </row>
    <row r="211" spans="2:65" s="1" customFormat="1" ht="22.5" customHeight="1">
      <c r="B211" s="35"/>
      <c r="C211" s="199" t="s">
        <v>418</v>
      </c>
      <c r="D211" s="199" t="s">
        <v>134</v>
      </c>
      <c r="E211" s="200" t="s">
        <v>419</v>
      </c>
      <c r="F211" s="201" t="s">
        <v>420</v>
      </c>
      <c r="G211" s="202" t="s">
        <v>387</v>
      </c>
      <c r="H211" s="203">
        <v>8</v>
      </c>
      <c r="I211" s="204"/>
      <c r="J211" s="205">
        <f>ROUND(I211*H211,2)</f>
        <v>0</v>
      </c>
      <c r="K211" s="201" t="s">
        <v>1</v>
      </c>
      <c r="L211" s="40"/>
      <c r="M211" s="206" t="s">
        <v>1</v>
      </c>
      <c r="N211" s="207" t="s">
        <v>41</v>
      </c>
      <c r="O211" s="76"/>
      <c r="P211" s="208">
        <f>O211*H211</f>
        <v>0</v>
      </c>
      <c r="Q211" s="208">
        <v>0</v>
      </c>
      <c r="R211" s="208">
        <f>Q211*H211</f>
        <v>0</v>
      </c>
      <c r="S211" s="208">
        <v>0</v>
      </c>
      <c r="T211" s="209">
        <f>S211*H211</f>
        <v>0</v>
      </c>
      <c r="AR211" s="14" t="s">
        <v>180</v>
      </c>
      <c r="AT211" s="14" t="s">
        <v>134</v>
      </c>
      <c r="AU211" s="14" t="s">
        <v>131</v>
      </c>
      <c r="AY211" s="14" t="s">
        <v>130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4" t="s">
        <v>78</v>
      </c>
      <c r="BK211" s="210">
        <f>ROUND(I211*H211,2)</f>
        <v>0</v>
      </c>
      <c r="BL211" s="14" t="s">
        <v>180</v>
      </c>
      <c r="BM211" s="14" t="s">
        <v>421</v>
      </c>
    </row>
    <row r="212" spans="2:65" s="1" customFormat="1" ht="22.5" customHeight="1">
      <c r="B212" s="35"/>
      <c r="C212" s="199" t="s">
        <v>422</v>
      </c>
      <c r="D212" s="199" t="s">
        <v>134</v>
      </c>
      <c r="E212" s="200" t="s">
        <v>423</v>
      </c>
      <c r="F212" s="201" t="s">
        <v>424</v>
      </c>
      <c r="G212" s="202" t="s">
        <v>387</v>
      </c>
      <c r="H212" s="203">
        <v>1</v>
      </c>
      <c r="I212" s="204"/>
      <c r="J212" s="205">
        <f>ROUND(I212*H212,2)</f>
        <v>0</v>
      </c>
      <c r="K212" s="201" t="s">
        <v>1</v>
      </c>
      <c r="L212" s="40"/>
      <c r="M212" s="206" t="s">
        <v>1</v>
      </c>
      <c r="N212" s="207" t="s">
        <v>41</v>
      </c>
      <c r="O212" s="76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AR212" s="14" t="s">
        <v>180</v>
      </c>
      <c r="AT212" s="14" t="s">
        <v>134</v>
      </c>
      <c r="AU212" s="14" t="s">
        <v>131</v>
      </c>
      <c r="AY212" s="14" t="s">
        <v>130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4" t="s">
        <v>78</v>
      </c>
      <c r="BK212" s="210">
        <f>ROUND(I212*H212,2)</f>
        <v>0</v>
      </c>
      <c r="BL212" s="14" t="s">
        <v>180</v>
      </c>
      <c r="BM212" s="14" t="s">
        <v>425</v>
      </c>
    </row>
    <row r="213" spans="2:65" s="1" customFormat="1" ht="16.5" customHeight="1">
      <c r="B213" s="35"/>
      <c r="C213" s="199" t="s">
        <v>426</v>
      </c>
      <c r="D213" s="199" t="s">
        <v>134</v>
      </c>
      <c r="E213" s="200" t="s">
        <v>427</v>
      </c>
      <c r="F213" s="201" t="s">
        <v>428</v>
      </c>
      <c r="G213" s="202" t="s">
        <v>241</v>
      </c>
      <c r="H213" s="203">
        <v>95</v>
      </c>
      <c r="I213" s="204"/>
      <c r="J213" s="205">
        <f>ROUND(I213*H213,2)</f>
        <v>0</v>
      </c>
      <c r="K213" s="201" t="s">
        <v>1</v>
      </c>
      <c r="L213" s="40"/>
      <c r="M213" s="206" t="s">
        <v>1</v>
      </c>
      <c r="N213" s="207" t="s">
        <v>41</v>
      </c>
      <c r="O213" s="76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AR213" s="14" t="s">
        <v>180</v>
      </c>
      <c r="AT213" s="14" t="s">
        <v>134</v>
      </c>
      <c r="AU213" s="14" t="s">
        <v>131</v>
      </c>
      <c r="AY213" s="14" t="s">
        <v>130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4" t="s">
        <v>78</v>
      </c>
      <c r="BK213" s="210">
        <f>ROUND(I213*H213,2)</f>
        <v>0</v>
      </c>
      <c r="BL213" s="14" t="s">
        <v>180</v>
      </c>
      <c r="BM213" s="14" t="s">
        <v>429</v>
      </c>
    </row>
    <row r="214" spans="2:65" s="1" customFormat="1" ht="16.5" customHeight="1">
      <c r="B214" s="35"/>
      <c r="C214" s="199" t="s">
        <v>430</v>
      </c>
      <c r="D214" s="199" t="s">
        <v>134</v>
      </c>
      <c r="E214" s="200" t="s">
        <v>431</v>
      </c>
      <c r="F214" s="201" t="s">
        <v>432</v>
      </c>
      <c r="G214" s="202" t="s">
        <v>241</v>
      </c>
      <c r="H214" s="203">
        <v>55</v>
      </c>
      <c r="I214" s="204"/>
      <c r="J214" s="205">
        <f>ROUND(I214*H214,2)</f>
        <v>0</v>
      </c>
      <c r="K214" s="201" t="s">
        <v>1</v>
      </c>
      <c r="L214" s="40"/>
      <c r="M214" s="206" t="s">
        <v>1</v>
      </c>
      <c r="N214" s="207" t="s">
        <v>41</v>
      </c>
      <c r="O214" s="76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AR214" s="14" t="s">
        <v>180</v>
      </c>
      <c r="AT214" s="14" t="s">
        <v>134</v>
      </c>
      <c r="AU214" s="14" t="s">
        <v>131</v>
      </c>
      <c r="AY214" s="14" t="s">
        <v>130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4" t="s">
        <v>78</v>
      </c>
      <c r="BK214" s="210">
        <f>ROUND(I214*H214,2)</f>
        <v>0</v>
      </c>
      <c r="BL214" s="14" t="s">
        <v>180</v>
      </c>
      <c r="BM214" s="14" t="s">
        <v>433</v>
      </c>
    </row>
    <row r="215" spans="2:65" s="1" customFormat="1" ht="16.5" customHeight="1">
      <c r="B215" s="35"/>
      <c r="C215" s="199" t="s">
        <v>434</v>
      </c>
      <c r="D215" s="199" t="s">
        <v>134</v>
      </c>
      <c r="E215" s="200" t="s">
        <v>435</v>
      </c>
      <c r="F215" s="201" t="s">
        <v>436</v>
      </c>
      <c r="G215" s="202" t="s">
        <v>387</v>
      </c>
      <c r="H215" s="203">
        <v>5</v>
      </c>
      <c r="I215" s="204"/>
      <c r="J215" s="205">
        <f>ROUND(I215*H215,2)</f>
        <v>0</v>
      </c>
      <c r="K215" s="201" t="s">
        <v>1</v>
      </c>
      <c r="L215" s="40"/>
      <c r="M215" s="206" t="s">
        <v>1</v>
      </c>
      <c r="N215" s="207" t="s">
        <v>41</v>
      </c>
      <c r="O215" s="76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AR215" s="14" t="s">
        <v>180</v>
      </c>
      <c r="AT215" s="14" t="s">
        <v>134</v>
      </c>
      <c r="AU215" s="14" t="s">
        <v>131</v>
      </c>
      <c r="AY215" s="14" t="s">
        <v>130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4" t="s">
        <v>78</v>
      </c>
      <c r="BK215" s="210">
        <f>ROUND(I215*H215,2)</f>
        <v>0</v>
      </c>
      <c r="BL215" s="14" t="s">
        <v>180</v>
      </c>
      <c r="BM215" s="14" t="s">
        <v>437</v>
      </c>
    </row>
    <row r="216" spans="2:65" s="1" customFormat="1" ht="16.5" customHeight="1">
      <c r="B216" s="35"/>
      <c r="C216" s="199" t="s">
        <v>253</v>
      </c>
      <c r="D216" s="199" t="s">
        <v>134</v>
      </c>
      <c r="E216" s="200" t="s">
        <v>438</v>
      </c>
      <c r="F216" s="201" t="s">
        <v>439</v>
      </c>
      <c r="G216" s="202" t="s">
        <v>387</v>
      </c>
      <c r="H216" s="203">
        <v>5</v>
      </c>
      <c r="I216" s="204"/>
      <c r="J216" s="205">
        <f>ROUND(I216*H216,2)</f>
        <v>0</v>
      </c>
      <c r="K216" s="201" t="s">
        <v>1</v>
      </c>
      <c r="L216" s="40"/>
      <c r="M216" s="206" t="s">
        <v>1</v>
      </c>
      <c r="N216" s="207" t="s">
        <v>41</v>
      </c>
      <c r="O216" s="76"/>
      <c r="P216" s="208">
        <f>O216*H216</f>
        <v>0</v>
      </c>
      <c r="Q216" s="208">
        <v>0</v>
      </c>
      <c r="R216" s="208">
        <f>Q216*H216</f>
        <v>0</v>
      </c>
      <c r="S216" s="208">
        <v>0</v>
      </c>
      <c r="T216" s="209">
        <f>S216*H216</f>
        <v>0</v>
      </c>
      <c r="AR216" s="14" t="s">
        <v>180</v>
      </c>
      <c r="AT216" s="14" t="s">
        <v>134</v>
      </c>
      <c r="AU216" s="14" t="s">
        <v>131</v>
      </c>
      <c r="AY216" s="14" t="s">
        <v>130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4" t="s">
        <v>78</v>
      </c>
      <c r="BK216" s="210">
        <f>ROUND(I216*H216,2)</f>
        <v>0</v>
      </c>
      <c r="BL216" s="14" t="s">
        <v>180</v>
      </c>
      <c r="BM216" s="14" t="s">
        <v>440</v>
      </c>
    </row>
    <row r="217" spans="2:65" s="1" customFormat="1" ht="16.5" customHeight="1">
      <c r="B217" s="35"/>
      <c r="C217" s="199" t="s">
        <v>260</v>
      </c>
      <c r="D217" s="199" t="s">
        <v>134</v>
      </c>
      <c r="E217" s="200" t="s">
        <v>441</v>
      </c>
      <c r="F217" s="201" t="s">
        <v>442</v>
      </c>
      <c r="G217" s="202" t="s">
        <v>387</v>
      </c>
      <c r="H217" s="203">
        <v>5</v>
      </c>
      <c r="I217" s="204"/>
      <c r="J217" s="205">
        <f>ROUND(I217*H217,2)</f>
        <v>0</v>
      </c>
      <c r="K217" s="201" t="s">
        <v>1</v>
      </c>
      <c r="L217" s="40"/>
      <c r="M217" s="206" t="s">
        <v>1</v>
      </c>
      <c r="N217" s="207" t="s">
        <v>41</v>
      </c>
      <c r="O217" s="76"/>
      <c r="P217" s="208">
        <f>O217*H217</f>
        <v>0</v>
      </c>
      <c r="Q217" s="208">
        <v>0</v>
      </c>
      <c r="R217" s="208">
        <f>Q217*H217</f>
        <v>0</v>
      </c>
      <c r="S217" s="208">
        <v>0</v>
      </c>
      <c r="T217" s="209">
        <f>S217*H217</f>
        <v>0</v>
      </c>
      <c r="AR217" s="14" t="s">
        <v>180</v>
      </c>
      <c r="AT217" s="14" t="s">
        <v>134</v>
      </c>
      <c r="AU217" s="14" t="s">
        <v>131</v>
      </c>
      <c r="AY217" s="14" t="s">
        <v>130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4" t="s">
        <v>78</v>
      </c>
      <c r="BK217" s="210">
        <f>ROUND(I217*H217,2)</f>
        <v>0</v>
      </c>
      <c r="BL217" s="14" t="s">
        <v>180</v>
      </c>
      <c r="BM217" s="14" t="s">
        <v>443</v>
      </c>
    </row>
    <row r="218" spans="2:65" s="1" customFormat="1" ht="16.5" customHeight="1">
      <c r="B218" s="35"/>
      <c r="C218" s="199" t="s">
        <v>272</v>
      </c>
      <c r="D218" s="199" t="s">
        <v>134</v>
      </c>
      <c r="E218" s="200" t="s">
        <v>444</v>
      </c>
      <c r="F218" s="201" t="s">
        <v>445</v>
      </c>
      <c r="G218" s="202" t="s">
        <v>387</v>
      </c>
      <c r="H218" s="203">
        <v>15</v>
      </c>
      <c r="I218" s="204"/>
      <c r="J218" s="205">
        <f>ROUND(I218*H218,2)</f>
        <v>0</v>
      </c>
      <c r="K218" s="201" t="s">
        <v>1</v>
      </c>
      <c r="L218" s="40"/>
      <c r="M218" s="206" t="s">
        <v>1</v>
      </c>
      <c r="N218" s="207" t="s">
        <v>41</v>
      </c>
      <c r="O218" s="76"/>
      <c r="P218" s="208">
        <f>O218*H218</f>
        <v>0</v>
      </c>
      <c r="Q218" s="208">
        <v>0</v>
      </c>
      <c r="R218" s="208">
        <f>Q218*H218</f>
        <v>0</v>
      </c>
      <c r="S218" s="208">
        <v>0</v>
      </c>
      <c r="T218" s="209">
        <f>S218*H218</f>
        <v>0</v>
      </c>
      <c r="AR218" s="14" t="s">
        <v>180</v>
      </c>
      <c r="AT218" s="14" t="s">
        <v>134</v>
      </c>
      <c r="AU218" s="14" t="s">
        <v>131</v>
      </c>
      <c r="AY218" s="14" t="s">
        <v>130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4" t="s">
        <v>78</v>
      </c>
      <c r="BK218" s="210">
        <f>ROUND(I218*H218,2)</f>
        <v>0</v>
      </c>
      <c r="BL218" s="14" t="s">
        <v>180</v>
      </c>
      <c r="BM218" s="14" t="s">
        <v>446</v>
      </c>
    </row>
    <row r="219" spans="2:65" s="1" customFormat="1" ht="16.5" customHeight="1">
      <c r="B219" s="35"/>
      <c r="C219" s="199" t="s">
        <v>447</v>
      </c>
      <c r="D219" s="199" t="s">
        <v>134</v>
      </c>
      <c r="E219" s="200" t="s">
        <v>448</v>
      </c>
      <c r="F219" s="201" t="s">
        <v>449</v>
      </c>
      <c r="G219" s="202" t="s">
        <v>387</v>
      </c>
      <c r="H219" s="203">
        <v>2</v>
      </c>
      <c r="I219" s="204"/>
      <c r="J219" s="205">
        <f>ROUND(I219*H219,2)</f>
        <v>0</v>
      </c>
      <c r="K219" s="201" t="s">
        <v>1</v>
      </c>
      <c r="L219" s="40"/>
      <c r="M219" s="206" t="s">
        <v>1</v>
      </c>
      <c r="N219" s="207" t="s">
        <v>41</v>
      </c>
      <c r="O219" s="76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AR219" s="14" t="s">
        <v>180</v>
      </c>
      <c r="AT219" s="14" t="s">
        <v>134</v>
      </c>
      <c r="AU219" s="14" t="s">
        <v>131</v>
      </c>
      <c r="AY219" s="14" t="s">
        <v>130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4" t="s">
        <v>78</v>
      </c>
      <c r="BK219" s="210">
        <f>ROUND(I219*H219,2)</f>
        <v>0</v>
      </c>
      <c r="BL219" s="14" t="s">
        <v>180</v>
      </c>
      <c r="BM219" s="14" t="s">
        <v>450</v>
      </c>
    </row>
    <row r="220" spans="2:63" s="10" customFormat="1" ht="20.85" customHeight="1">
      <c r="B220" s="183"/>
      <c r="C220" s="184"/>
      <c r="D220" s="185" t="s">
        <v>69</v>
      </c>
      <c r="E220" s="197" t="s">
        <v>451</v>
      </c>
      <c r="F220" s="197" t="s">
        <v>452</v>
      </c>
      <c r="G220" s="184"/>
      <c r="H220" s="184"/>
      <c r="I220" s="187"/>
      <c r="J220" s="198">
        <f>BK220</f>
        <v>0</v>
      </c>
      <c r="K220" s="184"/>
      <c r="L220" s="189"/>
      <c r="M220" s="190"/>
      <c r="N220" s="191"/>
      <c r="O220" s="191"/>
      <c r="P220" s="192">
        <f>SUM(P221:P223)</f>
        <v>0</v>
      </c>
      <c r="Q220" s="191"/>
      <c r="R220" s="192">
        <f>SUM(R221:R223)</f>
        <v>0</v>
      </c>
      <c r="S220" s="191"/>
      <c r="T220" s="193">
        <f>SUM(T221:T223)</f>
        <v>0</v>
      </c>
      <c r="AR220" s="194" t="s">
        <v>80</v>
      </c>
      <c r="AT220" s="195" t="s">
        <v>69</v>
      </c>
      <c r="AU220" s="195" t="s">
        <v>80</v>
      </c>
      <c r="AY220" s="194" t="s">
        <v>130</v>
      </c>
      <c r="BK220" s="196">
        <f>SUM(BK221:BK223)</f>
        <v>0</v>
      </c>
    </row>
    <row r="221" spans="2:65" s="1" customFormat="1" ht="16.5" customHeight="1">
      <c r="B221" s="35"/>
      <c r="C221" s="199" t="s">
        <v>453</v>
      </c>
      <c r="D221" s="199" t="s">
        <v>134</v>
      </c>
      <c r="E221" s="200" t="s">
        <v>454</v>
      </c>
      <c r="F221" s="201" t="s">
        <v>455</v>
      </c>
      <c r="G221" s="202" t="s">
        <v>387</v>
      </c>
      <c r="H221" s="203">
        <v>2</v>
      </c>
      <c r="I221" s="204"/>
      <c r="J221" s="205">
        <f>ROUND(I221*H221,2)</f>
        <v>0</v>
      </c>
      <c r="K221" s="201" t="s">
        <v>1</v>
      </c>
      <c r="L221" s="40"/>
      <c r="M221" s="206" t="s">
        <v>1</v>
      </c>
      <c r="N221" s="207" t="s">
        <v>41</v>
      </c>
      <c r="O221" s="76"/>
      <c r="P221" s="208">
        <f>O221*H221</f>
        <v>0</v>
      </c>
      <c r="Q221" s="208">
        <v>0</v>
      </c>
      <c r="R221" s="208">
        <f>Q221*H221</f>
        <v>0</v>
      </c>
      <c r="S221" s="208">
        <v>0</v>
      </c>
      <c r="T221" s="209">
        <f>S221*H221</f>
        <v>0</v>
      </c>
      <c r="AR221" s="14" t="s">
        <v>180</v>
      </c>
      <c r="AT221" s="14" t="s">
        <v>134</v>
      </c>
      <c r="AU221" s="14" t="s">
        <v>131</v>
      </c>
      <c r="AY221" s="14" t="s">
        <v>130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4" t="s">
        <v>78</v>
      </c>
      <c r="BK221" s="210">
        <f>ROUND(I221*H221,2)</f>
        <v>0</v>
      </c>
      <c r="BL221" s="14" t="s">
        <v>180</v>
      </c>
      <c r="BM221" s="14" t="s">
        <v>456</v>
      </c>
    </row>
    <row r="222" spans="2:65" s="1" customFormat="1" ht="16.5" customHeight="1">
      <c r="B222" s="35"/>
      <c r="C222" s="199" t="s">
        <v>457</v>
      </c>
      <c r="D222" s="199" t="s">
        <v>134</v>
      </c>
      <c r="E222" s="200" t="s">
        <v>458</v>
      </c>
      <c r="F222" s="201" t="s">
        <v>459</v>
      </c>
      <c r="G222" s="202" t="s">
        <v>241</v>
      </c>
      <c r="H222" s="203">
        <v>20</v>
      </c>
      <c r="I222" s="204"/>
      <c r="J222" s="205">
        <f>ROUND(I222*H222,2)</f>
        <v>0</v>
      </c>
      <c r="K222" s="201" t="s">
        <v>1</v>
      </c>
      <c r="L222" s="40"/>
      <c r="M222" s="206" t="s">
        <v>1</v>
      </c>
      <c r="N222" s="207" t="s">
        <v>41</v>
      </c>
      <c r="O222" s="76"/>
      <c r="P222" s="208">
        <f>O222*H222</f>
        <v>0</v>
      </c>
      <c r="Q222" s="208">
        <v>0</v>
      </c>
      <c r="R222" s="208">
        <f>Q222*H222</f>
        <v>0</v>
      </c>
      <c r="S222" s="208">
        <v>0</v>
      </c>
      <c r="T222" s="209">
        <f>S222*H222</f>
        <v>0</v>
      </c>
      <c r="AR222" s="14" t="s">
        <v>180</v>
      </c>
      <c r="AT222" s="14" t="s">
        <v>134</v>
      </c>
      <c r="AU222" s="14" t="s">
        <v>131</v>
      </c>
      <c r="AY222" s="14" t="s">
        <v>130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4" t="s">
        <v>78</v>
      </c>
      <c r="BK222" s="210">
        <f>ROUND(I222*H222,2)</f>
        <v>0</v>
      </c>
      <c r="BL222" s="14" t="s">
        <v>180</v>
      </c>
      <c r="BM222" s="14" t="s">
        <v>460</v>
      </c>
    </row>
    <row r="223" spans="2:65" s="1" customFormat="1" ht="16.5" customHeight="1">
      <c r="B223" s="35"/>
      <c r="C223" s="199" t="s">
        <v>461</v>
      </c>
      <c r="D223" s="199" t="s">
        <v>134</v>
      </c>
      <c r="E223" s="200" t="s">
        <v>462</v>
      </c>
      <c r="F223" s="201" t="s">
        <v>463</v>
      </c>
      <c r="G223" s="202" t="s">
        <v>387</v>
      </c>
      <c r="H223" s="203">
        <v>2</v>
      </c>
      <c r="I223" s="204"/>
      <c r="J223" s="205">
        <f>ROUND(I223*H223,2)</f>
        <v>0</v>
      </c>
      <c r="K223" s="201" t="s">
        <v>1</v>
      </c>
      <c r="L223" s="40"/>
      <c r="M223" s="206" t="s">
        <v>1</v>
      </c>
      <c r="N223" s="207" t="s">
        <v>41</v>
      </c>
      <c r="O223" s="76"/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209">
        <f>S223*H223</f>
        <v>0</v>
      </c>
      <c r="AR223" s="14" t="s">
        <v>180</v>
      </c>
      <c r="AT223" s="14" t="s">
        <v>134</v>
      </c>
      <c r="AU223" s="14" t="s">
        <v>131</v>
      </c>
      <c r="AY223" s="14" t="s">
        <v>130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4" t="s">
        <v>78</v>
      </c>
      <c r="BK223" s="210">
        <f>ROUND(I223*H223,2)</f>
        <v>0</v>
      </c>
      <c r="BL223" s="14" t="s">
        <v>180</v>
      </c>
      <c r="BM223" s="14" t="s">
        <v>464</v>
      </c>
    </row>
    <row r="224" spans="2:63" s="10" customFormat="1" ht="20.85" customHeight="1">
      <c r="B224" s="183"/>
      <c r="C224" s="184"/>
      <c r="D224" s="185" t="s">
        <v>69</v>
      </c>
      <c r="E224" s="197" t="s">
        <v>465</v>
      </c>
      <c r="F224" s="197" t="s">
        <v>466</v>
      </c>
      <c r="G224" s="184"/>
      <c r="H224" s="184"/>
      <c r="I224" s="187"/>
      <c r="J224" s="198">
        <f>BK224</f>
        <v>0</v>
      </c>
      <c r="K224" s="184"/>
      <c r="L224" s="189"/>
      <c r="M224" s="190"/>
      <c r="N224" s="191"/>
      <c r="O224" s="191"/>
      <c r="P224" s="192">
        <f>SUM(P225:P228)</f>
        <v>0</v>
      </c>
      <c r="Q224" s="191"/>
      <c r="R224" s="192">
        <f>SUM(R225:R228)</f>
        <v>0</v>
      </c>
      <c r="S224" s="191"/>
      <c r="T224" s="193">
        <f>SUM(T225:T228)</f>
        <v>0</v>
      </c>
      <c r="AR224" s="194" t="s">
        <v>80</v>
      </c>
      <c r="AT224" s="195" t="s">
        <v>69</v>
      </c>
      <c r="AU224" s="195" t="s">
        <v>80</v>
      </c>
      <c r="AY224" s="194" t="s">
        <v>130</v>
      </c>
      <c r="BK224" s="196">
        <f>SUM(BK225:BK228)</f>
        <v>0</v>
      </c>
    </row>
    <row r="225" spans="2:65" s="1" customFormat="1" ht="16.5" customHeight="1">
      <c r="B225" s="35"/>
      <c r="C225" s="199" t="s">
        <v>467</v>
      </c>
      <c r="D225" s="199" t="s">
        <v>134</v>
      </c>
      <c r="E225" s="200" t="s">
        <v>468</v>
      </c>
      <c r="F225" s="201" t="s">
        <v>469</v>
      </c>
      <c r="G225" s="202" t="s">
        <v>387</v>
      </c>
      <c r="H225" s="203">
        <v>2</v>
      </c>
      <c r="I225" s="204"/>
      <c r="J225" s="205">
        <f>ROUND(I225*H225,2)</f>
        <v>0</v>
      </c>
      <c r="K225" s="201" t="s">
        <v>1</v>
      </c>
      <c r="L225" s="40"/>
      <c r="M225" s="206" t="s">
        <v>1</v>
      </c>
      <c r="N225" s="207" t="s">
        <v>41</v>
      </c>
      <c r="O225" s="76"/>
      <c r="P225" s="208">
        <f>O225*H225</f>
        <v>0</v>
      </c>
      <c r="Q225" s="208">
        <v>0</v>
      </c>
      <c r="R225" s="208">
        <f>Q225*H225</f>
        <v>0</v>
      </c>
      <c r="S225" s="208">
        <v>0</v>
      </c>
      <c r="T225" s="209">
        <f>S225*H225</f>
        <v>0</v>
      </c>
      <c r="AR225" s="14" t="s">
        <v>180</v>
      </c>
      <c r="AT225" s="14" t="s">
        <v>134</v>
      </c>
      <c r="AU225" s="14" t="s">
        <v>131</v>
      </c>
      <c r="AY225" s="14" t="s">
        <v>130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4" t="s">
        <v>78</v>
      </c>
      <c r="BK225" s="210">
        <f>ROUND(I225*H225,2)</f>
        <v>0</v>
      </c>
      <c r="BL225" s="14" t="s">
        <v>180</v>
      </c>
      <c r="BM225" s="14" t="s">
        <v>470</v>
      </c>
    </row>
    <row r="226" spans="2:65" s="1" customFormat="1" ht="16.5" customHeight="1">
      <c r="B226" s="35"/>
      <c r="C226" s="199" t="s">
        <v>471</v>
      </c>
      <c r="D226" s="199" t="s">
        <v>134</v>
      </c>
      <c r="E226" s="200" t="s">
        <v>472</v>
      </c>
      <c r="F226" s="201" t="s">
        <v>473</v>
      </c>
      <c r="G226" s="202" t="s">
        <v>387</v>
      </c>
      <c r="H226" s="203">
        <v>2</v>
      </c>
      <c r="I226" s="204"/>
      <c r="J226" s="205">
        <f>ROUND(I226*H226,2)</f>
        <v>0</v>
      </c>
      <c r="K226" s="201" t="s">
        <v>1</v>
      </c>
      <c r="L226" s="40"/>
      <c r="M226" s="206" t="s">
        <v>1</v>
      </c>
      <c r="N226" s="207" t="s">
        <v>41</v>
      </c>
      <c r="O226" s="76"/>
      <c r="P226" s="208">
        <f>O226*H226</f>
        <v>0</v>
      </c>
      <c r="Q226" s="208">
        <v>0</v>
      </c>
      <c r="R226" s="208">
        <f>Q226*H226</f>
        <v>0</v>
      </c>
      <c r="S226" s="208">
        <v>0</v>
      </c>
      <c r="T226" s="209">
        <f>S226*H226</f>
        <v>0</v>
      </c>
      <c r="AR226" s="14" t="s">
        <v>180</v>
      </c>
      <c r="AT226" s="14" t="s">
        <v>134</v>
      </c>
      <c r="AU226" s="14" t="s">
        <v>131</v>
      </c>
      <c r="AY226" s="14" t="s">
        <v>130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4" t="s">
        <v>78</v>
      </c>
      <c r="BK226" s="210">
        <f>ROUND(I226*H226,2)</f>
        <v>0</v>
      </c>
      <c r="BL226" s="14" t="s">
        <v>180</v>
      </c>
      <c r="BM226" s="14" t="s">
        <v>474</v>
      </c>
    </row>
    <row r="227" spans="2:65" s="1" customFormat="1" ht="16.5" customHeight="1">
      <c r="B227" s="35"/>
      <c r="C227" s="199" t="s">
        <v>475</v>
      </c>
      <c r="D227" s="199" t="s">
        <v>134</v>
      </c>
      <c r="E227" s="200" t="s">
        <v>476</v>
      </c>
      <c r="F227" s="201" t="s">
        <v>477</v>
      </c>
      <c r="G227" s="202" t="s">
        <v>387</v>
      </c>
      <c r="H227" s="203">
        <v>1</v>
      </c>
      <c r="I227" s="204"/>
      <c r="J227" s="205">
        <f>ROUND(I227*H227,2)</f>
        <v>0</v>
      </c>
      <c r="K227" s="201" t="s">
        <v>1</v>
      </c>
      <c r="L227" s="40"/>
      <c r="M227" s="206" t="s">
        <v>1</v>
      </c>
      <c r="N227" s="207" t="s">
        <v>41</v>
      </c>
      <c r="O227" s="76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AR227" s="14" t="s">
        <v>180</v>
      </c>
      <c r="AT227" s="14" t="s">
        <v>134</v>
      </c>
      <c r="AU227" s="14" t="s">
        <v>131</v>
      </c>
      <c r="AY227" s="14" t="s">
        <v>130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4" t="s">
        <v>78</v>
      </c>
      <c r="BK227" s="210">
        <f>ROUND(I227*H227,2)</f>
        <v>0</v>
      </c>
      <c r="BL227" s="14" t="s">
        <v>180</v>
      </c>
      <c r="BM227" s="14" t="s">
        <v>478</v>
      </c>
    </row>
    <row r="228" spans="2:65" s="1" customFormat="1" ht="16.5" customHeight="1">
      <c r="B228" s="35"/>
      <c r="C228" s="199" t="s">
        <v>479</v>
      </c>
      <c r="D228" s="199" t="s">
        <v>134</v>
      </c>
      <c r="E228" s="200" t="s">
        <v>480</v>
      </c>
      <c r="F228" s="201" t="s">
        <v>481</v>
      </c>
      <c r="G228" s="202" t="s">
        <v>241</v>
      </c>
      <c r="H228" s="203">
        <v>45</v>
      </c>
      <c r="I228" s="204"/>
      <c r="J228" s="205">
        <f>ROUND(I228*H228,2)</f>
        <v>0</v>
      </c>
      <c r="K228" s="201" t="s">
        <v>1</v>
      </c>
      <c r="L228" s="40"/>
      <c r="M228" s="206" t="s">
        <v>1</v>
      </c>
      <c r="N228" s="207" t="s">
        <v>41</v>
      </c>
      <c r="O228" s="76"/>
      <c r="P228" s="208">
        <f>O228*H228</f>
        <v>0</v>
      </c>
      <c r="Q228" s="208">
        <v>0</v>
      </c>
      <c r="R228" s="208">
        <f>Q228*H228</f>
        <v>0</v>
      </c>
      <c r="S228" s="208">
        <v>0</v>
      </c>
      <c r="T228" s="209">
        <f>S228*H228</f>
        <v>0</v>
      </c>
      <c r="AR228" s="14" t="s">
        <v>180</v>
      </c>
      <c r="AT228" s="14" t="s">
        <v>134</v>
      </c>
      <c r="AU228" s="14" t="s">
        <v>131</v>
      </c>
      <c r="AY228" s="14" t="s">
        <v>130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4" t="s">
        <v>78</v>
      </c>
      <c r="BK228" s="210">
        <f>ROUND(I228*H228,2)</f>
        <v>0</v>
      </c>
      <c r="BL228" s="14" t="s">
        <v>180</v>
      </c>
      <c r="BM228" s="14" t="s">
        <v>482</v>
      </c>
    </row>
    <row r="229" spans="2:63" s="10" customFormat="1" ht="20.85" customHeight="1">
      <c r="B229" s="183"/>
      <c r="C229" s="184"/>
      <c r="D229" s="185" t="s">
        <v>69</v>
      </c>
      <c r="E229" s="197" t="s">
        <v>483</v>
      </c>
      <c r="F229" s="197" t="s">
        <v>484</v>
      </c>
      <c r="G229" s="184"/>
      <c r="H229" s="184"/>
      <c r="I229" s="187"/>
      <c r="J229" s="198">
        <f>BK229</f>
        <v>0</v>
      </c>
      <c r="K229" s="184"/>
      <c r="L229" s="189"/>
      <c r="M229" s="190"/>
      <c r="N229" s="191"/>
      <c r="O229" s="191"/>
      <c r="P229" s="192">
        <f>SUM(P230:P247)</f>
        <v>0</v>
      </c>
      <c r="Q229" s="191"/>
      <c r="R229" s="192">
        <f>SUM(R230:R247)</f>
        <v>0</v>
      </c>
      <c r="S229" s="191"/>
      <c r="T229" s="193">
        <f>SUM(T230:T247)</f>
        <v>0</v>
      </c>
      <c r="AR229" s="194" t="s">
        <v>80</v>
      </c>
      <c r="AT229" s="195" t="s">
        <v>69</v>
      </c>
      <c r="AU229" s="195" t="s">
        <v>80</v>
      </c>
      <c r="AY229" s="194" t="s">
        <v>130</v>
      </c>
      <c r="BK229" s="196">
        <f>SUM(BK230:BK247)</f>
        <v>0</v>
      </c>
    </row>
    <row r="230" spans="2:65" s="1" customFormat="1" ht="16.5" customHeight="1">
      <c r="B230" s="35"/>
      <c r="C230" s="199" t="s">
        <v>485</v>
      </c>
      <c r="D230" s="199" t="s">
        <v>134</v>
      </c>
      <c r="E230" s="200" t="s">
        <v>486</v>
      </c>
      <c r="F230" s="201" t="s">
        <v>487</v>
      </c>
      <c r="G230" s="202" t="s">
        <v>241</v>
      </c>
      <c r="H230" s="203">
        <v>10</v>
      </c>
      <c r="I230" s="204"/>
      <c r="J230" s="205">
        <f>ROUND(I230*H230,2)</f>
        <v>0</v>
      </c>
      <c r="K230" s="201" t="s">
        <v>1</v>
      </c>
      <c r="L230" s="40"/>
      <c r="M230" s="206" t="s">
        <v>1</v>
      </c>
      <c r="N230" s="207" t="s">
        <v>41</v>
      </c>
      <c r="O230" s="76"/>
      <c r="P230" s="208">
        <f>O230*H230</f>
        <v>0</v>
      </c>
      <c r="Q230" s="208">
        <v>0</v>
      </c>
      <c r="R230" s="208">
        <f>Q230*H230</f>
        <v>0</v>
      </c>
      <c r="S230" s="208">
        <v>0</v>
      </c>
      <c r="T230" s="209">
        <f>S230*H230</f>
        <v>0</v>
      </c>
      <c r="AR230" s="14" t="s">
        <v>180</v>
      </c>
      <c r="AT230" s="14" t="s">
        <v>134</v>
      </c>
      <c r="AU230" s="14" t="s">
        <v>131</v>
      </c>
      <c r="AY230" s="14" t="s">
        <v>130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4" t="s">
        <v>78</v>
      </c>
      <c r="BK230" s="210">
        <f>ROUND(I230*H230,2)</f>
        <v>0</v>
      </c>
      <c r="BL230" s="14" t="s">
        <v>180</v>
      </c>
      <c r="BM230" s="14" t="s">
        <v>488</v>
      </c>
    </row>
    <row r="231" spans="2:65" s="1" customFormat="1" ht="16.5" customHeight="1">
      <c r="B231" s="35"/>
      <c r="C231" s="199" t="s">
        <v>489</v>
      </c>
      <c r="D231" s="199" t="s">
        <v>134</v>
      </c>
      <c r="E231" s="200" t="s">
        <v>490</v>
      </c>
      <c r="F231" s="201" t="s">
        <v>491</v>
      </c>
      <c r="G231" s="202" t="s">
        <v>387</v>
      </c>
      <c r="H231" s="203">
        <v>20</v>
      </c>
      <c r="I231" s="204"/>
      <c r="J231" s="205">
        <f>ROUND(I231*H231,2)</f>
        <v>0</v>
      </c>
      <c r="K231" s="201" t="s">
        <v>1</v>
      </c>
      <c r="L231" s="40"/>
      <c r="M231" s="206" t="s">
        <v>1</v>
      </c>
      <c r="N231" s="207" t="s">
        <v>41</v>
      </c>
      <c r="O231" s="76"/>
      <c r="P231" s="208">
        <f>O231*H231</f>
        <v>0</v>
      </c>
      <c r="Q231" s="208">
        <v>0</v>
      </c>
      <c r="R231" s="208">
        <f>Q231*H231</f>
        <v>0</v>
      </c>
      <c r="S231" s="208">
        <v>0</v>
      </c>
      <c r="T231" s="209">
        <f>S231*H231</f>
        <v>0</v>
      </c>
      <c r="AR231" s="14" t="s">
        <v>180</v>
      </c>
      <c r="AT231" s="14" t="s">
        <v>134</v>
      </c>
      <c r="AU231" s="14" t="s">
        <v>131</v>
      </c>
      <c r="AY231" s="14" t="s">
        <v>130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4" t="s">
        <v>78</v>
      </c>
      <c r="BK231" s="210">
        <f>ROUND(I231*H231,2)</f>
        <v>0</v>
      </c>
      <c r="BL231" s="14" t="s">
        <v>180</v>
      </c>
      <c r="BM231" s="14" t="s">
        <v>492</v>
      </c>
    </row>
    <row r="232" spans="2:65" s="1" customFormat="1" ht="16.5" customHeight="1">
      <c r="B232" s="35"/>
      <c r="C232" s="199" t="s">
        <v>493</v>
      </c>
      <c r="D232" s="199" t="s">
        <v>134</v>
      </c>
      <c r="E232" s="200" t="s">
        <v>494</v>
      </c>
      <c r="F232" s="201" t="s">
        <v>495</v>
      </c>
      <c r="G232" s="202" t="s">
        <v>387</v>
      </c>
      <c r="H232" s="203">
        <v>5</v>
      </c>
      <c r="I232" s="204"/>
      <c r="J232" s="205">
        <f>ROUND(I232*H232,2)</f>
        <v>0</v>
      </c>
      <c r="K232" s="201" t="s">
        <v>1</v>
      </c>
      <c r="L232" s="40"/>
      <c r="M232" s="206" t="s">
        <v>1</v>
      </c>
      <c r="N232" s="207" t="s">
        <v>41</v>
      </c>
      <c r="O232" s="76"/>
      <c r="P232" s="208">
        <f>O232*H232</f>
        <v>0</v>
      </c>
      <c r="Q232" s="208">
        <v>0</v>
      </c>
      <c r="R232" s="208">
        <f>Q232*H232</f>
        <v>0</v>
      </c>
      <c r="S232" s="208">
        <v>0</v>
      </c>
      <c r="T232" s="209">
        <f>S232*H232</f>
        <v>0</v>
      </c>
      <c r="AR232" s="14" t="s">
        <v>180</v>
      </c>
      <c r="AT232" s="14" t="s">
        <v>134</v>
      </c>
      <c r="AU232" s="14" t="s">
        <v>131</v>
      </c>
      <c r="AY232" s="14" t="s">
        <v>130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4" t="s">
        <v>78</v>
      </c>
      <c r="BK232" s="210">
        <f>ROUND(I232*H232,2)</f>
        <v>0</v>
      </c>
      <c r="BL232" s="14" t="s">
        <v>180</v>
      </c>
      <c r="BM232" s="14" t="s">
        <v>496</v>
      </c>
    </row>
    <row r="233" spans="2:65" s="1" customFormat="1" ht="16.5" customHeight="1">
      <c r="B233" s="35"/>
      <c r="C233" s="199" t="s">
        <v>497</v>
      </c>
      <c r="D233" s="199" t="s">
        <v>134</v>
      </c>
      <c r="E233" s="200" t="s">
        <v>498</v>
      </c>
      <c r="F233" s="201" t="s">
        <v>499</v>
      </c>
      <c r="G233" s="202" t="s">
        <v>241</v>
      </c>
      <c r="H233" s="203">
        <v>20</v>
      </c>
      <c r="I233" s="204"/>
      <c r="J233" s="205">
        <f>ROUND(I233*H233,2)</f>
        <v>0</v>
      </c>
      <c r="K233" s="201" t="s">
        <v>1</v>
      </c>
      <c r="L233" s="40"/>
      <c r="M233" s="206" t="s">
        <v>1</v>
      </c>
      <c r="N233" s="207" t="s">
        <v>41</v>
      </c>
      <c r="O233" s="76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AR233" s="14" t="s">
        <v>180</v>
      </c>
      <c r="AT233" s="14" t="s">
        <v>134</v>
      </c>
      <c r="AU233" s="14" t="s">
        <v>131</v>
      </c>
      <c r="AY233" s="14" t="s">
        <v>130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4" t="s">
        <v>78</v>
      </c>
      <c r="BK233" s="210">
        <f>ROUND(I233*H233,2)</f>
        <v>0</v>
      </c>
      <c r="BL233" s="14" t="s">
        <v>180</v>
      </c>
      <c r="BM233" s="14" t="s">
        <v>500</v>
      </c>
    </row>
    <row r="234" spans="2:65" s="1" customFormat="1" ht="16.5" customHeight="1">
      <c r="B234" s="35"/>
      <c r="C234" s="199" t="s">
        <v>501</v>
      </c>
      <c r="D234" s="199" t="s">
        <v>134</v>
      </c>
      <c r="E234" s="200" t="s">
        <v>502</v>
      </c>
      <c r="F234" s="201" t="s">
        <v>503</v>
      </c>
      <c r="G234" s="202" t="s">
        <v>387</v>
      </c>
      <c r="H234" s="203">
        <v>40</v>
      </c>
      <c r="I234" s="204"/>
      <c r="J234" s="205">
        <f>ROUND(I234*H234,2)</f>
        <v>0</v>
      </c>
      <c r="K234" s="201" t="s">
        <v>1</v>
      </c>
      <c r="L234" s="40"/>
      <c r="M234" s="206" t="s">
        <v>1</v>
      </c>
      <c r="N234" s="207" t="s">
        <v>41</v>
      </c>
      <c r="O234" s="76"/>
      <c r="P234" s="208">
        <f>O234*H234</f>
        <v>0</v>
      </c>
      <c r="Q234" s="208">
        <v>0</v>
      </c>
      <c r="R234" s="208">
        <f>Q234*H234</f>
        <v>0</v>
      </c>
      <c r="S234" s="208">
        <v>0</v>
      </c>
      <c r="T234" s="209">
        <f>S234*H234</f>
        <v>0</v>
      </c>
      <c r="AR234" s="14" t="s">
        <v>180</v>
      </c>
      <c r="AT234" s="14" t="s">
        <v>134</v>
      </c>
      <c r="AU234" s="14" t="s">
        <v>131</v>
      </c>
      <c r="AY234" s="14" t="s">
        <v>130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4" t="s">
        <v>78</v>
      </c>
      <c r="BK234" s="210">
        <f>ROUND(I234*H234,2)</f>
        <v>0</v>
      </c>
      <c r="BL234" s="14" t="s">
        <v>180</v>
      </c>
      <c r="BM234" s="14" t="s">
        <v>504</v>
      </c>
    </row>
    <row r="235" spans="2:65" s="1" customFormat="1" ht="16.5" customHeight="1">
      <c r="B235" s="35"/>
      <c r="C235" s="199" t="s">
        <v>505</v>
      </c>
      <c r="D235" s="199" t="s">
        <v>134</v>
      </c>
      <c r="E235" s="200" t="s">
        <v>506</v>
      </c>
      <c r="F235" s="201" t="s">
        <v>507</v>
      </c>
      <c r="G235" s="202" t="s">
        <v>387</v>
      </c>
      <c r="H235" s="203">
        <v>10</v>
      </c>
      <c r="I235" s="204"/>
      <c r="J235" s="205">
        <f>ROUND(I235*H235,2)</f>
        <v>0</v>
      </c>
      <c r="K235" s="201" t="s">
        <v>1</v>
      </c>
      <c r="L235" s="40"/>
      <c r="M235" s="206" t="s">
        <v>1</v>
      </c>
      <c r="N235" s="207" t="s">
        <v>41</v>
      </c>
      <c r="O235" s="76"/>
      <c r="P235" s="208">
        <f>O235*H235</f>
        <v>0</v>
      </c>
      <c r="Q235" s="208">
        <v>0</v>
      </c>
      <c r="R235" s="208">
        <f>Q235*H235</f>
        <v>0</v>
      </c>
      <c r="S235" s="208">
        <v>0</v>
      </c>
      <c r="T235" s="209">
        <f>S235*H235</f>
        <v>0</v>
      </c>
      <c r="AR235" s="14" t="s">
        <v>180</v>
      </c>
      <c r="AT235" s="14" t="s">
        <v>134</v>
      </c>
      <c r="AU235" s="14" t="s">
        <v>131</v>
      </c>
      <c r="AY235" s="14" t="s">
        <v>130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4" t="s">
        <v>78</v>
      </c>
      <c r="BK235" s="210">
        <f>ROUND(I235*H235,2)</f>
        <v>0</v>
      </c>
      <c r="BL235" s="14" t="s">
        <v>180</v>
      </c>
      <c r="BM235" s="14" t="s">
        <v>508</v>
      </c>
    </row>
    <row r="236" spans="2:65" s="1" customFormat="1" ht="16.5" customHeight="1">
      <c r="B236" s="35"/>
      <c r="C236" s="199" t="s">
        <v>509</v>
      </c>
      <c r="D236" s="199" t="s">
        <v>134</v>
      </c>
      <c r="E236" s="200" t="s">
        <v>510</v>
      </c>
      <c r="F236" s="201" t="s">
        <v>511</v>
      </c>
      <c r="G236" s="202" t="s">
        <v>241</v>
      </c>
      <c r="H236" s="203">
        <v>20</v>
      </c>
      <c r="I236" s="204"/>
      <c r="J236" s="205">
        <f>ROUND(I236*H236,2)</f>
        <v>0</v>
      </c>
      <c r="K236" s="201" t="s">
        <v>1</v>
      </c>
      <c r="L236" s="40"/>
      <c r="M236" s="206" t="s">
        <v>1</v>
      </c>
      <c r="N236" s="207" t="s">
        <v>41</v>
      </c>
      <c r="O236" s="76"/>
      <c r="P236" s="208">
        <f>O236*H236</f>
        <v>0</v>
      </c>
      <c r="Q236" s="208">
        <v>0</v>
      </c>
      <c r="R236" s="208">
        <f>Q236*H236</f>
        <v>0</v>
      </c>
      <c r="S236" s="208">
        <v>0</v>
      </c>
      <c r="T236" s="209">
        <f>S236*H236</f>
        <v>0</v>
      </c>
      <c r="AR236" s="14" t="s">
        <v>180</v>
      </c>
      <c r="AT236" s="14" t="s">
        <v>134</v>
      </c>
      <c r="AU236" s="14" t="s">
        <v>131</v>
      </c>
      <c r="AY236" s="14" t="s">
        <v>130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4" t="s">
        <v>78</v>
      </c>
      <c r="BK236" s="210">
        <f>ROUND(I236*H236,2)</f>
        <v>0</v>
      </c>
      <c r="BL236" s="14" t="s">
        <v>180</v>
      </c>
      <c r="BM236" s="14" t="s">
        <v>512</v>
      </c>
    </row>
    <row r="237" spans="2:65" s="1" customFormat="1" ht="16.5" customHeight="1">
      <c r="B237" s="35"/>
      <c r="C237" s="199" t="s">
        <v>513</v>
      </c>
      <c r="D237" s="199" t="s">
        <v>134</v>
      </c>
      <c r="E237" s="200" t="s">
        <v>514</v>
      </c>
      <c r="F237" s="201" t="s">
        <v>515</v>
      </c>
      <c r="G237" s="202" t="s">
        <v>387</v>
      </c>
      <c r="H237" s="203">
        <v>40</v>
      </c>
      <c r="I237" s="204"/>
      <c r="J237" s="205">
        <f>ROUND(I237*H237,2)</f>
        <v>0</v>
      </c>
      <c r="K237" s="201" t="s">
        <v>1</v>
      </c>
      <c r="L237" s="40"/>
      <c r="M237" s="206" t="s">
        <v>1</v>
      </c>
      <c r="N237" s="207" t="s">
        <v>41</v>
      </c>
      <c r="O237" s="76"/>
      <c r="P237" s="208">
        <f>O237*H237</f>
        <v>0</v>
      </c>
      <c r="Q237" s="208">
        <v>0</v>
      </c>
      <c r="R237" s="208">
        <f>Q237*H237</f>
        <v>0</v>
      </c>
      <c r="S237" s="208">
        <v>0</v>
      </c>
      <c r="T237" s="209">
        <f>S237*H237</f>
        <v>0</v>
      </c>
      <c r="AR237" s="14" t="s">
        <v>180</v>
      </c>
      <c r="AT237" s="14" t="s">
        <v>134</v>
      </c>
      <c r="AU237" s="14" t="s">
        <v>131</v>
      </c>
      <c r="AY237" s="14" t="s">
        <v>130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4" t="s">
        <v>78</v>
      </c>
      <c r="BK237" s="210">
        <f>ROUND(I237*H237,2)</f>
        <v>0</v>
      </c>
      <c r="BL237" s="14" t="s">
        <v>180</v>
      </c>
      <c r="BM237" s="14" t="s">
        <v>516</v>
      </c>
    </row>
    <row r="238" spans="2:65" s="1" customFormat="1" ht="16.5" customHeight="1">
      <c r="B238" s="35"/>
      <c r="C238" s="199" t="s">
        <v>517</v>
      </c>
      <c r="D238" s="199" t="s">
        <v>134</v>
      </c>
      <c r="E238" s="200" t="s">
        <v>518</v>
      </c>
      <c r="F238" s="201" t="s">
        <v>519</v>
      </c>
      <c r="G238" s="202" t="s">
        <v>387</v>
      </c>
      <c r="H238" s="203">
        <v>10</v>
      </c>
      <c r="I238" s="204"/>
      <c r="J238" s="205">
        <f>ROUND(I238*H238,2)</f>
        <v>0</v>
      </c>
      <c r="K238" s="201" t="s">
        <v>1</v>
      </c>
      <c r="L238" s="40"/>
      <c r="M238" s="206" t="s">
        <v>1</v>
      </c>
      <c r="N238" s="207" t="s">
        <v>41</v>
      </c>
      <c r="O238" s="76"/>
      <c r="P238" s="208">
        <f>O238*H238</f>
        <v>0</v>
      </c>
      <c r="Q238" s="208">
        <v>0</v>
      </c>
      <c r="R238" s="208">
        <f>Q238*H238</f>
        <v>0</v>
      </c>
      <c r="S238" s="208">
        <v>0</v>
      </c>
      <c r="T238" s="209">
        <f>S238*H238</f>
        <v>0</v>
      </c>
      <c r="AR238" s="14" t="s">
        <v>180</v>
      </c>
      <c r="AT238" s="14" t="s">
        <v>134</v>
      </c>
      <c r="AU238" s="14" t="s">
        <v>131</v>
      </c>
      <c r="AY238" s="14" t="s">
        <v>130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4" t="s">
        <v>78</v>
      </c>
      <c r="BK238" s="210">
        <f>ROUND(I238*H238,2)</f>
        <v>0</v>
      </c>
      <c r="BL238" s="14" t="s">
        <v>180</v>
      </c>
      <c r="BM238" s="14" t="s">
        <v>520</v>
      </c>
    </row>
    <row r="239" spans="2:65" s="1" customFormat="1" ht="16.5" customHeight="1">
      <c r="B239" s="35"/>
      <c r="C239" s="199" t="s">
        <v>521</v>
      </c>
      <c r="D239" s="199" t="s">
        <v>134</v>
      </c>
      <c r="E239" s="200" t="s">
        <v>522</v>
      </c>
      <c r="F239" s="201" t="s">
        <v>523</v>
      </c>
      <c r="G239" s="202" t="s">
        <v>241</v>
      </c>
      <c r="H239" s="203">
        <v>100</v>
      </c>
      <c r="I239" s="204"/>
      <c r="J239" s="205">
        <f>ROUND(I239*H239,2)</f>
        <v>0</v>
      </c>
      <c r="K239" s="201" t="s">
        <v>1</v>
      </c>
      <c r="L239" s="40"/>
      <c r="M239" s="206" t="s">
        <v>1</v>
      </c>
      <c r="N239" s="207" t="s">
        <v>41</v>
      </c>
      <c r="O239" s="76"/>
      <c r="P239" s="208">
        <f>O239*H239</f>
        <v>0</v>
      </c>
      <c r="Q239" s="208">
        <v>0</v>
      </c>
      <c r="R239" s="208">
        <f>Q239*H239</f>
        <v>0</v>
      </c>
      <c r="S239" s="208">
        <v>0</v>
      </c>
      <c r="T239" s="209">
        <f>S239*H239</f>
        <v>0</v>
      </c>
      <c r="AR239" s="14" t="s">
        <v>180</v>
      </c>
      <c r="AT239" s="14" t="s">
        <v>134</v>
      </c>
      <c r="AU239" s="14" t="s">
        <v>131</v>
      </c>
      <c r="AY239" s="14" t="s">
        <v>130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4" t="s">
        <v>78</v>
      </c>
      <c r="BK239" s="210">
        <f>ROUND(I239*H239,2)</f>
        <v>0</v>
      </c>
      <c r="BL239" s="14" t="s">
        <v>180</v>
      </c>
      <c r="BM239" s="14" t="s">
        <v>524</v>
      </c>
    </row>
    <row r="240" spans="2:65" s="1" customFormat="1" ht="16.5" customHeight="1">
      <c r="B240" s="35"/>
      <c r="C240" s="199" t="s">
        <v>525</v>
      </c>
      <c r="D240" s="199" t="s">
        <v>134</v>
      </c>
      <c r="E240" s="200" t="s">
        <v>526</v>
      </c>
      <c r="F240" s="201" t="s">
        <v>527</v>
      </c>
      <c r="G240" s="202" t="s">
        <v>241</v>
      </c>
      <c r="H240" s="203">
        <v>50</v>
      </c>
      <c r="I240" s="204"/>
      <c r="J240" s="205">
        <f>ROUND(I240*H240,2)</f>
        <v>0</v>
      </c>
      <c r="K240" s="201" t="s">
        <v>1</v>
      </c>
      <c r="L240" s="40"/>
      <c r="M240" s="206" t="s">
        <v>1</v>
      </c>
      <c r="N240" s="207" t="s">
        <v>41</v>
      </c>
      <c r="O240" s="76"/>
      <c r="P240" s="208">
        <f>O240*H240</f>
        <v>0</v>
      </c>
      <c r="Q240" s="208">
        <v>0</v>
      </c>
      <c r="R240" s="208">
        <f>Q240*H240</f>
        <v>0</v>
      </c>
      <c r="S240" s="208">
        <v>0</v>
      </c>
      <c r="T240" s="209">
        <f>S240*H240</f>
        <v>0</v>
      </c>
      <c r="AR240" s="14" t="s">
        <v>180</v>
      </c>
      <c r="AT240" s="14" t="s">
        <v>134</v>
      </c>
      <c r="AU240" s="14" t="s">
        <v>131</v>
      </c>
      <c r="AY240" s="14" t="s">
        <v>130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4" t="s">
        <v>78</v>
      </c>
      <c r="BK240" s="210">
        <f>ROUND(I240*H240,2)</f>
        <v>0</v>
      </c>
      <c r="BL240" s="14" t="s">
        <v>180</v>
      </c>
      <c r="BM240" s="14" t="s">
        <v>528</v>
      </c>
    </row>
    <row r="241" spans="2:65" s="1" customFormat="1" ht="16.5" customHeight="1">
      <c r="B241" s="35"/>
      <c r="C241" s="199" t="s">
        <v>529</v>
      </c>
      <c r="D241" s="199" t="s">
        <v>134</v>
      </c>
      <c r="E241" s="200" t="s">
        <v>530</v>
      </c>
      <c r="F241" s="201" t="s">
        <v>531</v>
      </c>
      <c r="G241" s="202" t="s">
        <v>241</v>
      </c>
      <c r="H241" s="203">
        <v>50</v>
      </c>
      <c r="I241" s="204"/>
      <c r="J241" s="205">
        <f>ROUND(I241*H241,2)</f>
        <v>0</v>
      </c>
      <c r="K241" s="201" t="s">
        <v>1</v>
      </c>
      <c r="L241" s="40"/>
      <c r="M241" s="206" t="s">
        <v>1</v>
      </c>
      <c r="N241" s="207" t="s">
        <v>41</v>
      </c>
      <c r="O241" s="76"/>
      <c r="P241" s="208">
        <f>O241*H241</f>
        <v>0</v>
      </c>
      <c r="Q241" s="208">
        <v>0</v>
      </c>
      <c r="R241" s="208">
        <f>Q241*H241</f>
        <v>0</v>
      </c>
      <c r="S241" s="208">
        <v>0</v>
      </c>
      <c r="T241" s="209">
        <f>S241*H241</f>
        <v>0</v>
      </c>
      <c r="AR241" s="14" t="s">
        <v>180</v>
      </c>
      <c r="AT241" s="14" t="s">
        <v>134</v>
      </c>
      <c r="AU241" s="14" t="s">
        <v>131</v>
      </c>
      <c r="AY241" s="14" t="s">
        <v>130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4" t="s">
        <v>78</v>
      </c>
      <c r="BK241" s="210">
        <f>ROUND(I241*H241,2)</f>
        <v>0</v>
      </c>
      <c r="BL241" s="14" t="s">
        <v>180</v>
      </c>
      <c r="BM241" s="14" t="s">
        <v>532</v>
      </c>
    </row>
    <row r="242" spans="2:65" s="1" customFormat="1" ht="16.5" customHeight="1">
      <c r="B242" s="35"/>
      <c r="C242" s="199" t="s">
        <v>533</v>
      </c>
      <c r="D242" s="199" t="s">
        <v>134</v>
      </c>
      <c r="E242" s="200" t="s">
        <v>534</v>
      </c>
      <c r="F242" s="201" t="s">
        <v>535</v>
      </c>
      <c r="G242" s="202" t="s">
        <v>387</v>
      </c>
      <c r="H242" s="203">
        <v>4</v>
      </c>
      <c r="I242" s="204"/>
      <c r="J242" s="205">
        <f>ROUND(I242*H242,2)</f>
        <v>0</v>
      </c>
      <c r="K242" s="201" t="s">
        <v>1</v>
      </c>
      <c r="L242" s="40"/>
      <c r="M242" s="206" t="s">
        <v>1</v>
      </c>
      <c r="N242" s="207" t="s">
        <v>41</v>
      </c>
      <c r="O242" s="76"/>
      <c r="P242" s="208">
        <f>O242*H242</f>
        <v>0</v>
      </c>
      <c r="Q242" s="208">
        <v>0</v>
      </c>
      <c r="R242" s="208">
        <f>Q242*H242</f>
        <v>0</v>
      </c>
      <c r="S242" s="208">
        <v>0</v>
      </c>
      <c r="T242" s="209">
        <f>S242*H242</f>
        <v>0</v>
      </c>
      <c r="AR242" s="14" t="s">
        <v>180</v>
      </c>
      <c r="AT242" s="14" t="s">
        <v>134</v>
      </c>
      <c r="AU242" s="14" t="s">
        <v>131</v>
      </c>
      <c r="AY242" s="14" t="s">
        <v>130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4" t="s">
        <v>78</v>
      </c>
      <c r="BK242" s="210">
        <f>ROUND(I242*H242,2)</f>
        <v>0</v>
      </c>
      <c r="BL242" s="14" t="s">
        <v>180</v>
      </c>
      <c r="BM242" s="14" t="s">
        <v>536</v>
      </c>
    </row>
    <row r="243" spans="2:65" s="1" customFormat="1" ht="16.5" customHeight="1">
      <c r="B243" s="35"/>
      <c r="C243" s="199" t="s">
        <v>537</v>
      </c>
      <c r="D243" s="199" t="s">
        <v>134</v>
      </c>
      <c r="E243" s="200" t="s">
        <v>538</v>
      </c>
      <c r="F243" s="201" t="s">
        <v>539</v>
      </c>
      <c r="G243" s="202" t="s">
        <v>387</v>
      </c>
      <c r="H243" s="203">
        <v>2</v>
      </c>
      <c r="I243" s="204"/>
      <c r="J243" s="205">
        <f>ROUND(I243*H243,2)</f>
        <v>0</v>
      </c>
      <c r="K243" s="201" t="s">
        <v>1</v>
      </c>
      <c r="L243" s="40"/>
      <c r="M243" s="206" t="s">
        <v>1</v>
      </c>
      <c r="N243" s="207" t="s">
        <v>41</v>
      </c>
      <c r="O243" s="76"/>
      <c r="P243" s="208">
        <f>O243*H243</f>
        <v>0</v>
      </c>
      <c r="Q243" s="208">
        <v>0</v>
      </c>
      <c r="R243" s="208">
        <f>Q243*H243</f>
        <v>0</v>
      </c>
      <c r="S243" s="208">
        <v>0</v>
      </c>
      <c r="T243" s="209">
        <f>S243*H243</f>
        <v>0</v>
      </c>
      <c r="AR243" s="14" t="s">
        <v>180</v>
      </c>
      <c r="AT243" s="14" t="s">
        <v>134</v>
      </c>
      <c r="AU243" s="14" t="s">
        <v>131</v>
      </c>
      <c r="AY243" s="14" t="s">
        <v>130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4" t="s">
        <v>78</v>
      </c>
      <c r="BK243" s="210">
        <f>ROUND(I243*H243,2)</f>
        <v>0</v>
      </c>
      <c r="BL243" s="14" t="s">
        <v>180</v>
      </c>
      <c r="BM243" s="14" t="s">
        <v>540</v>
      </c>
    </row>
    <row r="244" spans="2:65" s="1" customFormat="1" ht="16.5" customHeight="1">
      <c r="B244" s="35"/>
      <c r="C244" s="199" t="s">
        <v>541</v>
      </c>
      <c r="D244" s="199" t="s">
        <v>134</v>
      </c>
      <c r="E244" s="200" t="s">
        <v>542</v>
      </c>
      <c r="F244" s="201" t="s">
        <v>543</v>
      </c>
      <c r="G244" s="202" t="s">
        <v>387</v>
      </c>
      <c r="H244" s="203">
        <v>2</v>
      </c>
      <c r="I244" s="204"/>
      <c r="J244" s="205">
        <f>ROUND(I244*H244,2)</f>
        <v>0</v>
      </c>
      <c r="K244" s="201" t="s">
        <v>1</v>
      </c>
      <c r="L244" s="40"/>
      <c r="M244" s="206" t="s">
        <v>1</v>
      </c>
      <c r="N244" s="207" t="s">
        <v>41</v>
      </c>
      <c r="O244" s="76"/>
      <c r="P244" s="208">
        <f>O244*H244</f>
        <v>0</v>
      </c>
      <c r="Q244" s="208">
        <v>0</v>
      </c>
      <c r="R244" s="208">
        <f>Q244*H244</f>
        <v>0</v>
      </c>
      <c r="S244" s="208">
        <v>0</v>
      </c>
      <c r="T244" s="209">
        <f>S244*H244</f>
        <v>0</v>
      </c>
      <c r="AR244" s="14" t="s">
        <v>180</v>
      </c>
      <c r="AT244" s="14" t="s">
        <v>134</v>
      </c>
      <c r="AU244" s="14" t="s">
        <v>131</v>
      </c>
      <c r="AY244" s="14" t="s">
        <v>130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4" t="s">
        <v>78</v>
      </c>
      <c r="BK244" s="210">
        <f>ROUND(I244*H244,2)</f>
        <v>0</v>
      </c>
      <c r="BL244" s="14" t="s">
        <v>180</v>
      </c>
      <c r="BM244" s="14" t="s">
        <v>544</v>
      </c>
    </row>
    <row r="245" spans="2:65" s="1" customFormat="1" ht="16.5" customHeight="1">
      <c r="B245" s="35"/>
      <c r="C245" s="199" t="s">
        <v>545</v>
      </c>
      <c r="D245" s="199" t="s">
        <v>134</v>
      </c>
      <c r="E245" s="200" t="s">
        <v>546</v>
      </c>
      <c r="F245" s="201" t="s">
        <v>547</v>
      </c>
      <c r="G245" s="202" t="s">
        <v>387</v>
      </c>
      <c r="H245" s="203">
        <v>1</v>
      </c>
      <c r="I245" s="204"/>
      <c r="J245" s="205">
        <f>ROUND(I245*H245,2)</f>
        <v>0</v>
      </c>
      <c r="K245" s="201" t="s">
        <v>1</v>
      </c>
      <c r="L245" s="40"/>
      <c r="M245" s="206" t="s">
        <v>1</v>
      </c>
      <c r="N245" s="207" t="s">
        <v>41</v>
      </c>
      <c r="O245" s="76"/>
      <c r="P245" s="208">
        <f>O245*H245</f>
        <v>0</v>
      </c>
      <c r="Q245" s="208">
        <v>0</v>
      </c>
      <c r="R245" s="208">
        <f>Q245*H245</f>
        <v>0</v>
      </c>
      <c r="S245" s="208">
        <v>0</v>
      </c>
      <c r="T245" s="209">
        <f>S245*H245</f>
        <v>0</v>
      </c>
      <c r="AR245" s="14" t="s">
        <v>180</v>
      </c>
      <c r="AT245" s="14" t="s">
        <v>134</v>
      </c>
      <c r="AU245" s="14" t="s">
        <v>131</v>
      </c>
      <c r="AY245" s="14" t="s">
        <v>130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4" t="s">
        <v>78</v>
      </c>
      <c r="BK245" s="210">
        <f>ROUND(I245*H245,2)</f>
        <v>0</v>
      </c>
      <c r="BL245" s="14" t="s">
        <v>180</v>
      </c>
      <c r="BM245" s="14" t="s">
        <v>548</v>
      </c>
    </row>
    <row r="246" spans="2:65" s="1" customFormat="1" ht="16.5" customHeight="1">
      <c r="B246" s="35"/>
      <c r="C246" s="199" t="s">
        <v>549</v>
      </c>
      <c r="D246" s="199" t="s">
        <v>134</v>
      </c>
      <c r="E246" s="200" t="s">
        <v>550</v>
      </c>
      <c r="F246" s="201" t="s">
        <v>551</v>
      </c>
      <c r="G246" s="202" t="s">
        <v>387</v>
      </c>
      <c r="H246" s="203">
        <v>1</v>
      </c>
      <c r="I246" s="204"/>
      <c r="J246" s="205">
        <f>ROUND(I246*H246,2)</f>
        <v>0</v>
      </c>
      <c r="K246" s="201" t="s">
        <v>1</v>
      </c>
      <c r="L246" s="40"/>
      <c r="M246" s="206" t="s">
        <v>1</v>
      </c>
      <c r="N246" s="207" t="s">
        <v>41</v>
      </c>
      <c r="O246" s="76"/>
      <c r="P246" s="208">
        <f>O246*H246</f>
        <v>0</v>
      </c>
      <c r="Q246" s="208">
        <v>0</v>
      </c>
      <c r="R246" s="208">
        <f>Q246*H246</f>
        <v>0</v>
      </c>
      <c r="S246" s="208">
        <v>0</v>
      </c>
      <c r="T246" s="209">
        <f>S246*H246</f>
        <v>0</v>
      </c>
      <c r="AR246" s="14" t="s">
        <v>180</v>
      </c>
      <c r="AT246" s="14" t="s">
        <v>134</v>
      </c>
      <c r="AU246" s="14" t="s">
        <v>131</v>
      </c>
      <c r="AY246" s="14" t="s">
        <v>130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4" t="s">
        <v>78</v>
      </c>
      <c r="BK246" s="210">
        <f>ROUND(I246*H246,2)</f>
        <v>0</v>
      </c>
      <c r="BL246" s="14" t="s">
        <v>180</v>
      </c>
      <c r="BM246" s="14" t="s">
        <v>552</v>
      </c>
    </row>
    <row r="247" spans="2:65" s="1" customFormat="1" ht="16.5" customHeight="1">
      <c r="B247" s="35"/>
      <c r="C247" s="199" t="s">
        <v>553</v>
      </c>
      <c r="D247" s="199" t="s">
        <v>134</v>
      </c>
      <c r="E247" s="200" t="s">
        <v>554</v>
      </c>
      <c r="F247" s="201" t="s">
        <v>555</v>
      </c>
      <c r="G247" s="202" t="s">
        <v>556</v>
      </c>
      <c r="H247" s="203">
        <v>12</v>
      </c>
      <c r="I247" s="204"/>
      <c r="J247" s="205">
        <f>ROUND(I247*H247,2)</f>
        <v>0</v>
      </c>
      <c r="K247" s="201" t="s">
        <v>1</v>
      </c>
      <c r="L247" s="40"/>
      <c r="M247" s="206" t="s">
        <v>1</v>
      </c>
      <c r="N247" s="207" t="s">
        <v>41</v>
      </c>
      <c r="O247" s="76"/>
      <c r="P247" s="208">
        <f>O247*H247</f>
        <v>0</v>
      </c>
      <c r="Q247" s="208">
        <v>0</v>
      </c>
      <c r="R247" s="208">
        <f>Q247*H247</f>
        <v>0</v>
      </c>
      <c r="S247" s="208">
        <v>0</v>
      </c>
      <c r="T247" s="209">
        <f>S247*H247</f>
        <v>0</v>
      </c>
      <c r="AR247" s="14" t="s">
        <v>180</v>
      </c>
      <c r="AT247" s="14" t="s">
        <v>134</v>
      </c>
      <c r="AU247" s="14" t="s">
        <v>131</v>
      </c>
      <c r="AY247" s="14" t="s">
        <v>130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4" t="s">
        <v>78</v>
      </c>
      <c r="BK247" s="210">
        <f>ROUND(I247*H247,2)</f>
        <v>0</v>
      </c>
      <c r="BL247" s="14" t="s">
        <v>180</v>
      </c>
      <c r="BM247" s="14" t="s">
        <v>557</v>
      </c>
    </row>
    <row r="248" spans="2:63" s="10" customFormat="1" ht="22.8" customHeight="1">
      <c r="B248" s="183"/>
      <c r="C248" s="184"/>
      <c r="D248" s="185" t="s">
        <v>69</v>
      </c>
      <c r="E248" s="197" t="s">
        <v>558</v>
      </c>
      <c r="F248" s="197" t="s">
        <v>559</v>
      </c>
      <c r="G248" s="184"/>
      <c r="H248" s="184"/>
      <c r="I248" s="187"/>
      <c r="J248" s="198">
        <f>BK248</f>
        <v>0</v>
      </c>
      <c r="K248" s="184"/>
      <c r="L248" s="189"/>
      <c r="M248" s="190"/>
      <c r="N248" s="191"/>
      <c r="O248" s="191"/>
      <c r="P248" s="192">
        <f>SUM(P249:P258)</f>
        <v>0</v>
      </c>
      <c r="Q248" s="191"/>
      <c r="R248" s="192">
        <f>SUM(R249:R258)</f>
        <v>0</v>
      </c>
      <c r="S248" s="191"/>
      <c r="T248" s="193">
        <f>SUM(T249:T258)</f>
        <v>0</v>
      </c>
      <c r="AR248" s="194" t="s">
        <v>80</v>
      </c>
      <c r="AT248" s="195" t="s">
        <v>69</v>
      </c>
      <c r="AU248" s="195" t="s">
        <v>78</v>
      </c>
      <c r="AY248" s="194" t="s">
        <v>130</v>
      </c>
      <c r="BK248" s="196">
        <f>SUM(BK249:BK258)</f>
        <v>0</v>
      </c>
    </row>
    <row r="249" spans="2:65" s="1" customFormat="1" ht="22.5" customHeight="1">
      <c r="B249" s="35"/>
      <c r="C249" s="199" t="s">
        <v>560</v>
      </c>
      <c r="D249" s="199" t="s">
        <v>134</v>
      </c>
      <c r="E249" s="200" t="s">
        <v>561</v>
      </c>
      <c r="F249" s="201" t="s">
        <v>562</v>
      </c>
      <c r="G249" s="202" t="s">
        <v>387</v>
      </c>
      <c r="H249" s="203">
        <v>1</v>
      </c>
      <c r="I249" s="204"/>
      <c r="J249" s="205">
        <f>ROUND(I249*H249,2)</f>
        <v>0</v>
      </c>
      <c r="K249" s="201" t="s">
        <v>1</v>
      </c>
      <c r="L249" s="40"/>
      <c r="M249" s="206" t="s">
        <v>1</v>
      </c>
      <c r="N249" s="207" t="s">
        <v>41</v>
      </c>
      <c r="O249" s="76"/>
      <c r="P249" s="208">
        <f>O249*H249</f>
        <v>0</v>
      </c>
      <c r="Q249" s="208">
        <v>0</v>
      </c>
      <c r="R249" s="208">
        <f>Q249*H249</f>
        <v>0</v>
      </c>
      <c r="S249" s="208">
        <v>0</v>
      </c>
      <c r="T249" s="209">
        <f>S249*H249</f>
        <v>0</v>
      </c>
      <c r="AR249" s="14" t="s">
        <v>180</v>
      </c>
      <c r="AT249" s="14" t="s">
        <v>134</v>
      </c>
      <c r="AU249" s="14" t="s">
        <v>80</v>
      </c>
      <c r="AY249" s="14" t="s">
        <v>130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4" t="s">
        <v>78</v>
      </c>
      <c r="BK249" s="210">
        <f>ROUND(I249*H249,2)</f>
        <v>0</v>
      </c>
      <c r="BL249" s="14" t="s">
        <v>180</v>
      </c>
      <c r="BM249" s="14" t="s">
        <v>563</v>
      </c>
    </row>
    <row r="250" spans="2:65" s="1" customFormat="1" ht="22.5" customHeight="1">
      <c r="B250" s="35"/>
      <c r="C250" s="199" t="s">
        <v>206</v>
      </c>
      <c r="D250" s="199" t="s">
        <v>134</v>
      </c>
      <c r="E250" s="200" t="s">
        <v>564</v>
      </c>
      <c r="F250" s="201" t="s">
        <v>565</v>
      </c>
      <c r="G250" s="202" t="s">
        <v>387</v>
      </c>
      <c r="H250" s="203">
        <v>3</v>
      </c>
      <c r="I250" s="204"/>
      <c r="J250" s="205">
        <f>ROUND(I250*H250,2)</f>
        <v>0</v>
      </c>
      <c r="K250" s="201" t="s">
        <v>1</v>
      </c>
      <c r="L250" s="40"/>
      <c r="M250" s="206" t="s">
        <v>1</v>
      </c>
      <c r="N250" s="207" t="s">
        <v>41</v>
      </c>
      <c r="O250" s="76"/>
      <c r="P250" s="208">
        <f>O250*H250</f>
        <v>0</v>
      </c>
      <c r="Q250" s="208">
        <v>0</v>
      </c>
      <c r="R250" s="208">
        <f>Q250*H250</f>
        <v>0</v>
      </c>
      <c r="S250" s="208">
        <v>0</v>
      </c>
      <c r="T250" s="209">
        <f>S250*H250</f>
        <v>0</v>
      </c>
      <c r="AR250" s="14" t="s">
        <v>180</v>
      </c>
      <c r="AT250" s="14" t="s">
        <v>134</v>
      </c>
      <c r="AU250" s="14" t="s">
        <v>80</v>
      </c>
      <c r="AY250" s="14" t="s">
        <v>130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4" t="s">
        <v>78</v>
      </c>
      <c r="BK250" s="210">
        <f>ROUND(I250*H250,2)</f>
        <v>0</v>
      </c>
      <c r="BL250" s="14" t="s">
        <v>180</v>
      </c>
      <c r="BM250" s="14" t="s">
        <v>566</v>
      </c>
    </row>
    <row r="251" spans="2:65" s="1" customFormat="1" ht="22.5" customHeight="1">
      <c r="B251" s="35"/>
      <c r="C251" s="199" t="s">
        <v>567</v>
      </c>
      <c r="D251" s="199" t="s">
        <v>134</v>
      </c>
      <c r="E251" s="200" t="s">
        <v>568</v>
      </c>
      <c r="F251" s="201" t="s">
        <v>569</v>
      </c>
      <c r="G251" s="202" t="s">
        <v>137</v>
      </c>
      <c r="H251" s="203">
        <v>10</v>
      </c>
      <c r="I251" s="204"/>
      <c r="J251" s="205">
        <f>ROUND(I251*H251,2)</f>
        <v>0</v>
      </c>
      <c r="K251" s="201" t="s">
        <v>1</v>
      </c>
      <c r="L251" s="40"/>
      <c r="M251" s="206" t="s">
        <v>1</v>
      </c>
      <c r="N251" s="207" t="s">
        <v>41</v>
      </c>
      <c r="O251" s="76"/>
      <c r="P251" s="208">
        <f>O251*H251</f>
        <v>0</v>
      </c>
      <c r="Q251" s="208">
        <v>0</v>
      </c>
      <c r="R251" s="208">
        <f>Q251*H251</f>
        <v>0</v>
      </c>
      <c r="S251" s="208">
        <v>0</v>
      </c>
      <c r="T251" s="209">
        <f>S251*H251</f>
        <v>0</v>
      </c>
      <c r="AR251" s="14" t="s">
        <v>180</v>
      </c>
      <c r="AT251" s="14" t="s">
        <v>134</v>
      </c>
      <c r="AU251" s="14" t="s">
        <v>80</v>
      </c>
      <c r="AY251" s="14" t="s">
        <v>130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4" t="s">
        <v>78</v>
      </c>
      <c r="BK251" s="210">
        <f>ROUND(I251*H251,2)</f>
        <v>0</v>
      </c>
      <c r="BL251" s="14" t="s">
        <v>180</v>
      </c>
      <c r="BM251" s="14" t="s">
        <v>570</v>
      </c>
    </row>
    <row r="252" spans="2:65" s="1" customFormat="1" ht="22.5" customHeight="1">
      <c r="B252" s="35"/>
      <c r="C252" s="199" t="s">
        <v>226</v>
      </c>
      <c r="D252" s="199" t="s">
        <v>134</v>
      </c>
      <c r="E252" s="200" t="s">
        <v>571</v>
      </c>
      <c r="F252" s="201" t="s">
        <v>572</v>
      </c>
      <c r="G252" s="202" t="s">
        <v>137</v>
      </c>
      <c r="H252" s="203">
        <v>1</v>
      </c>
      <c r="I252" s="204"/>
      <c r="J252" s="205">
        <f>ROUND(I252*H252,2)</f>
        <v>0</v>
      </c>
      <c r="K252" s="201" t="s">
        <v>1</v>
      </c>
      <c r="L252" s="40"/>
      <c r="M252" s="206" t="s">
        <v>1</v>
      </c>
      <c r="N252" s="207" t="s">
        <v>41</v>
      </c>
      <c r="O252" s="76"/>
      <c r="P252" s="208">
        <f>O252*H252</f>
        <v>0</v>
      </c>
      <c r="Q252" s="208">
        <v>0</v>
      </c>
      <c r="R252" s="208">
        <f>Q252*H252</f>
        <v>0</v>
      </c>
      <c r="S252" s="208">
        <v>0</v>
      </c>
      <c r="T252" s="209">
        <f>S252*H252</f>
        <v>0</v>
      </c>
      <c r="AR252" s="14" t="s">
        <v>180</v>
      </c>
      <c r="AT252" s="14" t="s">
        <v>134</v>
      </c>
      <c r="AU252" s="14" t="s">
        <v>80</v>
      </c>
      <c r="AY252" s="14" t="s">
        <v>130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14" t="s">
        <v>78</v>
      </c>
      <c r="BK252" s="210">
        <f>ROUND(I252*H252,2)</f>
        <v>0</v>
      </c>
      <c r="BL252" s="14" t="s">
        <v>180</v>
      </c>
      <c r="BM252" s="14" t="s">
        <v>573</v>
      </c>
    </row>
    <row r="253" spans="2:65" s="1" customFormat="1" ht="22.5" customHeight="1">
      <c r="B253" s="35"/>
      <c r="C253" s="199" t="s">
        <v>574</v>
      </c>
      <c r="D253" s="199" t="s">
        <v>134</v>
      </c>
      <c r="E253" s="200" t="s">
        <v>575</v>
      </c>
      <c r="F253" s="201" t="s">
        <v>576</v>
      </c>
      <c r="G253" s="202" t="s">
        <v>241</v>
      </c>
      <c r="H253" s="203">
        <v>5</v>
      </c>
      <c r="I253" s="204"/>
      <c r="J253" s="205">
        <f>ROUND(I253*H253,2)</f>
        <v>0</v>
      </c>
      <c r="K253" s="201" t="s">
        <v>1</v>
      </c>
      <c r="L253" s="40"/>
      <c r="M253" s="206" t="s">
        <v>1</v>
      </c>
      <c r="N253" s="207" t="s">
        <v>41</v>
      </c>
      <c r="O253" s="76"/>
      <c r="P253" s="208">
        <f>O253*H253</f>
        <v>0</v>
      </c>
      <c r="Q253" s="208">
        <v>0</v>
      </c>
      <c r="R253" s="208">
        <f>Q253*H253</f>
        <v>0</v>
      </c>
      <c r="S253" s="208">
        <v>0</v>
      </c>
      <c r="T253" s="209">
        <f>S253*H253</f>
        <v>0</v>
      </c>
      <c r="AR253" s="14" t="s">
        <v>180</v>
      </c>
      <c r="AT253" s="14" t="s">
        <v>134</v>
      </c>
      <c r="AU253" s="14" t="s">
        <v>80</v>
      </c>
      <c r="AY253" s="14" t="s">
        <v>130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4" t="s">
        <v>78</v>
      </c>
      <c r="BK253" s="210">
        <f>ROUND(I253*H253,2)</f>
        <v>0</v>
      </c>
      <c r="BL253" s="14" t="s">
        <v>180</v>
      </c>
      <c r="BM253" s="14" t="s">
        <v>577</v>
      </c>
    </row>
    <row r="254" spans="2:65" s="1" customFormat="1" ht="16.5" customHeight="1">
      <c r="B254" s="35"/>
      <c r="C254" s="199" t="s">
        <v>578</v>
      </c>
      <c r="D254" s="199" t="s">
        <v>134</v>
      </c>
      <c r="E254" s="200" t="s">
        <v>579</v>
      </c>
      <c r="F254" s="201" t="s">
        <v>580</v>
      </c>
      <c r="G254" s="202" t="s">
        <v>392</v>
      </c>
      <c r="H254" s="203">
        <v>1</v>
      </c>
      <c r="I254" s="204"/>
      <c r="J254" s="205">
        <f>ROUND(I254*H254,2)</f>
        <v>0</v>
      </c>
      <c r="K254" s="201" t="s">
        <v>1</v>
      </c>
      <c r="L254" s="40"/>
      <c r="M254" s="206" t="s">
        <v>1</v>
      </c>
      <c r="N254" s="207" t="s">
        <v>41</v>
      </c>
      <c r="O254" s="76"/>
      <c r="P254" s="208">
        <f>O254*H254</f>
        <v>0</v>
      </c>
      <c r="Q254" s="208">
        <v>0</v>
      </c>
      <c r="R254" s="208">
        <f>Q254*H254</f>
        <v>0</v>
      </c>
      <c r="S254" s="208">
        <v>0</v>
      </c>
      <c r="T254" s="209">
        <f>S254*H254</f>
        <v>0</v>
      </c>
      <c r="AR254" s="14" t="s">
        <v>180</v>
      </c>
      <c r="AT254" s="14" t="s">
        <v>134</v>
      </c>
      <c r="AU254" s="14" t="s">
        <v>80</v>
      </c>
      <c r="AY254" s="14" t="s">
        <v>130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4" t="s">
        <v>78</v>
      </c>
      <c r="BK254" s="210">
        <f>ROUND(I254*H254,2)</f>
        <v>0</v>
      </c>
      <c r="BL254" s="14" t="s">
        <v>180</v>
      </c>
      <c r="BM254" s="14" t="s">
        <v>581</v>
      </c>
    </row>
    <row r="255" spans="2:65" s="1" customFormat="1" ht="16.5" customHeight="1">
      <c r="B255" s="35"/>
      <c r="C255" s="199" t="s">
        <v>582</v>
      </c>
      <c r="D255" s="199" t="s">
        <v>134</v>
      </c>
      <c r="E255" s="200" t="s">
        <v>583</v>
      </c>
      <c r="F255" s="201" t="s">
        <v>584</v>
      </c>
      <c r="G255" s="202" t="s">
        <v>392</v>
      </c>
      <c r="H255" s="203">
        <v>1</v>
      </c>
      <c r="I255" s="204"/>
      <c r="J255" s="205">
        <f>ROUND(I255*H255,2)</f>
        <v>0</v>
      </c>
      <c r="K255" s="201" t="s">
        <v>1</v>
      </c>
      <c r="L255" s="40"/>
      <c r="M255" s="206" t="s">
        <v>1</v>
      </c>
      <c r="N255" s="207" t="s">
        <v>41</v>
      </c>
      <c r="O255" s="76"/>
      <c r="P255" s="208">
        <f>O255*H255</f>
        <v>0</v>
      </c>
      <c r="Q255" s="208">
        <v>0</v>
      </c>
      <c r="R255" s="208">
        <f>Q255*H255</f>
        <v>0</v>
      </c>
      <c r="S255" s="208">
        <v>0</v>
      </c>
      <c r="T255" s="209">
        <f>S255*H255</f>
        <v>0</v>
      </c>
      <c r="AR255" s="14" t="s">
        <v>180</v>
      </c>
      <c r="AT255" s="14" t="s">
        <v>134</v>
      </c>
      <c r="AU255" s="14" t="s">
        <v>80</v>
      </c>
      <c r="AY255" s="14" t="s">
        <v>130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4" t="s">
        <v>78</v>
      </c>
      <c r="BK255" s="210">
        <f>ROUND(I255*H255,2)</f>
        <v>0</v>
      </c>
      <c r="BL255" s="14" t="s">
        <v>180</v>
      </c>
      <c r="BM255" s="14" t="s">
        <v>585</v>
      </c>
    </row>
    <row r="256" spans="2:65" s="1" customFormat="1" ht="16.5" customHeight="1">
      <c r="B256" s="35"/>
      <c r="C256" s="199" t="s">
        <v>586</v>
      </c>
      <c r="D256" s="199" t="s">
        <v>134</v>
      </c>
      <c r="E256" s="200" t="s">
        <v>587</v>
      </c>
      <c r="F256" s="201" t="s">
        <v>396</v>
      </c>
      <c r="G256" s="202" t="s">
        <v>387</v>
      </c>
      <c r="H256" s="203">
        <v>1</v>
      </c>
      <c r="I256" s="204"/>
      <c r="J256" s="205">
        <f>ROUND(I256*H256,2)</f>
        <v>0</v>
      </c>
      <c r="K256" s="201" t="s">
        <v>1</v>
      </c>
      <c r="L256" s="40"/>
      <c r="M256" s="206" t="s">
        <v>1</v>
      </c>
      <c r="N256" s="207" t="s">
        <v>41</v>
      </c>
      <c r="O256" s="76"/>
      <c r="P256" s="208">
        <f>O256*H256</f>
        <v>0</v>
      </c>
      <c r="Q256" s="208">
        <v>0</v>
      </c>
      <c r="R256" s="208">
        <f>Q256*H256</f>
        <v>0</v>
      </c>
      <c r="S256" s="208">
        <v>0</v>
      </c>
      <c r="T256" s="209">
        <f>S256*H256</f>
        <v>0</v>
      </c>
      <c r="AR256" s="14" t="s">
        <v>180</v>
      </c>
      <c r="AT256" s="14" t="s">
        <v>134</v>
      </c>
      <c r="AU256" s="14" t="s">
        <v>80</v>
      </c>
      <c r="AY256" s="14" t="s">
        <v>130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4" t="s">
        <v>78</v>
      </c>
      <c r="BK256" s="210">
        <f>ROUND(I256*H256,2)</f>
        <v>0</v>
      </c>
      <c r="BL256" s="14" t="s">
        <v>180</v>
      </c>
      <c r="BM256" s="14" t="s">
        <v>588</v>
      </c>
    </row>
    <row r="257" spans="2:65" s="1" customFormat="1" ht="16.5" customHeight="1">
      <c r="B257" s="35"/>
      <c r="C257" s="199" t="s">
        <v>589</v>
      </c>
      <c r="D257" s="199" t="s">
        <v>134</v>
      </c>
      <c r="E257" s="200" t="s">
        <v>590</v>
      </c>
      <c r="F257" s="201" t="s">
        <v>400</v>
      </c>
      <c r="G257" s="202" t="s">
        <v>392</v>
      </c>
      <c r="H257" s="203">
        <v>1</v>
      </c>
      <c r="I257" s="204"/>
      <c r="J257" s="205">
        <f>ROUND(I257*H257,2)</f>
        <v>0</v>
      </c>
      <c r="K257" s="201" t="s">
        <v>1</v>
      </c>
      <c r="L257" s="40"/>
      <c r="M257" s="206" t="s">
        <v>1</v>
      </c>
      <c r="N257" s="207" t="s">
        <v>41</v>
      </c>
      <c r="O257" s="76"/>
      <c r="P257" s="208">
        <f>O257*H257</f>
        <v>0</v>
      </c>
      <c r="Q257" s="208">
        <v>0</v>
      </c>
      <c r="R257" s="208">
        <f>Q257*H257</f>
        <v>0</v>
      </c>
      <c r="S257" s="208">
        <v>0</v>
      </c>
      <c r="T257" s="209">
        <f>S257*H257</f>
        <v>0</v>
      </c>
      <c r="AR257" s="14" t="s">
        <v>180</v>
      </c>
      <c r="AT257" s="14" t="s">
        <v>134</v>
      </c>
      <c r="AU257" s="14" t="s">
        <v>80</v>
      </c>
      <c r="AY257" s="14" t="s">
        <v>130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4" t="s">
        <v>78</v>
      </c>
      <c r="BK257" s="210">
        <f>ROUND(I257*H257,2)</f>
        <v>0</v>
      </c>
      <c r="BL257" s="14" t="s">
        <v>180</v>
      </c>
      <c r="BM257" s="14" t="s">
        <v>591</v>
      </c>
    </row>
    <row r="258" spans="2:65" s="1" customFormat="1" ht="16.5" customHeight="1">
      <c r="B258" s="35"/>
      <c r="C258" s="199" t="s">
        <v>592</v>
      </c>
      <c r="D258" s="199" t="s">
        <v>134</v>
      </c>
      <c r="E258" s="200" t="s">
        <v>593</v>
      </c>
      <c r="F258" s="201" t="s">
        <v>404</v>
      </c>
      <c r="G258" s="202" t="s">
        <v>392</v>
      </c>
      <c r="H258" s="203">
        <v>1</v>
      </c>
      <c r="I258" s="204"/>
      <c r="J258" s="205">
        <f>ROUND(I258*H258,2)</f>
        <v>0</v>
      </c>
      <c r="K258" s="201" t="s">
        <v>1</v>
      </c>
      <c r="L258" s="40"/>
      <c r="M258" s="206" t="s">
        <v>1</v>
      </c>
      <c r="N258" s="207" t="s">
        <v>41</v>
      </c>
      <c r="O258" s="76"/>
      <c r="P258" s="208">
        <f>O258*H258</f>
        <v>0</v>
      </c>
      <c r="Q258" s="208">
        <v>0</v>
      </c>
      <c r="R258" s="208">
        <f>Q258*H258</f>
        <v>0</v>
      </c>
      <c r="S258" s="208">
        <v>0</v>
      </c>
      <c r="T258" s="209">
        <f>S258*H258</f>
        <v>0</v>
      </c>
      <c r="AR258" s="14" t="s">
        <v>180</v>
      </c>
      <c r="AT258" s="14" t="s">
        <v>134</v>
      </c>
      <c r="AU258" s="14" t="s">
        <v>80</v>
      </c>
      <c r="AY258" s="14" t="s">
        <v>130</v>
      </c>
      <c r="BE258" s="210">
        <f>IF(N258="základní",J258,0)</f>
        <v>0</v>
      </c>
      <c r="BF258" s="210">
        <f>IF(N258="snížená",J258,0)</f>
        <v>0</v>
      </c>
      <c r="BG258" s="210">
        <f>IF(N258="zákl. přenesená",J258,0)</f>
        <v>0</v>
      </c>
      <c r="BH258" s="210">
        <f>IF(N258="sníž. přenesená",J258,0)</f>
        <v>0</v>
      </c>
      <c r="BI258" s="210">
        <f>IF(N258="nulová",J258,0)</f>
        <v>0</v>
      </c>
      <c r="BJ258" s="14" t="s">
        <v>78</v>
      </c>
      <c r="BK258" s="210">
        <f>ROUND(I258*H258,2)</f>
        <v>0</v>
      </c>
      <c r="BL258" s="14" t="s">
        <v>180</v>
      </c>
      <c r="BM258" s="14" t="s">
        <v>594</v>
      </c>
    </row>
    <row r="259" spans="2:63" s="10" customFormat="1" ht="22.8" customHeight="1">
      <c r="B259" s="183"/>
      <c r="C259" s="184"/>
      <c r="D259" s="185" t="s">
        <v>69</v>
      </c>
      <c r="E259" s="197" t="s">
        <v>595</v>
      </c>
      <c r="F259" s="197" t="s">
        <v>596</v>
      </c>
      <c r="G259" s="184"/>
      <c r="H259" s="184"/>
      <c r="I259" s="187"/>
      <c r="J259" s="198">
        <f>BK259</f>
        <v>0</v>
      </c>
      <c r="K259" s="184"/>
      <c r="L259" s="189"/>
      <c r="M259" s="190"/>
      <c r="N259" s="191"/>
      <c r="O259" s="191"/>
      <c r="P259" s="192">
        <f>P260</f>
        <v>0</v>
      </c>
      <c r="Q259" s="191"/>
      <c r="R259" s="192">
        <f>R260</f>
        <v>0</v>
      </c>
      <c r="S259" s="191"/>
      <c r="T259" s="193">
        <f>T260</f>
        <v>0</v>
      </c>
      <c r="AR259" s="194" t="s">
        <v>80</v>
      </c>
      <c r="AT259" s="195" t="s">
        <v>69</v>
      </c>
      <c r="AU259" s="195" t="s">
        <v>78</v>
      </c>
      <c r="AY259" s="194" t="s">
        <v>130</v>
      </c>
      <c r="BK259" s="196">
        <f>BK260</f>
        <v>0</v>
      </c>
    </row>
    <row r="260" spans="2:65" s="1" customFormat="1" ht="22.5" customHeight="1">
      <c r="B260" s="35"/>
      <c r="C260" s="199" t="s">
        <v>597</v>
      </c>
      <c r="D260" s="199" t="s">
        <v>134</v>
      </c>
      <c r="E260" s="200" t="s">
        <v>598</v>
      </c>
      <c r="F260" s="201" t="s">
        <v>599</v>
      </c>
      <c r="G260" s="202" t="s">
        <v>387</v>
      </c>
      <c r="H260" s="203">
        <v>1</v>
      </c>
      <c r="I260" s="204"/>
      <c r="J260" s="205">
        <f>ROUND(I260*H260,2)</f>
        <v>0</v>
      </c>
      <c r="K260" s="201" t="s">
        <v>1</v>
      </c>
      <c r="L260" s="40"/>
      <c r="M260" s="206" t="s">
        <v>1</v>
      </c>
      <c r="N260" s="207" t="s">
        <v>41</v>
      </c>
      <c r="O260" s="76"/>
      <c r="P260" s="208">
        <f>O260*H260</f>
        <v>0</v>
      </c>
      <c r="Q260" s="208">
        <v>0</v>
      </c>
      <c r="R260" s="208">
        <f>Q260*H260</f>
        <v>0</v>
      </c>
      <c r="S260" s="208">
        <v>0</v>
      </c>
      <c r="T260" s="209">
        <f>S260*H260</f>
        <v>0</v>
      </c>
      <c r="AR260" s="14" t="s">
        <v>180</v>
      </c>
      <c r="AT260" s="14" t="s">
        <v>134</v>
      </c>
      <c r="AU260" s="14" t="s">
        <v>80</v>
      </c>
      <c r="AY260" s="14" t="s">
        <v>130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14" t="s">
        <v>78</v>
      </c>
      <c r="BK260" s="210">
        <f>ROUND(I260*H260,2)</f>
        <v>0</v>
      </c>
      <c r="BL260" s="14" t="s">
        <v>180</v>
      </c>
      <c r="BM260" s="14" t="s">
        <v>600</v>
      </c>
    </row>
    <row r="261" spans="2:63" s="10" customFormat="1" ht="22.8" customHeight="1">
      <c r="B261" s="183"/>
      <c r="C261" s="184"/>
      <c r="D261" s="185" t="s">
        <v>69</v>
      </c>
      <c r="E261" s="197" t="s">
        <v>601</v>
      </c>
      <c r="F261" s="197" t="s">
        <v>602</v>
      </c>
      <c r="G261" s="184"/>
      <c r="H261" s="184"/>
      <c r="I261" s="187"/>
      <c r="J261" s="198">
        <f>BK261</f>
        <v>0</v>
      </c>
      <c r="K261" s="184"/>
      <c r="L261" s="189"/>
      <c r="M261" s="190"/>
      <c r="N261" s="191"/>
      <c r="O261" s="191"/>
      <c r="P261" s="192">
        <f>SUM(P262:P278)</f>
        <v>0</v>
      </c>
      <c r="Q261" s="191"/>
      <c r="R261" s="192">
        <f>SUM(R262:R278)</f>
        <v>2.0716077499999996</v>
      </c>
      <c r="S261" s="191"/>
      <c r="T261" s="193">
        <f>SUM(T262:T278)</f>
        <v>0.10795713</v>
      </c>
      <c r="AR261" s="194" t="s">
        <v>80</v>
      </c>
      <c r="AT261" s="195" t="s">
        <v>69</v>
      </c>
      <c r="AU261" s="195" t="s">
        <v>78</v>
      </c>
      <c r="AY261" s="194" t="s">
        <v>130</v>
      </c>
      <c r="BK261" s="196">
        <f>SUM(BK262:BK278)</f>
        <v>0</v>
      </c>
    </row>
    <row r="262" spans="2:65" s="1" customFormat="1" ht="16.5" customHeight="1">
      <c r="B262" s="35"/>
      <c r="C262" s="199" t="s">
        <v>603</v>
      </c>
      <c r="D262" s="199" t="s">
        <v>134</v>
      </c>
      <c r="E262" s="200" t="s">
        <v>604</v>
      </c>
      <c r="F262" s="201" t="s">
        <v>605</v>
      </c>
      <c r="G262" s="202" t="s">
        <v>137</v>
      </c>
      <c r="H262" s="203">
        <v>50.3</v>
      </c>
      <c r="I262" s="204"/>
      <c r="J262" s="205">
        <f>ROUND(I262*H262,2)</f>
        <v>0</v>
      </c>
      <c r="K262" s="201" t="s">
        <v>138</v>
      </c>
      <c r="L262" s="40"/>
      <c r="M262" s="206" t="s">
        <v>1</v>
      </c>
      <c r="N262" s="207" t="s">
        <v>41</v>
      </c>
      <c r="O262" s="76"/>
      <c r="P262" s="208">
        <f>O262*H262</f>
        <v>0</v>
      </c>
      <c r="Q262" s="208">
        <v>0.0003</v>
      </c>
      <c r="R262" s="208">
        <f>Q262*H262</f>
        <v>0.015089999999999998</v>
      </c>
      <c r="S262" s="208">
        <v>0</v>
      </c>
      <c r="T262" s="209">
        <f>S262*H262</f>
        <v>0</v>
      </c>
      <c r="AR262" s="14" t="s">
        <v>180</v>
      </c>
      <c r="AT262" s="14" t="s">
        <v>134</v>
      </c>
      <c r="AU262" s="14" t="s">
        <v>80</v>
      </c>
      <c r="AY262" s="14" t="s">
        <v>130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4" t="s">
        <v>78</v>
      </c>
      <c r="BK262" s="210">
        <f>ROUND(I262*H262,2)</f>
        <v>0</v>
      </c>
      <c r="BL262" s="14" t="s">
        <v>180</v>
      </c>
      <c r="BM262" s="14" t="s">
        <v>606</v>
      </c>
    </row>
    <row r="263" spans="2:65" s="1" customFormat="1" ht="16.5" customHeight="1">
      <c r="B263" s="35"/>
      <c r="C263" s="199" t="s">
        <v>607</v>
      </c>
      <c r="D263" s="199" t="s">
        <v>134</v>
      </c>
      <c r="E263" s="200" t="s">
        <v>608</v>
      </c>
      <c r="F263" s="201" t="s">
        <v>609</v>
      </c>
      <c r="G263" s="202" t="s">
        <v>137</v>
      </c>
      <c r="H263" s="203">
        <v>50.3</v>
      </c>
      <c r="I263" s="204"/>
      <c r="J263" s="205">
        <f>ROUND(I263*H263,2)</f>
        <v>0</v>
      </c>
      <c r="K263" s="201" t="s">
        <v>138</v>
      </c>
      <c r="L263" s="40"/>
      <c r="M263" s="206" t="s">
        <v>1</v>
      </c>
      <c r="N263" s="207" t="s">
        <v>41</v>
      </c>
      <c r="O263" s="76"/>
      <c r="P263" s="208">
        <f>O263*H263</f>
        <v>0</v>
      </c>
      <c r="Q263" s="208">
        <v>0.0075</v>
      </c>
      <c r="R263" s="208">
        <f>Q263*H263</f>
        <v>0.37725</v>
      </c>
      <c r="S263" s="208">
        <v>0</v>
      </c>
      <c r="T263" s="209">
        <f>S263*H263</f>
        <v>0</v>
      </c>
      <c r="AR263" s="14" t="s">
        <v>180</v>
      </c>
      <c r="AT263" s="14" t="s">
        <v>134</v>
      </c>
      <c r="AU263" s="14" t="s">
        <v>80</v>
      </c>
      <c r="AY263" s="14" t="s">
        <v>130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14" t="s">
        <v>78</v>
      </c>
      <c r="BK263" s="210">
        <f>ROUND(I263*H263,2)</f>
        <v>0</v>
      </c>
      <c r="BL263" s="14" t="s">
        <v>180</v>
      </c>
      <c r="BM263" s="14" t="s">
        <v>610</v>
      </c>
    </row>
    <row r="264" spans="2:65" s="1" customFormat="1" ht="16.5" customHeight="1">
      <c r="B264" s="35"/>
      <c r="C264" s="199" t="s">
        <v>611</v>
      </c>
      <c r="D264" s="199" t="s">
        <v>134</v>
      </c>
      <c r="E264" s="200" t="s">
        <v>612</v>
      </c>
      <c r="F264" s="201" t="s">
        <v>613</v>
      </c>
      <c r="G264" s="202" t="s">
        <v>241</v>
      </c>
      <c r="H264" s="203">
        <v>53.9</v>
      </c>
      <c r="I264" s="204"/>
      <c r="J264" s="205">
        <f>ROUND(I264*H264,2)</f>
        <v>0</v>
      </c>
      <c r="K264" s="201" t="s">
        <v>138</v>
      </c>
      <c r="L264" s="40"/>
      <c r="M264" s="206" t="s">
        <v>1</v>
      </c>
      <c r="N264" s="207" t="s">
        <v>41</v>
      </c>
      <c r="O264" s="76"/>
      <c r="P264" s="208">
        <f>O264*H264</f>
        <v>0</v>
      </c>
      <c r="Q264" s="208">
        <v>0.00074</v>
      </c>
      <c r="R264" s="208">
        <f>Q264*H264</f>
        <v>0.039886</v>
      </c>
      <c r="S264" s="208">
        <v>0</v>
      </c>
      <c r="T264" s="209">
        <f>S264*H264</f>
        <v>0</v>
      </c>
      <c r="AR264" s="14" t="s">
        <v>180</v>
      </c>
      <c r="AT264" s="14" t="s">
        <v>134</v>
      </c>
      <c r="AU264" s="14" t="s">
        <v>80</v>
      </c>
      <c r="AY264" s="14" t="s">
        <v>130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4" t="s">
        <v>78</v>
      </c>
      <c r="BK264" s="210">
        <f>ROUND(I264*H264,2)</f>
        <v>0</v>
      </c>
      <c r="BL264" s="14" t="s">
        <v>180</v>
      </c>
      <c r="BM264" s="14" t="s">
        <v>614</v>
      </c>
    </row>
    <row r="265" spans="2:51" s="11" customFormat="1" ht="12">
      <c r="B265" s="211"/>
      <c r="C265" s="212"/>
      <c r="D265" s="213" t="s">
        <v>140</v>
      </c>
      <c r="E265" s="214" t="s">
        <v>1</v>
      </c>
      <c r="F265" s="215" t="s">
        <v>615</v>
      </c>
      <c r="G265" s="212"/>
      <c r="H265" s="216">
        <v>53.9</v>
      </c>
      <c r="I265" s="217"/>
      <c r="J265" s="212"/>
      <c r="K265" s="212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140</v>
      </c>
      <c r="AU265" s="222" t="s">
        <v>80</v>
      </c>
      <c r="AV265" s="11" t="s">
        <v>80</v>
      </c>
      <c r="AW265" s="11" t="s">
        <v>32</v>
      </c>
      <c r="AX265" s="11" t="s">
        <v>78</v>
      </c>
      <c r="AY265" s="222" t="s">
        <v>130</v>
      </c>
    </row>
    <row r="266" spans="2:65" s="1" customFormat="1" ht="16.5" customHeight="1">
      <c r="B266" s="35"/>
      <c r="C266" s="199" t="s">
        <v>616</v>
      </c>
      <c r="D266" s="199" t="s">
        <v>134</v>
      </c>
      <c r="E266" s="200" t="s">
        <v>617</v>
      </c>
      <c r="F266" s="201" t="s">
        <v>618</v>
      </c>
      <c r="G266" s="202" t="s">
        <v>619</v>
      </c>
      <c r="H266" s="203">
        <v>77.667</v>
      </c>
      <c r="I266" s="204"/>
      <c r="J266" s="205">
        <f>ROUND(I266*H266,2)</f>
        <v>0</v>
      </c>
      <c r="K266" s="201" t="s">
        <v>138</v>
      </c>
      <c r="L266" s="40"/>
      <c r="M266" s="206" t="s">
        <v>1</v>
      </c>
      <c r="N266" s="207" t="s">
        <v>41</v>
      </c>
      <c r="O266" s="76"/>
      <c r="P266" s="208">
        <f>O266*H266</f>
        <v>0</v>
      </c>
      <c r="Q266" s="208">
        <v>0.00045</v>
      </c>
      <c r="R266" s="208">
        <f>Q266*H266</f>
        <v>0.03495015</v>
      </c>
      <c r="S266" s="208">
        <v>0.00139</v>
      </c>
      <c r="T266" s="209">
        <f>S266*H266</f>
        <v>0.10795713</v>
      </c>
      <c r="AR266" s="14" t="s">
        <v>180</v>
      </c>
      <c r="AT266" s="14" t="s">
        <v>134</v>
      </c>
      <c r="AU266" s="14" t="s">
        <v>80</v>
      </c>
      <c r="AY266" s="14" t="s">
        <v>130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4" t="s">
        <v>78</v>
      </c>
      <c r="BK266" s="210">
        <f>ROUND(I266*H266,2)</f>
        <v>0</v>
      </c>
      <c r="BL266" s="14" t="s">
        <v>180</v>
      </c>
      <c r="BM266" s="14" t="s">
        <v>620</v>
      </c>
    </row>
    <row r="267" spans="2:51" s="11" customFormat="1" ht="12">
      <c r="B267" s="211"/>
      <c r="C267" s="212"/>
      <c r="D267" s="213" t="s">
        <v>140</v>
      </c>
      <c r="E267" s="214" t="s">
        <v>1</v>
      </c>
      <c r="F267" s="215" t="s">
        <v>621</v>
      </c>
      <c r="G267" s="212"/>
      <c r="H267" s="216">
        <v>77.667</v>
      </c>
      <c r="I267" s="217"/>
      <c r="J267" s="212"/>
      <c r="K267" s="212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140</v>
      </c>
      <c r="AU267" s="222" t="s">
        <v>80</v>
      </c>
      <c r="AV267" s="11" t="s">
        <v>80</v>
      </c>
      <c r="AW267" s="11" t="s">
        <v>32</v>
      </c>
      <c r="AX267" s="11" t="s">
        <v>78</v>
      </c>
      <c r="AY267" s="222" t="s">
        <v>130</v>
      </c>
    </row>
    <row r="268" spans="2:65" s="1" customFormat="1" ht="16.5" customHeight="1">
      <c r="B268" s="35"/>
      <c r="C268" s="223" t="s">
        <v>622</v>
      </c>
      <c r="D268" s="223" t="s">
        <v>169</v>
      </c>
      <c r="E268" s="224" t="s">
        <v>623</v>
      </c>
      <c r="F268" s="225" t="s">
        <v>624</v>
      </c>
      <c r="G268" s="226" t="s">
        <v>619</v>
      </c>
      <c r="H268" s="227">
        <v>79.56</v>
      </c>
      <c r="I268" s="228"/>
      <c r="J268" s="229">
        <f>ROUND(I268*H268,2)</f>
        <v>0</v>
      </c>
      <c r="K268" s="225" t="s">
        <v>1</v>
      </c>
      <c r="L268" s="230"/>
      <c r="M268" s="231" t="s">
        <v>1</v>
      </c>
      <c r="N268" s="232" t="s">
        <v>41</v>
      </c>
      <c r="O268" s="76"/>
      <c r="P268" s="208">
        <f>O268*H268</f>
        <v>0</v>
      </c>
      <c r="Q268" s="208">
        <v>0</v>
      </c>
      <c r="R268" s="208">
        <f>Q268*H268</f>
        <v>0</v>
      </c>
      <c r="S268" s="208">
        <v>0</v>
      </c>
      <c r="T268" s="209">
        <f>S268*H268</f>
        <v>0</v>
      </c>
      <c r="AR268" s="14" t="s">
        <v>331</v>
      </c>
      <c r="AT268" s="14" t="s">
        <v>169</v>
      </c>
      <c r="AU268" s="14" t="s">
        <v>80</v>
      </c>
      <c r="AY268" s="14" t="s">
        <v>130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4" t="s">
        <v>78</v>
      </c>
      <c r="BK268" s="210">
        <f>ROUND(I268*H268,2)</f>
        <v>0</v>
      </c>
      <c r="BL268" s="14" t="s">
        <v>180</v>
      </c>
      <c r="BM268" s="14" t="s">
        <v>625</v>
      </c>
    </row>
    <row r="269" spans="2:51" s="11" customFormat="1" ht="12">
      <c r="B269" s="211"/>
      <c r="C269" s="212"/>
      <c r="D269" s="213" t="s">
        <v>140</v>
      </c>
      <c r="E269" s="214" t="s">
        <v>1</v>
      </c>
      <c r="F269" s="215" t="s">
        <v>626</v>
      </c>
      <c r="G269" s="212"/>
      <c r="H269" s="216">
        <v>79.56</v>
      </c>
      <c r="I269" s="217"/>
      <c r="J269" s="212"/>
      <c r="K269" s="212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140</v>
      </c>
      <c r="AU269" s="222" t="s">
        <v>80</v>
      </c>
      <c r="AV269" s="11" t="s">
        <v>80</v>
      </c>
      <c r="AW269" s="11" t="s">
        <v>32</v>
      </c>
      <c r="AX269" s="11" t="s">
        <v>78</v>
      </c>
      <c r="AY269" s="222" t="s">
        <v>130</v>
      </c>
    </row>
    <row r="270" spans="2:65" s="1" customFormat="1" ht="16.5" customHeight="1">
      <c r="B270" s="35"/>
      <c r="C270" s="199" t="s">
        <v>627</v>
      </c>
      <c r="D270" s="199" t="s">
        <v>134</v>
      </c>
      <c r="E270" s="200" t="s">
        <v>628</v>
      </c>
      <c r="F270" s="201" t="s">
        <v>629</v>
      </c>
      <c r="G270" s="202" t="s">
        <v>137</v>
      </c>
      <c r="H270" s="203">
        <v>50.3</v>
      </c>
      <c r="I270" s="204"/>
      <c r="J270" s="205">
        <f>ROUND(I270*H270,2)</f>
        <v>0</v>
      </c>
      <c r="K270" s="201" t="s">
        <v>138</v>
      </c>
      <c r="L270" s="40"/>
      <c r="M270" s="206" t="s">
        <v>1</v>
      </c>
      <c r="N270" s="207" t="s">
        <v>41</v>
      </c>
      <c r="O270" s="76"/>
      <c r="P270" s="208">
        <f>O270*H270</f>
        <v>0</v>
      </c>
      <c r="Q270" s="208">
        <v>0.00689</v>
      </c>
      <c r="R270" s="208">
        <f>Q270*H270</f>
        <v>0.346567</v>
      </c>
      <c r="S270" s="208">
        <v>0</v>
      </c>
      <c r="T270" s="209">
        <f>S270*H270</f>
        <v>0</v>
      </c>
      <c r="AR270" s="14" t="s">
        <v>180</v>
      </c>
      <c r="AT270" s="14" t="s">
        <v>134</v>
      </c>
      <c r="AU270" s="14" t="s">
        <v>80</v>
      </c>
      <c r="AY270" s="14" t="s">
        <v>130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4" t="s">
        <v>78</v>
      </c>
      <c r="BK270" s="210">
        <f>ROUND(I270*H270,2)</f>
        <v>0</v>
      </c>
      <c r="BL270" s="14" t="s">
        <v>180</v>
      </c>
      <c r="BM270" s="14" t="s">
        <v>630</v>
      </c>
    </row>
    <row r="271" spans="2:65" s="1" customFormat="1" ht="16.5" customHeight="1">
      <c r="B271" s="35"/>
      <c r="C271" s="223" t="s">
        <v>631</v>
      </c>
      <c r="D271" s="223" t="s">
        <v>169</v>
      </c>
      <c r="E271" s="224" t="s">
        <v>632</v>
      </c>
      <c r="F271" s="225" t="s">
        <v>633</v>
      </c>
      <c r="G271" s="226" t="s">
        <v>137</v>
      </c>
      <c r="H271" s="227">
        <v>65.508</v>
      </c>
      <c r="I271" s="228"/>
      <c r="J271" s="229">
        <f>ROUND(I271*H271,2)</f>
        <v>0</v>
      </c>
      <c r="K271" s="225" t="s">
        <v>138</v>
      </c>
      <c r="L271" s="230"/>
      <c r="M271" s="231" t="s">
        <v>1</v>
      </c>
      <c r="N271" s="232" t="s">
        <v>41</v>
      </c>
      <c r="O271" s="76"/>
      <c r="P271" s="208">
        <f>O271*H271</f>
        <v>0</v>
      </c>
      <c r="Q271" s="208">
        <v>0.0192</v>
      </c>
      <c r="R271" s="208">
        <f>Q271*H271</f>
        <v>1.2577535999999998</v>
      </c>
      <c r="S271" s="208">
        <v>0</v>
      </c>
      <c r="T271" s="209">
        <f>S271*H271</f>
        <v>0</v>
      </c>
      <c r="AR271" s="14" t="s">
        <v>331</v>
      </c>
      <c r="AT271" s="14" t="s">
        <v>169</v>
      </c>
      <c r="AU271" s="14" t="s">
        <v>80</v>
      </c>
      <c r="AY271" s="14" t="s">
        <v>130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4" t="s">
        <v>78</v>
      </c>
      <c r="BK271" s="210">
        <f>ROUND(I271*H271,2)</f>
        <v>0</v>
      </c>
      <c r="BL271" s="14" t="s">
        <v>180</v>
      </c>
      <c r="BM271" s="14" t="s">
        <v>634</v>
      </c>
    </row>
    <row r="272" spans="2:51" s="11" customFormat="1" ht="12">
      <c r="B272" s="211"/>
      <c r="C272" s="212"/>
      <c r="D272" s="213" t="s">
        <v>140</v>
      </c>
      <c r="E272" s="214" t="s">
        <v>1</v>
      </c>
      <c r="F272" s="215" t="s">
        <v>635</v>
      </c>
      <c r="G272" s="212"/>
      <c r="H272" s="216">
        <v>51.306</v>
      </c>
      <c r="I272" s="217"/>
      <c r="J272" s="212"/>
      <c r="K272" s="212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140</v>
      </c>
      <c r="AU272" s="222" t="s">
        <v>80</v>
      </c>
      <c r="AV272" s="11" t="s">
        <v>80</v>
      </c>
      <c r="AW272" s="11" t="s">
        <v>32</v>
      </c>
      <c r="AX272" s="11" t="s">
        <v>70</v>
      </c>
      <c r="AY272" s="222" t="s">
        <v>130</v>
      </c>
    </row>
    <row r="273" spans="2:51" s="11" customFormat="1" ht="12">
      <c r="B273" s="211"/>
      <c r="C273" s="212"/>
      <c r="D273" s="213" t="s">
        <v>140</v>
      </c>
      <c r="E273" s="214" t="s">
        <v>1</v>
      </c>
      <c r="F273" s="215" t="s">
        <v>636</v>
      </c>
      <c r="G273" s="212"/>
      <c r="H273" s="216">
        <v>8.247</v>
      </c>
      <c r="I273" s="217"/>
      <c r="J273" s="212"/>
      <c r="K273" s="212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140</v>
      </c>
      <c r="AU273" s="222" t="s">
        <v>80</v>
      </c>
      <c r="AV273" s="11" t="s">
        <v>80</v>
      </c>
      <c r="AW273" s="11" t="s">
        <v>32</v>
      </c>
      <c r="AX273" s="11" t="s">
        <v>70</v>
      </c>
      <c r="AY273" s="222" t="s">
        <v>130</v>
      </c>
    </row>
    <row r="274" spans="2:51" s="12" customFormat="1" ht="12">
      <c r="B274" s="233"/>
      <c r="C274" s="234"/>
      <c r="D274" s="213" t="s">
        <v>140</v>
      </c>
      <c r="E274" s="235" t="s">
        <v>1</v>
      </c>
      <c r="F274" s="236" t="s">
        <v>637</v>
      </c>
      <c r="G274" s="234"/>
      <c r="H274" s="237">
        <v>59.553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140</v>
      </c>
      <c r="AU274" s="243" t="s">
        <v>80</v>
      </c>
      <c r="AV274" s="12" t="s">
        <v>133</v>
      </c>
      <c r="AW274" s="12" t="s">
        <v>32</v>
      </c>
      <c r="AX274" s="12" t="s">
        <v>78</v>
      </c>
      <c r="AY274" s="243" t="s">
        <v>130</v>
      </c>
    </row>
    <row r="275" spans="2:51" s="11" customFormat="1" ht="12">
      <c r="B275" s="211"/>
      <c r="C275" s="212"/>
      <c r="D275" s="213" t="s">
        <v>140</v>
      </c>
      <c r="E275" s="212"/>
      <c r="F275" s="215" t="s">
        <v>638</v>
      </c>
      <c r="G275" s="212"/>
      <c r="H275" s="216">
        <v>65.508</v>
      </c>
      <c r="I275" s="217"/>
      <c r="J275" s="212"/>
      <c r="K275" s="212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140</v>
      </c>
      <c r="AU275" s="222" t="s">
        <v>80</v>
      </c>
      <c r="AV275" s="11" t="s">
        <v>80</v>
      </c>
      <c r="AW275" s="11" t="s">
        <v>4</v>
      </c>
      <c r="AX275" s="11" t="s">
        <v>78</v>
      </c>
      <c r="AY275" s="222" t="s">
        <v>130</v>
      </c>
    </row>
    <row r="276" spans="2:65" s="1" customFormat="1" ht="16.5" customHeight="1">
      <c r="B276" s="35"/>
      <c r="C276" s="199" t="s">
        <v>639</v>
      </c>
      <c r="D276" s="199" t="s">
        <v>134</v>
      </c>
      <c r="E276" s="200" t="s">
        <v>640</v>
      </c>
      <c r="F276" s="201" t="s">
        <v>641</v>
      </c>
      <c r="G276" s="202" t="s">
        <v>241</v>
      </c>
      <c r="H276" s="203">
        <v>3.7</v>
      </c>
      <c r="I276" s="204"/>
      <c r="J276" s="205">
        <f>ROUND(I276*H276,2)</f>
        <v>0</v>
      </c>
      <c r="K276" s="201" t="s">
        <v>138</v>
      </c>
      <c r="L276" s="40"/>
      <c r="M276" s="206" t="s">
        <v>1</v>
      </c>
      <c r="N276" s="207" t="s">
        <v>41</v>
      </c>
      <c r="O276" s="76"/>
      <c r="P276" s="208">
        <f>O276*H276</f>
        <v>0</v>
      </c>
      <c r="Q276" s="208">
        <v>3E-05</v>
      </c>
      <c r="R276" s="208">
        <f>Q276*H276</f>
        <v>0.00011100000000000001</v>
      </c>
      <c r="S276" s="208">
        <v>0</v>
      </c>
      <c r="T276" s="209">
        <f>S276*H276</f>
        <v>0</v>
      </c>
      <c r="AR276" s="14" t="s">
        <v>180</v>
      </c>
      <c r="AT276" s="14" t="s">
        <v>134</v>
      </c>
      <c r="AU276" s="14" t="s">
        <v>80</v>
      </c>
      <c r="AY276" s="14" t="s">
        <v>130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4" t="s">
        <v>78</v>
      </c>
      <c r="BK276" s="210">
        <f>ROUND(I276*H276,2)</f>
        <v>0</v>
      </c>
      <c r="BL276" s="14" t="s">
        <v>180</v>
      </c>
      <c r="BM276" s="14" t="s">
        <v>642</v>
      </c>
    </row>
    <row r="277" spans="2:65" s="1" customFormat="1" ht="16.5" customHeight="1">
      <c r="B277" s="35"/>
      <c r="C277" s="199" t="s">
        <v>643</v>
      </c>
      <c r="D277" s="199" t="s">
        <v>134</v>
      </c>
      <c r="E277" s="200" t="s">
        <v>644</v>
      </c>
      <c r="F277" s="201" t="s">
        <v>645</v>
      </c>
      <c r="G277" s="202" t="s">
        <v>165</v>
      </c>
      <c r="H277" s="203">
        <v>2.072</v>
      </c>
      <c r="I277" s="204"/>
      <c r="J277" s="205">
        <f>ROUND(I277*H277,2)</f>
        <v>0</v>
      </c>
      <c r="K277" s="201" t="s">
        <v>138</v>
      </c>
      <c r="L277" s="40"/>
      <c r="M277" s="206" t="s">
        <v>1</v>
      </c>
      <c r="N277" s="207" t="s">
        <v>41</v>
      </c>
      <c r="O277" s="76"/>
      <c r="P277" s="208">
        <f>O277*H277</f>
        <v>0</v>
      </c>
      <c r="Q277" s="208">
        <v>0</v>
      </c>
      <c r="R277" s="208">
        <f>Q277*H277</f>
        <v>0</v>
      </c>
      <c r="S277" s="208">
        <v>0</v>
      </c>
      <c r="T277" s="209">
        <f>S277*H277</f>
        <v>0</v>
      </c>
      <c r="AR277" s="14" t="s">
        <v>180</v>
      </c>
      <c r="AT277" s="14" t="s">
        <v>134</v>
      </c>
      <c r="AU277" s="14" t="s">
        <v>80</v>
      </c>
      <c r="AY277" s="14" t="s">
        <v>130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4" t="s">
        <v>78</v>
      </c>
      <c r="BK277" s="210">
        <f>ROUND(I277*H277,2)</f>
        <v>0</v>
      </c>
      <c r="BL277" s="14" t="s">
        <v>180</v>
      </c>
      <c r="BM277" s="14" t="s">
        <v>646</v>
      </c>
    </row>
    <row r="278" spans="2:65" s="1" customFormat="1" ht="16.5" customHeight="1">
      <c r="B278" s="35"/>
      <c r="C278" s="199" t="s">
        <v>647</v>
      </c>
      <c r="D278" s="199" t="s">
        <v>134</v>
      </c>
      <c r="E278" s="200" t="s">
        <v>648</v>
      </c>
      <c r="F278" s="201" t="s">
        <v>649</v>
      </c>
      <c r="G278" s="202" t="s">
        <v>165</v>
      </c>
      <c r="H278" s="203">
        <v>2.072</v>
      </c>
      <c r="I278" s="204"/>
      <c r="J278" s="205">
        <f>ROUND(I278*H278,2)</f>
        <v>0</v>
      </c>
      <c r="K278" s="201" t="s">
        <v>138</v>
      </c>
      <c r="L278" s="40"/>
      <c r="M278" s="206" t="s">
        <v>1</v>
      </c>
      <c r="N278" s="207" t="s">
        <v>41</v>
      </c>
      <c r="O278" s="76"/>
      <c r="P278" s="208">
        <f>O278*H278</f>
        <v>0</v>
      </c>
      <c r="Q278" s="208">
        <v>0</v>
      </c>
      <c r="R278" s="208">
        <f>Q278*H278</f>
        <v>0</v>
      </c>
      <c r="S278" s="208">
        <v>0</v>
      </c>
      <c r="T278" s="209">
        <f>S278*H278</f>
        <v>0</v>
      </c>
      <c r="AR278" s="14" t="s">
        <v>180</v>
      </c>
      <c r="AT278" s="14" t="s">
        <v>134</v>
      </c>
      <c r="AU278" s="14" t="s">
        <v>80</v>
      </c>
      <c r="AY278" s="14" t="s">
        <v>130</v>
      </c>
      <c r="BE278" s="210">
        <f>IF(N278="základní",J278,0)</f>
        <v>0</v>
      </c>
      <c r="BF278" s="210">
        <f>IF(N278="snížená",J278,0)</f>
        <v>0</v>
      </c>
      <c r="BG278" s="210">
        <f>IF(N278="zákl. přenesená",J278,0)</f>
        <v>0</v>
      </c>
      <c r="BH278" s="210">
        <f>IF(N278="sníž. přenesená",J278,0)</f>
        <v>0</v>
      </c>
      <c r="BI278" s="210">
        <f>IF(N278="nulová",J278,0)</f>
        <v>0</v>
      </c>
      <c r="BJ278" s="14" t="s">
        <v>78</v>
      </c>
      <c r="BK278" s="210">
        <f>ROUND(I278*H278,2)</f>
        <v>0</v>
      </c>
      <c r="BL278" s="14" t="s">
        <v>180</v>
      </c>
      <c r="BM278" s="14" t="s">
        <v>650</v>
      </c>
    </row>
    <row r="279" spans="2:63" s="10" customFormat="1" ht="22.8" customHeight="1">
      <c r="B279" s="183"/>
      <c r="C279" s="184"/>
      <c r="D279" s="185" t="s">
        <v>69</v>
      </c>
      <c r="E279" s="197" t="s">
        <v>651</v>
      </c>
      <c r="F279" s="197" t="s">
        <v>652</v>
      </c>
      <c r="G279" s="184"/>
      <c r="H279" s="184"/>
      <c r="I279" s="187"/>
      <c r="J279" s="198">
        <f>BK279</f>
        <v>0</v>
      </c>
      <c r="K279" s="184"/>
      <c r="L279" s="189"/>
      <c r="M279" s="190"/>
      <c r="N279" s="191"/>
      <c r="O279" s="191"/>
      <c r="P279" s="192">
        <f>SUM(P280:P285)</f>
        <v>0</v>
      </c>
      <c r="Q279" s="191"/>
      <c r="R279" s="192">
        <f>SUM(R280:R285)</f>
        <v>0.0489474</v>
      </c>
      <c r="S279" s="191"/>
      <c r="T279" s="193">
        <f>SUM(T280:T285)</f>
        <v>0</v>
      </c>
      <c r="AR279" s="194" t="s">
        <v>80</v>
      </c>
      <c r="AT279" s="195" t="s">
        <v>69</v>
      </c>
      <c r="AU279" s="195" t="s">
        <v>78</v>
      </c>
      <c r="AY279" s="194" t="s">
        <v>130</v>
      </c>
      <c r="BK279" s="196">
        <f>SUM(BK280:BK285)</f>
        <v>0</v>
      </c>
    </row>
    <row r="280" spans="2:65" s="1" customFormat="1" ht="16.5" customHeight="1">
      <c r="B280" s="35"/>
      <c r="C280" s="199" t="s">
        <v>653</v>
      </c>
      <c r="D280" s="199" t="s">
        <v>134</v>
      </c>
      <c r="E280" s="200" t="s">
        <v>654</v>
      </c>
      <c r="F280" s="201" t="s">
        <v>655</v>
      </c>
      <c r="G280" s="202" t="s">
        <v>137</v>
      </c>
      <c r="H280" s="203">
        <v>2.645</v>
      </c>
      <c r="I280" s="204"/>
      <c r="J280" s="205">
        <f>ROUND(I280*H280,2)</f>
        <v>0</v>
      </c>
      <c r="K280" s="201" t="s">
        <v>138</v>
      </c>
      <c r="L280" s="40"/>
      <c r="M280" s="206" t="s">
        <v>1</v>
      </c>
      <c r="N280" s="207" t="s">
        <v>41</v>
      </c>
      <c r="O280" s="76"/>
      <c r="P280" s="208">
        <f>O280*H280</f>
        <v>0</v>
      </c>
      <c r="Q280" s="208">
        <v>0.00014</v>
      </c>
      <c r="R280" s="208">
        <f>Q280*H280</f>
        <v>0.00037029999999999995</v>
      </c>
      <c r="S280" s="208">
        <v>0</v>
      </c>
      <c r="T280" s="209">
        <f>S280*H280</f>
        <v>0</v>
      </c>
      <c r="AR280" s="14" t="s">
        <v>180</v>
      </c>
      <c r="AT280" s="14" t="s">
        <v>134</v>
      </c>
      <c r="AU280" s="14" t="s">
        <v>80</v>
      </c>
      <c r="AY280" s="14" t="s">
        <v>130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4" t="s">
        <v>78</v>
      </c>
      <c r="BK280" s="210">
        <f>ROUND(I280*H280,2)</f>
        <v>0</v>
      </c>
      <c r="BL280" s="14" t="s">
        <v>180</v>
      </c>
      <c r="BM280" s="14" t="s">
        <v>656</v>
      </c>
    </row>
    <row r="281" spans="2:51" s="11" customFormat="1" ht="12">
      <c r="B281" s="211"/>
      <c r="C281" s="212"/>
      <c r="D281" s="213" t="s">
        <v>140</v>
      </c>
      <c r="E281" s="214" t="s">
        <v>1</v>
      </c>
      <c r="F281" s="215" t="s">
        <v>657</v>
      </c>
      <c r="G281" s="212"/>
      <c r="H281" s="216">
        <v>2.645</v>
      </c>
      <c r="I281" s="217"/>
      <c r="J281" s="212"/>
      <c r="K281" s="212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140</v>
      </c>
      <c r="AU281" s="222" t="s">
        <v>80</v>
      </c>
      <c r="AV281" s="11" t="s">
        <v>80</v>
      </c>
      <c r="AW281" s="11" t="s">
        <v>32</v>
      </c>
      <c r="AX281" s="11" t="s">
        <v>78</v>
      </c>
      <c r="AY281" s="222" t="s">
        <v>130</v>
      </c>
    </row>
    <row r="282" spans="2:65" s="1" customFormat="1" ht="16.5" customHeight="1">
      <c r="B282" s="35"/>
      <c r="C282" s="199" t="s">
        <v>658</v>
      </c>
      <c r="D282" s="199" t="s">
        <v>134</v>
      </c>
      <c r="E282" s="200" t="s">
        <v>659</v>
      </c>
      <c r="F282" s="201" t="s">
        <v>660</v>
      </c>
      <c r="G282" s="202" t="s">
        <v>137</v>
      </c>
      <c r="H282" s="203">
        <v>61.49</v>
      </c>
      <c r="I282" s="204"/>
      <c r="J282" s="205">
        <f>ROUND(I282*H282,2)</f>
        <v>0</v>
      </c>
      <c r="K282" s="201" t="s">
        <v>138</v>
      </c>
      <c r="L282" s="40"/>
      <c r="M282" s="206" t="s">
        <v>1</v>
      </c>
      <c r="N282" s="207" t="s">
        <v>41</v>
      </c>
      <c r="O282" s="76"/>
      <c r="P282" s="208">
        <f>O282*H282</f>
        <v>0</v>
      </c>
      <c r="Q282" s="208">
        <v>0.00029</v>
      </c>
      <c r="R282" s="208">
        <f>Q282*H282</f>
        <v>0.0178321</v>
      </c>
      <c r="S282" s="208">
        <v>0</v>
      </c>
      <c r="T282" s="209">
        <f>S282*H282</f>
        <v>0</v>
      </c>
      <c r="AR282" s="14" t="s">
        <v>180</v>
      </c>
      <c r="AT282" s="14" t="s">
        <v>134</v>
      </c>
      <c r="AU282" s="14" t="s">
        <v>80</v>
      </c>
      <c r="AY282" s="14" t="s">
        <v>130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4" t="s">
        <v>78</v>
      </c>
      <c r="BK282" s="210">
        <f>ROUND(I282*H282,2)</f>
        <v>0</v>
      </c>
      <c r="BL282" s="14" t="s">
        <v>180</v>
      </c>
      <c r="BM282" s="14" t="s">
        <v>661</v>
      </c>
    </row>
    <row r="283" spans="2:51" s="11" customFormat="1" ht="12">
      <c r="B283" s="211"/>
      <c r="C283" s="212"/>
      <c r="D283" s="213" t="s">
        <v>140</v>
      </c>
      <c r="E283" s="214" t="s">
        <v>1</v>
      </c>
      <c r="F283" s="215" t="s">
        <v>662</v>
      </c>
      <c r="G283" s="212"/>
      <c r="H283" s="216">
        <v>61.49</v>
      </c>
      <c r="I283" s="217"/>
      <c r="J283" s="212"/>
      <c r="K283" s="212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140</v>
      </c>
      <c r="AU283" s="222" t="s">
        <v>80</v>
      </c>
      <c r="AV283" s="11" t="s">
        <v>80</v>
      </c>
      <c r="AW283" s="11" t="s">
        <v>32</v>
      </c>
      <c r="AX283" s="11" t="s">
        <v>78</v>
      </c>
      <c r="AY283" s="222" t="s">
        <v>130</v>
      </c>
    </row>
    <row r="284" spans="2:65" s="1" customFormat="1" ht="16.5" customHeight="1">
      <c r="B284" s="35"/>
      <c r="C284" s="199" t="s">
        <v>663</v>
      </c>
      <c r="D284" s="199" t="s">
        <v>134</v>
      </c>
      <c r="E284" s="200" t="s">
        <v>664</v>
      </c>
      <c r="F284" s="201" t="s">
        <v>665</v>
      </c>
      <c r="G284" s="202" t="s">
        <v>137</v>
      </c>
      <c r="H284" s="203">
        <v>61.49</v>
      </c>
      <c r="I284" s="204"/>
      <c r="J284" s="205">
        <f>ROUND(I284*H284,2)</f>
        <v>0</v>
      </c>
      <c r="K284" s="201" t="s">
        <v>138</v>
      </c>
      <c r="L284" s="40"/>
      <c r="M284" s="206" t="s">
        <v>1</v>
      </c>
      <c r="N284" s="207" t="s">
        <v>41</v>
      </c>
      <c r="O284" s="76"/>
      <c r="P284" s="208">
        <f>O284*H284</f>
        <v>0</v>
      </c>
      <c r="Q284" s="208">
        <v>0.0005</v>
      </c>
      <c r="R284" s="208">
        <f>Q284*H284</f>
        <v>0.030745</v>
      </c>
      <c r="S284" s="208">
        <v>0</v>
      </c>
      <c r="T284" s="209">
        <f>S284*H284</f>
        <v>0</v>
      </c>
      <c r="AR284" s="14" t="s">
        <v>180</v>
      </c>
      <c r="AT284" s="14" t="s">
        <v>134</v>
      </c>
      <c r="AU284" s="14" t="s">
        <v>80</v>
      </c>
      <c r="AY284" s="14" t="s">
        <v>130</v>
      </c>
      <c r="BE284" s="210">
        <f>IF(N284="základní",J284,0)</f>
        <v>0</v>
      </c>
      <c r="BF284" s="210">
        <f>IF(N284="snížená",J284,0)</f>
        <v>0</v>
      </c>
      <c r="BG284" s="210">
        <f>IF(N284="zákl. přenesená",J284,0)</f>
        <v>0</v>
      </c>
      <c r="BH284" s="210">
        <f>IF(N284="sníž. přenesená",J284,0)</f>
        <v>0</v>
      </c>
      <c r="BI284" s="210">
        <f>IF(N284="nulová",J284,0)</f>
        <v>0</v>
      </c>
      <c r="BJ284" s="14" t="s">
        <v>78</v>
      </c>
      <c r="BK284" s="210">
        <f>ROUND(I284*H284,2)</f>
        <v>0</v>
      </c>
      <c r="BL284" s="14" t="s">
        <v>180</v>
      </c>
      <c r="BM284" s="14" t="s">
        <v>666</v>
      </c>
    </row>
    <row r="285" spans="2:51" s="11" customFormat="1" ht="12">
      <c r="B285" s="211"/>
      <c r="C285" s="212"/>
      <c r="D285" s="213" t="s">
        <v>140</v>
      </c>
      <c r="E285" s="214" t="s">
        <v>1</v>
      </c>
      <c r="F285" s="215" t="s">
        <v>662</v>
      </c>
      <c r="G285" s="212"/>
      <c r="H285" s="216">
        <v>61.49</v>
      </c>
      <c r="I285" s="217"/>
      <c r="J285" s="212"/>
      <c r="K285" s="212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140</v>
      </c>
      <c r="AU285" s="222" t="s">
        <v>80</v>
      </c>
      <c r="AV285" s="11" t="s">
        <v>80</v>
      </c>
      <c r="AW285" s="11" t="s">
        <v>32</v>
      </c>
      <c r="AX285" s="11" t="s">
        <v>78</v>
      </c>
      <c r="AY285" s="222" t="s">
        <v>130</v>
      </c>
    </row>
    <row r="286" spans="2:63" s="10" customFormat="1" ht="22.8" customHeight="1">
      <c r="B286" s="183"/>
      <c r="C286" s="184"/>
      <c r="D286" s="185" t="s">
        <v>69</v>
      </c>
      <c r="E286" s="197" t="s">
        <v>667</v>
      </c>
      <c r="F286" s="197" t="s">
        <v>668</v>
      </c>
      <c r="G286" s="184"/>
      <c r="H286" s="184"/>
      <c r="I286" s="187"/>
      <c r="J286" s="198">
        <f>BK286</f>
        <v>0</v>
      </c>
      <c r="K286" s="184"/>
      <c r="L286" s="189"/>
      <c r="M286" s="190"/>
      <c r="N286" s="191"/>
      <c r="O286" s="191"/>
      <c r="P286" s="192">
        <f>SUM(P287:P292)</f>
        <v>0</v>
      </c>
      <c r="Q286" s="191"/>
      <c r="R286" s="192">
        <f>SUM(R287:R292)</f>
        <v>0.047223799999999996</v>
      </c>
      <c r="S286" s="191"/>
      <c r="T286" s="193">
        <f>SUM(T287:T292)</f>
        <v>0</v>
      </c>
      <c r="AR286" s="194" t="s">
        <v>80</v>
      </c>
      <c r="AT286" s="195" t="s">
        <v>69</v>
      </c>
      <c r="AU286" s="195" t="s">
        <v>78</v>
      </c>
      <c r="AY286" s="194" t="s">
        <v>130</v>
      </c>
      <c r="BK286" s="196">
        <f>SUM(BK287:BK292)</f>
        <v>0</v>
      </c>
    </row>
    <row r="287" spans="2:65" s="1" customFormat="1" ht="16.5" customHeight="1">
      <c r="B287" s="35"/>
      <c r="C287" s="199" t="s">
        <v>669</v>
      </c>
      <c r="D287" s="199" t="s">
        <v>134</v>
      </c>
      <c r="E287" s="200" t="s">
        <v>670</v>
      </c>
      <c r="F287" s="201" t="s">
        <v>671</v>
      </c>
      <c r="G287" s="202" t="s">
        <v>137</v>
      </c>
      <c r="H287" s="203">
        <v>140.47</v>
      </c>
      <c r="I287" s="204"/>
      <c r="J287" s="205">
        <f>ROUND(I287*H287,2)</f>
        <v>0</v>
      </c>
      <c r="K287" s="201" t="s">
        <v>1</v>
      </c>
      <c r="L287" s="40"/>
      <c r="M287" s="206" t="s">
        <v>1</v>
      </c>
      <c r="N287" s="207" t="s">
        <v>41</v>
      </c>
      <c r="O287" s="76"/>
      <c r="P287" s="208">
        <f>O287*H287</f>
        <v>0</v>
      </c>
      <c r="Q287" s="208">
        <v>0</v>
      </c>
      <c r="R287" s="208">
        <f>Q287*H287</f>
        <v>0</v>
      </c>
      <c r="S287" s="208">
        <v>0</v>
      </c>
      <c r="T287" s="209">
        <f>S287*H287</f>
        <v>0</v>
      </c>
      <c r="AR287" s="14" t="s">
        <v>180</v>
      </c>
      <c r="AT287" s="14" t="s">
        <v>134</v>
      </c>
      <c r="AU287" s="14" t="s">
        <v>80</v>
      </c>
      <c r="AY287" s="14" t="s">
        <v>130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4" t="s">
        <v>78</v>
      </c>
      <c r="BK287" s="210">
        <f>ROUND(I287*H287,2)</f>
        <v>0</v>
      </c>
      <c r="BL287" s="14" t="s">
        <v>180</v>
      </c>
      <c r="BM287" s="14" t="s">
        <v>672</v>
      </c>
    </row>
    <row r="288" spans="2:51" s="11" customFormat="1" ht="12">
      <c r="B288" s="211"/>
      <c r="C288" s="212"/>
      <c r="D288" s="213" t="s">
        <v>140</v>
      </c>
      <c r="E288" s="214" t="s">
        <v>1</v>
      </c>
      <c r="F288" s="215" t="s">
        <v>673</v>
      </c>
      <c r="G288" s="212"/>
      <c r="H288" s="216">
        <v>140.47</v>
      </c>
      <c r="I288" s="217"/>
      <c r="J288" s="212"/>
      <c r="K288" s="212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140</v>
      </c>
      <c r="AU288" s="222" t="s">
        <v>80</v>
      </c>
      <c r="AV288" s="11" t="s">
        <v>80</v>
      </c>
      <c r="AW288" s="11" t="s">
        <v>32</v>
      </c>
      <c r="AX288" s="11" t="s">
        <v>78</v>
      </c>
      <c r="AY288" s="222" t="s">
        <v>130</v>
      </c>
    </row>
    <row r="289" spans="2:65" s="1" customFormat="1" ht="16.5" customHeight="1">
      <c r="B289" s="35"/>
      <c r="C289" s="199" t="s">
        <v>674</v>
      </c>
      <c r="D289" s="199" t="s">
        <v>134</v>
      </c>
      <c r="E289" s="200" t="s">
        <v>675</v>
      </c>
      <c r="F289" s="201" t="s">
        <v>676</v>
      </c>
      <c r="G289" s="202" t="s">
        <v>137</v>
      </c>
      <c r="H289" s="203">
        <v>181.63</v>
      </c>
      <c r="I289" s="204"/>
      <c r="J289" s="205">
        <f>ROUND(I289*H289,2)</f>
        <v>0</v>
      </c>
      <c r="K289" s="201" t="s">
        <v>138</v>
      </c>
      <c r="L289" s="40"/>
      <c r="M289" s="206" t="s">
        <v>1</v>
      </c>
      <c r="N289" s="207" t="s">
        <v>41</v>
      </c>
      <c r="O289" s="76"/>
      <c r="P289" s="208">
        <f>O289*H289</f>
        <v>0</v>
      </c>
      <c r="Q289" s="208">
        <v>0.00026</v>
      </c>
      <c r="R289" s="208">
        <f>Q289*H289</f>
        <v>0.047223799999999996</v>
      </c>
      <c r="S289" s="208">
        <v>0</v>
      </c>
      <c r="T289" s="209">
        <f>S289*H289</f>
        <v>0</v>
      </c>
      <c r="AR289" s="14" t="s">
        <v>180</v>
      </c>
      <c r="AT289" s="14" t="s">
        <v>134</v>
      </c>
      <c r="AU289" s="14" t="s">
        <v>80</v>
      </c>
      <c r="AY289" s="14" t="s">
        <v>130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4" t="s">
        <v>78</v>
      </c>
      <c r="BK289" s="210">
        <f>ROUND(I289*H289,2)</f>
        <v>0</v>
      </c>
      <c r="BL289" s="14" t="s">
        <v>180</v>
      </c>
      <c r="BM289" s="14" t="s">
        <v>677</v>
      </c>
    </row>
    <row r="290" spans="2:51" s="11" customFormat="1" ht="12">
      <c r="B290" s="211"/>
      <c r="C290" s="212"/>
      <c r="D290" s="213" t="s">
        <v>140</v>
      </c>
      <c r="E290" s="214" t="s">
        <v>1</v>
      </c>
      <c r="F290" s="215" t="s">
        <v>678</v>
      </c>
      <c r="G290" s="212"/>
      <c r="H290" s="216">
        <v>50.3</v>
      </c>
      <c r="I290" s="217"/>
      <c r="J290" s="212"/>
      <c r="K290" s="212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140</v>
      </c>
      <c r="AU290" s="222" t="s">
        <v>80</v>
      </c>
      <c r="AV290" s="11" t="s">
        <v>80</v>
      </c>
      <c r="AW290" s="11" t="s">
        <v>32</v>
      </c>
      <c r="AX290" s="11" t="s">
        <v>70</v>
      </c>
      <c r="AY290" s="222" t="s">
        <v>130</v>
      </c>
    </row>
    <row r="291" spans="2:51" s="11" customFormat="1" ht="12">
      <c r="B291" s="211"/>
      <c r="C291" s="212"/>
      <c r="D291" s="213" t="s">
        <v>140</v>
      </c>
      <c r="E291" s="214" t="s">
        <v>1</v>
      </c>
      <c r="F291" s="215" t="s">
        <v>679</v>
      </c>
      <c r="G291" s="212"/>
      <c r="H291" s="216">
        <v>131.33</v>
      </c>
      <c r="I291" s="217"/>
      <c r="J291" s="212"/>
      <c r="K291" s="212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140</v>
      </c>
      <c r="AU291" s="222" t="s">
        <v>80</v>
      </c>
      <c r="AV291" s="11" t="s">
        <v>80</v>
      </c>
      <c r="AW291" s="11" t="s">
        <v>32</v>
      </c>
      <c r="AX291" s="11" t="s">
        <v>70</v>
      </c>
      <c r="AY291" s="222" t="s">
        <v>130</v>
      </c>
    </row>
    <row r="292" spans="2:51" s="12" customFormat="1" ht="12">
      <c r="B292" s="233"/>
      <c r="C292" s="234"/>
      <c r="D292" s="213" t="s">
        <v>140</v>
      </c>
      <c r="E292" s="235" t="s">
        <v>1</v>
      </c>
      <c r="F292" s="236" t="s">
        <v>637</v>
      </c>
      <c r="G292" s="234"/>
      <c r="H292" s="237">
        <v>181.63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140</v>
      </c>
      <c r="AU292" s="243" t="s">
        <v>80</v>
      </c>
      <c r="AV292" s="12" t="s">
        <v>133</v>
      </c>
      <c r="AW292" s="12" t="s">
        <v>32</v>
      </c>
      <c r="AX292" s="12" t="s">
        <v>78</v>
      </c>
      <c r="AY292" s="243" t="s">
        <v>130</v>
      </c>
    </row>
    <row r="293" spans="2:63" s="10" customFormat="1" ht="22.8" customHeight="1">
      <c r="B293" s="183"/>
      <c r="C293" s="184"/>
      <c r="D293" s="185" t="s">
        <v>69</v>
      </c>
      <c r="E293" s="197" t="s">
        <v>680</v>
      </c>
      <c r="F293" s="197" t="s">
        <v>681</v>
      </c>
      <c r="G293" s="184"/>
      <c r="H293" s="184"/>
      <c r="I293" s="187"/>
      <c r="J293" s="198">
        <f>BK293</f>
        <v>0</v>
      </c>
      <c r="K293" s="184"/>
      <c r="L293" s="189"/>
      <c r="M293" s="190"/>
      <c r="N293" s="191"/>
      <c r="O293" s="191"/>
      <c r="P293" s="192">
        <f>P294</f>
        <v>0</v>
      </c>
      <c r="Q293" s="191"/>
      <c r="R293" s="192">
        <f>R294</f>
        <v>0</v>
      </c>
      <c r="S293" s="191"/>
      <c r="T293" s="193">
        <f>T294</f>
        <v>0</v>
      </c>
      <c r="AR293" s="194" t="s">
        <v>80</v>
      </c>
      <c r="AT293" s="195" t="s">
        <v>69</v>
      </c>
      <c r="AU293" s="195" t="s">
        <v>78</v>
      </c>
      <c r="AY293" s="194" t="s">
        <v>130</v>
      </c>
      <c r="BK293" s="196">
        <f>BK294</f>
        <v>0</v>
      </c>
    </row>
    <row r="294" spans="2:65" s="1" customFormat="1" ht="16.5" customHeight="1">
      <c r="B294" s="35"/>
      <c r="C294" s="199" t="s">
        <v>682</v>
      </c>
      <c r="D294" s="199" t="s">
        <v>134</v>
      </c>
      <c r="E294" s="200" t="s">
        <v>683</v>
      </c>
      <c r="F294" s="201" t="s">
        <v>684</v>
      </c>
      <c r="G294" s="202" t="s">
        <v>685</v>
      </c>
      <c r="H294" s="203">
        <v>1</v>
      </c>
      <c r="I294" s="204"/>
      <c r="J294" s="205">
        <f>ROUND(I294*H294,2)</f>
        <v>0</v>
      </c>
      <c r="K294" s="201" t="s">
        <v>1</v>
      </c>
      <c r="L294" s="40"/>
      <c r="M294" s="206" t="s">
        <v>1</v>
      </c>
      <c r="N294" s="207" t="s">
        <v>41</v>
      </c>
      <c r="O294" s="76"/>
      <c r="P294" s="208">
        <f>O294*H294</f>
        <v>0</v>
      </c>
      <c r="Q294" s="208">
        <v>0</v>
      </c>
      <c r="R294" s="208">
        <f>Q294*H294</f>
        <v>0</v>
      </c>
      <c r="S294" s="208">
        <v>0</v>
      </c>
      <c r="T294" s="209">
        <f>S294*H294</f>
        <v>0</v>
      </c>
      <c r="AR294" s="14" t="s">
        <v>180</v>
      </c>
      <c r="AT294" s="14" t="s">
        <v>134</v>
      </c>
      <c r="AU294" s="14" t="s">
        <v>80</v>
      </c>
      <c r="AY294" s="14" t="s">
        <v>130</v>
      </c>
      <c r="BE294" s="210">
        <f>IF(N294="základní",J294,0)</f>
        <v>0</v>
      </c>
      <c r="BF294" s="210">
        <f>IF(N294="snížená",J294,0)</f>
        <v>0</v>
      </c>
      <c r="BG294" s="210">
        <f>IF(N294="zákl. přenesená",J294,0)</f>
        <v>0</v>
      </c>
      <c r="BH294" s="210">
        <f>IF(N294="sníž. přenesená",J294,0)</f>
        <v>0</v>
      </c>
      <c r="BI294" s="210">
        <f>IF(N294="nulová",J294,0)</f>
        <v>0</v>
      </c>
      <c r="BJ294" s="14" t="s">
        <v>78</v>
      </c>
      <c r="BK294" s="210">
        <f>ROUND(I294*H294,2)</f>
        <v>0</v>
      </c>
      <c r="BL294" s="14" t="s">
        <v>180</v>
      </c>
      <c r="BM294" s="14" t="s">
        <v>686</v>
      </c>
    </row>
    <row r="295" spans="2:63" s="10" customFormat="1" ht="25.9" customHeight="1">
      <c r="B295" s="183"/>
      <c r="C295" s="184"/>
      <c r="D295" s="185" t="s">
        <v>69</v>
      </c>
      <c r="E295" s="186" t="s">
        <v>687</v>
      </c>
      <c r="F295" s="186" t="s">
        <v>688</v>
      </c>
      <c r="G295" s="184"/>
      <c r="H295" s="184"/>
      <c r="I295" s="187"/>
      <c r="J295" s="188">
        <f>BK295</f>
        <v>0</v>
      </c>
      <c r="K295" s="184"/>
      <c r="L295" s="189"/>
      <c r="M295" s="190"/>
      <c r="N295" s="191"/>
      <c r="O295" s="191"/>
      <c r="P295" s="192">
        <f>SUM(P296:P300)</f>
        <v>0</v>
      </c>
      <c r="Q295" s="191"/>
      <c r="R295" s="192">
        <f>SUM(R296:R300)</f>
        <v>0</v>
      </c>
      <c r="S295" s="191"/>
      <c r="T295" s="193">
        <f>SUM(T296:T300)</f>
        <v>0</v>
      </c>
      <c r="AR295" s="194" t="s">
        <v>142</v>
      </c>
      <c r="AT295" s="195" t="s">
        <v>69</v>
      </c>
      <c r="AU295" s="195" t="s">
        <v>70</v>
      </c>
      <c r="AY295" s="194" t="s">
        <v>130</v>
      </c>
      <c r="BK295" s="196">
        <f>SUM(BK296:BK300)</f>
        <v>0</v>
      </c>
    </row>
    <row r="296" spans="2:65" s="1" customFormat="1" ht="16.5" customHeight="1">
      <c r="B296" s="35"/>
      <c r="C296" s="199" t="s">
        <v>689</v>
      </c>
      <c r="D296" s="199" t="s">
        <v>134</v>
      </c>
      <c r="E296" s="200" t="s">
        <v>690</v>
      </c>
      <c r="F296" s="201" t="s">
        <v>691</v>
      </c>
      <c r="G296" s="202" t="s">
        <v>392</v>
      </c>
      <c r="H296" s="203">
        <v>1</v>
      </c>
      <c r="I296" s="204"/>
      <c r="J296" s="205">
        <f>ROUND(I296*H296,2)</f>
        <v>0</v>
      </c>
      <c r="K296" s="201" t="s">
        <v>1</v>
      </c>
      <c r="L296" s="40"/>
      <c r="M296" s="206" t="s">
        <v>1</v>
      </c>
      <c r="N296" s="207" t="s">
        <v>41</v>
      </c>
      <c r="O296" s="76"/>
      <c r="P296" s="208">
        <f>O296*H296</f>
        <v>0</v>
      </c>
      <c r="Q296" s="208">
        <v>0</v>
      </c>
      <c r="R296" s="208">
        <f>Q296*H296</f>
        <v>0</v>
      </c>
      <c r="S296" s="208">
        <v>0</v>
      </c>
      <c r="T296" s="209">
        <f>S296*H296</f>
        <v>0</v>
      </c>
      <c r="AR296" s="14" t="s">
        <v>133</v>
      </c>
      <c r="AT296" s="14" t="s">
        <v>134</v>
      </c>
      <c r="AU296" s="14" t="s">
        <v>78</v>
      </c>
      <c r="AY296" s="14" t="s">
        <v>130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4" t="s">
        <v>78</v>
      </c>
      <c r="BK296" s="210">
        <f>ROUND(I296*H296,2)</f>
        <v>0</v>
      </c>
      <c r="BL296" s="14" t="s">
        <v>133</v>
      </c>
      <c r="BM296" s="14" t="s">
        <v>692</v>
      </c>
    </row>
    <row r="297" spans="2:65" s="1" customFormat="1" ht="16.5" customHeight="1">
      <c r="B297" s="35"/>
      <c r="C297" s="199" t="s">
        <v>693</v>
      </c>
      <c r="D297" s="199" t="s">
        <v>134</v>
      </c>
      <c r="E297" s="200" t="s">
        <v>694</v>
      </c>
      <c r="F297" s="201" t="s">
        <v>695</v>
      </c>
      <c r="G297" s="202" t="s">
        <v>392</v>
      </c>
      <c r="H297" s="203">
        <v>1</v>
      </c>
      <c r="I297" s="204"/>
      <c r="J297" s="205">
        <f>ROUND(I297*H297,2)</f>
        <v>0</v>
      </c>
      <c r="K297" s="201" t="s">
        <v>1</v>
      </c>
      <c r="L297" s="40"/>
      <c r="M297" s="206" t="s">
        <v>1</v>
      </c>
      <c r="N297" s="207" t="s">
        <v>41</v>
      </c>
      <c r="O297" s="76"/>
      <c r="P297" s="208">
        <f>O297*H297</f>
        <v>0</v>
      </c>
      <c r="Q297" s="208">
        <v>0</v>
      </c>
      <c r="R297" s="208">
        <f>Q297*H297</f>
        <v>0</v>
      </c>
      <c r="S297" s="208">
        <v>0</v>
      </c>
      <c r="T297" s="209">
        <f>S297*H297</f>
        <v>0</v>
      </c>
      <c r="AR297" s="14" t="s">
        <v>133</v>
      </c>
      <c r="AT297" s="14" t="s">
        <v>134</v>
      </c>
      <c r="AU297" s="14" t="s">
        <v>78</v>
      </c>
      <c r="AY297" s="14" t="s">
        <v>130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4" t="s">
        <v>78</v>
      </c>
      <c r="BK297" s="210">
        <f>ROUND(I297*H297,2)</f>
        <v>0</v>
      </c>
      <c r="BL297" s="14" t="s">
        <v>133</v>
      </c>
      <c r="BM297" s="14" t="s">
        <v>696</v>
      </c>
    </row>
    <row r="298" spans="2:65" s="1" customFormat="1" ht="16.5" customHeight="1">
      <c r="B298" s="35"/>
      <c r="C298" s="199" t="s">
        <v>697</v>
      </c>
      <c r="D298" s="199" t="s">
        <v>134</v>
      </c>
      <c r="E298" s="200" t="s">
        <v>698</v>
      </c>
      <c r="F298" s="201" t="s">
        <v>699</v>
      </c>
      <c r="G298" s="202" t="s">
        <v>392</v>
      </c>
      <c r="H298" s="203">
        <v>1</v>
      </c>
      <c r="I298" s="204"/>
      <c r="J298" s="205">
        <f>ROUND(I298*H298,2)</f>
        <v>0</v>
      </c>
      <c r="K298" s="201" t="s">
        <v>1</v>
      </c>
      <c r="L298" s="40"/>
      <c r="M298" s="206" t="s">
        <v>1</v>
      </c>
      <c r="N298" s="207" t="s">
        <v>41</v>
      </c>
      <c r="O298" s="76"/>
      <c r="P298" s="208">
        <f>O298*H298</f>
        <v>0</v>
      </c>
      <c r="Q298" s="208">
        <v>0</v>
      </c>
      <c r="R298" s="208">
        <f>Q298*H298</f>
        <v>0</v>
      </c>
      <c r="S298" s="208">
        <v>0</v>
      </c>
      <c r="T298" s="209">
        <f>S298*H298</f>
        <v>0</v>
      </c>
      <c r="AR298" s="14" t="s">
        <v>133</v>
      </c>
      <c r="AT298" s="14" t="s">
        <v>134</v>
      </c>
      <c r="AU298" s="14" t="s">
        <v>78</v>
      </c>
      <c r="AY298" s="14" t="s">
        <v>130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4" t="s">
        <v>78</v>
      </c>
      <c r="BK298" s="210">
        <f>ROUND(I298*H298,2)</f>
        <v>0</v>
      </c>
      <c r="BL298" s="14" t="s">
        <v>133</v>
      </c>
      <c r="BM298" s="14" t="s">
        <v>700</v>
      </c>
    </row>
    <row r="299" spans="2:65" s="1" customFormat="1" ht="16.5" customHeight="1">
      <c r="B299" s="35"/>
      <c r="C299" s="199" t="s">
        <v>701</v>
      </c>
      <c r="D299" s="199" t="s">
        <v>134</v>
      </c>
      <c r="E299" s="200" t="s">
        <v>702</v>
      </c>
      <c r="F299" s="201" t="s">
        <v>703</v>
      </c>
      <c r="G299" s="202" t="s">
        <v>392</v>
      </c>
      <c r="H299" s="203">
        <v>1</v>
      </c>
      <c r="I299" s="204"/>
      <c r="J299" s="205">
        <f>ROUND(I299*H299,2)</f>
        <v>0</v>
      </c>
      <c r="K299" s="201" t="s">
        <v>1</v>
      </c>
      <c r="L299" s="40"/>
      <c r="M299" s="206" t="s">
        <v>1</v>
      </c>
      <c r="N299" s="207" t="s">
        <v>41</v>
      </c>
      <c r="O299" s="76"/>
      <c r="P299" s="208">
        <f>O299*H299</f>
        <v>0</v>
      </c>
      <c r="Q299" s="208">
        <v>0</v>
      </c>
      <c r="R299" s="208">
        <f>Q299*H299</f>
        <v>0</v>
      </c>
      <c r="S299" s="208">
        <v>0</v>
      </c>
      <c r="T299" s="209">
        <f>S299*H299</f>
        <v>0</v>
      </c>
      <c r="AR299" s="14" t="s">
        <v>133</v>
      </c>
      <c r="AT299" s="14" t="s">
        <v>134</v>
      </c>
      <c r="AU299" s="14" t="s">
        <v>78</v>
      </c>
      <c r="AY299" s="14" t="s">
        <v>130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4" t="s">
        <v>78</v>
      </c>
      <c r="BK299" s="210">
        <f>ROUND(I299*H299,2)</f>
        <v>0</v>
      </c>
      <c r="BL299" s="14" t="s">
        <v>133</v>
      </c>
      <c r="BM299" s="14" t="s">
        <v>704</v>
      </c>
    </row>
    <row r="300" spans="2:65" s="1" customFormat="1" ht="16.5" customHeight="1">
      <c r="B300" s="35"/>
      <c r="C300" s="199" t="s">
        <v>705</v>
      </c>
      <c r="D300" s="199" t="s">
        <v>134</v>
      </c>
      <c r="E300" s="200" t="s">
        <v>706</v>
      </c>
      <c r="F300" s="201" t="s">
        <v>707</v>
      </c>
      <c r="G300" s="202" t="s">
        <v>708</v>
      </c>
      <c r="H300" s="244"/>
      <c r="I300" s="204"/>
      <c r="J300" s="205">
        <f>ROUND(I300*H300,2)</f>
        <v>0</v>
      </c>
      <c r="K300" s="201" t="s">
        <v>1</v>
      </c>
      <c r="L300" s="40"/>
      <c r="M300" s="245" t="s">
        <v>1</v>
      </c>
      <c r="N300" s="246" t="s">
        <v>41</v>
      </c>
      <c r="O300" s="247"/>
      <c r="P300" s="248">
        <f>O300*H300</f>
        <v>0</v>
      </c>
      <c r="Q300" s="248">
        <v>0</v>
      </c>
      <c r="R300" s="248">
        <f>Q300*H300</f>
        <v>0</v>
      </c>
      <c r="S300" s="248">
        <v>0</v>
      </c>
      <c r="T300" s="249">
        <f>S300*H300</f>
        <v>0</v>
      </c>
      <c r="AR300" s="14" t="s">
        <v>133</v>
      </c>
      <c r="AT300" s="14" t="s">
        <v>134</v>
      </c>
      <c r="AU300" s="14" t="s">
        <v>78</v>
      </c>
      <c r="AY300" s="14" t="s">
        <v>130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4" t="s">
        <v>78</v>
      </c>
      <c r="BK300" s="210">
        <f>ROUND(I300*H300,2)</f>
        <v>0</v>
      </c>
      <c r="BL300" s="14" t="s">
        <v>133</v>
      </c>
      <c r="BM300" s="14" t="s">
        <v>709</v>
      </c>
    </row>
    <row r="301" spans="2:12" s="1" customFormat="1" ht="6.95" customHeight="1">
      <c r="B301" s="54"/>
      <c r="C301" s="55"/>
      <c r="D301" s="55"/>
      <c r="E301" s="55"/>
      <c r="F301" s="55"/>
      <c r="G301" s="55"/>
      <c r="H301" s="55"/>
      <c r="I301" s="148"/>
      <c r="J301" s="55"/>
      <c r="K301" s="55"/>
      <c r="L301" s="40"/>
    </row>
  </sheetData>
  <sheetProtection password="CC35" sheet="1" objects="1" scenarios="1" formatColumns="0" formatRows="0" autoFilter="0"/>
  <autoFilter ref="C104:K300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Česal</dc:creator>
  <cp:keywords/>
  <dc:description/>
  <cp:lastModifiedBy>Pavel Česal</cp:lastModifiedBy>
  <dcterms:created xsi:type="dcterms:W3CDTF">2019-11-22T09:57:13Z</dcterms:created>
  <dcterms:modified xsi:type="dcterms:W3CDTF">2019-11-22T09:57:17Z</dcterms:modified>
  <cp:category/>
  <cp:version/>
  <cp:contentType/>
  <cp:contentStatus/>
</cp:coreProperties>
</file>