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1"/>
  </bookViews>
  <sheets>
    <sheet name="Rekapitulace stavby" sheetId="1" r:id="rId1"/>
    <sheet name="Pavilon-8 - Oprava samost..." sheetId="2" r:id="rId2"/>
  </sheets>
  <definedNames>
    <definedName name="_xlnm._FilterDatabase" localSheetId="1" hidden="1">'Pavilon-8 - Oprava samost...'!$C$110:$K$362</definedName>
    <definedName name="_xlnm.Print_Area" localSheetId="1">'Pavilon-8 - Oprava samost...'!$C$4:$J$39,'Pavilon-8 - Oprava samost...'!$C$45:$J$92,'Pavilon-8 - Oprava samost...'!$C$98:$K$362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'Pavilon-8 - Oprava samost...'!$110:$110</definedName>
  </definedNames>
  <calcPr calcId="162913"/>
</workbook>
</file>

<file path=xl/sharedStrings.xml><?xml version="1.0" encoding="utf-8"?>
<sst xmlns="http://schemas.openxmlformats.org/spreadsheetml/2006/main" count="3167" uniqueCount="759">
  <si>
    <t>Export Komplet</t>
  </si>
  <si>
    <t/>
  </si>
  <si>
    <t>2.0</t>
  </si>
  <si>
    <t>ZAMOK</t>
  </si>
  <si>
    <t>False</t>
  </si>
  <si>
    <t>{2a9cfb98-d01d-4943-a4cd-e1caaa23a2a5}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</si>
  <si>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</si>
  <si>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</si>
  <si>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</si>
  <si>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</si>
  <si>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</si>
  <si>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</si>
  <si>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</si>
  <si>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</si>
  <si>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SOUEPL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</si>
  <si>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</si>
  <si>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</si>
  <si>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II. etapa opravy sociálních zařízení domova mládeže</t>
  </si>
  <si>
    <t>KSO:</t>
  </si>
  <si>
    <t>CC-CZ:</t>
  </si>
  <si>
    <t>Místo:</t>
  </si>
  <si>
    <t xml:space="preserve"> </t>
  </si>
  <si>
    <t>Datum:</t>
  </si>
  <si>
    <t>6. 9. 2019</t>
  </si>
  <si>
    <t>Zadavatel:</t>
  </si>
  <si>
    <t>IČ:</t>
  </si>
  <si>
    <t>69456330</t>
  </si>
  <si>
    <t>Střední odborné učiliště elektrotechnické, Plzeň</t>
  </si>
  <si>
    <t>DIČ:</t>
  </si>
  <si>
    <t>CZ69456330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</si>
  <si>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</si>
  <si>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</si>
  <si>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</si>
  <si>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</si>
  <si>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</si>
  <si>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</si>
  <si>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</si>
  <si>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</si>
  <si>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</si>
  <si>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</si>
  <si>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</si>
  <si>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</si>
  <si>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</si>
  <si>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</si>
  <si>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</si>
  <si>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</si>
  <si>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</si>
  <si>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</si>
  <si>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</si>
  <si>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</si>
  <si>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</si>
  <si>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</si>
  <si>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</si>
  <si>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</si>
  <si>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</si>
  <si>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</si>
  <si>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</si>
  <si>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</si>
  <si>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</si>
  <si>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</si>
  <si>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</si>
  <si>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</si>
  <si>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</si>
  <si>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</si>
  <si>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</si>
  <si>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</si>
  <si>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</si>
  <si>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</si>
  <si>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</si>
  <si>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</si>
  <si>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</si>
  <si>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</si>
  <si>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</si>
  <si>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</si>
  <si>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Pavilon-8</t>
  </si>
  <si>
    <t>Oprava samostatného sociálního zařízení vč.rozvodu instalací SOUE Plzeň</t>
  </si>
  <si>
    <t>STA</t>
  </si>
  <si>
    <t>1</t>
  </si>
  <si>
    <t>{f4b3aa4e-df98-419a-addb-684e07da73ba}</t>
  </si>
  <si>
    <t>2</t>
  </si>
  <si>
    <t>/</t>
  </si>
  <si>
    <t>Soupis</t>
  </si>
  <si>
    <t>###NOINSERT###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</si>
  <si>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</si>
  <si>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</si>
  <si>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</si>
  <si>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</si>
  <si>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</si>
  <si>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</si>
  <si>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</si>
  <si>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</si>
  <si>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</si>
  <si>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</si>
  <si>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</si>
  <si>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</si>
  <si>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</si>
  <si>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</si>
  <si>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</si>
  <si>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</si>
  <si>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</si>
  <si>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</si>
  <si>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</si>
  <si>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</si>
  <si>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M21 - Silnoproudá elektrotechnika</t>
  </si>
  <si>
    <t xml:space="preserve">      01 - Ostatní elektro</t>
  </si>
  <si>
    <t xml:space="preserve">      740 - Elektromontáže - zkoušky a revize</t>
  </si>
  <si>
    <t xml:space="preserve">      743 - Elektromontáže - hrubá montáž</t>
  </si>
  <si>
    <t xml:space="preserve">      747 - Elektromontáže - kompletace rozvodů</t>
  </si>
  <si>
    <t xml:space="preserve">      21-M - Elektromontáže</t>
  </si>
  <si>
    <t xml:space="preserve">      46-M - Zemní práce při extr.mont.pracích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</si>
  <si>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</si>
  <si>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</si>
  <si>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</si>
  <si>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</si>
  <si>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</si>
  <si>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</si>
  <si>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</si>
  <si>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</si>
  <si>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</si>
  <si>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M24 - Vzduchotechnika</t>
  </si>
  <si>
    <t>VRN - Vedlejší rozpočtové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</si>
  <si>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</si>
  <si>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</si>
  <si>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</si>
  <si>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</si>
  <si>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</si>
  <si>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</si>
  <si>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</si>
  <si>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</si>
  <si>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</si>
  <si>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</si>
  <si>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</si>
  <si>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</si>
  <si>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</si>
  <si>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</si>
  <si>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</si>
  <si>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</si>
  <si>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</si>
  <si>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</si>
  <si>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</si>
  <si>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</si>
  <si>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</si>
  <si>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</si>
  <si>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</si>
  <si>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2019 01</t>
  </si>
  <si>
    <t>4</t>
  </si>
  <si>
    <t>-1534896598</t>
  </si>
  <si>
    <t>342272215</t>
  </si>
  <si>
    <t>Příčky z pórobetonových tvárnic hladkých na tenké maltové lože objemová hmotnost do 500 kg/m3, tloušťka příčky 75 mm</t>
  </si>
  <si>
    <t>m2</t>
  </si>
  <si>
    <t>880884299</t>
  </si>
  <si>
    <t>VV</t>
  </si>
  <si>
    <t>1,25*0,9</t>
  </si>
  <si>
    <t>Součet</t>
  </si>
  <si>
    <t>342272323</t>
  </si>
  <si>
    <t>Příčky z pórobetonových tvárnic hladkých na tenké maltové lože objemová hmotnost do 500 kg/m3, tloušťka příčky 100 mm</t>
  </si>
  <si>
    <t>1752802000</t>
  </si>
  <si>
    <t>(1,95+0,9+2,2)*2,55 -(1,97*0,7)</t>
  </si>
  <si>
    <t>342291121</t>
  </si>
  <si>
    <t>Ukotvení příček plochými kotvami, do konstrukce cihelné</t>
  </si>
  <si>
    <t>m</t>
  </si>
  <si>
    <t>-1938492194</t>
  </si>
  <si>
    <t>2,6*4</t>
  </si>
  <si>
    <t>5</t>
  </si>
  <si>
    <t>342291131</t>
  </si>
  <si>
    <t>Ukotvení příček plochými kotvami, do konstrukce betonové</t>
  </si>
  <si>
    <t>2092372228</t>
  </si>
  <si>
    <t>2,25+1,99+0,9</t>
  </si>
  <si>
    <t>6</t>
  </si>
  <si>
    <t>Úpravy povrchů, podlahy a osazování výplní</t>
  </si>
  <si>
    <t>619991011</t>
  </si>
  <si>
    <t>Zakrytí vnitřních ploch před znečištěním včetně pozdějšího odkrytí konstrukcí a prvků obalením fólií a přelepením páskou</t>
  </si>
  <si>
    <t>1568618403</t>
  </si>
  <si>
    <t>výtah</t>
  </si>
  <si>
    <t>(2*1,2)+((2+1,2+2)*2,1)*2</t>
  </si>
  <si>
    <t>Chodba</t>
  </si>
  <si>
    <t>1,8*24*2</t>
  </si>
  <si>
    <t>Okna</t>
  </si>
  <si>
    <t>1,6*1,4*2</t>
  </si>
  <si>
    <t>61</t>
  </si>
  <si>
    <t>Úprava povrchů vnitřních</t>
  </si>
  <si>
    <t>7</t>
  </si>
  <si>
    <t>611131121</t>
  </si>
  <si>
    <t>Podkladní a spojovací vrstva vnitřních omítaných ploch penetrace akrylát-silikonová nanášená ručně stropů</t>
  </si>
  <si>
    <t>-1568770823</t>
  </si>
  <si>
    <t>(1,08+0,9+1,1+0,9)*2,55</t>
  </si>
  <si>
    <t>(1,8+1,2+1,8+1,2)*2,55</t>
  </si>
  <si>
    <t>(2,2*2,55)</t>
  </si>
  <si>
    <t>-(1,97*0,75)*4</t>
  </si>
  <si>
    <t>8</t>
  </si>
  <si>
    <t>611142001</t>
  </si>
  <si>
    <t>Potažení vnitřních ploch pletivem v ploše nebo pruzích, na plném podkladu sklovláknitým vtlačením do tmelu stropů</t>
  </si>
  <si>
    <t>-36639503</t>
  </si>
  <si>
    <t>začištění rýh apod</t>
  </si>
  <si>
    <t>3,5</t>
  </si>
  <si>
    <t>9</t>
  </si>
  <si>
    <t>611325421</t>
  </si>
  <si>
    <t>Oprava vápenocementové omítky vnitřních ploch štukové dvouvrstvé, tloušťky do 20 mm a tloušťky štuku do 3 mm stropů, v rozsahu opravované plochy do 10%</t>
  </si>
  <si>
    <t>1862005357</t>
  </si>
  <si>
    <t>10</t>
  </si>
  <si>
    <t>612131121</t>
  </si>
  <si>
    <t>Podkladní a spojovací vrstva vnitřních omítaných ploch penetrace akrylát-silikonová nanášená ručně stěn</t>
  </si>
  <si>
    <t>-1809358489</t>
  </si>
  <si>
    <t>(1,9+1,1+2,2)*2</t>
  </si>
  <si>
    <t>12</t>
  </si>
  <si>
    <t>612142001</t>
  </si>
  <si>
    <t>Potažení vnitřních ploch pletivem v ploše nebo pruzích, na plném podkladu sklovláknitým vtlačením do tmelu stěn</t>
  </si>
  <si>
    <t>-2090136802</t>
  </si>
  <si>
    <t>strop + panelové stěny</t>
  </si>
  <si>
    <t>(1,95*2,25)+(1,95*2,65)+(1,2*2,65)+(1,2*2,65)</t>
  </si>
  <si>
    <t>13</t>
  </si>
  <si>
    <t>612311131</t>
  </si>
  <si>
    <t>Potažení vnitřních ploch štukem tloušťky do 3 mm svislých konstrukcí stěn</t>
  </si>
  <si>
    <t>-384186964</t>
  </si>
  <si>
    <t>14</t>
  </si>
  <si>
    <t>612321121</t>
  </si>
  <si>
    <t>Omítka vápenocementová vnitřních ploch nanášená ručně jednovrstvá, tloušťky do 10 mm hladká svislých konstrukcí stěn</t>
  </si>
  <si>
    <t>579381613</t>
  </si>
  <si>
    <t>11</t>
  </si>
  <si>
    <t>612325411</t>
  </si>
  <si>
    <t>Oprava vápenocementové omítky vnitřních ploch hladké, tloušťky do 20 mm stěn, v rozsahu opravované plochy do 10%</t>
  </si>
  <si>
    <t>-1901792652</t>
  </si>
  <si>
    <t>chodba</t>
  </si>
  <si>
    <t>2,6*(1,37*2+2,25)-0,8*2,0*3</t>
  </si>
  <si>
    <t>352059877</t>
  </si>
  <si>
    <t>2,1*1,5*2</t>
  </si>
  <si>
    <t>63</t>
  </si>
  <si>
    <t>Podlahy a podlahové konstrukce</t>
  </si>
  <si>
    <t>18</t>
  </si>
  <si>
    <t>631311124</t>
  </si>
  <si>
    <t>Mazanina z betonu prostého bez zvýšených nároků na prostředí tl. přes 80 do 120 mm tř. C 16/20</t>
  </si>
  <si>
    <t>m3</t>
  </si>
  <si>
    <t>-1495465893</t>
  </si>
  <si>
    <t>(0,85*0,15)+(1,2*0,9*0,05)+(1,2*0,85*0,04)</t>
  </si>
  <si>
    <t>64</t>
  </si>
  <si>
    <t>Osazování výplní otvorů</t>
  </si>
  <si>
    <t>19</t>
  </si>
  <si>
    <t>642942111</t>
  </si>
  <si>
    <t>Osazování zárubní nebo rámů kovových dveřních lisovaných nebo z úhelníků bez dveřních křídel na cementovou maltu, plochy otvoru do 2,5 m2</t>
  </si>
  <si>
    <t>-1836432171</t>
  </si>
  <si>
    <t>20</t>
  </si>
  <si>
    <t>M</t>
  </si>
  <si>
    <t>55331115</t>
  </si>
  <si>
    <t>zárubeň ocelová pro běžné zdění hranatý profil 110 700 levá,pravá</t>
  </si>
  <si>
    <t>-1278927157</t>
  </si>
  <si>
    <t>Ostatní konstrukce a práce, bourání</t>
  </si>
  <si>
    <t>965041321</t>
  </si>
  <si>
    <t>Bourání mazanin škvárobetonových tl. do 100 mm, plochy do 1 m2</t>
  </si>
  <si>
    <t>-1955790144</t>
  </si>
  <si>
    <t>(1,06*0,87*0,04)+(0,95*1,2*0,04)</t>
  </si>
  <si>
    <t>94</t>
  </si>
  <si>
    <t>Lešení a stavební výtahy</t>
  </si>
  <si>
    <t>22</t>
  </si>
  <si>
    <t>949101111</t>
  </si>
  <si>
    <t>Lešení pomocné pracovní pro objekty pozemních staveb pro zatížení do 150 kg/m2, o výšce lešeňové podlahy do 1,9 m</t>
  </si>
  <si>
    <t>-1428405261</t>
  </si>
  <si>
    <t>(2,25+1,95)*2</t>
  </si>
  <si>
    <t>95</t>
  </si>
  <si>
    <t>Různé dokončovací konstrukce a práce pozemních staveb</t>
  </si>
  <si>
    <t>23</t>
  </si>
  <si>
    <t>95-001r</t>
  </si>
  <si>
    <t>Nezměřitelné práce - zednická výpomoc pro ZTI,ÚT,elektro, VZT</t>
  </si>
  <si>
    <t>kpl</t>
  </si>
  <si>
    <t>1660566557</t>
  </si>
  <si>
    <t>24</t>
  </si>
  <si>
    <t>952901111</t>
  </si>
  <si>
    <t>Vyčištění budov nebo objektů před předáním do užívání budov bytové nebo občanské výstavby, světlé výšky podlaží do 4 m</t>
  </si>
  <si>
    <t>-431152485</t>
  </si>
  <si>
    <t>(2,2*5,15)+(1,1*0,9)+(1,8*1,2)+(1,65*15)</t>
  </si>
  <si>
    <t>96</t>
  </si>
  <si>
    <t>Bourání konstrukcí</t>
  </si>
  <si>
    <t>25</t>
  </si>
  <si>
    <t>721171803</t>
  </si>
  <si>
    <t>Demontáž potrubí z novodurových trub odpadních nebo připojovacích do D 75</t>
  </si>
  <si>
    <t>1019287340</t>
  </si>
  <si>
    <t>26</t>
  </si>
  <si>
    <t>721171808</t>
  </si>
  <si>
    <t>Demontáž potrubí z novodurových trub odpadních nebo připojovacích přes 75 do D 114</t>
  </si>
  <si>
    <t>1012208306</t>
  </si>
  <si>
    <t>27</t>
  </si>
  <si>
    <t>722130801</t>
  </si>
  <si>
    <t>Demontáž potrubí z ocelových trubek pozinkovaných závitových do DN 25</t>
  </si>
  <si>
    <t>-1019367521</t>
  </si>
  <si>
    <t>28</t>
  </si>
  <si>
    <t>722181812</t>
  </si>
  <si>
    <t>Demontáž plstěných pásů z trub do Ø 50</t>
  </si>
  <si>
    <t>-506487018</t>
  </si>
  <si>
    <t>29</t>
  </si>
  <si>
    <t>725110811</t>
  </si>
  <si>
    <t>Demontáž klozetů splachovacích s nádrží nebo tlakovým splachovačem</t>
  </si>
  <si>
    <t>soubor</t>
  </si>
  <si>
    <t>-1047317312</t>
  </si>
  <si>
    <t>30</t>
  </si>
  <si>
    <t>725210821</t>
  </si>
  <si>
    <t>Demontáž umyvadel bez výtokových armatur umyvadel</t>
  </si>
  <si>
    <t>116895795</t>
  </si>
  <si>
    <t>31</t>
  </si>
  <si>
    <t>725240811</t>
  </si>
  <si>
    <t>Demontáž sprchových kabin a vaniček bez výtokových armatur kabin</t>
  </si>
  <si>
    <t>1408376916</t>
  </si>
  <si>
    <t>32</t>
  </si>
  <si>
    <t>725810811</t>
  </si>
  <si>
    <t>Demontáž výtokových ventilů nástěnných</t>
  </si>
  <si>
    <t>-914727075</t>
  </si>
  <si>
    <t>33</t>
  </si>
  <si>
    <t>725820802</t>
  </si>
  <si>
    <t>Demontáž baterií stojánkových do 1 otvoru</t>
  </si>
  <si>
    <t>1017050132</t>
  </si>
  <si>
    <t>34</t>
  </si>
  <si>
    <t>725840850</t>
  </si>
  <si>
    <t>Demontáž baterií sprchových diferenciálních do G 3/4 x 1</t>
  </si>
  <si>
    <t>242141963</t>
  </si>
  <si>
    <t>35</t>
  </si>
  <si>
    <t>725850800</t>
  </si>
  <si>
    <t>Demontáž odpadních ventilů všech připojovacích dimenzí</t>
  </si>
  <si>
    <t>1214417466</t>
  </si>
  <si>
    <t>39</t>
  </si>
  <si>
    <t>766111820</t>
  </si>
  <si>
    <t>Demontáž dřevěných stěn plných</t>
  </si>
  <si>
    <t>1098376197</t>
  </si>
  <si>
    <t>demontáž umakartového jádra</t>
  </si>
  <si>
    <t>2,6*(2,25*2+2,0*3)-0,6*2,0*2</t>
  </si>
  <si>
    <t>38</t>
  </si>
  <si>
    <t>766691914</t>
  </si>
  <si>
    <t>Ostatní práce vyvěšení nebo zavěšení křídel s případným uložením a opětovným zavěšením po provedení stavebních změn dřevěných dveřních, plochy do 2 m2</t>
  </si>
  <si>
    <t>1572512112</t>
  </si>
  <si>
    <t>41</t>
  </si>
  <si>
    <t>776201812</t>
  </si>
  <si>
    <t>Demontáž povlakových podlahovin lepených ručně s podložkou</t>
  </si>
  <si>
    <t>-186675284</t>
  </si>
  <si>
    <t>3,62</t>
  </si>
  <si>
    <t>42</t>
  </si>
  <si>
    <t>776410811</t>
  </si>
  <si>
    <t>Demontáž soklíků nebo lišt pryžových nebo plastových</t>
  </si>
  <si>
    <t>1121386599</t>
  </si>
  <si>
    <t>(1,57+2,25)</t>
  </si>
  <si>
    <t>997</t>
  </si>
  <si>
    <t>Přesun sutě</t>
  </si>
  <si>
    <t>47</t>
  </si>
  <si>
    <t>997013111</t>
  </si>
  <si>
    <t>Vnitrostaveništní doprava suti a vybouraných hmot vodorovně do 50 m svisle s použitím mechanizace pro budovy a haly výšky do 6 m</t>
  </si>
  <si>
    <t>t</t>
  </si>
  <si>
    <t>-1849392711</t>
  </si>
  <si>
    <t>48</t>
  </si>
  <si>
    <t>997013501</t>
  </si>
  <si>
    <t>Odvoz suti a vybouraných hmot na skládku nebo meziskládku se složením, na vzdálenost do 1 km</t>
  </si>
  <si>
    <t>955792567</t>
  </si>
  <si>
    <t>49</t>
  </si>
  <si>
    <t>997013509</t>
  </si>
  <si>
    <t>Odvoz suti a vybouraných hmot na skládku nebo meziskládku se složením, na vzdálenost Příplatek k ceně za každý další i započatý 1 km přes 1 km</t>
  </si>
  <si>
    <t>798289378</t>
  </si>
  <si>
    <t>2,712*38 'Přepočtené koeficientem množství</t>
  </si>
  <si>
    <t>50</t>
  </si>
  <si>
    <t>997013831</t>
  </si>
  <si>
    <t>Poplatek za uložení stavebního odpadu na skládce (skládkovné) směsného stavebního a demoličního zatříděného do Katalogu odpadů pod kódem 170 904</t>
  </si>
  <si>
    <t>364256290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</si>
  <si>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</si>
  <si>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</si>
  <si>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</si>
  <si>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</si>
  <si>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</si>
  <si>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-686535004</t>
  </si>
  <si>
    <t>PSV</t>
  </si>
  <si>
    <t>Práce a dodávky PSV</t>
  </si>
  <si>
    <t>M21</t>
  </si>
  <si>
    <t>Silnoproudá elektrotechnika</t>
  </si>
  <si>
    <t>01</t>
  </si>
  <si>
    <t>Ostatní elektro</t>
  </si>
  <si>
    <t>149</t>
  </si>
  <si>
    <t>D00000001</t>
  </si>
  <si>
    <t>demontáž stávající elektroinstalace</t>
  </si>
  <si>
    <t>hod</t>
  </si>
  <si>
    <t>-311424212</t>
  </si>
  <si>
    <t>150</t>
  </si>
  <si>
    <t>D00000002</t>
  </si>
  <si>
    <t>zakreslení skutečného provedení elektroinstalace</t>
  </si>
  <si>
    <t>-1120429808</t>
  </si>
  <si>
    <t>740</t>
  </si>
  <si>
    <t>Elektromontáže - zkoušky a revize</t>
  </si>
  <si>
    <t>151</t>
  </si>
  <si>
    <t>740000000</t>
  </si>
  <si>
    <t>Zkoušky a prohlídky elektrických rozvodů a zařízení celková prohlídka a vyhotovení revizní zprávy pro objem montážních prací do 100 tis. Kč</t>
  </si>
  <si>
    <t>16</t>
  </si>
  <si>
    <t>-1302103296</t>
  </si>
  <si>
    <t>743</t>
  </si>
  <si>
    <t>Elektromontáže - hrubá montáž</t>
  </si>
  <si>
    <t>152</t>
  </si>
  <si>
    <t>743000000</t>
  </si>
  <si>
    <t>Měření zemních odporů zemniče</t>
  </si>
  <si>
    <t>-1355177671</t>
  </si>
  <si>
    <t>747</t>
  </si>
  <si>
    <t>Elektromontáže - kompletace rozvodů</t>
  </si>
  <si>
    <t>153</t>
  </si>
  <si>
    <t>747233220</t>
  </si>
  <si>
    <t>Montáž jističů se zapojením vodičů třípólových nn do 63 A bez krytu, se signálním kontaktem</t>
  </si>
  <si>
    <t>-859665315</t>
  </si>
  <si>
    <t>154</t>
  </si>
  <si>
    <t>358224070</t>
  </si>
  <si>
    <t>Jističe do 630 A JISTIČE DO 63A 3pólové - charakteristika B LPN (LSN)-63B-3</t>
  </si>
  <si>
    <t>-641235501</t>
  </si>
  <si>
    <t>P</t>
  </si>
  <si>
    <t>Poznámka k položce:
Poznámka k položce: EAN: 8590125340263</t>
  </si>
  <si>
    <t>155</t>
  </si>
  <si>
    <t>358224040</t>
  </si>
  <si>
    <t>Jističe do 630 A JISTIČE DO 63A 3pólové - charakteristika B LPN (LSN)-32B-3</t>
  </si>
  <si>
    <t>-1162197986</t>
  </si>
  <si>
    <t>Poznámka k položce:
Poznámka k položce: EAN: 8590125340232</t>
  </si>
  <si>
    <t>21-M</t>
  </si>
  <si>
    <t>Elektromontáže</t>
  </si>
  <si>
    <t>157</t>
  </si>
  <si>
    <t>210010301</t>
  </si>
  <si>
    <t>Montáž krabic přístrojových zapuštěných plastových kruhových KU 68/1, KU68/1301, KP67, KP68/2</t>
  </si>
  <si>
    <t>420634683</t>
  </si>
  <si>
    <t>Poznámka k položce:
Poznámka k položce: součtem z výkresů  za použití programu ARCHICAD</t>
  </si>
  <si>
    <t>158</t>
  </si>
  <si>
    <t>210010521</t>
  </si>
  <si>
    <t>Otevření nebo uzavření krabice víčkem na závit</t>
  </si>
  <si>
    <t>353796139</t>
  </si>
  <si>
    <t>159</t>
  </si>
  <si>
    <t>345715190</t>
  </si>
  <si>
    <t>krabice univerzální z PH KU 68/2-1902s víčkem KO68</t>
  </si>
  <si>
    <t>256</t>
  </si>
  <si>
    <t>-1838991390</t>
  </si>
  <si>
    <t>160</t>
  </si>
  <si>
    <t>210100001</t>
  </si>
  <si>
    <t>Ukončení vodičů izolovaných s označením a zapojením v rozváděči nebo na přístroji průřezu žíly do 2,5 mm2</t>
  </si>
  <si>
    <t>-17952154</t>
  </si>
  <si>
    <t>Poznámka k položce:
Poznámka k položce: součtem z výkresu rozváděčů</t>
  </si>
  <si>
    <t>161</t>
  </si>
  <si>
    <t>210100003</t>
  </si>
  <si>
    <t>Ukončení vodičů izolovaných s označením a zapojením v rozváděči nebo na přístroji průřezu žíly do 16 mm2</t>
  </si>
  <si>
    <t>-1084885397</t>
  </si>
  <si>
    <t>162</t>
  </si>
  <si>
    <t>210110023</t>
  </si>
  <si>
    <t>Montáž nástěnný přepínač nn 5-sériový bezšroubové připojení</t>
  </si>
  <si>
    <t>535344958</t>
  </si>
  <si>
    <t>163</t>
  </si>
  <si>
    <t>345355750</t>
  </si>
  <si>
    <t>Spínače 10 A kompletní spínač  3553 řazení 5, přepínač sériový  bílý, slonová kost</t>
  </si>
  <si>
    <t>-1301208834</t>
  </si>
  <si>
    <t>164</t>
  </si>
  <si>
    <t>210110031</t>
  </si>
  <si>
    <t>Montáž zapuštěný vypínač nn jednopólový bezšroubové připojení</t>
  </si>
  <si>
    <t>-631193492</t>
  </si>
  <si>
    <t>Poznámka k položce:
Poznámka k položce: součtem a odměřením z výkresů  za použití programu ARCHICAD</t>
  </si>
  <si>
    <t>165</t>
  </si>
  <si>
    <t>345354000.1</t>
  </si>
  <si>
    <t>přístroj spínače jednopólového 10A 3558-A01340</t>
  </si>
  <si>
    <t>-1173134360</t>
  </si>
  <si>
    <t>166</t>
  </si>
  <si>
    <t>210111017</t>
  </si>
  <si>
    <t>Montáž zásuvka (polo)zapuštěná šroubové připojení 2x (2P + PE) dvojnásobná šikmá</t>
  </si>
  <si>
    <t>1528067381</t>
  </si>
  <si>
    <t>167</t>
  </si>
  <si>
    <t>345551230</t>
  </si>
  <si>
    <t>zásuvka 2násobná 16A bílá</t>
  </si>
  <si>
    <t>-750129532</t>
  </si>
  <si>
    <t>168</t>
  </si>
  <si>
    <t>210190002</t>
  </si>
  <si>
    <t>Montáž rozvodnic oceloplechových nebo plastových bez zapojení vodičů běžných, hmotnosti přes 20 do 50 kg</t>
  </si>
  <si>
    <t>1646169390</t>
  </si>
  <si>
    <t>169</t>
  </si>
  <si>
    <t>R0000011</t>
  </si>
  <si>
    <t xml:space="preserve">Rozváděč-RP1DC       
1 Rozvodnice NA omítku, bílé plast. dveře, 2 řady, 24 modulů  BC-O-2/24-TW-ECO    1
2 Chránič Ir=250A, typ AC, 4-pól, Idn=0.03A, In=25A  PF7-25/4/003    1
3 Jistič PL7, char B, 1-pólový, Icn=10kA, In=10A  PL7-B10/1    4
4 Jistič PL7, char B, 1-pólový, Icn=10kA, In=16A  PL7-B16/1    4
5 Jistič PL7, char B, 3-pólový, Icn=10kA, In=20A  PL7-B20/3    1
6 Svodič přepětí třídy T1+T2 (B+C), 4pól sada pro TN-S  SPBT12-280/4    1
</t>
  </si>
  <si>
    <t>247595770</t>
  </si>
  <si>
    <t>170</t>
  </si>
  <si>
    <t>210201015</t>
  </si>
  <si>
    <t>Montáž svítidel zářivkových bytových stropních přisazených 1 zdroj s krytem</t>
  </si>
  <si>
    <t>1634042958</t>
  </si>
  <si>
    <t>171</t>
  </si>
  <si>
    <t>N10000001</t>
  </si>
  <si>
    <t>LED svítidlo 2W/170lm, M/NM, selftest, 1hodina, IP20</t>
  </si>
  <si>
    <t>464941338</t>
  </si>
  <si>
    <t>176</t>
  </si>
  <si>
    <t>210800105</t>
  </si>
  <si>
    <t>Montáž izolovaných kabelů měděných do 1 kV CYKY, CYBY, CYMY, NYM, CYKYLS, CYKYLo, počtu a průřezu žil 3 x 1,5 mm2</t>
  </si>
  <si>
    <t>-110941155</t>
  </si>
  <si>
    <t>177</t>
  </si>
  <si>
    <t>341110300</t>
  </si>
  <si>
    <t>kabely silové s měděným jádrem pro jmenovité napětí 750 V CYKY   TP-KK-134/01 průřez   Cu číslo  bázová cena mm2       kg/m      Kč/m 3 x 1,5     0,044     11,25</t>
  </si>
  <si>
    <t>-1023664146</t>
  </si>
  <si>
    <t>180</t>
  </si>
  <si>
    <t>210800115</t>
  </si>
  <si>
    <t>Montáž izolovaných kabelů měděných do 1 kV uložených pod omítku ve stěně CYKY, CYBY, CYMY, NYM, CYKYLS, CYKYLo, počtu a průřezu žil 5 x 1,5 mm2</t>
  </si>
  <si>
    <t>-1275917610</t>
  </si>
  <si>
    <t>Poznámka k položce:
Poznámka k položce: součtem a odměřením z výkresů za použití programu ARCHICAD</t>
  </si>
  <si>
    <t>181</t>
  </si>
  <si>
    <t>341110900</t>
  </si>
  <si>
    <t>kabely silové s měděným jádrem pro jmenovité napětí 750 V CYKY   TP-KK-134/01 průřez   Cu číslo  bázová cena mm2       kg/m      Kč/m 5 x  1,5     0,074     18,10</t>
  </si>
  <si>
    <t>-94411527</t>
  </si>
  <si>
    <t>46-M</t>
  </si>
  <si>
    <t>Zemní práce při extr.mont.pracích</t>
  </si>
  <si>
    <t>182</t>
  </si>
  <si>
    <t>460680452</t>
  </si>
  <si>
    <t>Vysekání kapes a výklenků ve zdivu cihelném pro krabice 10x10x8 cm</t>
  </si>
  <si>
    <t>-764599281</t>
  </si>
  <si>
    <t>184</t>
  </si>
  <si>
    <t>460680583</t>
  </si>
  <si>
    <t>Prorážení otvorů a ostatní bourací práce vysekání rýh pro montáž trubek a kabelů v cihelných zdech hloubky do 3 cm a šířky přes 5 do 7 cm</t>
  </si>
  <si>
    <t>-514372190</t>
  </si>
  <si>
    <t>711</t>
  </si>
  <si>
    <t>Izolace proti vodě, vlhkosti a plynům</t>
  </si>
  <si>
    <t>52</t>
  </si>
  <si>
    <t>711193121</t>
  </si>
  <si>
    <t>Izolace proti zemní vlhkosti ostatní těsnicí hmotou dvousložkovou na bázi cementu na ploše vodorovné V</t>
  </si>
  <si>
    <t>1904299713</t>
  </si>
  <si>
    <t>1,03+2,49</t>
  </si>
  <si>
    <t>53</t>
  </si>
  <si>
    <t>711193131</t>
  </si>
  <si>
    <t>Izolace proti zemní vlhkosti ostatní těsnicí hmotou dvousložkovou na bázi cementu na ploše svislé S</t>
  </si>
  <si>
    <t>357764071</t>
  </si>
  <si>
    <t>okolo sprchového koutu</t>
  </si>
  <si>
    <t>2,0*(1,25+0,9*2)</t>
  </si>
  <si>
    <t>54</t>
  </si>
  <si>
    <t>998711102</t>
  </si>
  <si>
    <t>Přesun hmot pro izolace proti vodě, vlhkosti a plynům stanovený z hmotnosti přesunovaného materiálu vodorovná dopravní vzdálenost do 50 m v objektech výšky přes 6 do 12 m</t>
  </si>
  <si>
    <t>1340687013</t>
  </si>
  <si>
    <t>721</t>
  </si>
  <si>
    <t>Zdravotechnika - vnitřní kanalizace</t>
  </si>
  <si>
    <t>55</t>
  </si>
  <si>
    <t>721174043</t>
  </si>
  <si>
    <t>Potrubí z plastových trub polypropylenové připojovací DN 50</t>
  </si>
  <si>
    <t>1923959807</t>
  </si>
  <si>
    <t>56</t>
  </si>
  <si>
    <t>721174045</t>
  </si>
  <si>
    <t>Potrubí z plastových trub polypropylenové připojovací DN 110</t>
  </si>
  <si>
    <t>970229458</t>
  </si>
  <si>
    <t>57</t>
  </si>
  <si>
    <t>721194105</t>
  </si>
  <si>
    <t>Vyměření přípojek na potrubí vyvedení a upevnění odpadních výpustek DN 50</t>
  </si>
  <si>
    <t>445599811</t>
  </si>
  <si>
    <t>58</t>
  </si>
  <si>
    <t>721194109</t>
  </si>
  <si>
    <t>Vyměření přípojek na potrubí vyvedení a upevnění odpadních výpustek DN 100</t>
  </si>
  <si>
    <t>1783823952</t>
  </si>
  <si>
    <t>59</t>
  </si>
  <si>
    <t>721212121</t>
  </si>
  <si>
    <t>Odtokové sprchové žlaby se zápachovou uzávěrkou a krycím roštem délky 700 mm</t>
  </si>
  <si>
    <t>2143868783</t>
  </si>
  <si>
    <t>60</t>
  </si>
  <si>
    <t>721290111</t>
  </si>
  <si>
    <t>Zkouška těsnosti kanalizace v objektech vodou do DN 125</t>
  </si>
  <si>
    <t>-2133798802</t>
  </si>
  <si>
    <t>721290824</t>
  </si>
  <si>
    <t>Vnitrostaveništní přemístění vybouraných (demontovaných) hmot  vnitřní kanalizace vodorovně do 100 m v objektech výšky přes 24 do 36 m</t>
  </si>
  <si>
    <t>-330405479</t>
  </si>
  <si>
    <t>62</t>
  </si>
  <si>
    <t>998721102</t>
  </si>
  <si>
    <t>Přesun hmot pro vnitřní kanalizace stanovený z hmotnosti přesunovaného materiálu vodorovná dopravní vzdálenost do 50 m v objektech výšky přes 6 do 12 m</t>
  </si>
  <si>
    <t>-1919112633</t>
  </si>
  <si>
    <t>722</t>
  </si>
  <si>
    <t>Zdravotechnika - vnitřní vodovod</t>
  </si>
  <si>
    <t>722174003</t>
  </si>
  <si>
    <t>Potrubí z plastových trubek z polypropylenu (PPR) svařovaných polyfuzně PN 16 (SDR 7,4) D 25 x 3,5</t>
  </si>
  <si>
    <t>208276258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</si>
  <si>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</si>
  <si>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</si>
  <si>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-1769576156</t>
  </si>
  <si>
    <t>65</t>
  </si>
  <si>
    <t>722190401</t>
  </si>
  <si>
    <t>Zřízení přípojek na potrubí  vyvedení a upevnění výpustek do DN 25</t>
  </si>
  <si>
    <t>-1756362033</t>
  </si>
  <si>
    <t>66</t>
  </si>
  <si>
    <t>55141001</t>
  </si>
  <si>
    <t>kohout kulový rohový mosazný R 1/2"x3/8"</t>
  </si>
  <si>
    <t>-577219631</t>
  </si>
  <si>
    <t>67</t>
  </si>
  <si>
    <t>28654369</t>
  </si>
  <si>
    <t>přechodka PPR s vnějším plastovým závitem dG 20x1/2"</t>
  </si>
  <si>
    <t>-1906852500</t>
  </si>
  <si>
    <t>68</t>
  </si>
  <si>
    <t>722190901</t>
  </si>
  <si>
    <t>Opravy ostatní uzavření nebo otevření vodovodního potrubí při opravách včetně vypuštění a napuštění</t>
  </si>
  <si>
    <t>1399315303</t>
  </si>
  <si>
    <t>69</t>
  </si>
  <si>
    <t>722290226</t>
  </si>
  <si>
    <t>Zkoušky, proplach a desinfekce vodovodního potrubí zkoušky těsnosti vodovodního potrubí závitového do DN 50</t>
  </si>
  <si>
    <t>-175605055</t>
  </si>
  <si>
    <t>70</t>
  </si>
  <si>
    <t>722290234</t>
  </si>
  <si>
    <t>Zkoušky, proplach a desinfekce vodovodního potrubí  proplach a desinfekce vodovodního potrubí do DN 80</t>
  </si>
  <si>
    <t>-1345256575</t>
  </si>
  <si>
    <t>71</t>
  </si>
  <si>
    <t>998722102</t>
  </si>
  <si>
    <t>Přesun hmot pro vnitřní vodovod stanovený z hmotnosti přesunovaného materiálu vodorovná dopravní vzdálenost do 50 m v objektech výšky přes 6 do 12 m</t>
  </si>
  <si>
    <t>-557529861</t>
  </si>
  <si>
    <t>725</t>
  </si>
  <si>
    <t>Zdravotechnika - zařizovací předměty</t>
  </si>
  <si>
    <t>77</t>
  </si>
  <si>
    <t>725-002</t>
  </si>
  <si>
    <t>Umyvadla keramická bez výtokových armatur se zápachovou uzávěrkou připevněná na stěnu šrouby bílá se sloupem 600 mm</t>
  </si>
  <si>
    <t>1212089509</t>
  </si>
  <si>
    <t>78</t>
  </si>
  <si>
    <t>725-004</t>
  </si>
  <si>
    <t>Sprchový kanálek</t>
  </si>
  <si>
    <t>-655488041</t>
  </si>
  <si>
    <t>79</t>
  </si>
  <si>
    <t>725-005</t>
  </si>
  <si>
    <t>Sprchová nástěnná páková baterie</t>
  </si>
  <si>
    <t>-1694373702</t>
  </si>
  <si>
    <t>80</t>
  </si>
  <si>
    <t>725-008</t>
  </si>
  <si>
    <t>plastová revizní dvířka vč. rámu</t>
  </si>
  <si>
    <t>715940112</t>
  </si>
  <si>
    <t>72</t>
  </si>
  <si>
    <t>725112021</t>
  </si>
  <si>
    <t>Zařízení záchodů klozety keramické závěsné na nosné stěny s hlubokým splachováním odpad vodorovný</t>
  </si>
  <si>
    <t>-1134986450</t>
  </si>
  <si>
    <t>73</t>
  </si>
  <si>
    <t>63400000</t>
  </si>
  <si>
    <t>zrcadlo nemontované bronzové tl 3mm max rozměr 2000x1605mm</t>
  </si>
  <si>
    <t>ks</t>
  </si>
  <si>
    <t>1486378586</t>
  </si>
  <si>
    <t>74</t>
  </si>
  <si>
    <t>725244312</t>
  </si>
  <si>
    <t>Sprchové dveře a zástěny zástěny sprchové do niky rámové se skleněnou výplní tl. 4 a 5 mm dveře posuvné jednodílné, na vaničku šířky 1000 mm</t>
  </si>
  <si>
    <t>389475019</t>
  </si>
  <si>
    <t>75</t>
  </si>
  <si>
    <t>725813111</t>
  </si>
  <si>
    <t>Ventily rohové bez připojovací trubičky nebo flexi hadičky G 1/2</t>
  </si>
  <si>
    <t>385727989</t>
  </si>
  <si>
    <t>76</t>
  </si>
  <si>
    <t>725822612</t>
  </si>
  <si>
    <t>Baterie umyvadlové stojánkové pákové s výpustí</t>
  </si>
  <si>
    <t>-358249115</t>
  </si>
  <si>
    <t>81</t>
  </si>
  <si>
    <t>998725102</t>
  </si>
  <si>
    <t>Přesun hmot pro zařizovací předměty stanovený z hmotnosti přesunovaného materiálu vodorovná dopravní vzdálenost do 50 m v objektech výšky přes 6 do 12 m</t>
  </si>
  <si>
    <t>1537166213</t>
  </si>
  <si>
    <t>726</t>
  </si>
  <si>
    <t>Zdravotechnika - předstěnové instalace</t>
  </si>
  <si>
    <t>82</t>
  </si>
  <si>
    <t>726131041</t>
  </si>
  <si>
    <t>Předstěnové instalační systémy do lehkých stěn s kovovou konstrukcí pro závěsné klozety ovládání zepředu, stavební výšky 1120 mm</t>
  </si>
  <si>
    <t>736923569</t>
  </si>
  <si>
    <t>83</t>
  </si>
  <si>
    <t>998726112</t>
  </si>
  <si>
    <t>Přesun hmot pro instalační prefabrikáty stanovený z hmotnosti přesunovaného materiálu vodorovná dopravní vzdálenost do 50 m v objektech výšky přes 6 m do 12 m</t>
  </si>
  <si>
    <t>-1250207419</t>
  </si>
  <si>
    <t>763</t>
  </si>
  <si>
    <t>Konstrukce suché výstavby</t>
  </si>
  <si>
    <t>84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</si>
  <si>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</si>
  <si>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</si>
  <si>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-548547216</t>
  </si>
  <si>
    <t>přrdstěna zakrývající závěsný splachovací modul</t>
  </si>
  <si>
    <t>1,3*0,9</t>
  </si>
  <si>
    <t>85</t>
  </si>
  <si>
    <t>763121714</t>
  </si>
  <si>
    <t>Stěna předsazená ze sádrokartonových desek ostatní konstrukce a práce na předsazených stěnách ze sádrokartonových desek základní penetrační nátěr</t>
  </si>
  <si>
    <t>-1057851206</t>
  </si>
  <si>
    <t>86</t>
  </si>
  <si>
    <t>763121751</t>
  </si>
  <si>
    <t>Stěna předsazená ze sádrokartonových desek Příplatek k cenám za plochu do 6 m2 jednotlivě</t>
  </si>
  <si>
    <t>948455863</t>
  </si>
  <si>
    <t>92</t>
  </si>
  <si>
    <t>998763101</t>
  </si>
  <si>
    <t>Přesun hmot pro dřevostavby stanovený z hmotnosti přesunovaného materiálu vodorovná dopravní vzdálenost do 50 m v objektech výšky přes 6 do 12 m</t>
  </si>
  <si>
    <t>-1869427234</t>
  </si>
  <si>
    <t>771</t>
  </si>
  <si>
    <t>Podlahy z dlaždic</t>
  </si>
  <si>
    <t>111</t>
  </si>
  <si>
    <t>771151012</t>
  </si>
  <si>
    <t>Příprava podkladu před provedením dlažby samonivelační stěrka min.pevnosti 20 MPa, tloušťky přes 3 do 5 mm</t>
  </si>
  <si>
    <t>435187142</t>
  </si>
  <si>
    <t>105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</si>
  <si>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</si>
  <si>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</si>
  <si>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567790537</t>
  </si>
  <si>
    <t>106</t>
  </si>
  <si>
    <t>59054133</t>
  </si>
  <si>
    <t>profil ukončovací pro vnější hrany obkladů hliník leskle eloxovaný chromem 10x2500mm</t>
  </si>
  <si>
    <t>1101513126</t>
  </si>
  <si>
    <t>1,6*1,1</t>
  </si>
  <si>
    <t>107</t>
  </si>
  <si>
    <t>59761409</t>
  </si>
  <si>
    <t>dlažba keramická slinutá protiskluzná do interiéru i exteriéru pro vysoké mechanické namáhání přes 9 do 12 ks/m2</t>
  </si>
  <si>
    <t>-1347221700</t>
  </si>
  <si>
    <t>3,52*1,1 "Přepočtené koeficientem množství</t>
  </si>
  <si>
    <t>108</t>
  </si>
  <si>
    <t>771577111</t>
  </si>
  <si>
    <t>Montáž podlah z dlaždic keramických lepených flexibilním lepidlem Příplatek k cenám za plochu do 5 m2 jednotlivě</t>
  </si>
  <si>
    <t>-2046455824</t>
  </si>
  <si>
    <t>109</t>
  </si>
  <si>
    <t>771591111</t>
  </si>
  <si>
    <t>Příprava podkladu před provedením dlažby nátěr penetrační na podlahu</t>
  </si>
  <si>
    <t>1083289080</t>
  </si>
  <si>
    <t>110</t>
  </si>
  <si>
    <t>771591185</t>
  </si>
  <si>
    <t>Podlahy - dokončovací práce pracnější řezání dlaždic keramických rovné</t>
  </si>
  <si>
    <t>1127628496</t>
  </si>
  <si>
    <t>112</t>
  </si>
  <si>
    <t>998771102</t>
  </si>
  <si>
    <t>Přesun hmot pro podlahy z dlaždic stanovený z hmotnosti přesunovaného materiálu vodorovná dopravní vzdálenost do 50 m v objektech výšky přes 6 do 12 m</t>
  </si>
  <si>
    <t>-569599642</t>
  </si>
  <si>
    <t>781</t>
  </si>
  <si>
    <t>Dokončovací práce - obklady</t>
  </si>
  <si>
    <t>126</t>
  </si>
  <si>
    <t>781414111</t>
  </si>
  <si>
    <t>Montáž obkladů vnitřních stěn z dlaždic keramických lepených flexibilním lepidlem maloformátových hladkých přes 19 do 22 ks/m2</t>
  </si>
  <si>
    <t>1417686601</t>
  </si>
  <si>
    <t>127</t>
  </si>
  <si>
    <t>59761040</t>
  </si>
  <si>
    <t>obklad keramický hladký přes 19 do 22ks/m2</t>
  </si>
  <si>
    <t>1850978191</t>
  </si>
  <si>
    <t>130</t>
  </si>
  <si>
    <t>781495115</t>
  </si>
  <si>
    <t>Obklad - dokončující práce ostatní práce spárování silikonem</t>
  </si>
  <si>
    <t>-1647085476</t>
  </si>
  <si>
    <t>stěna/podlaha</t>
  </si>
  <si>
    <t>9,49</t>
  </si>
  <si>
    <t>128</t>
  </si>
  <si>
    <t>781494511</t>
  </si>
  <si>
    <t>Obklad - dokončující práce profily ukončovací lepené flexibilním lepidlem ukončovací</t>
  </si>
  <si>
    <t>1761110907</t>
  </si>
  <si>
    <t>129</t>
  </si>
  <si>
    <t>781495111</t>
  </si>
  <si>
    <t>Příprava podkladu před provedením obkladu nátěr penetrační na stěnu</t>
  </si>
  <si>
    <t>615966177</t>
  </si>
  <si>
    <t>131</t>
  </si>
  <si>
    <t>781495142</t>
  </si>
  <si>
    <t>Obklad - dokončující práce průnik obkladem kruhový, bez izolace přes DN 30 do DN 90</t>
  </si>
  <si>
    <t>1352608585</t>
  </si>
  <si>
    <t>133</t>
  </si>
  <si>
    <t>998781102</t>
  </si>
  <si>
    <t>Přesun hmot pro obklady keramické stanovený z hmotnosti přesunovaného materiálu vodorovná dopravní vzdálenost do 50 m v objektech výšky přes 6 do 12 m</t>
  </si>
  <si>
    <t>2036361194</t>
  </si>
  <si>
    <t>783</t>
  </si>
  <si>
    <t>Dokončovací práce - nátěry</t>
  </si>
  <si>
    <t>134</t>
  </si>
  <si>
    <t>783301311</t>
  </si>
  <si>
    <t>Příprava podkladu zámečnických konstrukcí před provedením nátěru odmaštění odmašťovačem vodou ředitelným</t>
  </si>
  <si>
    <t>2122064487</t>
  </si>
  <si>
    <t>136</t>
  </si>
  <si>
    <t>783337101</t>
  </si>
  <si>
    <t>Krycí nátěr (email) zámečnických konstrukcí jednonásobný epoxidový</t>
  </si>
  <si>
    <t>1626529496</t>
  </si>
  <si>
    <t>M24</t>
  </si>
  <si>
    <t>Vzduchotechnika</t>
  </si>
  <si>
    <t>185</t>
  </si>
  <si>
    <t>721174064</t>
  </si>
  <si>
    <t>Potrubí z plastových trub polypropylenové větrací DN 125</t>
  </si>
  <si>
    <t>-1124356936</t>
  </si>
  <si>
    <t>187</t>
  </si>
  <si>
    <t>Pol21</t>
  </si>
  <si>
    <t>Nasávací mřížky do podhledu DN125</t>
  </si>
  <si>
    <t>-1009037582</t>
  </si>
  <si>
    <t>VRN</t>
  </si>
  <si>
    <t>Vedlejší rozpočtové náklady</t>
  </si>
  <si>
    <t>192</t>
  </si>
  <si>
    <t>030001000</t>
  </si>
  <si>
    <t>Zařízení staveniště</t>
  </si>
  <si>
    <t>Kč</t>
  </si>
  <si>
    <t>1024</t>
  </si>
  <si>
    <t>-772722616</t>
  </si>
  <si>
    <t>VP</t>
  </si>
  <si>
    <t xml:space="preserve">  Vícepráce</t>
  </si>
  <si>
    <t>PN</t>
  </si>
  <si>
    <t>GALERKA  Rubín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</si>
</sst>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1"/>
      <c r="AQ5" s="21"/>
      <c r="AR5" s="19"/>
      <c r="BE5" s="287" t="s">
        <v>15</v>
      </c>
      <c r="BS5" s="16" t="s">
        <v>6</v>
      </c>
    </row>
    <row r="6" spans="2:7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1"/>
      <c r="AQ6" s="21"/>
      <c r="AR6" s="19"/>
      <c r="BE6" s="288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8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8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88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288"/>
      <c r="BS11" s="16" t="s">
        <v>6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2:7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31</v>
      </c>
      <c r="AO13" s="21"/>
      <c r="AP13" s="21"/>
      <c r="AQ13" s="21"/>
      <c r="AR13" s="19"/>
      <c r="BE13" s="288"/>
      <c r="BS13" s="16" t="s">
        <v>6</v>
      </c>
    </row>
    <row r="14" spans="2:71" ht="12">
      <c r="B14" s="20"/>
      <c r="C14" s="21"/>
      <c r="D14" s="21"/>
      <c r="E14" s="282" t="s">
        <v>31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L14" s="21"/>
      <c r="AM14" s="21"/>
      <c r="AN14" s="30" t="s">
        <v>31</v>
      </c>
      <c r="AO14" s="21"/>
      <c r="AP14" s="21"/>
      <c r="AQ14" s="21"/>
      <c r="AR14" s="19"/>
      <c r="BE14" s="288"/>
      <c r="BS14" s="16" t="s">
        <v>6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2:7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8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88"/>
      <c r="BS17" s="16" t="s">
        <v>33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8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88"/>
      <c r="BS20" s="16" t="s">
        <v>4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2:57" ht="16.5" customHeight="1">
      <c r="B23" s="20"/>
      <c r="C23" s="21"/>
      <c r="D23" s="21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1"/>
      <c r="AP23" s="21"/>
      <c r="AQ23" s="21"/>
      <c r="AR23" s="19"/>
      <c r="BE23" s="288"/>
    </row>
    <row r="24" spans="2:57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2:57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2:57" s="1" customFormat="1" ht="25.95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9">
        <f>ROUND(AG54,2)</f>
        <v>0</v>
      </c>
      <c r="AL26" s="290"/>
      <c r="AM26" s="290"/>
      <c r="AN26" s="290"/>
      <c r="AO26" s="290"/>
      <c r="AP26" s="34"/>
      <c r="AQ26" s="34"/>
      <c r="AR26" s="37"/>
      <c r="BE26" s="288"/>
    </row>
    <row r="27" spans="2:57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8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5" t="s">
        <v>37</v>
      </c>
      <c r="M28" s="285"/>
      <c r="N28" s="285"/>
      <c r="O28" s="285"/>
      <c r="P28" s="285"/>
      <c r="Q28" s="34"/>
      <c r="R28" s="34"/>
      <c r="S28" s="34"/>
      <c r="T28" s="34"/>
      <c r="U28" s="34"/>
      <c r="V28" s="34"/>
      <c r="W28" s="285" t="s">
        <v>38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 t="s">
        <v>39</v>
      </c>
      <c r="AL28" s="285"/>
      <c r="AM28" s="285"/>
      <c r="AN28" s="285"/>
      <c r="AO28" s="285"/>
      <c r="AP28" s="34"/>
      <c r="AQ28" s="34"/>
      <c r="AR28" s="37"/>
      <c r="BE28" s="288"/>
    </row>
    <row r="29" spans="2:57" s="2" customFormat="1" ht="14.4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60">
        <v>0.21</v>
      </c>
      <c r="M29" s="261"/>
      <c r="N29" s="261"/>
      <c r="O29" s="261"/>
      <c r="P29" s="261"/>
      <c r="Q29" s="39"/>
      <c r="R29" s="39"/>
      <c r="S29" s="39"/>
      <c r="T29" s="39"/>
      <c r="U29" s="39"/>
      <c r="V29" s="39"/>
      <c r="W29" s="286">
        <f>ROUND(AZ54,2)</f>
        <v>0</v>
      </c>
      <c r="X29" s="261"/>
      <c r="Y29" s="261"/>
      <c r="Z29" s="261"/>
      <c r="AA29" s="261"/>
      <c r="AB29" s="261"/>
      <c r="AC29" s="261"/>
      <c r="AD29" s="261"/>
      <c r="AE29" s="261"/>
      <c r="AF29" s="39"/>
      <c r="AG29" s="39"/>
      <c r="AH29" s="39"/>
      <c r="AI29" s="39"/>
      <c r="AJ29" s="39"/>
      <c r="AK29" s="286">
        <f>ROUND(AV54,2)</f>
        <v>0</v>
      </c>
      <c r="AL29" s="261"/>
      <c r="AM29" s="261"/>
      <c r="AN29" s="261"/>
      <c r="AO29" s="261"/>
      <c r="AP29" s="39"/>
      <c r="AQ29" s="39"/>
      <c r="AR29" s="40"/>
      <c r="BE29" s="288"/>
    </row>
    <row r="30" spans="2:57" s="2" customFormat="1" ht="14.4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60">
        <v>0.15</v>
      </c>
      <c r="M30" s="261"/>
      <c r="N30" s="261"/>
      <c r="O30" s="261"/>
      <c r="P30" s="261"/>
      <c r="Q30" s="39"/>
      <c r="R30" s="39"/>
      <c r="S30" s="39"/>
      <c r="T30" s="39"/>
      <c r="U30" s="39"/>
      <c r="V30" s="39"/>
      <c r="W30" s="286">
        <f>ROUND(BA54,2)</f>
        <v>0</v>
      </c>
      <c r="X30" s="261"/>
      <c r="Y30" s="261"/>
      <c r="Z30" s="261"/>
      <c r="AA30" s="261"/>
      <c r="AB30" s="261"/>
      <c r="AC30" s="261"/>
      <c r="AD30" s="261"/>
      <c r="AE30" s="261"/>
      <c r="AF30" s="39"/>
      <c r="AG30" s="39"/>
      <c r="AH30" s="39"/>
      <c r="AI30" s="39"/>
      <c r="AJ30" s="39"/>
      <c r="AK30" s="286">
        <f>ROUND(AW54,2)</f>
        <v>0</v>
      </c>
      <c r="AL30" s="261"/>
      <c r="AM30" s="261"/>
      <c r="AN30" s="261"/>
      <c r="AO30" s="261"/>
      <c r="AP30" s="39"/>
      <c r="AQ30" s="39"/>
      <c r="AR30" s="40"/>
      <c r="BE30" s="288"/>
    </row>
    <row r="31" spans="2:57" s="2" customFormat="1" ht="14.4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60">
        <v>0.21</v>
      </c>
      <c r="M31" s="261"/>
      <c r="N31" s="261"/>
      <c r="O31" s="261"/>
      <c r="P31" s="261"/>
      <c r="Q31" s="39"/>
      <c r="R31" s="39"/>
      <c r="S31" s="39"/>
      <c r="T31" s="39"/>
      <c r="U31" s="39"/>
      <c r="V31" s="39"/>
      <c r="W31" s="286">
        <f>ROUND(BB54,2)</f>
        <v>0</v>
      </c>
      <c r="X31" s="261"/>
      <c r="Y31" s="261"/>
      <c r="Z31" s="261"/>
      <c r="AA31" s="261"/>
      <c r="AB31" s="261"/>
      <c r="AC31" s="261"/>
      <c r="AD31" s="261"/>
      <c r="AE31" s="261"/>
      <c r="AF31" s="39"/>
      <c r="AG31" s="39"/>
      <c r="AH31" s="39"/>
      <c r="AI31" s="39"/>
      <c r="AJ31" s="39"/>
      <c r="AK31" s="286">
        <v>0</v>
      </c>
      <c r="AL31" s="261"/>
      <c r="AM31" s="261"/>
      <c r="AN31" s="261"/>
      <c r="AO31" s="261"/>
      <c r="AP31" s="39"/>
      <c r="AQ31" s="39"/>
      <c r="AR31" s="40"/>
      <c r="BE31" s="288"/>
    </row>
    <row r="32" spans="2:57" s="2" customFormat="1" ht="14.4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60">
        <v>0.15</v>
      </c>
      <c r="M32" s="261"/>
      <c r="N32" s="261"/>
      <c r="O32" s="261"/>
      <c r="P32" s="261"/>
      <c r="Q32" s="39"/>
      <c r="R32" s="39"/>
      <c r="S32" s="39"/>
      <c r="T32" s="39"/>
      <c r="U32" s="39"/>
      <c r="V32" s="39"/>
      <c r="W32" s="286">
        <f>ROUND(BC54,2)</f>
        <v>0</v>
      </c>
      <c r="X32" s="261"/>
      <c r="Y32" s="261"/>
      <c r="Z32" s="261"/>
      <c r="AA32" s="261"/>
      <c r="AB32" s="261"/>
      <c r="AC32" s="261"/>
      <c r="AD32" s="261"/>
      <c r="AE32" s="261"/>
      <c r="AF32" s="39"/>
      <c r="AG32" s="39"/>
      <c r="AH32" s="39"/>
      <c r="AI32" s="39"/>
      <c r="AJ32" s="39"/>
      <c r="AK32" s="286">
        <v>0</v>
      </c>
      <c r="AL32" s="261"/>
      <c r="AM32" s="261"/>
      <c r="AN32" s="261"/>
      <c r="AO32" s="261"/>
      <c r="AP32" s="39"/>
      <c r="AQ32" s="39"/>
      <c r="AR32" s="40"/>
      <c r="BE32" s="288"/>
    </row>
    <row r="33" spans="2:57" s="2" customFormat="1" ht="14.4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60">
        <v>0</v>
      </c>
      <c r="M33" s="261"/>
      <c r="N33" s="261"/>
      <c r="O33" s="261"/>
      <c r="P33" s="261"/>
      <c r="Q33" s="39"/>
      <c r="R33" s="39"/>
      <c r="S33" s="39"/>
      <c r="T33" s="39"/>
      <c r="U33" s="39"/>
      <c r="V33" s="39"/>
      <c r="W33" s="286">
        <f>ROUND(BD54,2)</f>
        <v>0</v>
      </c>
      <c r="X33" s="261"/>
      <c r="Y33" s="261"/>
      <c r="Z33" s="261"/>
      <c r="AA33" s="261"/>
      <c r="AB33" s="261"/>
      <c r="AC33" s="261"/>
      <c r="AD33" s="261"/>
      <c r="AE33" s="261"/>
      <c r="AF33" s="39"/>
      <c r="AG33" s="39"/>
      <c r="AH33" s="39"/>
      <c r="AI33" s="39"/>
      <c r="AJ33" s="39"/>
      <c r="AK33" s="286">
        <v>0</v>
      </c>
      <c r="AL33" s="261"/>
      <c r="AM33" s="261"/>
      <c r="AN33" s="261"/>
      <c r="AO33" s="261"/>
      <c r="AP33" s="39"/>
      <c r="AQ33" s="39"/>
      <c r="AR33" s="40"/>
      <c r="BE33" s="288"/>
    </row>
    <row r="34" spans="2:57" s="1" customFormat="1" ht="6.9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8"/>
    </row>
    <row r="35" spans="2:44" s="1" customFormat="1" ht="25.95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63" t="s">
        <v>48</v>
      </c>
      <c r="Y35" s="264"/>
      <c r="Z35" s="264"/>
      <c r="AA35" s="264"/>
      <c r="AB35" s="264"/>
      <c r="AC35" s="43"/>
      <c r="AD35" s="43"/>
      <c r="AE35" s="43"/>
      <c r="AF35" s="43"/>
      <c r="AG35" s="43"/>
      <c r="AH35" s="43"/>
      <c r="AI35" s="43"/>
      <c r="AJ35" s="43"/>
      <c r="AK35" s="265">
        <f>SUM(AK26:AK33)</f>
        <v>0</v>
      </c>
      <c r="AL35" s="264"/>
      <c r="AM35" s="264"/>
      <c r="AN35" s="264"/>
      <c r="AO35" s="266"/>
      <c r="AP35" s="41"/>
      <c r="AQ35" s="41"/>
      <c r="AR35" s="37"/>
    </row>
    <row r="36" spans="2:44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" customHeight="1">
      <c r="B42" s="33"/>
      <c r="C42" s="22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SOUEPL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76" t="str">
        <f>K6</f>
        <v>II. etapa opravy sociálních zařízení domova mládeže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51"/>
      <c r="AQ45" s="51"/>
      <c r="AR45" s="52"/>
    </row>
    <row r="46" spans="2:44" s="1" customFormat="1" ht="6.9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20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22</v>
      </c>
      <c r="AJ47" s="34"/>
      <c r="AK47" s="34"/>
      <c r="AL47" s="34"/>
      <c r="AM47" s="278" t="str">
        <f>IF(AN8="","",AN8)</f>
        <v>6. 9. 2019</v>
      </c>
      <c r="AN47" s="278"/>
      <c r="AO47" s="34"/>
      <c r="AP47" s="34"/>
      <c r="AQ47" s="34"/>
      <c r="AR47" s="37"/>
    </row>
    <row r="48" spans="2:44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65" customHeight="1">
      <c r="B49" s="33"/>
      <c r="C49" s="28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Střední odborné učiliště elektrotechnické, Plzeň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274" t="str">
        <f>IF(E17="","",E17)</f>
        <v xml:space="preserve"> </v>
      </c>
      <c r="AN49" s="275"/>
      <c r="AO49" s="275"/>
      <c r="AP49" s="275"/>
      <c r="AQ49" s="34"/>
      <c r="AR49" s="37"/>
      <c r="AS49" s="268" t="s">
        <v>50</v>
      </c>
      <c r="AT49" s="269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65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34</v>
      </c>
      <c r="AJ50" s="34"/>
      <c r="AK50" s="34"/>
      <c r="AL50" s="34"/>
      <c r="AM50" s="274" t="str">
        <f>IF(E20="","",E20)</f>
        <v xml:space="preserve"> </v>
      </c>
      <c r="AN50" s="275"/>
      <c r="AO50" s="275"/>
      <c r="AP50" s="275"/>
      <c r="AQ50" s="34"/>
      <c r="AR50" s="37"/>
      <c r="AS50" s="270"/>
      <c r="AT50" s="271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72"/>
      <c r="AT51" s="273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62" t="s">
        <v>51</v>
      </c>
      <c r="D52" s="253"/>
      <c r="E52" s="253"/>
      <c r="F52" s="253"/>
      <c r="G52" s="253"/>
      <c r="H52" s="61"/>
      <c r="I52" s="254" t="s">
        <v>52</v>
      </c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2" t="s">
        <v>53</v>
      </c>
      <c r="AH52" s="253"/>
      <c r="AI52" s="253"/>
      <c r="AJ52" s="253"/>
      <c r="AK52" s="253"/>
      <c r="AL52" s="253"/>
      <c r="AM52" s="253"/>
      <c r="AN52" s="254" t="s">
        <v>54</v>
      </c>
      <c r="AO52" s="253"/>
      <c r="AP52" s="255"/>
      <c r="AQ52" s="62" t="s">
        <v>55</v>
      </c>
      <c r="AR52" s="37"/>
      <c r="AS52" s="63" t="s">
        <v>56</v>
      </c>
      <c r="AT52" s="64" t="s">
        <v>57</v>
      </c>
      <c r="AU52" s="64" t="s">
        <v>58</v>
      </c>
      <c r="AV52" s="64" t="s">
        <v>59</v>
      </c>
      <c r="AW52" s="64" t="s">
        <v>60</v>
      </c>
      <c r="AX52" s="64" t="s">
        <v>61</v>
      </c>
      <c r="AY52" s="64" t="s">
        <v>62</v>
      </c>
      <c r="AZ52" s="64" t="s">
        <v>63</v>
      </c>
      <c r="BA52" s="64" t="s">
        <v>64</v>
      </c>
      <c r="BB52" s="64" t="s">
        <v>65</v>
      </c>
      <c r="BC52" s="64" t="s">
        <v>66</v>
      </c>
      <c r="BD52" s="6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" customHeight="1">
      <c r="B54" s="69"/>
      <c r="C54" s="70" t="s">
        <v>68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50">
        <f>ROUND(AG55,2)</f>
        <v>0</v>
      </c>
      <c r="AH54" s="250"/>
      <c r="AI54" s="250"/>
      <c r="AJ54" s="250"/>
      <c r="AK54" s="250"/>
      <c r="AL54" s="250"/>
      <c r="AM54" s="250"/>
      <c r="AN54" s="251">
        <f>SUM(AG54,AT54)</f>
        <v>0</v>
      </c>
      <c r="AO54" s="251"/>
      <c r="AP54" s="251"/>
      <c r="AQ54" s="73" t="s">
        <v>1</v>
      </c>
      <c r="AR54" s="74"/>
      <c r="AS54" s="75">
        <f>ROUND(AS55,2)</f>
        <v>0</v>
      </c>
      <c r="AT54" s="76">
        <f>ROUND(SUM(AV54:AW54),2)</f>
        <v>0</v>
      </c>
      <c r="AU54" s="77">
        <f>ROUND(AU55,5)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 aca="true" t="shared" si="0" ref="AZ54:BD55">ROUND(AZ55,2)</f>
        <v>0</v>
      </c>
      <c r="BA54" s="76">
        <f t="shared" si="0"/>
        <v>0</v>
      </c>
      <c r="BB54" s="76">
        <f t="shared" si="0"/>
        <v>0</v>
      </c>
      <c r="BC54" s="76">
        <f t="shared" si="0"/>
        <v>0</v>
      </c>
      <c r="BD54" s="78">
        <f t="shared" si="0"/>
        <v>0</v>
      </c>
      <c r="BS54" s="79" t="s">
        <v>69</v>
      </c>
      <c r="BT54" s="79" t="s">
        <v>70</v>
      </c>
      <c r="BU54" s="80" t="s">
        <v>71</v>
      </c>
      <c r="BV54" s="79" t="s">
        <v>72</v>
      </c>
      <c r="BW54" s="79" t="s">
        <v>5</v>
      </c>
      <c r="BX54" s="79" t="s">
        <v>73</v>
      </c>
      <c r="CL54" s="79" t="s">
        <v>1</v>
      </c>
    </row>
    <row r="55" spans="2:91" s="5" customFormat="1" ht="27" customHeight="1">
      <c r="B55" s="81"/>
      <c r="C55" s="82"/>
      <c r="D55" s="259" t="s">
        <v>74</v>
      </c>
      <c r="E55" s="259"/>
      <c r="F55" s="259"/>
      <c r="G55" s="259"/>
      <c r="H55" s="259"/>
      <c r="I55" s="83"/>
      <c r="J55" s="259" t="s">
        <v>75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8">
        <f>ROUND(AG56,2)</f>
        <v>0</v>
      </c>
      <c r="AH55" s="257"/>
      <c r="AI55" s="257"/>
      <c r="AJ55" s="257"/>
      <c r="AK55" s="257"/>
      <c r="AL55" s="257"/>
      <c r="AM55" s="257"/>
      <c r="AN55" s="256">
        <f>SUM(AG55,AT55)</f>
        <v>0</v>
      </c>
      <c r="AO55" s="257"/>
      <c r="AP55" s="257"/>
      <c r="AQ55" s="84" t="s">
        <v>76</v>
      </c>
      <c r="AR55" s="85"/>
      <c r="AS55" s="86">
        <f>ROUND(AS56,2)</f>
        <v>0</v>
      </c>
      <c r="AT55" s="87">
        <f>ROUND(SUM(AV55:AW55),2)</f>
        <v>0</v>
      </c>
      <c r="AU55" s="88">
        <f>ROUND(AU56,5)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 t="shared" si="0"/>
        <v>0</v>
      </c>
      <c r="BA55" s="87">
        <f t="shared" si="0"/>
        <v>0</v>
      </c>
      <c r="BB55" s="87">
        <f t="shared" si="0"/>
        <v>0</v>
      </c>
      <c r="BC55" s="87">
        <f t="shared" si="0"/>
        <v>0</v>
      </c>
      <c r="BD55" s="89">
        <f t="shared" si="0"/>
        <v>0</v>
      </c>
      <c r="BS55" s="90" t="s">
        <v>69</v>
      </c>
      <c r="BT55" s="90" t="s">
        <v>77</v>
      </c>
      <c r="BV55" s="90" t="s">
        <v>72</v>
      </c>
      <c r="BW55" s="90" t="s">
        <v>78</v>
      </c>
      <c r="BX55" s="90" t="s">
        <v>5</v>
      </c>
      <c r="CL55" s="90" t="s">
        <v>1</v>
      </c>
      <c r="CM55" s="90" t="s">
        <v>79</v>
      </c>
    </row>
    <row r="56" spans="1:91" s="6" customFormat="1" ht="25.5" customHeight="1">
      <c r="A56" s="91" t="s">
        <v>80</v>
      </c>
      <c r="B56" s="92"/>
      <c r="C56" s="93"/>
      <c r="D56" s="93"/>
      <c r="E56" s="249" t="s">
        <v>74</v>
      </c>
      <c r="F56" s="249"/>
      <c r="G56" s="249"/>
      <c r="H56" s="249"/>
      <c r="I56" s="249"/>
      <c r="J56" s="93"/>
      <c r="K56" s="249" t="s">
        <v>75</v>
      </c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7">
        <f>'Pavilon-8 - Oprava samost...'!J30</f>
        <v>0</v>
      </c>
      <c r="AH56" s="248"/>
      <c r="AI56" s="248"/>
      <c r="AJ56" s="248"/>
      <c r="AK56" s="248"/>
      <c r="AL56" s="248"/>
      <c r="AM56" s="248"/>
      <c r="AN56" s="247">
        <f>SUM(AG56,AT56)</f>
        <v>0</v>
      </c>
      <c r="AO56" s="248"/>
      <c r="AP56" s="248"/>
      <c r="AQ56" s="94" t="s">
        <v>81</v>
      </c>
      <c r="AR56" s="95"/>
      <c r="AS56" s="96">
        <v>0</v>
      </c>
      <c r="AT56" s="97">
        <f>ROUND(SUM(AV56:AW56),2)</f>
        <v>0</v>
      </c>
      <c r="AU56" s="98">
        <f>'Pavilon-8 - Oprava samost...'!P111</f>
        <v>0</v>
      </c>
      <c r="AV56" s="97">
        <f>'Pavilon-8 - Oprava samost...'!J33</f>
        <v>0</v>
      </c>
      <c r="AW56" s="97">
        <f>'Pavilon-8 - Oprava samost...'!J34</f>
        <v>0</v>
      </c>
      <c r="AX56" s="97">
        <f>'Pavilon-8 - Oprava samost...'!J35</f>
        <v>0</v>
      </c>
      <c r="AY56" s="97">
        <f>'Pavilon-8 - Oprava samost...'!J36</f>
        <v>0</v>
      </c>
      <c r="AZ56" s="97">
        <f>'Pavilon-8 - Oprava samost...'!F33</f>
        <v>0</v>
      </c>
      <c r="BA56" s="97">
        <f>'Pavilon-8 - Oprava samost...'!F34</f>
        <v>0</v>
      </c>
      <c r="BB56" s="97">
        <f>'Pavilon-8 - Oprava samost...'!F35</f>
        <v>0</v>
      </c>
      <c r="BC56" s="97">
        <f>'Pavilon-8 - Oprava samost...'!F36</f>
        <v>0</v>
      </c>
      <c r="BD56" s="99">
        <f>'Pavilon-8 - Oprava samost...'!F37</f>
        <v>0</v>
      </c>
      <c r="BT56" s="100" t="s">
        <v>79</v>
      </c>
      <c r="BU56" s="100" t="s">
        <v>82</v>
      </c>
      <c r="BV56" s="100" t="s">
        <v>72</v>
      </c>
      <c r="BW56" s="100" t="s">
        <v>78</v>
      </c>
      <c r="BX56" s="100" t="s">
        <v>5</v>
      </c>
      <c r="CL56" s="100" t="s">
        <v>1</v>
      </c>
      <c r="CM56" s="100" t="s">
        <v>79</v>
      </c>
    </row>
    <row r="57" spans="2:44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</row>
    <row r="58" spans="2:44" s="1" customFormat="1" ht="6.9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</row>
  </sheetData>
  <sheetProtection algorithmName="SHA-512" hashValue="EMxxZQJ7haB4jq3f2fOqPM/0RyeAgrqufwlKynruhdcf2pKD91DSg8DxyjzdwoV1wM4lNzFLsz+xg+jLgI7fgQ==" saltValue="1OCvkcX1A9eAhFmEIhvzzNvukXP0VmQpcsrNK+jVYk27Mrlw8XdmW3rF2NMUsuzJj9o03+xKG25YIO1BrE3Weg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</mergeCells>
  <hyperlinks>
    <hyperlink ref="A56" location="'Pavilon-8 - Oprava samo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63"/>
  <sheetViews>
    <sheetView showGridLines="0" tabSelected="1" workbookViewId="0" topLeftCell="A353">
      <selection activeCell="I357" sqref="I3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78</v>
      </c>
    </row>
    <row r="3" spans="2:46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9"/>
      <c r="AT3" s="16" t="s">
        <v>79</v>
      </c>
    </row>
    <row r="4" spans="2:46" ht="24.9" customHeight="1">
      <c r="B4" s="19"/>
      <c r="D4" s="105" t="s">
        <v>83</v>
      </c>
      <c r="L4" s="19"/>
      <c r="M4" s="23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106" t="s">
        <v>16</v>
      </c>
      <c r="L6" s="19"/>
    </row>
    <row r="7" spans="2:12" ht="16.5" customHeight="1">
      <c r="B7" s="19"/>
      <c r="E7" s="293" t="str">
        <f>'Rekapitulace stavby'!K6</f>
        <v>II. etapa opravy sociálních zařízení domova mládeže</v>
      </c>
      <c r="F7" s="294"/>
      <c r="G7" s="294"/>
      <c r="H7" s="294"/>
      <c r="L7" s="19"/>
    </row>
    <row r="8" spans="2:12" s="1" customFormat="1" ht="12" customHeight="1">
      <c r="B8" s="37"/>
      <c r="D8" s="106" t="s">
        <v>84</v>
      </c>
      <c r="I8" s="107"/>
      <c r="L8" s="37"/>
    </row>
    <row r="9" spans="2:12" s="1" customFormat="1" ht="36.9" customHeight="1">
      <c r="B9" s="37"/>
      <c r="E9" s="295" t="s">
        <v>75</v>
      </c>
      <c r="F9" s="296"/>
      <c r="G9" s="296"/>
      <c r="H9" s="296"/>
      <c r="I9" s="107"/>
      <c r="L9" s="37"/>
    </row>
    <row r="10" spans="2:12" s="1" customFormat="1" ht="12">
      <c r="B10" s="37"/>
      <c r="I10" s="107"/>
      <c r="L10" s="37"/>
    </row>
    <row r="11" spans="2:12" s="1" customFormat="1" ht="12" customHeight="1">
      <c r="B11" s="37"/>
      <c r="D11" s="106" t="s">
        <v>18</v>
      </c>
      <c r="F11" s="16" t="s">
        <v>1</v>
      </c>
      <c r="I11" s="108" t="s">
        <v>19</v>
      </c>
      <c r="J11" s="16" t="s">
        <v>1</v>
      </c>
      <c r="L11" s="37"/>
    </row>
    <row r="12" spans="2:12" s="1" customFormat="1" ht="12" customHeight="1">
      <c r="B12" s="37"/>
      <c r="D12" s="106" t="s">
        <v>20</v>
      </c>
      <c r="F12" s="16" t="s">
        <v>21</v>
      </c>
      <c r="I12" s="108" t="s">
        <v>22</v>
      </c>
      <c r="J12" s="109" t="str">
        <f>'Rekapitulace stavby'!AN8</f>
        <v>6. 9. 2019</v>
      </c>
      <c r="L12" s="37"/>
    </row>
    <row r="13" spans="2:12" s="1" customFormat="1" ht="10.8" customHeight="1">
      <c r="B13" s="37"/>
      <c r="I13" s="107"/>
      <c r="L13" s="37"/>
    </row>
    <row r="14" spans="2:12" s="1" customFormat="1" ht="12" customHeight="1">
      <c r="B14" s="37"/>
      <c r="D14" s="106" t="s">
        <v>24</v>
      </c>
      <c r="I14" s="108" t="s">
        <v>25</v>
      </c>
      <c r="J14" s="16" t="str">
        <f>IF('Rekapitulace stavby'!AN10="","",'Rekapitulace stavby'!AN10)</f>
        <v>69456330</v>
      </c>
      <c r="L14" s="37"/>
    </row>
    <row r="15" spans="2:12" s="1" customFormat="1" ht="18" customHeight="1">
      <c r="B15" s="37"/>
      <c r="E15" s="16" t="str">
        <f>IF('Rekapitulace stavby'!E11="","",'Rekapitulace stavby'!E11)</f>
        <v>Střední odborné učiliště elektrotechnické, Plzeň</v>
      </c>
      <c r="I15" s="108" t="s">
        <v>28</v>
      </c>
      <c r="J15" s="16" t="str">
        <f>IF('Rekapitulace stavby'!AN11="","",'Rekapitulace stavby'!AN11)</f>
        <v>CZ69456330</v>
      </c>
      <c r="L15" s="37"/>
    </row>
    <row r="16" spans="2:12" s="1" customFormat="1" ht="6.9" customHeight="1">
      <c r="B16" s="37"/>
      <c r="I16" s="107"/>
      <c r="L16" s="37"/>
    </row>
    <row r="17" spans="2:12" s="1" customFormat="1" ht="12" customHeight="1">
      <c r="B17" s="37"/>
      <c r="D17" s="106" t="s">
        <v>30</v>
      </c>
      <c r="I17" s="108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7" t="str">
        <f>'Rekapitulace stavby'!E14</f>
        <v>Vyplň údaj</v>
      </c>
      <c r="F18" s="298"/>
      <c r="G18" s="298"/>
      <c r="H18" s="298"/>
      <c r="I18" s="108" t="s">
        <v>28</v>
      </c>
      <c r="J18" s="29" t="str">
        <f>'Rekapitulace stavby'!AN14</f>
        <v>Vyplň údaj</v>
      </c>
      <c r="L18" s="37"/>
    </row>
    <row r="19" spans="2:12" s="1" customFormat="1" ht="6.9" customHeight="1">
      <c r="B19" s="37"/>
      <c r="I19" s="107"/>
      <c r="L19" s="37"/>
    </row>
    <row r="20" spans="2:12" s="1" customFormat="1" ht="12" customHeight="1">
      <c r="B20" s="37"/>
      <c r="D20" s="106" t="s">
        <v>32</v>
      </c>
      <c r="I20" s="108" t="s">
        <v>25</v>
      </c>
      <c r="J20" s="16" t="str">
        <f>IF('Rekapitulace stavby'!AN16="","",'Rekapitulace stavby'!AN16)</f>
        <v/>
      </c>
      <c r="L20" s="37"/>
    </row>
    <row r="21" spans="2:12" s="1" customFormat="1" ht="18" customHeight="1">
      <c r="B21" s="37"/>
      <c r="E21" s="16" t="str">
        <f>IF('Rekapitulace stavby'!E17="","",'Rekapitulace stavby'!E17)</f>
        <v xml:space="preserve"> </v>
      </c>
      <c r="I21" s="108" t="s">
        <v>28</v>
      </c>
      <c r="J21" s="16" t="str">
        <f>IF('Rekapitulace stavby'!AN17="","",'Rekapitulace stavby'!AN17)</f>
        <v/>
      </c>
      <c r="L21" s="37"/>
    </row>
    <row r="22" spans="2:12" s="1" customFormat="1" ht="6.9" customHeight="1">
      <c r="B22" s="37"/>
      <c r="I22" s="107"/>
      <c r="L22" s="37"/>
    </row>
    <row r="23" spans="2:12" s="1" customFormat="1" ht="12" customHeight="1">
      <c r="B23" s="37"/>
      <c r="D23" s="106" t="s">
        <v>34</v>
      </c>
      <c r="I23" s="108" t="s">
        <v>25</v>
      </c>
      <c r="J23" s="16" t="str">
        <f>IF('Rekapitulace stavby'!AN19="","",'Rekapitulace stavby'!AN19)</f>
        <v/>
      </c>
      <c r="L23" s="37"/>
    </row>
    <row r="24" spans="2:12" s="1" customFormat="1" ht="18" customHeight="1">
      <c r="B24" s="37"/>
      <c r="E24" s="16" t="str">
        <f>IF('Rekapitulace stavby'!E20="","",'Rekapitulace stavby'!E20)</f>
        <v xml:space="preserve"> </v>
      </c>
      <c r="I24" s="108" t="s">
        <v>28</v>
      </c>
      <c r="J24" s="16" t="str">
        <f>IF('Rekapitulace stavby'!AN20="","",'Rekapitulace stavby'!AN20)</f>
        <v/>
      </c>
      <c r="L24" s="37"/>
    </row>
    <row r="25" spans="2:12" s="1" customFormat="1" ht="6.9" customHeight="1">
      <c r="B25" s="37"/>
      <c r="I25" s="107"/>
      <c r="L25" s="37"/>
    </row>
    <row r="26" spans="2:12" s="1" customFormat="1" ht="12" customHeight="1">
      <c r="B26" s="37"/>
      <c r="D26" s="106" t="s">
        <v>35</v>
      </c>
      <c r="I26" s="107"/>
      <c r="L26" s="37"/>
    </row>
    <row r="27" spans="2:12" s="7" customFormat="1" ht="16.5" customHeight="1">
      <c r="B27" s="110"/>
      <c r="E27" s="299" t="s">
        <v>1</v>
      </c>
      <c r="F27" s="299"/>
      <c r="G27" s="299"/>
      <c r="H27" s="299"/>
      <c r="I27" s="111"/>
      <c r="L27" s="110"/>
    </row>
    <row r="28" spans="2:12" s="1" customFormat="1" ht="6.9" customHeight="1">
      <c r="B28" s="37"/>
      <c r="I28" s="107"/>
      <c r="L28" s="37"/>
    </row>
    <row r="29" spans="2:12" s="1" customFormat="1" ht="6.9" customHeight="1">
      <c r="B29" s="37"/>
      <c r="D29" s="55"/>
      <c r="E29" s="55"/>
      <c r="F29" s="55"/>
      <c r="G29" s="55"/>
      <c r="H29" s="55"/>
      <c r="I29" s="112"/>
      <c r="J29" s="55"/>
      <c r="K29" s="55"/>
      <c r="L29" s="37"/>
    </row>
    <row r="30" spans="2:12" s="1" customFormat="1" ht="25.35" customHeight="1">
      <c r="B30" s="37"/>
      <c r="D30" s="113" t="s">
        <v>36</v>
      </c>
      <c r="I30" s="107"/>
      <c r="J30" s="114">
        <f>ROUND(J111,2)</f>
        <v>0</v>
      </c>
      <c r="L30" s="37"/>
    </row>
    <row r="31" spans="2:12" s="1" customFormat="1" ht="6.9" customHeight="1">
      <c r="B31" s="37"/>
      <c r="D31" s="55"/>
      <c r="E31" s="55"/>
      <c r="F31" s="55"/>
      <c r="G31" s="55"/>
      <c r="H31" s="55"/>
      <c r="I31" s="112"/>
      <c r="J31" s="55"/>
      <c r="K31" s="55"/>
      <c r="L31" s="37"/>
    </row>
    <row r="32" spans="2:12" s="1" customFormat="1" ht="14.4" customHeight="1">
      <c r="B32" s="37"/>
      <c r="F32" s="115" t="s">
        <v>38</v>
      </c>
      <c r="I32" s="116" t="s">
        <v>37</v>
      </c>
      <c r="J32" s="115" t="s">
        <v>39</v>
      </c>
      <c r="L32" s="37"/>
    </row>
    <row r="33" spans="2:12" s="1" customFormat="1" ht="14.4" customHeight="1">
      <c r="B33" s="37"/>
      <c r="D33" s="106" t="s">
        <v>40</v>
      </c>
      <c r="E33" s="106" t="s">
        <v>41</v>
      </c>
      <c r="F33" s="117">
        <f>ROUND((ROUND((SUM(BE111:BE355)),2)+SUM(BE357:BE362)),2)</f>
        <v>0</v>
      </c>
      <c r="I33" s="118">
        <v>0.21</v>
      </c>
      <c r="J33" s="117">
        <f>ROUND((ROUND(((SUM(BE111:BE355))*I33),2)+(SUM(BE357:BE362)*I33)),2)</f>
        <v>0</v>
      </c>
      <c r="L33" s="37"/>
    </row>
    <row r="34" spans="2:12" s="1" customFormat="1" ht="14.4" customHeight="1">
      <c r="B34" s="37"/>
      <c r="E34" s="106" t="s">
        <v>42</v>
      </c>
      <c r="F34" s="117">
        <f>ROUND((ROUND((SUM(BF111:BF355)),2)+SUM(BF357:BF362)),2)</f>
        <v>0</v>
      </c>
      <c r="I34" s="118">
        <v>0.15</v>
      </c>
      <c r="J34" s="117">
        <f>ROUND((ROUND(((SUM(BF111:BF355))*I34),2)+(SUM(BF357:BF362)*I34)),2)</f>
        <v>0</v>
      </c>
      <c r="L34" s="37"/>
    </row>
    <row r="35" spans="2:12" s="1" customFormat="1" ht="14.4" customHeight="1" hidden="1">
      <c r="B35" s="37"/>
      <c r="E35" s="106" t="s">
        <v>43</v>
      </c>
      <c r="F35" s="117">
        <f>ROUND((ROUND((SUM(BG111:BG355)),2)+SUM(BG357:BG362)),2)</f>
        <v>0</v>
      </c>
      <c r="I35" s="118">
        <v>0.21</v>
      </c>
      <c r="J35" s="117">
        <f>0</f>
        <v>0</v>
      </c>
      <c r="L35" s="37"/>
    </row>
    <row r="36" spans="2:12" s="1" customFormat="1" ht="14.4" customHeight="1" hidden="1">
      <c r="B36" s="37"/>
      <c r="E36" s="106" t="s">
        <v>44</v>
      </c>
      <c r="F36" s="117">
        <f>ROUND((ROUND((SUM(BH111:BH355)),2)+SUM(BH357:BH362)),2)</f>
        <v>0</v>
      </c>
      <c r="I36" s="118">
        <v>0.15</v>
      </c>
      <c r="J36" s="117">
        <f>0</f>
        <v>0</v>
      </c>
      <c r="L36" s="37"/>
    </row>
    <row r="37" spans="2:12" s="1" customFormat="1" ht="14.4" customHeight="1" hidden="1">
      <c r="B37" s="37"/>
      <c r="E37" s="106" t="s">
        <v>45</v>
      </c>
      <c r="F37" s="117">
        <f>ROUND((ROUND((SUM(BI111:BI355)),2)+SUM(BI357:BI362)),2)</f>
        <v>0</v>
      </c>
      <c r="I37" s="118">
        <v>0</v>
      </c>
      <c r="J37" s="117">
        <f>0</f>
        <v>0</v>
      </c>
      <c r="L37" s="37"/>
    </row>
    <row r="38" spans="2:12" s="1" customFormat="1" ht="6.9" customHeight="1">
      <c r="B38" s="37"/>
      <c r="I38" s="107"/>
      <c r="L38" s="37"/>
    </row>
    <row r="39" spans="2:12" s="1" customFormat="1" ht="25.35" customHeight="1">
      <c r="B39" s="37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4"/>
      <c r="J39" s="125">
        <f>SUM(J30:J37)</f>
        <v>0</v>
      </c>
      <c r="K39" s="126"/>
      <c r="L39" s="37"/>
    </row>
    <row r="40" spans="2:12" s="1" customFormat="1" ht="14.4" customHeight="1">
      <c r="B40" s="127"/>
      <c r="C40" s="128"/>
      <c r="D40" s="128"/>
      <c r="E40" s="128"/>
      <c r="F40" s="128"/>
      <c r="G40" s="128"/>
      <c r="H40" s="128"/>
      <c r="I40" s="129"/>
      <c r="J40" s="128"/>
      <c r="K40" s="128"/>
      <c r="L40" s="37"/>
    </row>
    <row r="44" spans="2:12" s="1" customFormat="1" ht="6.9" customHeight="1">
      <c r="B44" s="130"/>
      <c r="C44" s="131"/>
      <c r="D44" s="131"/>
      <c r="E44" s="131"/>
      <c r="F44" s="131"/>
      <c r="G44" s="131"/>
      <c r="H44" s="131"/>
      <c r="I44" s="132"/>
      <c r="J44" s="131"/>
      <c r="K44" s="131"/>
      <c r="L44" s="37"/>
    </row>
    <row r="45" spans="2:12" s="1" customFormat="1" ht="24.9" customHeight="1">
      <c r="B45" s="33"/>
      <c r="C45" s="22" t="s">
        <v>85</v>
      </c>
      <c r="D45" s="34"/>
      <c r="E45" s="34"/>
      <c r="F45" s="34"/>
      <c r="G45" s="34"/>
      <c r="H45" s="34"/>
      <c r="I45" s="107"/>
      <c r="J45" s="34"/>
      <c r="K45" s="34"/>
      <c r="L45" s="37"/>
    </row>
    <row r="46" spans="2:12" s="1" customFormat="1" ht="6.9" customHeight="1">
      <c r="B46" s="33"/>
      <c r="C46" s="34"/>
      <c r="D46" s="34"/>
      <c r="E46" s="34"/>
      <c r="F46" s="34"/>
      <c r="G46" s="34"/>
      <c r="H46" s="34"/>
      <c r="I46" s="107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7"/>
      <c r="J47" s="34"/>
      <c r="K47" s="34"/>
      <c r="L47" s="37"/>
    </row>
    <row r="48" spans="2:12" s="1" customFormat="1" ht="16.5" customHeight="1">
      <c r="B48" s="33"/>
      <c r="C48" s="34"/>
      <c r="D48" s="34"/>
      <c r="E48" s="291" t="str">
        <f>E7</f>
        <v>II. etapa opravy sociálních zařízení domova mládeže</v>
      </c>
      <c r="F48" s="292"/>
      <c r="G48" s="292"/>
      <c r="H48" s="292"/>
      <c r="I48" s="107"/>
      <c r="J48" s="34"/>
      <c r="K48" s="34"/>
      <c r="L48" s="37"/>
    </row>
    <row r="49" spans="2:12" s="1" customFormat="1" ht="12" customHeight="1">
      <c r="B49" s="33"/>
      <c r="C49" s="28" t="s">
        <v>84</v>
      </c>
      <c r="D49" s="34"/>
      <c r="E49" s="34"/>
      <c r="F49" s="34"/>
      <c r="G49" s="34"/>
      <c r="H49" s="34"/>
      <c r="I49" s="107"/>
      <c r="J49" s="34"/>
      <c r="K49" s="34"/>
      <c r="L49" s="37"/>
    </row>
    <row r="50" spans="2:12" s="1" customFormat="1" ht="16.5" customHeight="1">
      <c r="B50" s="33"/>
      <c r="C50" s="34"/>
      <c r="D50" s="34"/>
      <c r="E50" s="276" t="str">
        <f>E9</f>
        <v>Oprava samostatného sociálního zařízení vč.rozvodu instalací SOUE Plzeň</v>
      </c>
      <c r="F50" s="275"/>
      <c r="G50" s="275"/>
      <c r="H50" s="275"/>
      <c r="I50" s="107"/>
      <c r="J50" s="34"/>
      <c r="K50" s="34"/>
      <c r="L50" s="37"/>
    </row>
    <row r="51" spans="2:12" s="1" customFormat="1" ht="6.9" customHeight="1">
      <c r="B51" s="33"/>
      <c r="C51" s="34"/>
      <c r="D51" s="34"/>
      <c r="E51" s="34"/>
      <c r="F51" s="34"/>
      <c r="G51" s="34"/>
      <c r="H51" s="34"/>
      <c r="I51" s="107"/>
      <c r="J51" s="34"/>
      <c r="K51" s="34"/>
      <c r="L51" s="37"/>
    </row>
    <row r="52" spans="2:12" s="1" customFormat="1" ht="12" customHeight="1">
      <c r="B52" s="33"/>
      <c r="C52" s="28" t="s">
        <v>20</v>
      </c>
      <c r="D52" s="34"/>
      <c r="E52" s="34"/>
      <c r="F52" s="26" t="str">
        <f>F12</f>
        <v xml:space="preserve"> </v>
      </c>
      <c r="G52" s="34"/>
      <c r="H52" s="34"/>
      <c r="I52" s="108" t="s">
        <v>22</v>
      </c>
      <c r="J52" s="54" t="str">
        <f>IF(J12="","",J12)</f>
        <v>6. 9. 2019</v>
      </c>
      <c r="K52" s="34"/>
      <c r="L52" s="37"/>
    </row>
    <row r="53" spans="2:12" s="1" customFormat="1" ht="6.9" customHeight="1">
      <c r="B53" s="33"/>
      <c r="C53" s="34"/>
      <c r="D53" s="34"/>
      <c r="E53" s="34"/>
      <c r="F53" s="34"/>
      <c r="G53" s="34"/>
      <c r="H53" s="34"/>
      <c r="I53" s="107"/>
      <c r="J53" s="34"/>
      <c r="K53" s="34"/>
      <c r="L53" s="37"/>
    </row>
    <row r="54" spans="2:12" s="1" customFormat="1" ht="13.65" customHeight="1">
      <c r="B54" s="33"/>
      <c r="C54" s="28" t="s">
        <v>24</v>
      </c>
      <c r="D54" s="34"/>
      <c r="E54" s="34"/>
      <c r="F54" s="26" t="str">
        <f>E15</f>
        <v>Střední odborné učiliště elektrotechnické, Plzeň</v>
      </c>
      <c r="G54" s="34"/>
      <c r="H54" s="34"/>
      <c r="I54" s="108" t="s">
        <v>32</v>
      </c>
      <c r="J54" s="31" t="str">
        <f>E21</f>
        <v xml:space="preserve"> </v>
      </c>
      <c r="K54" s="34"/>
      <c r="L54" s="37"/>
    </row>
    <row r="55" spans="2:12" s="1" customFormat="1" ht="13.65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8" t="s">
        <v>34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7"/>
      <c r="J56" s="34"/>
      <c r="K56" s="34"/>
      <c r="L56" s="37"/>
    </row>
    <row r="57" spans="2:12" s="1" customFormat="1" ht="29.25" customHeight="1">
      <c r="B57" s="33"/>
      <c r="C57" s="133" t="s">
        <v>86</v>
      </c>
      <c r="D57" s="134"/>
      <c r="E57" s="134"/>
      <c r="F57" s="134"/>
      <c r="G57" s="134"/>
      <c r="H57" s="134"/>
      <c r="I57" s="135"/>
      <c r="J57" s="136" t="s">
        <v>87</v>
      </c>
      <c r="K57" s="134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7"/>
      <c r="J58" s="34"/>
      <c r="K58" s="34"/>
      <c r="L58" s="37"/>
    </row>
    <row r="59" spans="2:47" s="1" customFormat="1" ht="22.8" customHeight="1">
      <c r="B59" s="33"/>
      <c r="C59" s="137" t="s">
        <v>88</v>
      </c>
      <c r="D59" s="34"/>
      <c r="E59" s="34"/>
      <c r="F59" s="34"/>
      <c r="G59" s="34"/>
      <c r="H59" s="34"/>
      <c r="I59" s="107"/>
      <c r="J59" s="72">
        <f>J111</f>
        <v>0</v>
      </c>
      <c r="K59" s="34"/>
      <c r="L59" s="37"/>
      <c r="AU59" s="16" t="s">
        <v>89</v>
      </c>
    </row>
    <row r="60" spans="2:12" s="8" customFormat="1" ht="24.9" customHeight="1">
      <c r="B60" s="138"/>
      <c r="C60" s="139"/>
      <c r="D60" s="140" t="s">
        <v>90</v>
      </c>
      <c r="E60" s="141"/>
      <c r="F60" s="141"/>
      <c r="G60" s="141"/>
      <c r="H60" s="141"/>
      <c r="I60" s="142"/>
      <c r="J60" s="143">
        <f>J112</f>
        <v>0</v>
      </c>
      <c r="K60" s="139"/>
      <c r="L60" s="144"/>
    </row>
    <row r="61" spans="2:12" s="9" customFormat="1" ht="19.95" customHeight="1">
      <c r="B61" s="145"/>
      <c r="C61" s="93"/>
      <c r="D61" s="146" t="s">
        <v>91</v>
      </c>
      <c r="E61" s="147"/>
      <c r="F61" s="147"/>
      <c r="G61" s="147"/>
      <c r="H61" s="147"/>
      <c r="I61" s="148"/>
      <c r="J61" s="149">
        <f>J113</f>
        <v>0</v>
      </c>
      <c r="K61" s="93"/>
      <c r="L61" s="150"/>
    </row>
    <row r="62" spans="2:12" s="9" customFormat="1" ht="19.95" customHeight="1">
      <c r="B62" s="145"/>
      <c r="C62" s="93"/>
      <c r="D62" s="146" t="s">
        <v>92</v>
      </c>
      <c r="E62" s="147"/>
      <c r="F62" s="147"/>
      <c r="G62" s="147"/>
      <c r="H62" s="147"/>
      <c r="I62" s="148"/>
      <c r="J62" s="149">
        <f>J127</f>
        <v>0</v>
      </c>
      <c r="K62" s="93"/>
      <c r="L62" s="150"/>
    </row>
    <row r="63" spans="2:12" s="9" customFormat="1" ht="19.95" customHeight="1">
      <c r="B63" s="145"/>
      <c r="C63" s="93"/>
      <c r="D63" s="146" t="s">
        <v>93</v>
      </c>
      <c r="E63" s="147"/>
      <c r="F63" s="147"/>
      <c r="G63" s="147"/>
      <c r="H63" s="147"/>
      <c r="I63" s="148"/>
      <c r="J63" s="149">
        <f>J136</f>
        <v>0</v>
      </c>
      <c r="K63" s="93"/>
      <c r="L63" s="150"/>
    </row>
    <row r="64" spans="2:12" s="9" customFormat="1" ht="19.95" customHeight="1">
      <c r="B64" s="145"/>
      <c r="C64" s="93"/>
      <c r="D64" s="146" t="s">
        <v>94</v>
      </c>
      <c r="E64" s="147"/>
      <c r="F64" s="147"/>
      <c r="G64" s="147"/>
      <c r="H64" s="147"/>
      <c r="I64" s="148"/>
      <c r="J64" s="149">
        <f>J174</f>
        <v>0</v>
      </c>
      <c r="K64" s="93"/>
      <c r="L64" s="150"/>
    </row>
    <row r="65" spans="2:12" s="9" customFormat="1" ht="19.95" customHeight="1">
      <c r="B65" s="145"/>
      <c r="C65" s="93"/>
      <c r="D65" s="146" t="s">
        <v>95</v>
      </c>
      <c r="E65" s="147"/>
      <c r="F65" s="147"/>
      <c r="G65" s="147"/>
      <c r="H65" s="147"/>
      <c r="I65" s="148"/>
      <c r="J65" s="149">
        <f>J178</f>
        <v>0</v>
      </c>
      <c r="K65" s="93"/>
      <c r="L65" s="150"/>
    </row>
    <row r="66" spans="2:12" s="9" customFormat="1" ht="19.95" customHeight="1">
      <c r="B66" s="145"/>
      <c r="C66" s="93"/>
      <c r="D66" s="146" t="s">
        <v>96</v>
      </c>
      <c r="E66" s="147"/>
      <c r="F66" s="147"/>
      <c r="G66" s="147"/>
      <c r="H66" s="147"/>
      <c r="I66" s="148"/>
      <c r="J66" s="149">
        <f>J181</f>
        <v>0</v>
      </c>
      <c r="K66" s="93"/>
      <c r="L66" s="150"/>
    </row>
    <row r="67" spans="2:12" s="9" customFormat="1" ht="19.95" customHeight="1">
      <c r="B67" s="145"/>
      <c r="C67" s="93"/>
      <c r="D67" s="146" t="s">
        <v>97</v>
      </c>
      <c r="E67" s="147"/>
      <c r="F67" s="147"/>
      <c r="G67" s="147"/>
      <c r="H67" s="147"/>
      <c r="I67" s="148"/>
      <c r="J67" s="149">
        <f>J185</f>
        <v>0</v>
      </c>
      <c r="K67" s="93"/>
      <c r="L67" s="150"/>
    </row>
    <row r="68" spans="2:12" s="9" customFormat="1" ht="19.95" customHeight="1">
      <c r="B68" s="145"/>
      <c r="C68" s="93"/>
      <c r="D68" s="146" t="s">
        <v>98</v>
      </c>
      <c r="E68" s="147"/>
      <c r="F68" s="147"/>
      <c r="G68" s="147"/>
      <c r="H68" s="147"/>
      <c r="I68" s="148"/>
      <c r="J68" s="149">
        <f>J189</f>
        <v>0</v>
      </c>
      <c r="K68" s="93"/>
      <c r="L68" s="150"/>
    </row>
    <row r="69" spans="2:12" s="9" customFormat="1" ht="19.95" customHeight="1">
      <c r="B69" s="145"/>
      <c r="C69" s="93"/>
      <c r="D69" s="146" t="s">
        <v>99</v>
      </c>
      <c r="E69" s="147"/>
      <c r="F69" s="147"/>
      <c r="G69" s="147"/>
      <c r="H69" s="147"/>
      <c r="I69" s="148"/>
      <c r="J69" s="149">
        <f>J194</f>
        <v>0</v>
      </c>
      <c r="K69" s="93"/>
      <c r="L69" s="150"/>
    </row>
    <row r="70" spans="2:12" s="9" customFormat="1" ht="19.95" customHeight="1">
      <c r="B70" s="145"/>
      <c r="C70" s="93"/>
      <c r="D70" s="146" t="s">
        <v>100</v>
      </c>
      <c r="E70" s="147"/>
      <c r="F70" s="147"/>
      <c r="G70" s="147"/>
      <c r="H70" s="147"/>
      <c r="I70" s="148"/>
      <c r="J70" s="149">
        <f>J217</f>
        <v>0</v>
      </c>
      <c r="K70" s="93"/>
      <c r="L70" s="150"/>
    </row>
    <row r="71" spans="2:12" s="9" customFormat="1" ht="19.95" customHeight="1">
      <c r="B71" s="145"/>
      <c r="C71" s="93"/>
      <c r="D71" s="146" t="s">
        <v>101</v>
      </c>
      <c r="E71" s="147"/>
      <c r="F71" s="147"/>
      <c r="G71" s="147"/>
      <c r="H71" s="147"/>
      <c r="I71" s="148"/>
      <c r="J71" s="149">
        <f>J223</f>
        <v>0</v>
      </c>
      <c r="K71" s="93"/>
      <c r="L71" s="150"/>
    </row>
    <row r="72" spans="2:12" s="8" customFormat="1" ht="24.9" customHeight="1">
      <c r="B72" s="138"/>
      <c r="C72" s="139"/>
      <c r="D72" s="140" t="s">
        <v>102</v>
      </c>
      <c r="E72" s="141"/>
      <c r="F72" s="141"/>
      <c r="G72" s="141"/>
      <c r="H72" s="141"/>
      <c r="I72" s="142"/>
      <c r="J72" s="143">
        <f>J225</f>
        <v>0</v>
      </c>
      <c r="K72" s="139"/>
      <c r="L72" s="144"/>
    </row>
    <row r="73" spans="2:12" s="9" customFormat="1" ht="19.95" customHeight="1">
      <c r="B73" s="145"/>
      <c r="C73" s="93"/>
      <c r="D73" s="146" t="s">
        <v>103</v>
      </c>
      <c r="E73" s="147"/>
      <c r="F73" s="147"/>
      <c r="G73" s="147"/>
      <c r="H73" s="147"/>
      <c r="I73" s="148"/>
      <c r="J73" s="149">
        <f>J226</f>
        <v>0</v>
      </c>
      <c r="K73" s="93"/>
      <c r="L73" s="150"/>
    </row>
    <row r="74" spans="2:12" s="9" customFormat="1" ht="14.85" customHeight="1">
      <c r="B74" s="145"/>
      <c r="C74" s="93"/>
      <c r="D74" s="146" t="s">
        <v>104</v>
      </c>
      <c r="E74" s="147"/>
      <c r="F74" s="147"/>
      <c r="G74" s="147"/>
      <c r="H74" s="147"/>
      <c r="I74" s="148"/>
      <c r="J74" s="149">
        <f>J227</f>
        <v>0</v>
      </c>
      <c r="K74" s="93"/>
      <c r="L74" s="150"/>
    </row>
    <row r="75" spans="2:12" s="9" customFormat="1" ht="14.85" customHeight="1">
      <c r="B75" s="145"/>
      <c r="C75" s="93"/>
      <c r="D75" s="146" t="s">
        <v>105</v>
      </c>
      <c r="E75" s="147"/>
      <c r="F75" s="147"/>
      <c r="G75" s="147"/>
      <c r="H75" s="147"/>
      <c r="I75" s="148"/>
      <c r="J75" s="149">
        <f>J230</f>
        <v>0</v>
      </c>
      <c r="K75" s="93"/>
      <c r="L75" s="150"/>
    </row>
    <row r="76" spans="2:12" s="9" customFormat="1" ht="14.85" customHeight="1">
      <c r="B76" s="145"/>
      <c r="C76" s="93"/>
      <c r="D76" s="146" t="s">
        <v>106</v>
      </c>
      <c r="E76" s="147"/>
      <c r="F76" s="147"/>
      <c r="G76" s="147"/>
      <c r="H76" s="147"/>
      <c r="I76" s="148"/>
      <c r="J76" s="149">
        <f>J232</f>
        <v>0</v>
      </c>
      <c r="K76" s="93"/>
      <c r="L76" s="150"/>
    </row>
    <row r="77" spans="2:12" s="9" customFormat="1" ht="14.85" customHeight="1">
      <c r="B77" s="145"/>
      <c r="C77" s="93"/>
      <c r="D77" s="146" t="s">
        <v>107</v>
      </c>
      <c r="E77" s="147"/>
      <c r="F77" s="147"/>
      <c r="G77" s="147"/>
      <c r="H77" s="147"/>
      <c r="I77" s="148"/>
      <c r="J77" s="149">
        <f>J234</f>
        <v>0</v>
      </c>
      <c r="K77" s="93"/>
      <c r="L77" s="150"/>
    </row>
    <row r="78" spans="2:12" s="9" customFormat="1" ht="14.85" customHeight="1">
      <c r="B78" s="145"/>
      <c r="C78" s="93"/>
      <c r="D78" s="146" t="s">
        <v>108</v>
      </c>
      <c r="E78" s="147"/>
      <c r="F78" s="147"/>
      <c r="G78" s="147"/>
      <c r="H78" s="147"/>
      <c r="I78" s="148"/>
      <c r="J78" s="149">
        <f>J240</f>
        <v>0</v>
      </c>
      <c r="K78" s="93"/>
      <c r="L78" s="150"/>
    </row>
    <row r="79" spans="2:12" s="9" customFormat="1" ht="14.85" customHeight="1">
      <c r="B79" s="145"/>
      <c r="C79" s="93"/>
      <c r="D79" s="146" t="s">
        <v>109</v>
      </c>
      <c r="E79" s="147"/>
      <c r="F79" s="147"/>
      <c r="G79" s="147"/>
      <c r="H79" s="147"/>
      <c r="I79" s="148"/>
      <c r="J79" s="149">
        <f>J270</f>
        <v>0</v>
      </c>
      <c r="K79" s="93"/>
      <c r="L79" s="150"/>
    </row>
    <row r="80" spans="2:12" s="9" customFormat="1" ht="19.95" customHeight="1">
      <c r="B80" s="145"/>
      <c r="C80" s="93"/>
      <c r="D80" s="146" t="s">
        <v>110</v>
      </c>
      <c r="E80" s="147"/>
      <c r="F80" s="147"/>
      <c r="G80" s="147"/>
      <c r="H80" s="147"/>
      <c r="I80" s="148"/>
      <c r="J80" s="149">
        <f>J273</f>
        <v>0</v>
      </c>
      <c r="K80" s="93"/>
      <c r="L80" s="150"/>
    </row>
    <row r="81" spans="2:12" s="9" customFormat="1" ht="19.95" customHeight="1">
      <c r="B81" s="145"/>
      <c r="C81" s="93"/>
      <c r="D81" s="146" t="s">
        <v>111</v>
      </c>
      <c r="E81" s="147"/>
      <c r="F81" s="147"/>
      <c r="G81" s="147"/>
      <c r="H81" s="147"/>
      <c r="I81" s="148"/>
      <c r="J81" s="149">
        <f>J282</f>
        <v>0</v>
      </c>
      <c r="K81" s="93"/>
      <c r="L81" s="150"/>
    </row>
    <row r="82" spans="2:12" s="9" customFormat="1" ht="19.95" customHeight="1">
      <c r="B82" s="145"/>
      <c r="C82" s="93"/>
      <c r="D82" s="146" t="s">
        <v>112</v>
      </c>
      <c r="E82" s="147"/>
      <c r="F82" s="147"/>
      <c r="G82" s="147"/>
      <c r="H82" s="147"/>
      <c r="I82" s="148"/>
      <c r="J82" s="149">
        <f>J291</f>
        <v>0</v>
      </c>
      <c r="K82" s="93"/>
      <c r="L82" s="150"/>
    </row>
    <row r="83" spans="2:12" s="9" customFormat="1" ht="19.95" customHeight="1">
      <c r="B83" s="145"/>
      <c r="C83" s="93"/>
      <c r="D83" s="146" t="s">
        <v>113</v>
      </c>
      <c r="E83" s="147"/>
      <c r="F83" s="147"/>
      <c r="G83" s="147"/>
      <c r="H83" s="147"/>
      <c r="I83" s="148"/>
      <c r="J83" s="149">
        <f>J301</f>
        <v>0</v>
      </c>
      <c r="K83" s="93"/>
      <c r="L83" s="150"/>
    </row>
    <row r="84" spans="2:12" s="9" customFormat="1" ht="19.95" customHeight="1">
      <c r="B84" s="145"/>
      <c r="C84" s="93"/>
      <c r="D84" s="146" t="s">
        <v>114</v>
      </c>
      <c r="E84" s="147"/>
      <c r="F84" s="147"/>
      <c r="G84" s="147"/>
      <c r="H84" s="147"/>
      <c r="I84" s="148"/>
      <c r="J84" s="149">
        <f>J312</f>
        <v>0</v>
      </c>
      <c r="K84" s="93"/>
      <c r="L84" s="150"/>
    </row>
    <row r="85" spans="2:12" s="9" customFormat="1" ht="19.95" customHeight="1">
      <c r="B85" s="145"/>
      <c r="C85" s="93"/>
      <c r="D85" s="146" t="s">
        <v>115</v>
      </c>
      <c r="E85" s="147"/>
      <c r="F85" s="147"/>
      <c r="G85" s="147"/>
      <c r="H85" s="147"/>
      <c r="I85" s="148"/>
      <c r="J85" s="149">
        <f>J315</f>
        <v>0</v>
      </c>
      <c r="K85" s="93"/>
      <c r="L85" s="150"/>
    </row>
    <row r="86" spans="2:12" s="9" customFormat="1" ht="19.95" customHeight="1">
      <c r="B86" s="145"/>
      <c r="C86" s="93"/>
      <c r="D86" s="146" t="s">
        <v>116</v>
      </c>
      <c r="E86" s="147"/>
      <c r="F86" s="147"/>
      <c r="G86" s="147"/>
      <c r="H86" s="147"/>
      <c r="I86" s="148"/>
      <c r="J86" s="149">
        <f>J323</f>
        <v>0</v>
      </c>
      <c r="K86" s="93"/>
      <c r="L86" s="150"/>
    </row>
    <row r="87" spans="2:12" s="9" customFormat="1" ht="19.95" customHeight="1">
      <c r="B87" s="145"/>
      <c r="C87" s="93"/>
      <c r="D87" s="146" t="s">
        <v>117</v>
      </c>
      <c r="E87" s="147"/>
      <c r="F87" s="147"/>
      <c r="G87" s="147"/>
      <c r="H87" s="147"/>
      <c r="I87" s="148"/>
      <c r="J87" s="149">
        <f>J337</f>
        <v>0</v>
      </c>
      <c r="K87" s="93"/>
      <c r="L87" s="150"/>
    </row>
    <row r="88" spans="2:12" s="9" customFormat="1" ht="19.95" customHeight="1">
      <c r="B88" s="145"/>
      <c r="C88" s="93"/>
      <c r="D88" s="146" t="s">
        <v>118</v>
      </c>
      <c r="E88" s="147"/>
      <c r="F88" s="147"/>
      <c r="G88" s="147"/>
      <c r="H88" s="147"/>
      <c r="I88" s="148"/>
      <c r="J88" s="149">
        <f>J348</f>
        <v>0</v>
      </c>
      <c r="K88" s="93"/>
      <c r="L88" s="150"/>
    </row>
    <row r="89" spans="2:12" s="9" customFormat="1" ht="19.95" customHeight="1">
      <c r="B89" s="145"/>
      <c r="C89" s="93"/>
      <c r="D89" s="146" t="s">
        <v>119</v>
      </c>
      <c r="E89" s="147"/>
      <c r="F89" s="147"/>
      <c r="G89" s="147"/>
      <c r="H89" s="147"/>
      <c r="I89" s="148"/>
      <c r="J89" s="149">
        <f>J351</f>
        <v>0</v>
      </c>
      <c r="K89" s="93"/>
      <c r="L89" s="150"/>
    </row>
    <row r="90" spans="2:12" s="8" customFormat="1" ht="24.9" customHeight="1">
      <c r="B90" s="138"/>
      <c r="C90" s="139"/>
      <c r="D90" s="140" t="s">
        <v>120</v>
      </c>
      <c r="E90" s="141"/>
      <c r="F90" s="141"/>
      <c r="G90" s="141"/>
      <c r="H90" s="141"/>
      <c r="I90" s="142"/>
      <c r="J90" s="143">
        <f>J354</f>
        <v>0</v>
      </c>
      <c r="K90" s="139"/>
      <c r="L90" s="144"/>
    </row>
    <row r="91" spans="2:12" s="8" customFormat="1" ht="21.75" customHeight="1">
      <c r="B91" s="138"/>
      <c r="C91" s="139"/>
      <c r="D91" s="151" t="s">
        <v>121</v>
      </c>
      <c r="E91" s="139"/>
      <c r="F91" s="139"/>
      <c r="G91" s="139"/>
      <c r="H91" s="139"/>
      <c r="I91" s="152"/>
      <c r="J91" s="153">
        <f>J356</f>
        <v>0</v>
      </c>
      <c r="K91" s="139"/>
      <c r="L91" s="144"/>
    </row>
    <row r="92" spans="2:12" s="1" customFormat="1" ht="21.75" customHeight="1">
      <c r="B92" s="33"/>
      <c r="C92" s="34"/>
      <c r="D92" s="34"/>
      <c r="E92" s="34"/>
      <c r="F92" s="34"/>
      <c r="G92" s="34"/>
      <c r="H92" s="34"/>
      <c r="I92" s="107"/>
      <c r="J92" s="34"/>
      <c r="K92" s="34"/>
      <c r="L92" s="37"/>
    </row>
    <row r="93" spans="2:12" s="1" customFormat="1" ht="6.9" customHeight="1">
      <c r="B93" s="45"/>
      <c r="C93" s="46"/>
      <c r="D93" s="46"/>
      <c r="E93" s="46"/>
      <c r="F93" s="46"/>
      <c r="G93" s="46"/>
      <c r="H93" s="46"/>
      <c r="I93" s="129"/>
      <c r="J93" s="46"/>
      <c r="K93" s="46"/>
      <c r="L93" s="37"/>
    </row>
    <row r="97" spans="2:12" s="1" customFormat="1" ht="6.9" customHeight="1">
      <c r="B97" s="47"/>
      <c r="C97" s="48"/>
      <c r="D97" s="48"/>
      <c r="E97" s="48"/>
      <c r="F97" s="48"/>
      <c r="G97" s="48"/>
      <c r="H97" s="48"/>
      <c r="I97" s="132"/>
      <c r="J97" s="48"/>
      <c r="K97" s="48"/>
      <c r="L97" s="37"/>
    </row>
    <row r="98" spans="2:12" s="1" customFormat="1" ht="24.9" customHeight="1">
      <c r="B98" s="33"/>
      <c r="C98" s="22" t="s">
        <v>122</v>
      </c>
      <c r="D98" s="34"/>
      <c r="E98" s="34"/>
      <c r="F98" s="34"/>
      <c r="G98" s="34"/>
      <c r="H98" s="34"/>
      <c r="I98" s="107"/>
      <c r="J98" s="34"/>
      <c r="K98" s="34"/>
      <c r="L98" s="37"/>
    </row>
    <row r="99" spans="2:12" s="1" customFormat="1" ht="6.9" customHeight="1">
      <c r="B99" s="33"/>
      <c r="C99" s="34"/>
      <c r="D99" s="34"/>
      <c r="E99" s="34"/>
      <c r="F99" s="34"/>
      <c r="G99" s="34"/>
      <c r="H99" s="34"/>
      <c r="I99" s="107"/>
      <c r="J99" s="34"/>
      <c r="K99" s="34"/>
      <c r="L99" s="37"/>
    </row>
    <row r="100" spans="2:12" s="1" customFormat="1" ht="12" customHeight="1">
      <c r="B100" s="33"/>
      <c r="C100" s="28" t="s">
        <v>16</v>
      </c>
      <c r="D100" s="34"/>
      <c r="E100" s="34"/>
      <c r="F100" s="34"/>
      <c r="G100" s="34"/>
      <c r="H100" s="34"/>
      <c r="I100" s="107"/>
      <c r="J100" s="34"/>
      <c r="K100" s="34"/>
      <c r="L100" s="37"/>
    </row>
    <row r="101" spans="2:12" s="1" customFormat="1" ht="16.5" customHeight="1">
      <c r="B101" s="33"/>
      <c r="C101" s="34"/>
      <c r="D101" s="34"/>
      <c r="E101" s="291" t="str">
        <f>E7</f>
        <v>II. etapa opravy sociálních zařízení domova mládeže</v>
      </c>
      <c r="F101" s="292"/>
      <c r="G101" s="292"/>
      <c r="H101" s="292"/>
      <c r="I101" s="107"/>
      <c r="J101" s="34"/>
      <c r="K101" s="34"/>
      <c r="L101" s="37"/>
    </row>
    <row r="102" spans="2:12" s="1" customFormat="1" ht="12" customHeight="1">
      <c r="B102" s="33"/>
      <c r="C102" s="28" t="s">
        <v>84</v>
      </c>
      <c r="D102" s="34"/>
      <c r="E102" s="34"/>
      <c r="F102" s="34"/>
      <c r="G102" s="34"/>
      <c r="H102" s="34"/>
      <c r="I102" s="107"/>
      <c r="J102" s="34"/>
      <c r="K102" s="34"/>
      <c r="L102" s="37"/>
    </row>
    <row r="103" spans="2:12" s="1" customFormat="1" ht="16.5" customHeight="1">
      <c r="B103" s="33"/>
      <c r="C103" s="34"/>
      <c r="D103" s="34"/>
      <c r="E103" s="276" t="str">
        <f>E9</f>
        <v>Oprava samostatného sociálního zařízení vč.rozvodu instalací SOUE Plzeň</v>
      </c>
      <c r="F103" s="275"/>
      <c r="G103" s="275"/>
      <c r="H103" s="275"/>
      <c r="I103" s="107"/>
      <c r="J103" s="34"/>
      <c r="K103" s="34"/>
      <c r="L103" s="37"/>
    </row>
    <row r="104" spans="2:12" s="1" customFormat="1" ht="6.9" customHeight="1">
      <c r="B104" s="33"/>
      <c r="C104" s="34"/>
      <c r="D104" s="34"/>
      <c r="E104" s="34"/>
      <c r="F104" s="34"/>
      <c r="G104" s="34"/>
      <c r="H104" s="34"/>
      <c r="I104" s="107"/>
      <c r="J104" s="34"/>
      <c r="K104" s="34"/>
      <c r="L104" s="37"/>
    </row>
    <row r="105" spans="2:12" s="1" customFormat="1" ht="12" customHeight="1">
      <c r="B105" s="33"/>
      <c r="C105" s="28" t="s">
        <v>20</v>
      </c>
      <c r="D105" s="34"/>
      <c r="E105" s="34"/>
      <c r="F105" s="26" t="str">
        <f>F12</f>
        <v xml:space="preserve"> </v>
      </c>
      <c r="G105" s="34"/>
      <c r="H105" s="34"/>
      <c r="I105" s="108" t="s">
        <v>22</v>
      </c>
      <c r="J105" s="54" t="str">
        <f>IF(J12="","",J12)</f>
        <v>6. 9. 2019</v>
      </c>
      <c r="K105" s="34"/>
      <c r="L105" s="37"/>
    </row>
    <row r="106" spans="2:12" s="1" customFormat="1" ht="6.9" customHeight="1">
      <c r="B106" s="33"/>
      <c r="C106" s="34"/>
      <c r="D106" s="34"/>
      <c r="E106" s="34"/>
      <c r="F106" s="34"/>
      <c r="G106" s="34"/>
      <c r="H106" s="34"/>
      <c r="I106" s="107"/>
      <c r="J106" s="34"/>
      <c r="K106" s="34"/>
      <c r="L106" s="37"/>
    </row>
    <row r="107" spans="2:12" s="1" customFormat="1" ht="13.65" customHeight="1">
      <c r="B107" s="33"/>
      <c r="C107" s="28" t="s">
        <v>24</v>
      </c>
      <c r="D107" s="34"/>
      <c r="E107" s="34"/>
      <c r="F107" s="26" t="str">
        <f>E15</f>
        <v>Střední odborné učiliště elektrotechnické, Plzeň</v>
      </c>
      <c r="G107" s="34"/>
      <c r="H107" s="34"/>
      <c r="I107" s="108" t="s">
        <v>32</v>
      </c>
      <c r="J107" s="31" t="str">
        <f>E21</f>
        <v xml:space="preserve"> </v>
      </c>
      <c r="K107" s="34"/>
      <c r="L107" s="37"/>
    </row>
    <row r="108" spans="2:12" s="1" customFormat="1" ht="13.65" customHeight="1">
      <c r="B108" s="33"/>
      <c r="C108" s="28" t="s">
        <v>30</v>
      </c>
      <c r="D108" s="34"/>
      <c r="E108" s="34"/>
      <c r="F108" s="26" t="str">
        <f>IF(E18="","",E18)</f>
        <v>Vyplň údaj</v>
      </c>
      <c r="G108" s="34"/>
      <c r="H108" s="34"/>
      <c r="I108" s="108" t="s">
        <v>34</v>
      </c>
      <c r="J108" s="31" t="str">
        <f>E24</f>
        <v xml:space="preserve"> </v>
      </c>
      <c r="K108" s="34"/>
      <c r="L108" s="37"/>
    </row>
    <row r="109" spans="2:12" s="1" customFormat="1" ht="10.35" customHeight="1">
      <c r="B109" s="33"/>
      <c r="C109" s="34"/>
      <c r="D109" s="34"/>
      <c r="E109" s="34"/>
      <c r="F109" s="34"/>
      <c r="G109" s="34"/>
      <c r="H109" s="34"/>
      <c r="I109" s="107"/>
      <c r="J109" s="34"/>
      <c r="K109" s="34"/>
      <c r="L109" s="37"/>
    </row>
    <row r="110" spans="2:20" s="10" customFormat="1" ht="29.25" customHeight="1">
      <c r="B110" s="154"/>
      <c r="C110" s="155" t="s">
        <v>123</v>
      </c>
      <c r="D110" s="156" t="s">
        <v>55</v>
      </c>
      <c r="E110" s="156" t="s">
        <v>51</v>
      </c>
      <c r="F110" s="156" t="s">
        <v>52</v>
      </c>
      <c r="G110" s="156" t="s">
        <v>124</v>
      </c>
      <c r="H110" s="156" t="s">
        <v>125</v>
      </c>
      <c r="I110" s="157" t="s">
        <v>126</v>
      </c>
      <c r="J110" s="158" t="s">
        <v>87</v>
      </c>
      <c r="K110" s="159" t="s">
        <v>127</v>
      </c>
      <c r="L110" s="160"/>
      <c r="M110" s="63" t="s">
        <v>1</v>
      </c>
      <c r="N110" s="64" t="s">
        <v>40</v>
      </c>
      <c r="O110" s="64" t="s">
        <v>128</v>
      </c>
      <c r="P110" s="64" t="s">
        <v>129</v>
      </c>
      <c r="Q110" s="64" t="s">
        <v>130</v>
      </c>
      <c r="R110" s="64" t="s">
        <v>131</v>
      </c>
      <c r="S110" s="64" t="s">
        <v>132</v>
      </c>
      <c r="T110" s="65" t="s">
        <v>133</v>
      </c>
    </row>
    <row r="111" spans="2:63" s="1" customFormat="1" ht="22.8" customHeight="1">
      <c r="B111" s="33"/>
      <c r="C111" s="70" t="s">
        <v>134</v>
      </c>
      <c r="D111" s="34"/>
      <c r="E111" s="34"/>
      <c r="F111" s="34"/>
      <c r="G111" s="34"/>
      <c r="H111" s="34"/>
      <c r="I111" s="107"/>
      <c r="J111" s="161">
        <f>BK111</f>
        <v>0</v>
      </c>
      <c r="K111" s="34"/>
      <c r="L111" s="37"/>
      <c r="M111" s="66"/>
      <c r="N111" s="67"/>
      <c r="O111" s="67"/>
      <c r="P111" s="162">
        <f>P112+P225+P354+P356</f>
        <v>0</v>
      </c>
      <c r="Q111" s="67"/>
      <c r="R111" s="162">
        <f>R112+R225+R354+R356</f>
        <v>2.7116578882999995</v>
      </c>
      <c r="S111" s="67"/>
      <c r="T111" s="163">
        <f>T112+T225+T354+T356</f>
        <v>0.764651</v>
      </c>
      <c r="AT111" s="16" t="s">
        <v>69</v>
      </c>
      <c r="AU111" s="16" t="s">
        <v>89</v>
      </c>
      <c r="BK111" s="164">
        <f>BK112+BK225+BK354+BK356</f>
        <v>0</v>
      </c>
    </row>
    <row r="112" spans="2:63" s="11" customFormat="1" ht="25.95" customHeight="1">
      <c r="B112" s="165"/>
      <c r="C112" s="166"/>
      <c r="D112" s="167" t="s">
        <v>69</v>
      </c>
      <c r="E112" s="168" t="s">
        <v>135</v>
      </c>
      <c r="F112" s="168" t="s">
        <v>136</v>
      </c>
      <c r="G112" s="166"/>
      <c r="H112" s="166"/>
      <c r="I112" s="169"/>
      <c r="J112" s="153">
        <f>BK112</f>
        <v>0</v>
      </c>
      <c r="K112" s="166"/>
      <c r="L112" s="170"/>
      <c r="M112" s="171"/>
      <c r="N112" s="172"/>
      <c r="O112" s="172"/>
      <c r="P112" s="173">
        <f>P113+P127+P136+P174+P178+P181+P185+P189+P194+P217+P223</f>
        <v>0</v>
      </c>
      <c r="Q112" s="172"/>
      <c r="R112" s="173">
        <f>R113+R127+R136+R174+R178+R181+R185+R189+R194+R217+R223</f>
        <v>2.0432588019999995</v>
      </c>
      <c r="S112" s="172"/>
      <c r="T112" s="174">
        <f>T113+T127+T136+T174+T178+T181+T185+T189+T194+T217+T223</f>
        <v>0.764651</v>
      </c>
      <c r="AR112" s="175" t="s">
        <v>77</v>
      </c>
      <c r="AT112" s="176" t="s">
        <v>69</v>
      </c>
      <c r="AU112" s="176" t="s">
        <v>70</v>
      </c>
      <c r="AY112" s="175" t="s">
        <v>137</v>
      </c>
      <c r="BK112" s="177">
        <f>BK113+BK127+BK136+BK174+BK178+BK181+BK185+BK189+BK194+BK217+BK223</f>
        <v>0</v>
      </c>
    </row>
    <row r="113" spans="2:63" s="11" customFormat="1" ht="22.8" customHeight="1">
      <c r="B113" s="165"/>
      <c r="C113" s="166"/>
      <c r="D113" s="167" t="s">
        <v>69</v>
      </c>
      <c r="E113" s="178" t="s">
        <v>138</v>
      </c>
      <c r="F113" s="178" t="s">
        <v>139</v>
      </c>
      <c r="G113" s="166"/>
      <c r="H113" s="166"/>
      <c r="I113" s="169"/>
      <c r="J113" s="179">
        <f>BK113</f>
        <v>0</v>
      </c>
      <c r="K113" s="166"/>
      <c r="L113" s="170"/>
      <c r="M113" s="171"/>
      <c r="N113" s="172"/>
      <c r="O113" s="172"/>
      <c r="P113" s="173">
        <f>SUM(P114:P126)</f>
        <v>0</v>
      </c>
      <c r="Q113" s="172"/>
      <c r="R113" s="173">
        <f>SUM(R114:R126)</f>
        <v>0.9083495899999999</v>
      </c>
      <c r="S113" s="172"/>
      <c r="T113" s="174">
        <f>SUM(T114:T126)</f>
        <v>0</v>
      </c>
      <c r="AR113" s="175" t="s">
        <v>77</v>
      </c>
      <c r="AT113" s="176" t="s">
        <v>69</v>
      </c>
      <c r="AU113" s="176" t="s">
        <v>77</v>
      </c>
      <c r="AY113" s="175" t="s">
        <v>137</v>
      </c>
      <c r="BK113" s="177">
        <f>SUM(BK114:BK126)</f>
        <v>0</v>
      </c>
    </row>
    <row r="114" spans="2:65" s="1" customFormat="1" ht="22.5" customHeight="1">
      <c r="B114" s="33"/>
      <c r="C114" s="180" t="s">
        <v>77</v>
      </c>
      <c r="D114" s="180" t="s">
        <v>140</v>
      </c>
      <c r="E114" s="181" t="s">
        <v>141</v>
      </c>
      <c r="F114" s="182" t="s">
        <v>142</v>
      </c>
      <c r="G114" s="183" t="s">
        <v>143</v>
      </c>
      <c r="H114" s="184">
        <v>2</v>
      </c>
      <c r="I114" s="185"/>
      <c r="J114" s="186">
        <f>ROUND(I114*H114,2)</f>
        <v>0</v>
      </c>
      <c r="K114" s="182" t="s">
        <v>144</v>
      </c>
      <c r="L114" s="37"/>
      <c r="M114" s="187" t="s">
        <v>1</v>
      </c>
      <c r="N114" s="188" t="s">
        <v>41</v>
      </c>
      <c r="O114" s="59"/>
      <c r="P114" s="189">
        <f>O114*H114</f>
        <v>0</v>
      </c>
      <c r="Q114" s="189">
        <v>0.02628</v>
      </c>
      <c r="R114" s="189">
        <f>Q114*H114</f>
        <v>0.05256</v>
      </c>
      <c r="S114" s="189">
        <v>0</v>
      </c>
      <c r="T114" s="190">
        <f>S114*H114</f>
        <v>0</v>
      </c>
      <c r="AR114" s="16" t="s">
        <v>145</v>
      </c>
      <c r="AT114" s="16" t="s">
        <v>140</v>
      </c>
      <c r="AU114" s="16" t="s">
        <v>79</v>
      </c>
      <c r="AY114" s="16" t="s">
        <v>137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6" t="s">
        <v>77</v>
      </c>
      <c r="BK114" s="191">
        <f>ROUND(I114*H114,2)</f>
        <v>0</v>
      </c>
      <c r="BL114" s="16" t="s">
        <v>145</v>
      </c>
      <c r="BM114" s="16" t="s">
        <v>146</v>
      </c>
    </row>
    <row r="115" spans="2:65" s="1" customFormat="1" ht="16.5" customHeight="1">
      <c r="B115" s="33"/>
      <c r="C115" s="180" t="s">
        <v>79</v>
      </c>
      <c r="D115" s="180" t="s">
        <v>140</v>
      </c>
      <c r="E115" s="181" t="s">
        <v>147</v>
      </c>
      <c r="F115" s="182" t="s">
        <v>148</v>
      </c>
      <c r="G115" s="183" t="s">
        <v>149</v>
      </c>
      <c r="H115" s="184">
        <v>1.125</v>
      </c>
      <c r="I115" s="185"/>
      <c r="J115" s="186">
        <f>ROUND(I115*H115,2)</f>
        <v>0</v>
      </c>
      <c r="K115" s="182" t="s">
        <v>1</v>
      </c>
      <c r="L115" s="37"/>
      <c r="M115" s="187" t="s">
        <v>1</v>
      </c>
      <c r="N115" s="188" t="s">
        <v>41</v>
      </c>
      <c r="O115" s="59"/>
      <c r="P115" s="189">
        <f>O115*H115</f>
        <v>0</v>
      </c>
      <c r="Q115" s="189">
        <v>0.05168</v>
      </c>
      <c r="R115" s="189">
        <f>Q115*H115</f>
        <v>0.05814</v>
      </c>
      <c r="S115" s="189">
        <v>0</v>
      </c>
      <c r="T115" s="190">
        <f>S115*H115</f>
        <v>0</v>
      </c>
      <c r="AR115" s="16" t="s">
        <v>145</v>
      </c>
      <c r="AT115" s="16" t="s">
        <v>140</v>
      </c>
      <c r="AU115" s="16" t="s">
        <v>79</v>
      </c>
      <c r="AY115" s="16" t="s">
        <v>137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6" t="s">
        <v>77</v>
      </c>
      <c r="BK115" s="191">
        <f>ROUND(I115*H115,2)</f>
        <v>0</v>
      </c>
      <c r="BL115" s="16" t="s">
        <v>145</v>
      </c>
      <c r="BM115" s="16" t="s">
        <v>150</v>
      </c>
    </row>
    <row r="116" spans="2:51" s="12" customFormat="1" ht="12">
      <c r="B116" s="192"/>
      <c r="C116" s="193"/>
      <c r="D116" s="194" t="s">
        <v>151</v>
      </c>
      <c r="E116" s="195" t="s">
        <v>1</v>
      </c>
      <c r="F116" s="196" t="s">
        <v>152</v>
      </c>
      <c r="G116" s="193"/>
      <c r="H116" s="197">
        <v>1.125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151</v>
      </c>
      <c r="AU116" s="203" t="s">
        <v>79</v>
      </c>
      <c r="AV116" s="12" t="s">
        <v>79</v>
      </c>
      <c r="AW116" s="12" t="s">
        <v>33</v>
      </c>
      <c r="AX116" s="12" t="s">
        <v>70</v>
      </c>
      <c r="AY116" s="203" t="s">
        <v>137</v>
      </c>
    </row>
    <row r="117" spans="2:51" s="13" customFormat="1" ht="12">
      <c r="B117" s="204"/>
      <c r="C117" s="205"/>
      <c r="D117" s="194" t="s">
        <v>151</v>
      </c>
      <c r="E117" s="206" t="s">
        <v>1</v>
      </c>
      <c r="F117" s="207" t="s">
        <v>153</v>
      </c>
      <c r="G117" s="205"/>
      <c r="H117" s="208">
        <v>1.125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151</v>
      </c>
      <c r="AU117" s="214" t="s">
        <v>79</v>
      </c>
      <c r="AV117" s="13" t="s">
        <v>145</v>
      </c>
      <c r="AW117" s="13" t="s">
        <v>4</v>
      </c>
      <c r="AX117" s="13" t="s">
        <v>77</v>
      </c>
      <c r="AY117" s="214" t="s">
        <v>137</v>
      </c>
    </row>
    <row r="118" spans="2:65" s="1" customFormat="1" ht="16.5" customHeight="1">
      <c r="B118" s="33"/>
      <c r="C118" s="180" t="s">
        <v>138</v>
      </c>
      <c r="D118" s="180" t="s">
        <v>140</v>
      </c>
      <c r="E118" s="181" t="s">
        <v>154</v>
      </c>
      <c r="F118" s="182" t="s">
        <v>155</v>
      </c>
      <c r="G118" s="183" t="s">
        <v>149</v>
      </c>
      <c r="H118" s="184">
        <v>11.499</v>
      </c>
      <c r="I118" s="185"/>
      <c r="J118" s="186">
        <f>ROUND(I118*H118,2)</f>
        <v>0</v>
      </c>
      <c r="K118" s="182" t="s">
        <v>1</v>
      </c>
      <c r="L118" s="37"/>
      <c r="M118" s="187" t="s">
        <v>1</v>
      </c>
      <c r="N118" s="188" t="s">
        <v>41</v>
      </c>
      <c r="O118" s="59"/>
      <c r="P118" s="189">
        <f>O118*H118</f>
        <v>0</v>
      </c>
      <c r="Q118" s="189">
        <v>0.06917</v>
      </c>
      <c r="R118" s="189">
        <f>Q118*H118</f>
        <v>0.79538583</v>
      </c>
      <c r="S118" s="189">
        <v>0</v>
      </c>
      <c r="T118" s="190">
        <f>S118*H118</f>
        <v>0</v>
      </c>
      <c r="AR118" s="16" t="s">
        <v>145</v>
      </c>
      <c r="AT118" s="16" t="s">
        <v>140</v>
      </c>
      <c r="AU118" s="16" t="s">
        <v>79</v>
      </c>
      <c r="AY118" s="16" t="s">
        <v>137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6" t="s">
        <v>77</v>
      </c>
      <c r="BK118" s="191">
        <f>ROUND(I118*H118,2)</f>
        <v>0</v>
      </c>
      <c r="BL118" s="16" t="s">
        <v>145</v>
      </c>
      <c r="BM118" s="16" t="s">
        <v>156</v>
      </c>
    </row>
    <row r="119" spans="2:51" s="12" customFormat="1" ht="12">
      <c r="B119" s="192"/>
      <c r="C119" s="193"/>
      <c r="D119" s="194" t="s">
        <v>151</v>
      </c>
      <c r="E119" s="195" t="s">
        <v>1</v>
      </c>
      <c r="F119" s="196" t="s">
        <v>157</v>
      </c>
      <c r="G119" s="193"/>
      <c r="H119" s="197">
        <v>11.499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151</v>
      </c>
      <c r="AU119" s="203" t="s">
        <v>79</v>
      </c>
      <c r="AV119" s="12" t="s">
        <v>79</v>
      </c>
      <c r="AW119" s="12" t="s">
        <v>33</v>
      </c>
      <c r="AX119" s="12" t="s">
        <v>70</v>
      </c>
      <c r="AY119" s="203" t="s">
        <v>137</v>
      </c>
    </row>
    <row r="120" spans="2:51" s="13" customFormat="1" ht="12">
      <c r="B120" s="204"/>
      <c r="C120" s="205"/>
      <c r="D120" s="194" t="s">
        <v>151</v>
      </c>
      <c r="E120" s="206" t="s">
        <v>1</v>
      </c>
      <c r="F120" s="207" t="s">
        <v>153</v>
      </c>
      <c r="G120" s="205"/>
      <c r="H120" s="208">
        <v>11.499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151</v>
      </c>
      <c r="AU120" s="214" t="s">
        <v>79</v>
      </c>
      <c r="AV120" s="13" t="s">
        <v>145</v>
      </c>
      <c r="AW120" s="13" t="s">
        <v>4</v>
      </c>
      <c r="AX120" s="13" t="s">
        <v>77</v>
      </c>
      <c r="AY120" s="214" t="s">
        <v>137</v>
      </c>
    </row>
    <row r="121" spans="2:65" s="1" customFormat="1" ht="16.5" customHeight="1">
      <c r="B121" s="33"/>
      <c r="C121" s="180" t="s">
        <v>145</v>
      </c>
      <c r="D121" s="180" t="s">
        <v>140</v>
      </c>
      <c r="E121" s="181" t="s">
        <v>158</v>
      </c>
      <c r="F121" s="182" t="s">
        <v>159</v>
      </c>
      <c r="G121" s="183" t="s">
        <v>160</v>
      </c>
      <c r="H121" s="184">
        <v>10.4</v>
      </c>
      <c r="I121" s="185"/>
      <c r="J121" s="186">
        <f>ROUND(I121*H121,2)</f>
        <v>0</v>
      </c>
      <c r="K121" s="182" t="s">
        <v>1</v>
      </c>
      <c r="L121" s="37"/>
      <c r="M121" s="187" t="s">
        <v>1</v>
      </c>
      <c r="N121" s="188" t="s">
        <v>41</v>
      </c>
      <c r="O121" s="59"/>
      <c r="P121" s="189">
        <f>O121*H121</f>
        <v>0</v>
      </c>
      <c r="Q121" s="189">
        <v>0.0001208</v>
      </c>
      <c r="R121" s="189">
        <f>Q121*H121</f>
        <v>0.00125632</v>
      </c>
      <c r="S121" s="189">
        <v>0</v>
      </c>
      <c r="T121" s="190">
        <f>S121*H121</f>
        <v>0</v>
      </c>
      <c r="AR121" s="16" t="s">
        <v>145</v>
      </c>
      <c r="AT121" s="16" t="s">
        <v>140</v>
      </c>
      <c r="AU121" s="16" t="s">
        <v>79</v>
      </c>
      <c r="AY121" s="16" t="s">
        <v>137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6" t="s">
        <v>77</v>
      </c>
      <c r="BK121" s="191">
        <f>ROUND(I121*H121,2)</f>
        <v>0</v>
      </c>
      <c r="BL121" s="16" t="s">
        <v>145</v>
      </c>
      <c r="BM121" s="16" t="s">
        <v>161</v>
      </c>
    </row>
    <row r="122" spans="2:51" s="12" customFormat="1" ht="12">
      <c r="B122" s="192"/>
      <c r="C122" s="193"/>
      <c r="D122" s="194" t="s">
        <v>151</v>
      </c>
      <c r="E122" s="195" t="s">
        <v>1</v>
      </c>
      <c r="F122" s="196" t="s">
        <v>162</v>
      </c>
      <c r="G122" s="193"/>
      <c r="H122" s="197">
        <v>10.4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151</v>
      </c>
      <c r="AU122" s="203" t="s">
        <v>79</v>
      </c>
      <c r="AV122" s="12" t="s">
        <v>79</v>
      </c>
      <c r="AW122" s="12" t="s">
        <v>33</v>
      </c>
      <c r="AX122" s="12" t="s">
        <v>70</v>
      </c>
      <c r="AY122" s="203" t="s">
        <v>137</v>
      </c>
    </row>
    <row r="123" spans="2:51" s="13" customFormat="1" ht="12">
      <c r="B123" s="204"/>
      <c r="C123" s="205"/>
      <c r="D123" s="194" t="s">
        <v>151</v>
      </c>
      <c r="E123" s="206" t="s">
        <v>1</v>
      </c>
      <c r="F123" s="207" t="s">
        <v>153</v>
      </c>
      <c r="G123" s="205"/>
      <c r="H123" s="208">
        <v>10.4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151</v>
      </c>
      <c r="AU123" s="214" t="s">
        <v>79</v>
      </c>
      <c r="AV123" s="13" t="s">
        <v>145</v>
      </c>
      <c r="AW123" s="13" t="s">
        <v>4</v>
      </c>
      <c r="AX123" s="13" t="s">
        <v>77</v>
      </c>
      <c r="AY123" s="214" t="s">
        <v>137</v>
      </c>
    </row>
    <row r="124" spans="2:65" s="1" customFormat="1" ht="16.5" customHeight="1">
      <c r="B124" s="33"/>
      <c r="C124" s="180" t="s">
        <v>163</v>
      </c>
      <c r="D124" s="180" t="s">
        <v>140</v>
      </c>
      <c r="E124" s="181" t="s">
        <v>164</v>
      </c>
      <c r="F124" s="182" t="s">
        <v>165</v>
      </c>
      <c r="G124" s="183" t="s">
        <v>160</v>
      </c>
      <c r="H124" s="184">
        <v>5.14</v>
      </c>
      <c r="I124" s="185"/>
      <c r="J124" s="186">
        <f>ROUND(I124*H124,2)</f>
        <v>0</v>
      </c>
      <c r="K124" s="182" t="s">
        <v>1</v>
      </c>
      <c r="L124" s="37"/>
      <c r="M124" s="187" t="s">
        <v>1</v>
      </c>
      <c r="N124" s="188" t="s">
        <v>41</v>
      </c>
      <c r="O124" s="59"/>
      <c r="P124" s="189">
        <f>O124*H124</f>
        <v>0</v>
      </c>
      <c r="Q124" s="189">
        <v>0.000196</v>
      </c>
      <c r="R124" s="189">
        <f>Q124*H124</f>
        <v>0.0010074399999999999</v>
      </c>
      <c r="S124" s="189">
        <v>0</v>
      </c>
      <c r="T124" s="190">
        <f>S124*H124</f>
        <v>0</v>
      </c>
      <c r="AR124" s="16" t="s">
        <v>145</v>
      </c>
      <c r="AT124" s="16" t="s">
        <v>140</v>
      </c>
      <c r="AU124" s="16" t="s">
        <v>79</v>
      </c>
      <c r="AY124" s="16" t="s">
        <v>137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6" t="s">
        <v>77</v>
      </c>
      <c r="BK124" s="191">
        <f>ROUND(I124*H124,2)</f>
        <v>0</v>
      </c>
      <c r="BL124" s="16" t="s">
        <v>145</v>
      </c>
      <c r="BM124" s="16" t="s">
        <v>166</v>
      </c>
    </row>
    <row r="125" spans="2:51" s="12" customFormat="1" ht="12">
      <c r="B125" s="192"/>
      <c r="C125" s="193"/>
      <c r="D125" s="194" t="s">
        <v>151</v>
      </c>
      <c r="E125" s="195" t="s">
        <v>1</v>
      </c>
      <c r="F125" s="196" t="s">
        <v>167</v>
      </c>
      <c r="G125" s="193"/>
      <c r="H125" s="197">
        <v>5.14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151</v>
      </c>
      <c r="AU125" s="203" t="s">
        <v>79</v>
      </c>
      <c r="AV125" s="12" t="s">
        <v>79</v>
      </c>
      <c r="AW125" s="12" t="s">
        <v>33</v>
      </c>
      <c r="AX125" s="12" t="s">
        <v>70</v>
      </c>
      <c r="AY125" s="203" t="s">
        <v>137</v>
      </c>
    </row>
    <row r="126" spans="2:51" s="13" customFormat="1" ht="12">
      <c r="B126" s="204"/>
      <c r="C126" s="205"/>
      <c r="D126" s="194" t="s">
        <v>151</v>
      </c>
      <c r="E126" s="206" t="s">
        <v>1</v>
      </c>
      <c r="F126" s="207" t="s">
        <v>153</v>
      </c>
      <c r="G126" s="205"/>
      <c r="H126" s="208">
        <v>5.14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151</v>
      </c>
      <c r="AU126" s="214" t="s">
        <v>79</v>
      </c>
      <c r="AV126" s="13" t="s">
        <v>145</v>
      </c>
      <c r="AW126" s="13" t="s">
        <v>4</v>
      </c>
      <c r="AX126" s="13" t="s">
        <v>77</v>
      </c>
      <c r="AY126" s="214" t="s">
        <v>137</v>
      </c>
    </row>
    <row r="127" spans="2:63" s="11" customFormat="1" ht="22.8" customHeight="1">
      <c r="B127" s="165"/>
      <c r="C127" s="166"/>
      <c r="D127" s="167" t="s">
        <v>69</v>
      </c>
      <c r="E127" s="178" t="s">
        <v>168</v>
      </c>
      <c r="F127" s="178" t="s">
        <v>169</v>
      </c>
      <c r="G127" s="166"/>
      <c r="H127" s="166"/>
      <c r="I127" s="169"/>
      <c r="J127" s="179">
        <f>BK127</f>
        <v>0</v>
      </c>
      <c r="K127" s="166"/>
      <c r="L127" s="170"/>
      <c r="M127" s="171"/>
      <c r="N127" s="172"/>
      <c r="O127" s="172"/>
      <c r="P127" s="173">
        <f>SUM(P128:P135)</f>
        <v>0</v>
      </c>
      <c r="Q127" s="172"/>
      <c r="R127" s="173">
        <f>SUM(R128:R135)</f>
        <v>0</v>
      </c>
      <c r="S127" s="172"/>
      <c r="T127" s="174">
        <f>SUM(T128:T135)</f>
        <v>0</v>
      </c>
      <c r="AR127" s="175" t="s">
        <v>77</v>
      </c>
      <c r="AT127" s="176" t="s">
        <v>69</v>
      </c>
      <c r="AU127" s="176" t="s">
        <v>77</v>
      </c>
      <c r="AY127" s="175" t="s">
        <v>137</v>
      </c>
      <c r="BK127" s="177">
        <f>SUM(BK128:BK135)</f>
        <v>0</v>
      </c>
    </row>
    <row r="128" spans="2:65" s="1" customFormat="1" ht="16.5" customHeight="1">
      <c r="B128" s="33"/>
      <c r="C128" s="180" t="s">
        <v>168</v>
      </c>
      <c r="D128" s="180" t="s">
        <v>140</v>
      </c>
      <c r="E128" s="181" t="s">
        <v>170</v>
      </c>
      <c r="F128" s="182" t="s">
        <v>171</v>
      </c>
      <c r="G128" s="183" t="s">
        <v>149</v>
      </c>
      <c r="H128" s="184">
        <v>115.12</v>
      </c>
      <c r="I128" s="185"/>
      <c r="J128" s="186">
        <f>ROUND(I128*H128,2)</f>
        <v>0</v>
      </c>
      <c r="K128" s="182" t="s">
        <v>1</v>
      </c>
      <c r="L128" s="37"/>
      <c r="M128" s="187" t="s">
        <v>1</v>
      </c>
      <c r="N128" s="188" t="s">
        <v>41</v>
      </c>
      <c r="O128" s="59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16" t="s">
        <v>145</v>
      </c>
      <c r="AT128" s="16" t="s">
        <v>140</v>
      </c>
      <c r="AU128" s="16" t="s">
        <v>79</v>
      </c>
      <c r="AY128" s="16" t="s">
        <v>137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6" t="s">
        <v>77</v>
      </c>
      <c r="BK128" s="191">
        <f>ROUND(I128*H128,2)</f>
        <v>0</v>
      </c>
      <c r="BL128" s="16" t="s">
        <v>145</v>
      </c>
      <c r="BM128" s="16" t="s">
        <v>172</v>
      </c>
    </row>
    <row r="129" spans="2:51" s="14" customFormat="1" ht="12">
      <c r="B129" s="215"/>
      <c r="C129" s="216"/>
      <c r="D129" s="194" t="s">
        <v>151</v>
      </c>
      <c r="E129" s="217" t="s">
        <v>1</v>
      </c>
      <c r="F129" s="218" t="s">
        <v>173</v>
      </c>
      <c r="G129" s="216"/>
      <c r="H129" s="217" t="s">
        <v>1</v>
      </c>
      <c r="I129" s="219"/>
      <c r="J129" s="216"/>
      <c r="K129" s="216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151</v>
      </c>
      <c r="AU129" s="224" t="s">
        <v>79</v>
      </c>
      <c r="AV129" s="14" t="s">
        <v>77</v>
      </c>
      <c r="AW129" s="14" t="s">
        <v>33</v>
      </c>
      <c r="AX129" s="14" t="s">
        <v>70</v>
      </c>
      <c r="AY129" s="224" t="s">
        <v>137</v>
      </c>
    </row>
    <row r="130" spans="2:51" s="12" customFormat="1" ht="12">
      <c r="B130" s="192"/>
      <c r="C130" s="193"/>
      <c r="D130" s="194" t="s">
        <v>151</v>
      </c>
      <c r="E130" s="195" t="s">
        <v>1</v>
      </c>
      <c r="F130" s="196" t="s">
        <v>174</v>
      </c>
      <c r="G130" s="193"/>
      <c r="H130" s="197">
        <v>24.24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151</v>
      </c>
      <c r="AU130" s="203" t="s">
        <v>79</v>
      </c>
      <c r="AV130" s="12" t="s">
        <v>79</v>
      </c>
      <c r="AW130" s="12" t="s">
        <v>33</v>
      </c>
      <c r="AX130" s="12" t="s">
        <v>70</v>
      </c>
      <c r="AY130" s="203" t="s">
        <v>137</v>
      </c>
    </row>
    <row r="131" spans="2:51" s="14" customFormat="1" ht="12">
      <c r="B131" s="215"/>
      <c r="C131" s="216"/>
      <c r="D131" s="194" t="s">
        <v>151</v>
      </c>
      <c r="E131" s="217" t="s">
        <v>1</v>
      </c>
      <c r="F131" s="218" t="s">
        <v>175</v>
      </c>
      <c r="G131" s="216"/>
      <c r="H131" s="217" t="s">
        <v>1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151</v>
      </c>
      <c r="AU131" s="224" t="s">
        <v>79</v>
      </c>
      <c r="AV131" s="14" t="s">
        <v>77</v>
      </c>
      <c r="AW131" s="14" t="s">
        <v>33</v>
      </c>
      <c r="AX131" s="14" t="s">
        <v>70</v>
      </c>
      <c r="AY131" s="224" t="s">
        <v>137</v>
      </c>
    </row>
    <row r="132" spans="2:51" s="12" customFormat="1" ht="12">
      <c r="B132" s="192"/>
      <c r="C132" s="193"/>
      <c r="D132" s="194" t="s">
        <v>151</v>
      </c>
      <c r="E132" s="195" t="s">
        <v>1</v>
      </c>
      <c r="F132" s="196" t="s">
        <v>176</v>
      </c>
      <c r="G132" s="193"/>
      <c r="H132" s="197">
        <v>86.4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151</v>
      </c>
      <c r="AU132" s="203" t="s">
        <v>79</v>
      </c>
      <c r="AV132" s="12" t="s">
        <v>79</v>
      </c>
      <c r="AW132" s="12" t="s">
        <v>33</v>
      </c>
      <c r="AX132" s="12" t="s">
        <v>70</v>
      </c>
      <c r="AY132" s="203" t="s">
        <v>137</v>
      </c>
    </row>
    <row r="133" spans="2:51" s="14" customFormat="1" ht="12">
      <c r="B133" s="215"/>
      <c r="C133" s="216"/>
      <c r="D133" s="194" t="s">
        <v>151</v>
      </c>
      <c r="E133" s="217" t="s">
        <v>1</v>
      </c>
      <c r="F133" s="218" t="s">
        <v>177</v>
      </c>
      <c r="G133" s="216"/>
      <c r="H133" s="217" t="s">
        <v>1</v>
      </c>
      <c r="I133" s="219"/>
      <c r="J133" s="216"/>
      <c r="K133" s="216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151</v>
      </c>
      <c r="AU133" s="224" t="s">
        <v>79</v>
      </c>
      <c r="AV133" s="14" t="s">
        <v>77</v>
      </c>
      <c r="AW133" s="14" t="s">
        <v>33</v>
      </c>
      <c r="AX133" s="14" t="s">
        <v>70</v>
      </c>
      <c r="AY133" s="224" t="s">
        <v>137</v>
      </c>
    </row>
    <row r="134" spans="2:51" s="12" customFormat="1" ht="12">
      <c r="B134" s="192"/>
      <c r="C134" s="193"/>
      <c r="D134" s="194" t="s">
        <v>151</v>
      </c>
      <c r="E134" s="195" t="s">
        <v>1</v>
      </c>
      <c r="F134" s="196" t="s">
        <v>178</v>
      </c>
      <c r="G134" s="193"/>
      <c r="H134" s="197">
        <v>4.48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151</v>
      </c>
      <c r="AU134" s="203" t="s">
        <v>79</v>
      </c>
      <c r="AV134" s="12" t="s">
        <v>79</v>
      </c>
      <c r="AW134" s="12" t="s">
        <v>33</v>
      </c>
      <c r="AX134" s="12" t="s">
        <v>70</v>
      </c>
      <c r="AY134" s="203" t="s">
        <v>137</v>
      </c>
    </row>
    <row r="135" spans="2:51" s="13" customFormat="1" ht="12">
      <c r="B135" s="204"/>
      <c r="C135" s="205"/>
      <c r="D135" s="194" t="s">
        <v>151</v>
      </c>
      <c r="E135" s="206" t="s">
        <v>1</v>
      </c>
      <c r="F135" s="207" t="s">
        <v>153</v>
      </c>
      <c r="G135" s="205"/>
      <c r="H135" s="208">
        <v>115.12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151</v>
      </c>
      <c r="AU135" s="214" t="s">
        <v>79</v>
      </c>
      <c r="AV135" s="13" t="s">
        <v>145</v>
      </c>
      <c r="AW135" s="13" t="s">
        <v>33</v>
      </c>
      <c r="AX135" s="13" t="s">
        <v>77</v>
      </c>
      <c r="AY135" s="214" t="s">
        <v>137</v>
      </c>
    </row>
    <row r="136" spans="2:63" s="11" customFormat="1" ht="22.8" customHeight="1">
      <c r="B136" s="165"/>
      <c r="C136" s="166"/>
      <c r="D136" s="167" t="s">
        <v>69</v>
      </c>
      <c r="E136" s="178" t="s">
        <v>179</v>
      </c>
      <c r="F136" s="178" t="s">
        <v>180</v>
      </c>
      <c r="G136" s="166"/>
      <c r="H136" s="166"/>
      <c r="I136" s="169"/>
      <c r="J136" s="179">
        <f>BK136</f>
        <v>0</v>
      </c>
      <c r="K136" s="166"/>
      <c r="L136" s="170"/>
      <c r="M136" s="171"/>
      <c r="N136" s="172"/>
      <c r="O136" s="172"/>
      <c r="P136" s="173">
        <f>SUM(P137:P173)</f>
        <v>0</v>
      </c>
      <c r="Q136" s="172"/>
      <c r="R136" s="173">
        <f>SUM(R137:R173)</f>
        <v>0.5754001470000001</v>
      </c>
      <c r="S136" s="172"/>
      <c r="T136" s="174">
        <f>SUM(T137:T173)</f>
        <v>0</v>
      </c>
      <c r="AR136" s="175" t="s">
        <v>77</v>
      </c>
      <c r="AT136" s="176" t="s">
        <v>69</v>
      </c>
      <c r="AU136" s="176" t="s">
        <v>77</v>
      </c>
      <c r="AY136" s="175" t="s">
        <v>137</v>
      </c>
      <c r="BK136" s="177">
        <f>SUM(BK137:BK173)</f>
        <v>0</v>
      </c>
    </row>
    <row r="137" spans="2:65" s="1" customFormat="1" ht="16.5" customHeight="1">
      <c r="B137" s="33"/>
      <c r="C137" s="180" t="s">
        <v>181</v>
      </c>
      <c r="D137" s="180" t="s">
        <v>140</v>
      </c>
      <c r="E137" s="181" t="s">
        <v>182</v>
      </c>
      <c r="F137" s="182" t="s">
        <v>183</v>
      </c>
      <c r="G137" s="183" t="s">
        <v>149</v>
      </c>
      <c r="H137" s="184">
        <v>25.149</v>
      </c>
      <c r="I137" s="185"/>
      <c r="J137" s="186">
        <f>ROUND(I137*H137,2)</f>
        <v>0</v>
      </c>
      <c r="K137" s="182" t="s">
        <v>1</v>
      </c>
      <c r="L137" s="37"/>
      <c r="M137" s="187" t="s">
        <v>1</v>
      </c>
      <c r="N137" s="188" t="s">
        <v>41</v>
      </c>
      <c r="O137" s="59"/>
      <c r="P137" s="189">
        <f>O137*H137</f>
        <v>0</v>
      </c>
      <c r="Q137" s="189">
        <v>0.000263</v>
      </c>
      <c r="R137" s="189">
        <f>Q137*H137</f>
        <v>0.0066141870000000005</v>
      </c>
      <c r="S137" s="189">
        <v>0</v>
      </c>
      <c r="T137" s="190">
        <f>S137*H137</f>
        <v>0</v>
      </c>
      <c r="AR137" s="16" t="s">
        <v>145</v>
      </c>
      <c r="AT137" s="16" t="s">
        <v>140</v>
      </c>
      <c r="AU137" s="16" t="s">
        <v>79</v>
      </c>
      <c r="AY137" s="16" t="s">
        <v>137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6" t="s">
        <v>77</v>
      </c>
      <c r="BK137" s="191">
        <f>ROUND(I137*H137,2)</f>
        <v>0</v>
      </c>
      <c r="BL137" s="16" t="s">
        <v>145</v>
      </c>
      <c r="BM137" s="16" t="s">
        <v>184</v>
      </c>
    </row>
    <row r="138" spans="2:51" s="12" customFormat="1" ht="12">
      <c r="B138" s="192"/>
      <c r="C138" s="193"/>
      <c r="D138" s="194" t="s">
        <v>151</v>
      </c>
      <c r="E138" s="195" t="s">
        <v>1</v>
      </c>
      <c r="F138" s="196" t="s">
        <v>185</v>
      </c>
      <c r="G138" s="193"/>
      <c r="H138" s="197">
        <v>10.149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151</v>
      </c>
      <c r="AU138" s="203" t="s">
        <v>79</v>
      </c>
      <c r="AV138" s="12" t="s">
        <v>79</v>
      </c>
      <c r="AW138" s="12" t="s">
        <v>33</v>
      </c>
      <c r="AX138" s="12" t="s">
        <v>70</v>
      </c>
      <c r="AY138" s="203" t="s">
        <v>137</v>
      </c>
    </row>
    <row r="139" spans="2:51" s="12" customFormat="1" ht="12">
      <c r="B139" s="192"/>
      <c r="C139" s="193"/>
      <c r="D139" s="194" t="s">
        <v>151</v>
      </c>
      <c r="E139" s="195" t="s">
        <v>1</v>
      </c>
      <c r="F139" s="196" t="s">
        <v>186</v>
      </c>
      <c r="G139" s="193"/>
      <c r="H139" s="197">
        <v>15.3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151</v>
      </c>
      <c r="AU139" s="203" t="s">
        <v>79</v>
      </c>
      <c r="AV139" s="12" t="s">
        <v>79</v>
      </c>
      <c r="AW139" s="12" t="s">
        <v>33</v>
      </c>
      <c r="AX139" s="12" t="s">
        <v>70</v>
      </c>
      <c r="AY139" s="203" t="s">
        <v>137</v>
      </c>
    </row>
    <row r="140" spans="2:51" s="12" customFormat="1" ht="12">
      <c r="B140" s="192"/>
      <c r="C140" s="193"/>
      <c r="D140" s="194" t="s">
        <v>151</v>
      </c>
      <c r="E140" s="195" t="s">
        <v>1</v>
      </c>
      <c r="F140" s="196" t="s">
        <v>187</v>
      </c>
      <c r="G140" s="193"/>
      <c r="H140" s="197">
        <v>5.61</v>
      </c>
      <c r="I140" s="198"/>
      <c r="J140" s="193"/>
      <c r="K140" s="193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151</v>
      </c>
      <c r="AU140" s="203" t="s">
        <v>79</v>
      </c>
      <c r="AV140" s="12" t="s">
        <v>79</v>
      </c>
      <c r="AW140" s="12" t="s">
        <v>33</v>
      </c>
      <c r="AX140" s="12" t="s">
        <v>70</v>
      </c>
      <c r="AY140" s="203" t="s">
        <v>137</v>
      </c>
    </row>
    <row r="141" spans="2:51" s="12" customFormat="1" ht="12">
      <c r="B141" s="192"/>
      <c r="C141" s="193"/>
      <c r="D141" s="194" t="s">
        <v>151</v>
      </c>
      <c r="E141" s="195" t="s">
        <v>1</v>
      </c>
      <c r="F141" s="196" t="s">
        <v>188</v>
      </c>
      <c r="G141" s="193"/>
      <c r="H141" s="197">
        <v>-5.91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151</v>
      </c>
      <c r="AU141" s="203" t="s">
        <v>79</v>
      </c>
      <c r="AV141" s="12" t="s">
        <v>79</v>
      </c>
      <c r="AW141" s="12" t="s">
        <v>33</v>
      </c>
      <c r="AX141" s="12" t="s">
        <v>70</v>
      </c>
      <c r="AY141" s="203" t="s">
        <v>137</v>
      </c>
    </row>
    <row r="142" spans="2:51" s="13" customFormat="1" ht="12">
      <c r="B142" s="204"/>
      <c r="C142" s="205"/>
      <c r="D142" s="194" t="s">
        <v>151</v>
      </c>
      <c r="E142" s="206" t="s">
        <v>1</v>
      </c>
      <c r="F142" s="207" t="s">
        <v>153</v>
      </c>
      <c r="G142" s="205"/>
      <c r="H142" s="208">
        <v>25.149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151</v>
      </c>
      <c r="AU142" s="214" t="s">
        <v>79</v>
      </c>
      <c r="AV142" s="13" t="s">
        <v>145</v>
      </c>
      <c r="AW142" s="13" t="s">
        <v>4</v>
      </c>
      <c r="AX142" s="13" t="s">
        <v>77</v>
      </c>
      <c r="AY142" s="214" t="s">
        <v>137</v>
      </c>
    </row>
    <row r="143" spans="2:65" s="1" customFormat="1" ht="16.5" customHeight="1">
      <c r="B143" s="33"/>
      <c r="C143" s="180" t="s">
        <v>189</v>
      </c>
      <c r="D143" s="180" t="s">
        <v>140</v>
      </c>
      <c r="E143" s="181" t="s">
        <v>190</v>
      </c>
      <c r="F143" s="182" t="s">
        <v>191</v>
      </c>
      <c r="G143" s="183" t="s">
        <v>149</v>
      </c>
      <c r="H143" s="184">
        <v>3.5</v>
      </c>
      <c r="I143" s="185"/>
      <c r="J143" s="186">
        <f>ROUND(I143*H143,2)</f>
        <v>0</v>
      </c>
      <c r="K143" s="182" t="s">
        <v>1</v>
      </c>
      <c r="L143" s="37"/>
      <c r="M143" s="187" t="s">
        <v>1</v>
      </c>
      <c r="N143" s="188" t="s">
        <v>41</v>
      </c>
      <c r="O143" s="59"/>
      <c r="P143" s="189">
        <f>O143*H143</f>
        <v>0</v>
      </c>
      <c r="Q143" s="189">
        <v>0.00438</v>
      </c>
      <c r="R143" s="189">
        <f>Q143*H143</f>
        <v>0.01533</v>
      </c>
      <c r="S143" s="189">
        <v>0</v>
      </c>
      <c r="T143" s="190">
        <f>S143*H143</f>
        <v>0</v>
      </c>
      <c r="AR143" s="16" t="s">
        <v>145</v>
      </c>
      <c r="AT143" s="16" t="s">
        <v>140</v>
      </c>
      <c r="AU143" s="16" t="s">
        <v>79</v>
      </c>
      <c r="AY143" s="16" t="s">
        <v>137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6" t="s">
        <v>77</v>
      </c>
      <c r="BK143" s="191">
        <f>ROUND(I143*H143,2)</f>
        <v>0</v>
      </c>
      <c r="BL143" s="16" t="s">
        <v>145</v>
      </c>
      <c r="BM143" s="16" t="s">
        <v>192</v>
      </c>
    </row>
    <row r="144" spans="2:51" s="14" customFormat="1" ht="12">
      <c r="B144" s="215"/>
      <c r="C144" s="216"/>
      <c r="D144" s="194" t="s">
        <v>151</v>
      </c>
      <c r="E144" s="217" t="s">
        <v>1</v>
      </c>
      <c r="F144" s="218" t="s">
        <v>193</v>
      </c>
      <c r="G144" s="216"/>
      <c r="H144" s="217" t="s">
        <v>1</v>
      </c>
      <c r="I144" s="219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151</v>
      </c>
      <c r="AU144" s="224" t="s">
        <v>79</v>
      </c>
      <c r="AV144" s="14" t="s">
        <v>77</v>
      </c>
      <c r="AW144" s="14" t="s">
        <v>33</v>
      </c>
      <c r="AX144" s="14" t="s">
        <v>70</v>
      </c>
      <c r="AY144" s="224" t="s">
        <v>137</v>
      </c>
    </row>
    <row r="145" spans="2:51" s="12" customFormat="1" ht="12">
      <c r="B145" s="192"/>
      <c r="C145" s="193"/>
      <c r="D145" s="194" t="s">
        <v>151</v>
      </c>
      <c r="E145" s="195" t="s">
        <v>1</v>
      </c>
      <c r="F145" s="196" t="s">
        <v>194</v>
      </c>
      <c r="G145" s="193"/>
      <c r="H145" s="197">
        <v>3.5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151</v>
      </c>
      <c r="AU145" s="203" t="s">
        <v>79</v>
      </c>
      <c r="AV145" s="12" t="s">
        <v>79</v>
      </c>
      <c r="AW145" s="12" t="s">
        <v>33</v>
      </c>
      <c r="AX145" s="12" t="s">
        <v>70</v>
      </c>
      <c r="AY145" s="203" t="s">
        <v>137</v>
      </c>
    </row>
    <row r="146" spans="2:51" s="13" customFormat="1" ht="12">
      <c r="B146" s="204"/>
      <c r="C146" s="205"/>
      <c r="D146" s="194" t="s">
        <v>151</v>
      </c>
      <c r="E146" s="206" t="s">
        <v>1</v>
      </c>
      <c r="F146" s="207" t="s">
        <v>153</v>
      </c>
      <c r="G146" s="205"/>
      <c r="H146" s="208">
        <v>3.5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151</v>
      </c>
      <c r="AU146" s="214" t="s">
        <v>79</v>
      </c>
      <c r="AV146" s="13" t="s">
        <v>145</v>
      </c>
      <c r="AW146" s="13" t="s">
        <v>4</v>
      </c>
      <c r="AX146" s="13" t="s">
        <v>77</v>
      </c>
      <c r="AY146" s="214" t="s">
        <v>137</v>
      </c>
    </row>
    <row r="147" spans="2:65" s="1" customFormat="1" ht="22.5" customHeight="1">
      <c r="B147" s="33"/>
      <c r="C147" s="180" t="s">
        <v>195</v>
      </c>
      <c r="D147" s="180" t="s">
        <v>140</v>
      </c>
      <c r="E147" s="181" t="s">
        <v>196</v>
      </c>
      <c r="F147" s="182" t="s">
        <v>197</v>
      </c>
      <c r="G147" s="183" t="s">
        <v>149</v>
      </c>
      <c r="H147" s="184">
        <v>3.5</v>
      </c>
      <c r="I147" s="185"/>
      <c r="J147" s="186">
        <f>ROUND(I147*H147,2)</f>
        <v>0</v>
      </c>
      <c r="K147" s="182" t="s">
        <v>1</v>
      </c>
      <c r="L147" s="37"/>
      <c r="M147" s="187" t="s">
        <v>1</v>
      </c>
      <c r="N147" s="188" t="s">
        <v>41</v>
      </c>
      <c r="O147" s="59"/>
      <c r="P147" s="189">
        <f>O147*H147</f>
        <v>0</v>
      </c>
      <c r="Q147" s="189">
        <v>0.0057</v>
      </c>
      <c r="R147" s="189">
        <f>Q147*H147</f>
        <v>0.019950000000000002</v>
      </c>
      <c r="S147" s="189">
        <v>0</v>
      </c>
      <c r="T147" s="190">
        <f>S147*H147</f>
        <v>0</v>
      </c>
      <c r="AR147" s="16" t="s">
        <v>145</v>
      </c>
      <c r="AT147" s="16" t="s">
        <v>140</v>
      </c>
      <c r="AU147" s="16" t="s">
        <v>79</v>
      </c>
      <c r="AY147" s="16" t="s">
        <v>137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6" t="s">
        <v>77</v>
      </c>
      <c r="BK147" s="191">
        <f>ROUND(I147*H147,2)</f>
        <v>0</v>
      </c>
      <c r="BL147" s="16" t="s">
        <v>145</v>
      </c>
      <c r="BM147" s="16" t="s">
        <v>198</v>
      </c>
    </row>
    <row r="148" spans="2:51" s="14" customFormat="1" ht="12">
      <c r="B148" s="215"/>
      <c r="C148" s="216"/>
      <c r="D148" s="194" t="s">
        <v>151</v>
      </c>
      <c r="E148" s="217" t="s">
        <v>1</v>
      </c>
      <c r="F148" s="218" t="s">
        <v>193</v>
      </c>
      <c r="G148" s="216"/>
      <c r="H148" s="217" t="s">
        <v>1</v>
      </c>
      <c r="I148" s="219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151</v>
      </c>
      <c r="AU148" s="224" t="s">
        <v>79</v>
      </c>
      <c r="AV148" s="14" t="s">
        <v>77</v>
      </c>
      <c r="AW148" s="14" t="s">
        <v>33</v>
      </c>
      <c r="AX148" s="14" t="s">
        <v>70</v>
      </c>
      <c r="AY148" s="224" t="s">
        <v>137</v>
      </c>
    </row>
    <row r="149" spans="2:51" s="12" customFormat="1" ht="12">
      <c r="B149" s="192"/>
      <c r="C149" s="193"/>
      <c r="D149" s="194" t="s">
        <v>151</v>
      </c>
      <c r="E149" s="195" t="s">
        <v>1</v>
      </c>
      <c r="F149" s="196" t="s">
        <v>194</v>
      </c>
      <c r="G149" s="193"/>
      <c r="H149" s="197">
        <v>3.5</v>
      </c>
      <c r="I149" s="198"/>
      <c r="J149" s="193"/>
      <c r="K149" s="193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151</v>
      </c>
      <c r="AU149" s="203" t="s">
        <v>79</v>
      </c>
      <c r="AV149" s="12" t="s">
        <v>79</v>
      </c>
      <c r="AW149" s="12" t="s">
        <v>33</v>
      </c>
      <c r="AX149" s="12" t="s">
        <v>70</v>
      </c>
      <c r="AY149" s="203" t="s">
        <v>137</v>
      </c>
    </row>
    <row r="150" spans="2:51" s="13" customFormat="1" ht="12">
      <c r="B150" s="204"/>
      <c r="C150" s="205"/>
      <c r="D150" s="194" t="s">
        <v>151</v>
      </c>
      <c r="E150" s="206" t="s">
        <v>1</v>
      </c>
      <c r="F150" s="207" t="s">
        <v>153</v>
      </c>
      <c r="G150" s="205"/>
      <c r="H150" s="208">
        <v>3.5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151</v>
      </c>
      <c r="AU150" s="214" t="s">
        <v>79</v>
      </c>
      <c r="AV150" s="13" t="s">
        <v>145</v>
      </c>
      <c r="AW150" s="13" t="s">
        <v>4</v>
      </c>
      <c r="AX150" s="13" t="s">
        <v>77</v>
      </c>
      <c r="AY150" s="214" t="s">
        <v>137</v>
      </c>
    </row>
    <row r="151" spans="2:65" s="1" customFormat="1" ht="16.5" customHeight="1">
      <c r="B151" s="33"/>
      <c r="C151" s="180" t="s">
        <v>199</v>
      </c>
      <c r="D151" s="180" t="s">
        <v>140</v>
      </c>
      <c r="E151" s="181" t="s">
        <v>200</v>
      </c>
      <c r="F151" s="182" t="s">
        <v>201</v>
      </c>
      <c r="G151" s="183" t="s">
        <v>149</v>
      </c>
      <c r="H151" s="184">
        <v>10.4</v>
      </c>
      <c r="I151" s="185"/>
      <c r="J151" s="186">
        <f>ROUND(I151*H151,2)</f>
        <v>0</v>
      </c>
      <c r="K151" s="182" t="s">
        <v>1</v>
      </c>
      <c r="L151" s="37"/>
      <c r="M151" s="187" t="s">
        <v>1</v>
      </c>
      <c r="N151" s="188" t="s">
        <v>41</v>
      </c>
      <c r="O151" s="59"/>
      <c r="P151" s="189">
        <f>O151*H151</f>
        <v>0</v>
      </c>
      <c r="Q151" s="189">
        <v>0.000263</v>
      </c>
      <c r="R151" s="189">
        <f>Q151*H151</f>
        <v>0.0027352</v>
      </c>
      <c r="S151" s="189">
        <v>0</v>
      </c>
      <c r="T151" s="190">
        <f>S151*H151</f>
        <v>0</v>
      </c>
      <c r="AR151" s="16" t="s">
        <v>145</v>
      </c>
      <c r="AT151" s="16" t="s">
        <v>140</v>
      </c>
      <c r="AU151" s="16" t="s">
        <v>79</v>
      </c>
      <c r="AY151" s="16" t="s">
        <v>137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6" t="s">
        <v>77</v>
      </c>
      <c r="BK151" s="191">
        <f>ROUND(I151*H151,2)</f>
        <v>0</v>
      </c>
      <c r="BL151" s="16" t="s">
        <v>145</v>
      </c>
      <c r="BM151" s="16" t="s">
        <v>202</v>
      </c>
    </row>
    <row r="152" spans="2:51" s="12" customFormat="1" ht="12">
      <c r="B152" s="192"/>
      <c r="C152" s="193"/>
      <c r="D152" s="194" t="s">
        <v>151</v>
      </c>
      <c r="E152" s="195" t="s">
        <v>1</v>
      </c>
      <c r="F152" s="196" t="s">
        <v>203</v>
      </c>
      <c r="G152" s="193"/>
      <c r="H152" s="197">
        <v>10.4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151</v>
      </c>
      <c r="AU152" s="203" t="s">
        <v>79</v>
      </c>
      <c r="AV152" s="12" t="s">
        <v>79</v>
      </c>
      <c r="AW152" s="12" t="s">
        <v>33</v>
      </c>
      <c r="AX152" s="12" t="s">
        <v>70</v>
      </c>
      <c r="AY152" s="203" t="s">
        <v>137</v>
      </c>
    </row>
    <row r="153" spans="2:51" s="13" customFormat="1" ht="12">
      <c r="B153" s="204"/>
      <c r="C153" s="205"/>
      <c r="D153" s="194" t="s">
        <v>151</v>
      </c>
      <c r="E153" s="206" t="s">
        <v>1</v>
      </c>
      <c r="F153" s="207" t="s">
        <v>153</v>
      </c>
      <c r="G153" s="205"/>
      <c r="H153" s="208">
        <v>10.4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151</v>
      </c>
      <c r="AU153" s="214" t="s">
        <v>79</v>
      </c>
      <c r="AV153" s="13" t="s">
        <v>145</v>
      </c>
      <c r="AW153" s="13" t="s">
        <v>4</v>
      </c>
      <c r="AX153" s="13" t="s">
        <v>77</v>
      </c>
      <c r="AY153" s="214" t="s">
        <v>137</v>
      </c>
    </row>
    <row r="154" spans="2:65" s="1" customFormat="1" ht="16.5" customHeight="1">
      <c r="B154" s="33"/>
      <c r="C154" s="180" t="s">
        <v>204</v>
      </c>
      <c r="D154" s="180" t="s">
        <v>140</v>
      </c>
      <c r="E154" s="181" t="s">
        <v>205</v>
      </c>
      <c r="F154" s="182" t="s">
        <v>206</v>
      </c>
      <c r="G154" s="183" t="s">
        <v>149</v>
      </c>
      <c r="H154" s="184">
        <v>15.915</v>
      </c>
      <c r="I154" s="185"/>
      <c r="J154" s="186">
        <f>ROUND(I154*H154,2)</f>
        <v>0</v>
      </c>
      <c r="K154" s="182" t="s">
        <v>1</v>
      </c>
      <c r="L154" s="37"/>
      <c r="M154" s="187" t="s">
        <v>1</v>
      </c>
      <c r="N154" s="188" t="s">
        <v>41</v>
      </c>
      <c r="O154" s="59"/>
      <c r="P154" s="189">
        <f>O154*H154</f>
        <v>0</v>
      </c>
      <c r="Q154" s="189">
        <v>0.004384</v>
      </c>
      <c r="R154" s="189">
        <f>Q154*H154</f>
        <v>0.06977135999999999</v>
      </c>
      <c r="S154" s="189">
        <v>0</v>
      </c>
      <c r="T154" s="190">
        <f>S154*H154</f>
        <v>0</v>
      </c>
      <c r="AR154" s="16" t="s">
        <v>145</v>
      </c>
      <c r="AT154" s="16" t="s">
        <v>140</v>
      </c>
      <c r="AU154" s="16" t="s">
        <v>79</v>
      </c>
      <c r="AY154" s="16" t="s">
        <v>137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6" t="s">
        <v>77</v>
      </c>
      <c r="BK154" s="191">
        <f>ROUND(I154*H154,2)</f>
        <v>0</v>
      </c>
      <c r="BL154" s="16" t="s">
        <v>145</v>
      </c>
      <c r="BM154" s="16" t="s">
        <v>207</v>
      </c>
    </row>
    <row r="155" spans="2:51" s="14" customFormat="1" ht="12">
      <c r="B155" s="215"/>
      <c r="C155" s="216"/>
      <c r="D155" s="194" t="s">
        <v>151</v>
      </c>
      <c r="E155" s="217" t="s">
        <v>1</v>
      </c>
      <c r="F155" s="218" t="s">
        <v>208</v>
      </c>
      <c r="G155" s="216"/>
      <c r="H155" s="217" t="s">
        <v>1</v>
      </c>
      <c r="I155" s="219"/>
      <c r="J155" s="216"/>
      <c r="K155" s="216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151</v>
      </c>
      <c r="AU155" s="224" t="s">
        <v>79</v>
      </c>
      <c r="AV155" s="14" t="s">
        <v>77</v>
      </c>
      <c r="AW155" s="14" t="s">
        <v>33</v>
      </c>
      <c r="AX155" s="14" t="s">
        <v>70</v>
      </c>
      <c r="AY155" s="224" t="s">
        <v>137</v>
      </c>
    </row>
    <row r="156" spans="2:51" s="12" customFormat="1" ht="12">
      <c r="B156" s="192"/>
      <c r="C156" s="193"/>
      <c r="D156" s="194" t="s">
        <v>151</v>
      </c>
      <c r="E156" s="195" t="s">
        <v>1</v>
      </c>
      <c r="F156" s="196" t="s">
        <v>209</v>
      </c>
      <c r="G156" s="193"/>
      <c r="H156" s="197">
        <v>15.915</v>
      </c>
      <c r="I156" s="198"/>
      <c r="J156" s="193"/>
      <c r="K156" s="193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151</v>
      </c>
      <c r="AU156" s="203" t="s">
        <v>79</v>
      </c>
      <c r="AV156" s="12" t="s">
        <v>79</v>
      </c>
      <c r="AW156" s="12" t="s">
        <v>33</v>
      </c>
      <c r="AX156" s="12" t="s">
        <v>70</v>
      </c>
      <c r="AY156" s="203" t="s">
        <v>137</v>
      </c>
    </row>
    <row r="157" spans="2:51" s="13" customFormat="1" ht="12">
      <c r="B157" s="204"/>
      <c r="C157" s="205"/>
      <c r="D157" s="194" t="s">
        <v>151</v>
      </c>
      <c r="E157" s="206" t="s">
        <v>1</v>
      </c>
      <c r="F157" s="207" t="s">
        <v>153</v>
      </c>
      <c r="G157" s="205"/>
      <c r="H157" s="208">
        <v>15.915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151</v>
      </c>
      <c r="AU157" s="214" t="s">
        <v>79</v>
      </c>
      <c r="AV157" s="13" t="s">
        <v>145</v>
      </c>
      <c r="AW157" s="13" t="s">
        <v>4</v>
      </c>
      <c r="AX157" s="13" t="s">
        <v>77</v>
      </c>
      <c r="AY157" s="214" t="s">
        <v>137</v>
      </c>
    </row>
    <row r="158" spans="2:65" s="1" customFormat="1" ht="16.5" customHeight="1">
      <c r="B158" s="33"/>
      <c r="C158" s="180" t="s">
        <v>210</v>
      </c>
      <c r="D158" s="180" t="s">
        <v>140</v>
      </c>
      <c r="E158" s="181" t="s">
        <v>211</v>
      </c>
      <c r="F158" s="182" t="s">
        <v>212</v>
      </c>
      <c r="G158" s="183" t="s">
        <v>149</v>
      </c>
      <c r="H158" s="184">
        <v>10.4</v>
      </c>
      <c r="I158" s="185"/>
      <c r="J158" s="186">
        <f>ROUND(I158*H158,2)</f>
        <v>0</v>
      </c>
      <c r="K158" s="182" t="s">
        <v>1</v>
      </c>
      <c r="L158" s="37"/>
      <c r="M158" s="187" t="s">
        <v>1</v>
      </c>
      <c r="N158" s="188" t="s">
        <v>41</v>
      </c>
      <c r="O158" s="59"/>
      <c r="P158" s="189">
        <f>O158*H158</f>
        <v>0</v>
      </c>
      <c r="Q158" s="189">
        <v>0.003</v>
      </c>
      <c r="R158" s="189">
        <f>Q158*H158</f>
        <v>0.031200000000000002</v>
      </c>
      <c r="S158" s="189">
        <v>0</v>
      </c>
      <c r="T158" s="190">
        <f>S158*H158</f>
        <v>0</v>
      </c>
      <c r="AR158" s="16" t="s">
        <v>145</v>
      </c>
      <c r="AT158" s="16" t="s">
        <v>140</v>
      </c>
      <c r="AU158" s="16" t="s">
        <v>79</v>
      </c>
      <c r="AY158" s="16" t="s">
        <v>137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6" t="s">
        <v>77</v>
      </c>
      <c r="BK158" s="191">
        <f>ROUND(I158*H158,2)</f>
        <v>0</v>
      </c>
      <c r="BL158" s="16" t="s">
        <v>145</v>
      </c>
      <c r="BM158" s="16" t="s">
        <v>213</v>
      </c>
    </row>
    <row r="159" spans="2:51" s="12" customFormat="1" ht="12">
      <c r="B159" s="192"/>
      <c r="C159" s="193"/>
      <c r="D159" s="194" t="s">
        <v>151</v>
      </c>
      <c r="E159" s="195" t="s">
        <v>1</v>
      </c>
      <c r="F159" s="196" t="s">
        <v>203</v>
      </c>
      <c r="G159" s="193"/>
      <c r="H159" s="197">
        <v>10.4</v>
      </c>
      <c r="I159" s="198"/>
      <c r="J159" s="193"/>
      <c r="K159" s="193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151</v>
      </c>
      <c r="AU159" s="203" t="s">
        <v>79</v>
      </c>
      <c r="AV159" s="12" t="s">
        <v>79</v>
      </c>
      <c r="AW159" s="12" t="s">
        <v>33</v>
      </c>
      <c r="AX159" s="12" t="s">
        <v>70</v>
      </c>
      <c r="AY159" s="203" t="s">
        <v>137</v>
      </c>
    </row>
    <row r="160" spans="2:51" s="13" customFormat="1" ht="12">
      <c r="B160" s="204"/>
      <c r="C160" s="205"/>
      <c r="D160" s="194" t="s">
        <v>151</v>
      </c>
      <c r="E160" s="206" t="s">
        <v>1</v>
      </c>
      <c r="F160" s="207" t="s">
        <v>153</v>
      </c>
      <c r="G160" s="205"/>
      <c r="H160" s="208">
        <v>10.4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151</v>
      </c>
      <c r="AU160" s="214" t="s">
        <v>79</v>
      </c>
      <c r="AV160" s="13" t="s">
        <v>145</v>
      </c>
      <c r="AW160" s="13" t="s">
        <v>4</v>
      </c>
      <c r="AX160" s="13" t="s">
        <v>77</v>
      </c>
      <c r="AY160" s="214" t="s">
        <v>137</v>
      </c>
    </row>
    <row r="161" spans="2:65" s="1" customFormat="1" ht="16.5" customHeight="1">
      <c r="B161" s="33"/>
      <c r="C161" s="180" t="s">
        <v>214</v>
      </c>
      <c r="D161" s="180" t="s">
        <v>140</v>
      </c>
      <c r="E161" s="181" t="s">
        <v>215</v>
      </c>
      <c r="F161" s="182" t="s">
        <v>216</v>
      </c>
      <c r="G161" s="183" t="s">
        <v>149</v>
      </c>
      <c r="H161" s="184">
        <v>25.149</v>
      </c>
      <c r="I161" s="185"/>
      <c r="J161" s="186">
        <f>ROUND(I161*H161,2)</f>
        <v>0</v>
      </c>
      <c r="K161" s="182" t="s">
        <v>1</v>
      </c>
      <c r="L161" s="37"/>
      <c r="M161" s="187" t="s">
        <v>1</v>
      </c>
      <c r="N161" s="188" t="s">
        <v>41</v>
      </c>
      <c r="O161" s="59"/>
      <c r="P161" s="189">
        <f>O161*H161</f>
        <v>0</v>
      </c>
      <c r="Q161" s="189">
        <v>0.0154</v>
      </c>
      <c r="R161" s="189">
        <f>Q161*H161</f>
        <v>0.38729460000000004</v>
      </c>
      <c r="S161" s="189">
        <v>0</v>
      </c>
      <c r="T161" s="190">
        <f>S161*H161</f>
        <v>0</v>
      </c>
      <c r="AR161" s="16" t="s">
        <v>145</v>
      </c>
      <c r="AT161" s="16" t="s">
        <v>140</v>
      </c>
      <c r="AU161" s="16" t="s">
        <v>79</v>
      </c>
      <c r="AY161" s="16" t="s">
        <v>137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6" t="s">
        <v>77</v>
      </c>
      <c r="BK161" s="191">
        <f>ROUND(I161*H161,2)</f>
        <v>0</v>
      </c>
      <c r="BL161" s="16" t="s">
        <v>145</v>
      </c>
      <c r="BM161" s="16" t="s">
        <v>217</v>
      </c>
    </row>
    <row r="162" spans="2:51" s="12" customFormat="1" ht="12">
      <c r="B162" s="192"/>
      <c r="C162" s="193"/>
      <c r="D162" s="194" t="s">
        <v>151</v>
      </c>
      <c r="E162" s="195" t="s">
        <v>1</v>
      </c>
      <c r="F162" s="196" t="s">
        <v>185</v>
      </c>
      <c r="G162" s="193"/>
      <c r="H162" s="197">
        <v>10.149</v>
      </c>
      <c r="I162" s="198"/>
      <c r="J162" s="193"/>
      <c r="K162" s="193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151</v>
      </c>
      <c r="AU162" s="203" t="s">
        <v>79</v>
      </c>
      <c r="AV162" s="12" t="s">
        <v>79</v>
      </c>
      <c r="AW162" s="12" t="s">
        <v>33</v>
      </c>
      <c r="AX162" s="12" t="s">
        <v>70</v>
      </c>
      <c r="AY162" s="203" t="s">
        <v>137</v>
      </c>
    </row>
    <row r="163" spans="2:51" s="12" customFormat="1" ht="12">
      <c r="B163" s="192"/>
      <c r="C163" s="193"/>
      <c r="D163" s="194" t="s">
        <v>151</v>
      </c>
      <c r="E163" s="195" t="s">
        <v>1</v>
      </c>
      <c r="F163" s="196" t="s">
        <v>186</v>
      </c>
      <c r="G163" s="193"/>
      <c r="H163" s="197">
        <v>15.3</v>
      </c>
      <c r="I163" s="198"/>
      <c r="J163" s="193"/>
      <c r="K163" s="193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151</v>
      </c>
      <c r="AU163" s="203" t="s">
        <v>79</v>
      </c>
      <c r="AV163" s="12" t="s">
        <v>79</v>
      </c>
      <c r="AW163" s="12" t="s">
        <v>33</v>
      </c>
      <c r="AX163" s="12" t="s">
        <v>70</v>
      </c>
      <c r="AY163" s="203" t="s">
        <v>137</v>
      </c>
    </row>
    <row r="164" spans="2:51" s="12" customFormat="1" ht="12">
      <c r="B164" s="192"/>
      <c r="C164" s="193"/>
      <c r="D164" s="194" t="s">
        <v>151</v>
      </c>
      <c r="E164" s="195" t="s">
        <v>1</v>
      </c>
      <c r="F164" s="196" t="s">
        <v>187</v>
      </c>
      <c r="G164" s="193"/>
      <c r="H164" s="197">
        <v>5.61</v>
      </c>
      <c r="I164" s="198"/>
      <c r="J164" s="193"/>
      <c r="K164" s="193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151</v>
      </c>
      <c r="AU164" s="203" t="s">
        <v>79</v>
      </c>
      <c r="AV164" s="12" t="s">
        <v>79</v>
      </c>
      <c r="AW164" s="12" t="s">
        <v>33</v>
      </c>
      <c r="AX164" s="12" t="s">
        <v>70</v>
      </c>
      <c r="AY164" s="203" t="s">
        <v>137</v>
      </c>
    </row>
    <row r="165" spans="2:51" s="12" customFormat="1" ht="12">
      <c r="B165" s="192"/>
      <c r="C165" s="193"/>
      <c r="D165" s="194" t="s">
        <v>151</v>
      </c>
      <c r="E165" s="195" t="s">
        <v>1</v>
      </c>
      <c r="F165" s="196" t="s">
        <v>188</v>
      </c>
      <c r="G165" s="193"/>
      <c r="H165" s="197">
        <v>-5.91</v>
      </c>
      <c r="I165" s="198"/>
      <c r="J165" s="193"/>
      <c r="K165" s="193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151</v>
      </c>
      <c r="AU165" s="203" t="s">
        <v>79</v>
      </c>
      <c r="AV165" s="12" t="s">
        <v>79</v>
      </c>
      <c r="AW165" s="12" t="s">
        <v>33</v>
      </c>
      <c r="AX165" s="12" t="s">
        <v>70</v>
      </c>
      <c r="AY165" s="203" t="s">
        <v>137</v>
      </c>
    </row>
    <row r="166" spans="2:51" s="13" customFormat="1" ht="12">
      <c r="B166" s="204"/>
      <c r="C166" s="205"/>
      <c r="D166" s="194" t="s">
        <v>151</v>
      </c>
      <c r="E166" s="206" t="s">
        <v>1</v>
      </c>
      <c r="F166" s="207" t="s">
        <v>153</v>
      </c>
      <c r="G166" s="205"/>
      <c r="H166" s="208">
        <v>25.149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151</v>
      </c>
      <c r="AU166" s="214" t="s">
        <v>79</v>
      </c>
      <c r="AV166" s="13" t="s">
        <v>145</v>
      </c>
      <c r="AW166" s="13" t="s">
        <v>4</v>
      </c>
      <c r="AX166" s="13" t="s">
        <v>77</v>
      </c>
      <c r="AY166" s="214" t="s">
        <v>137</v>
      </c>
    </row>
    <row r="167" spans="2:65" s="1" customFormat="1" ht="16.5" customHeight="1">
      <c r="B167" s="33"/>
      <c r="C167" s="180" t="s">
        <v>218</v>
      </c>
      <c r="D167" s="180" t="s">
        <v>140</v>
      </c>
      <c r="E167" s="181" t="s">
        <v>219</v>
      </c>
      <c r="F167" s="182" t="s">
        <v>220</v>
      </c>
      <c r="G167" s="183" t="s">
        <v>149</v>
      </c>
      <c r="H167" s="184">
        <v>8.174</v>
      </c>
      <c r="I167" s="185"/>
      <c r="J167" s="186">
        <f>ROUND(I167*H167,2)</f>
        <v>0</v>
      </c>
      <c r="K167" s="182" t="s">
        <v>1</v>
      </c>
      <c r="L167" s="37"/>
      <c r="M167" s="187" t="s">
        <v>1</v>
      </c>
      <c r="N167" s="188" t="s">
        <v>41</v>
      </c>
      <c r="O167" s="59"/>
      <c r="P167" s="189">
        <f>O167*H167</f>
        <v>0</v>
      </c>
      <c r="Q167" s="189">
        <v>0.0052</v>
      </c>
      <c r="R167" s="189">
        <f>Q167*H167</f>
        <v>0.042504799999999995</v>
      </c>
      <c r="S167" s="189">
        <v>0</v>
      </c>
      <c r="T167" s="190">
        <f>S167*H167</f>
        <v>0</v>
      </c>
      <c r="AR167" s="16" t="s">
        <v>145</v>
      </c>
      <c r="AT167" s="16" t="s">
        <v>140</v>
      </c>
      <c r="AU167" s="16" t="s">
        <v>79</v>
      </c>
      <c r="AY167" s="16" t="s">
        <v>137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6" t="s">
        <v>77</v>
      </c>
      <c r="BK167" s="191">
        <f>ROUND(I167*H167,2)</f>
        <v>0</v>
      </c>
      <c r="BL167" s="16" t="s">
        <v>145</v>
      </c>
      <c r="BM167" s="16" t="s">
        <v>221</v>
      </c>
    </row>
    <row r="168" spans="2:51" s="14" customFormat="1" ht="12">
      <c r="B168" s="215"/>
      <c r="C168" s="216"/>
      <c r="D168" s="194" t="s">
        <v>151</v>
      </c>
      <c r="E168" s="217" t="s">
        <v>1</v>
      </c>
      <c r="F168" s="218" t="s">
        <v>222</v>
      </c>
      <c r="G168" s="216"/>
      <c r="H168" s="217" t="s">
        <v>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151</v>
      </c>
      <c r="AU168" s="224" t="s">
        <v>79</v>
      </c>
      <c r="AV168" s="14" t="s">
        <v>77</v>
      </c>
      <c r="AW168" s="14" t="s">
        <v>33</v>
      </c>
      <c r="AX168" s="14" t="s">
        <v>70</v>
      </c>
      <c r="AY168" s="224" t="s">
        <v>137</v>
      </c>
    </row>
    <row r="169" spans="2:51" s="12" customFormat="1" ht="12">
      <c r="B169" s="192"/>
      <c r="C169" s="193"/>
      <c r="D169" s="194" t="s">
        <v>151</v>
      </c>
      <c r="E169" s="195" t="s">
        <v>1</v>
      </c>
      <c r="F169" s="196" t="s">
        <v>223</v>
      </c>
      <c r="G169" s="193"/>
      <c r="H169" s="197">
        <v>8.174</v>
      </c>
      <c r="I169" s="198"/>
      <c r="J169" s="193"/>
      <c r="K169" s="193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151</v>
      </c>
      <c r="AU169" s="203" t="s">
        <v>79</v>
      </c>
      <c r="AV169" s="12" t="s">
        <v>79</v>
      </c>
      <c r="AW169" s="12" t="s">
        <v>33</v>
      </c>
      <c r="AX169" s="12" t="s">
        <v>70</v>
      </c>
      <c r="AY169" s="203" t="s">
        <v>137</v>
      </c>
    </row>
    <row r="170" spans="2:51" s="13" customFormat="1" ht="12">
      <c r="B170" s="204"/>
      <c r="C170" s="205"/>
      <c r="D170" s="194" t="s">
        <v>151</v>
      </c>
      <c r="E170" s="206" t="s">
        <v>1</v>
      </c>
      <c r="F170" s="207" t="s">
        <v>153</v>
      </c>
      <c r="G170" s="205"/>
      <c r="H170" s="208">
        <v>8.174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151</v>
      </c>
      <c r="AU170" s="214" t="s">
        <v>79</v>
      </c>
      <c r="AV170" s="13" t="s">
        <v>145</v>
      </c>
      <c r="AW170" s="13" t="s">
        <v>4</v>
      </c>
      <c r="AX170" s="13" t="s">
        <v>77</v>
      </c>
      <c r="AY170" s="214" t="s">
        <v>137</v>
      </c>
    </row>
    <row r="171" spans="2:65" s="1" customFormat="1" ht="16.5" customHeight="1">
      <c r="B171" s="33"/>
      <c r="C171" s="180" t="s">
        <v>8</v>
      </c>
      <c r="D171" s="180" t="s">
        <v>140</v>
      </c>
      <c r="E171" s="181" t="s">
        <v>170</v>
      </c>
      <c r="F171" s="182" t="s">
        <v>171</v>
      </c>
      <c r="G171" s="183" t="s">
        <v>149</v>
      </c>
      <c r="H171" s="184">
        <v>6.3</v>
      </c>
      <c r="I171" s="185"/>
      <c r="J171" s="186">
        <f>ROUND(I171*H171,2)</f>
        <v>0</v>
      </c>
      <c r="K171" s="182" t="s">
        <v>1</v>
      </c>
      <c r="L171" s="37"/>
      <c r="M171" s="187" t="s">
        <v>1</v>
      </c>
      <c r="N171" s="188" t="s">
        <v>41</v>
      </c>
      <c r="O171" s="59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16" t="s">
        <v>145</v>
      </c>
      <c r="AT171" s="16" t="s">
        <v>140</v>
      </c>
      <c r="AU171" s="16" t="s">
        <v>79</v>
      </c>
      <c r="AY171" s="16" t="s">
        <v>137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6" t="s">
        <v>77</v>
      </c>
      <c r="BK171" s="191">
        <f>ROUND(I171*H171,2)</f>
        <v>0</v>
      </c>
      <c r="BL171" s="16" t="s">
        <v>145</v>
      </c>
      <c r="BM171" s="16" t="s">
        <v>224</v>
      </c>
    </row>
    <row r="172" spans="2:51" s="12" customFormat="1" ht="12">
      <c r="B172" s="192"/>
      <c r="C172" s="193"/>
      <c r="D172" s="194" t="s">
        <v>151</v>
      </c>
      <c r="E172" s="195" t="s">
        <v>1</v>
      </c>
      <c r="F172" s="196" t="s">
        <v>225</v>
      </c>
      <c r="G172" s="193"/>
      <c r="H172" s="197">
        <v>6.3</v>
      </c>
      <c r="I172" s="198"/>
      <c r="J172" s="193"/>
      <c r="K172" s="193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151</v>
      </c>
      <c r="AU172" s="203" t="s">
        <v>79</v>
      </c>
      <c r="AV172" s="12" t="s">
        <v>79</v>
      </c>
      <c r="AW172" s="12" t="s">
        <v>33</v>
      </c>
      <c r="AX172" s="12" t="s">
        <v>70</v>
      </c>
      <c r="AY172" s="203" t="s">
        <v>137</v>
      </c>
    </row>
    <row r="173" spans="2:51" s="13" customFormat="1" ht="12">
      <c r="B173" s="204"/>
      <c r="C173" s="205"/>
      <c r="D173" s="194" t="s">
        <v>151</v>
      </c>
      <c r="E173" s="206" t="s">
        <v>1</v>
      </c>
      <c r="F173" s="207" t="s">
        <v>153</v>
      </c>
      <c r="G173" s="205"/>
      <c r="H173" s="208">
        <v>6.3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151</v>
      </c>
      <c r="AU173" s="214" t="s">
        <v>79</v>
      </c>
      <c r="AV173" s="13" t="s">
        <v>145</v>
      </c>
      <c r="AW173" s="13" t="s">
        <v>4</v>
      </c>
      <c r="AX173" s="13" t="s">
        <v>77</v>
      </c>
      <c r="AY173" s="214" t="s">
        <v>137</v>
      </c>
    </row>
    <row r="174" spans="2:63" s="11" customFormat="1" ht="22.8" customHeight="1">
      <c r="B174" s="165"/>
      <c r="C174" s="166"/>
      <c r="D174" s="167" t="s">
        <v>69</v>
      </c>
      <c r="E174" s="178" t="s">
        <v>226</v>
      </c>
      <c r="F174" s="178" t="s">
        <v>227</v>
      </c>
      <c r="G174" s="166"/>
      <c r="H174" s="166"/>
      <c r="I174" s="169"/>
      <c r="J174" s="179">
        <f>BK174</f>
        <v>0</v>
      </c>
      <c r="K174" s="166"/>
      <c r="L174" s="170"/>
      <c r="M174" s="171"/>
      <c r="N174" s="172"/>
      <c r="O174" s="172"/>
      <c r="P174" s="173">
        <f>SUM(P175:P177)</f>
        <v>0</v>
      </c>
      <c r="Q174" s="172"/>
      <c r="R174" s="173">
        <f>SUM(R175:R177)</f>
        <v>0.50090748</v>
      </c>
      <c r="S174" s="172"/>
      <c r="T174" s="174">
        <f>SUM(T175:T177)</f>
        <v>0</v>
      </c>
      <c r="AR174" s="175" t="s">
        <v>77</v>
      </c>
      <c r="AT174" s="176" t="s">
        <v>69</v>
      </c>
      <c r="AU174" s="176" t="s">
        <v>77</v>
      </c>
      <c r="AY174" s="175" t="s">
        <v>137</v>
      </c>
      <c r="BK174" s="177">
        <f>SUM(BK175:BK177)</f>
        <v>0</v>
      </c>
    </row>
    <row r="175" spans="2:65" s="1" customFormat="1" ht="16.5" customHeight="1">
      <c r="B175" s="33"/>
      <c r="C175" s="180" t="s">
        <v>228</v>
      </c>
      <c r="D175" s="180" t="s">
        <v>140</v>
      </c>
      <c r="E175" s="181" t="s">
        <v>229</v>
      </c>
      <c r="F175" s="182" t="s">
        <v>230</v>
      </c>
      <c r="G175" s="183" t="s">
        <v>231</v>
      </c>
      <c r="H175" s="184">
        <v>0.222</v>
      </c>
      <c r="I175" s="185"/>
      <c r="J175" s="186">
        <f>ROUND(I175*H175,2)</f>
        <v>0</v>
      </c>
      <c r="K175" s="182" t="s">
        <v>1</v>
      </c>
      <c r="L175" s="37"/>
      <c r="M175" s="187" t="s">
        <v>1</v>
      </c>
      <c r="N175" s="188" t="s">
        <v>41</v>
      </c>
      <c r="O175" s="59"/>
      <c r="P175" s="189">
        <f>O175*H175</f>
        <v>0</v>
      </c>
      <c r="Q175" s="189">
        <v>2.25634</v>
      </c>
      <c r="R175" s="189">
        <f>Q175*H175</f>
        <v>0.50090748</v>
      </c>
      <c r="S175" s="189">
        <v>0</v>
      </c>
      <c r="T175" s="190">
        <f>S175*H175</f>
        <v>0</v>
      </c>
      <c r="AR175" s="16" t="s">
        <v>145</v>
      </c>
      <c r="AT175" s="16" t="s">
        <v>140</v>
      </c>
      <c r="AU175" s="16" t="s">
        <v>79</v>
      </c>
      <c r="AY175" s="16" t="s">
        <v>137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6" t="s">
        <v>77</v>
      </c>
      <c r="BK175" s="191">
        <f>ROUND(I175*H175,2)</f>
        <v>0</v>
      </c>
      <c r="BL175" s="16" t="s">
        <v>145</v>
      </c>
      <c r="BM175" s="16" t="s">
        <v>232</v>
      </c>
    </row>
    <row r="176" spans="2:51" s="12" customFormat="1" ht="12">
      <c r="B176" s="192"/>
      <c r="C176" s="193"/>
      <c r="D176" s="194" t="s">
        <v>151</v>
      </c>
      <c r="E176" s="195" t="s">
        <v>1</v>
      </c>
      <c r="F176" s="196" t="s">
        <v>233</v>
      </c>
      <c r="G176" s="193"/>
      <c r="H176" s="197">
        <v>0.222</v>
      </c>
      <c r="I176" s="198"/>
      <c r="J176" s="193"/>
      <c r="K176" s="193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151</v>
      </c>
      <c r="AU176" s="203" t="s">
        <v>79</v>
      </c>
      <c r="AV176" s="12" t="s">
        <v>79</v>
      </c>
      <c r="AW176" s="12" t="s">
        <v>33</v>
      </c>
      <c r="AX176" s="12" t="s">
        <v>70</v>
      </c>
      <c r="AY176" s="203" t="s">
        <v>137</v>
      </c>
    </row>
    <row r="177" spans="2:51" s="13" customFormat="1" ht="12">
      <c r="B177" s="204"/>
      <c r="C177" s="205"/>
      <c r="D177" s="194" t="s">
        <v>151</v>
      </c>
      <c r="E177" s="206" t="s">
        <v>1</v>
      </c>
      <c r="F177" s="207" t="s">
        <v>153</v>
      </c>
      <c r="G177" s="205"/>
      <c r="H177" s="208">
        <v>0.222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151</v>
      </c>
      <c r="AU177" s="214" t="s">
        <v>79</v>
      </c>
      <c r="AV177" s="13" t="s">
        <v>145</v>
      </c>
      <c r="AW177" s="13" t="s">
        <v>4</v>
      </c>
      <c r="AX177" s="13" t="s">
        <v>77</v>
      </c>
      <c r="AY177" s="214" t="s">
        <v>137</v>
      </c>
    </row>
    <row r="178" spans="2:63" s="11" customFormat="1" ht="22.8" customHeight="1">
      <c r="B178" s="165"/>
      <c r="C178" s="166"/>
      <c r="D178" s="167" t="s">
        <v>69</v>
      </c>
      <c r="E178" s="178" t="s">
        <v>234</v>
      </c>
      <c r="F178" s="178" t="s">
        <v>235</v>
      </c>
      <c r="G178" s="166"/>
      <c r="H178" s="166"/>
      <c r="I178" s="169"/>
      <c r="J178" s="179">
        <f>BK178</f>
        <v>0</v>
      </c>
      <c r="K178" s="166"/>
      <c r="L178" s="170"/>
      <c r="M178" s="171"/>
      <c r="N178" s="172"/>
      <c r="O178" s="172"/>
      <c r="P178" s="173">
        <f>SUM(P179:P180)</f>
        <v>0</v>
      </c>
      <c r="Q178" s="172"/>
      <c r="R178" s="173">
        <f>SUM(R179:R180)</f>
        <v>0.055959999999999996</v>
      </c>
      <c r="S178" s="172"/>
      <c r="T178" s="174">
        <f>SUM(T179:T180)</f>
        <v>0</v>
      </c>
      <c r="AR178" s="175" t="s">
        <v>77</v>
      </c>
      <c r="AT178" s="176" t="s">
        <v>69</v>
      </c>
      <c r="AU178" s="176" t="s">
        <v>77</v>
      </c>
      <c r="AY178" s="175" t="s">
        <v>137</v>
      </c>
      <c r="BK178" s="177">
        <f>SUM(BK179:BK180)</f>
        <v>0</v>
      </c>
    </row>
    <row r="179" spans="2:65" s="1" customFormat="1" ht="22.5" customHeight="1">
      <c r="B179" s="33"/>
      <c r="C179" s="180" t="s">
        <v>236</v>
      </c>
      <c r="D179" s="180" t="s">
        <v>140</v>
      </c>
      <c r="E179" s="181" t="s">
        <v>237</v>
      </c>
      <c r="F179" s="182" t="s">
        <v>238</v>
      </c>
      <c r="G179" s="183" t="s">
        <v>143</v>
      </c>
      <c r="H179" s="184">
        <v>2</v>
      </c>
      <c r="I179" s="185"/>
      <c r="J179" s="186">
        <f>ROUND(I179*H179,2)</f>
        <v>0</v>
      </c>
      <c r="K179" s="182" t="s">
        <v>1</v>
      </c>
      <c r="L179" s="37"/>
      <c r="M179" s="187" t="s">
        <v>1</v>
      </c>
      <c r="N179" s="188" t="s">
        <v>41</v>
      </c>
      <c r="O179" s="59"/>
      <c r="P179" s="189">
        <f>O179*H179</f>
        <v>0</v>
      </c>
      <c r="Q179" s="189">
        <v>0.01698</v>
      </c>
      <c r="R179" s="189">
        <f>Q179*H179</f>
        <v>0.03396</v>
      </c>
      <c r="S179" s="189">
        <v>0</v>
      </c>
      <c r="T179" s="190">
        <f>S179*H179</f>
        <v>0</v>
      </c>
      <c r="AR179" s="16" t="s">
        <v>145</v>
      </c>
      <c r="AT179" s="16" t="s">
        <v>140</v>
      </c>
      <c r="AU179" s="16" t="s">
        <v>79</v>
      </c>
      <c r="AY179" s="16" t="s">
        <v>137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6" t="s">
        <v>77</v>
      </c>
      <c r="BK179" s="191">
        <f>ROUND(I179*H179,2)</f>
        <v>0</v>
      </c>
      <c r="BL179" s="16" t="s">
        <v>145</v>
      </c>
      <c r="BM179" s="16" t="s">
        <v>239</v>
      </c>
    </row>
    <row r="180" spans="2:65" s="1" customFormat="1" ht="16.5" customHeight="1">
      <c r="B180" s="33"/>
      <c r="C180" s="225" t="s">
        <v>240</v>
      </c>
      <c r="D180" s="225" t="s">
        <v>241</v>
      </c>
      <c r="E180" s="226" t="s">
        <v>242</v>
      </c>
      <c r="F180" s="227" t="s">
        <v>243</v>
      </c>
      <c r="G180" s="228" t="s">
        <v>143</v>
      </c>
      <c r="H180" s="229">
        <v>2</v>
      </c>
      <c r="I180" s="230"/>
      <c r="J180" s="231">
        <f>ROUND(I180*H180,2)</f>
        <v>0</v>
      </c>
      <c r="K180" s="227" t="s">
        <v>1</v>
      </c>
      <c r="L180" s="232"/>
      <c r="M180" s="233" t="s">
        <v>1</v>
      </c>
      <c r="N180" s="234" t="s">
        <v>41</v>
      </c>
      <c r="O180" s="59"/>
      <c r="P180" s="189">
        <f>O180*H180</f>
        <v>0</v>
      </c>
      <c r="Q180" s="189">
        <v>0.011</v>
      </c>
      <c r="R180" s="189">
        <f>Q180*H180</f>
        <v>0.022</v>
      </c>
      <c r="S180" s="189">
        <v>0</v>
      </c>
      <c r="T180" s="190">
        <f>S180*H180</f>
        <v>0</v>
      </c>
      <c r="AR180" s="16" t="s">
        <v>189</v>
      </c>
      <c r="AT180" s="16" t="s">
        <v>241</v>
      </c>
      <c r="AU180" s="16" t="s">
        <v>79</v>
      </c>
      <c r="AY180" s="16" t="s">
        <v>137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6" t="s">
        <v>77</v>
      </c>
      <c r="BK180" s="191">
        <f>ROUND(I180*H180,2)</f>
        <v>0</v>
      </c>
      <c r="BL180" s="16" t="s">
        <v>145</v>
      </c>
      <c r="BM180" s="16" t="s">
        <v>244</v>
      </c>
    </row>
    <row r="181" spans="2:63" s="11" customFormat="1" ht="22.8" customHeight="1">
      <c r="B181" s="165"/>
      <c r="C181" s="166"/>
      <c r="D181" s="167" t="s">
        <v>69</v>
      </c>
      <c r="E181" s="178" t="s">
        <v>195</v>
      </c>
      <c r="F181" s="178" t="s">
        <v>245</v>
      </c>
      <c r="G181" s="166"/>
      <c r="H181" s="166"/>
      <c r="I181" s="169"/>
      <c r="J181" s="179">
        <f>BK181</f>
        <v>0</v>
      </c>
      <c r="K181" s="166"/>
      <c r="L181" s="170"/>
      <c r="M181" s="171"/>
      <c r="N181" s="172"/>
      <c r="O181" s="172"/>
      <c r="P181" s="173">
        <f>SUM(P182:P184)</f>
        <v>0</v>
      </c>
      <c r="Q181" s="172"/>
      <c r="R181" s="173">
        <f>SUM(R182:R184)</f>
        <v>0</v>
      </c>
      <c r="S181" s="172"/>
      <c r="T181" s="174">
        <f>SUM(T182:T184)</f>
        <v>0.1312</v>
      </c>
      <c r="AR181" s="175" t="s">
        <v>77</v>
      </c>
      <c r="AT181" s="176" t="s">
        <v>69</v>
      </c>
      <c r="AU181" s="176" t="s">
        <v>77</v>
      </c>
      <c r="AY181" s="175" t="s">
        <v>137</v>
      </c>
      <c r="BK181" s="177">
        <f>SUM(BK182:BK184)</f>
        <v>0</v>
      </c>
    </row>
    <row r="182" spans="2:65" s="1" customFormat="1" ht="16.5" customHeight="1">
      <c r="B182" s="33"/>
      <c r="C182" s="180" t="s">
        <v>7</v>
      </c>
      <c r="D182" s="180" t="s">
        <v>140</v>
      </c>
      <c r="E182" s="181" t="s">
        <v>246</v>
      </c>
      <c r="F182" s="182" t="s">
        <v>247</v>
      </c>
      <c r="G182" s="183" t="s">
        <v>231</v>
      </c>
      <c r="H182" s="184">
        <v>0.082</v>
      </c>
      <c r="I182" s="185"/>
      <c r="J182" s="186">
        <f>ROUND(I182*H182,2)</f>
        <v>0</v>
      </c>
      <c r="K182" s="182" t="s">
        <v>144</v>
      </c>
      <c r="L182" s="37"/>
      <c r="M182" s="187" t="s">
        <v>1</v>
      </c>
      <c r="N182" s="188" t="s">
        <v>41</v>
      </c>
      <c r="O182" s="59"/>
      <c r="P182" s="189">
        <f>O182*H182</f>
        <v>0</v>
      </c>
      <c r="Q182" s="189">
        <v>0</v>
      </c>
      <c r="R182" s="189">
        <f>Q182*H182</f>
        <v>0</v>
      </c>
      <c r="S182" s="189">
        <v>1.6</v>
      </c>
      <c r="T182" s="190">
        <f>S182*H182</f>
        <v>0.1312</v>
      </c>
      <c r="AR182" s="16" t="s">
        <v>145</v>
      </c>
      <c r="AT182" s="16" t="s">
        <v>140</v>
      </c>
      <c r="AU182" s="16" t="s">
        <v>79</v>
      </c>
      <c r="AY182" s="16" t="s">
        <v>137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6" t="s">
        <v>77</v>
      </c>
      <c r="BK182" s="191">
        <f>ROUND(I182*H182,2)</f>
        <v>0</v>
      </c>
      <c r="BL182" s="16" t="s">
        <v>145</v>
      </c>
      <c r="BM182" s="16" t="s">
        <v>248</v>
      </c>
    </row>
    <row r="183" spans="2:51" s="12" customFormat="1" ht="12">
      <c r="B183" s="192"/>
      <c r="C183" s="193"/>
      <c r="D183" s="194" t="s">
        <v>151</v>
      </c>
      <c r="E183" s="195" t="s">
        <v>1</v>
      </c>
      <c r="F183" s="196" t="s">
        <v>249</v>
      </c>
      <c r="G183" s="193"/>
      <c r="H183" s="197">
        <v>0.082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151</v>
      </c>
      <c r="AU183" s="203" t="s">
        <v>79</v>
      </c>
      <c r="AV183" s="12" t="s">
        <v>79</v>
      </c>
      <c r="AW183" s="12" t="s">
        <v>33</v>
      </c>
      <c r="AX183" s="12" t="s">
        <v>70</v>
      </c>
      <c r="AY183" s="203" t="s">
        <v>137</v>
      </c>
    </row>
    <row r="184" spans="2:51" s="13" customFormat="1" ht="12">
      <c r="B184" s="204"/>
      <c r="C184" s="205"/>
      <c r="D184" s="194" t="s">
        <v>151</v>
      </c>
      <c r="E184" s="206" t="s">
        <v>1</v>
      </c>
      <c r="F184" s="207" t="s">
        <v>153</v>
      </c>
      <c r="G184" s="205"/>
      <c r="H184" s="208">
        <v>0.082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151</v>
      </c>
      <c r="AU184" s="214" t="s">
        <v>79</v>
      </c>
      <c r="AV184" s="13" t="s">
        <v>145</v>
      </c>
      <c r="AW184" s="13" t="s">
        <v>33</v>
      </c>
      <c r="AX184" s="13" t="s">
        <v>77</v>
      </c>
      <c r="AY184" s="214" t="s">
        <v>137</v>
      </c>
    </row>
    <row r="185" spans="2:63" s="11" customFormat="1" ht="22.8" customHeight="1">
      <c r="B185" s="165"/>
      <c r="C185" s="166"/>
      <c r="D185" s="167" t="s">
        <v>69</v>
      </c>
      <c r="E185" s="178" t="s">
        <v>250</v>
      </c>
      <c r="F185" s="178" t="s">
        <v>251</v>
      </c>
      <c r="G185" s="166"/>
      <c r="H185" s="166"/>
      <c r="I185" s="169"/>
      <c r="J185" s="179">
        <f>BK185</f>
        <v>0</v>
      </c>
      <c r="K185" s="166"/>
      <c r="L185" s="170"/>
      <c r="M185" s="171"/>
      <c r="N185" s="172"/>
      <c r="O185" s="172"/>
      <c r="P185" s="173">
        <f>SUM(P186:P188)</f>
        <v>0</v>
      </c>
      <c r="Q185" s="172"/>
      <c r="R185" s="173">
        <f>SUM(R186:R188)</f>
        <v>0.0010919999999999999</v>
      </c>
      <c r="S185" s="172"/>
      <c r="T185" s="174">
        <f>SUM(T186:T188)</f>
        <v>0</v>
      </c>
      <c r="AR185" s="175" t="s">
        <v>77</v>
      </c>
      <c r="AT185" s="176" t="s">
        <v>69</v>
      </c>
      <c r="AU185" s="176" t="s">
        <v>77</v>
      </c>
      <c r="AY185" s="175" t="s">
        <v>137</v>
      </c>
      <c r="BK185" s="177">
        <f>SUM(BK186:BK188)</f>
        <v>0</v>
      </c>
    </row>
    <row r="186" spans="2:65" s="1" customFormat="1" ht="16.5" customHeight="1">
      <c r="B186" s="33"/>
      <c r="C186" s="180" t="s">
        <v>252</v>
      </c>
      <c r="D186" s="180" t="s">
        <v>140</v>
      </c>
      <c r="E186" s="181" t="s">
        <v>253</v>
      </c>
      <c r="F186" s="182" t="s">
        <v>254</v>
      </c>
      <c r="G186" s="183" t="s">
        <v>149</v>
      </c>
      <c r="H186" s="184">
        <v>8.4</v>
      </c>
      <c r="I186" s="185"/>
      <c r="J186" s="186">
        <f>ROUND(I186*H186,2)</f>
        <v>0</v>
      </c>
      <c r="K186" s="182" t="s">
        <v>1</v>
      </c>
      <c r="L186" s="37"/>
      <c r="M186" s="187" t="s">
        <v>1</v>
      </c>
      <c r="N186" s="188" t="s">
        <v>41</v>
      </c>
      <c r="O186" s="59"/>
      <c r="P186" s="189">
        <f>O186*H186</f>
        <v>0</v>
      </c>
      <c r="Q186" s="189">
        <v>0.00013</v>
      </c>
      <c r="R186" s="189">
        <f>Q186*H186</f>
        <v>0.0010919999999999999</v>
      </c>
      <c r="S186" s="189">
        <v>0</v>
      </c>
      <c r="T186" s="190">
        <f>S186*H186</f>
        <v>0</v>
      </c>
      <c r="AR186" s="16" t="s">
        <v>145</v>
      </c>
      <c r="AT186" s="16" t="s">
        <v>140</v>
      </c>
      <c r="AU186" s="16" t="s">
        <v>79</v>
      </c>
      <c r="AY186" s="16" t="s">
        <v>137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6" t="s">
        <v>77</v>
      </c>
      <c r="BK186" s="191">
        <f>ROUND(I186*H186,2)</f>
        <v>0</v>
      </c>
      <c r="BL186" s="16" t="s">
        <v>145</v>
      </c>
      <c r="BM186" s="16" t="s">
        <v>255</v>
      </c>
    </row>
    <row r="187" spans="2:51" s="12" customFormat="1" ht="12">
      <c r="B187" s="192"/>
      <c r="C187" s="193"/>
      <c r="D187" s="194" t="s">
        <v>151</v>
      </c>
      <c r="E187" s="195" t="s">
        <v>1</v>
      </c>
      <c r="F187" s="196" t="s">
        <v>256</v>
      </c>
      <c r="G187" s="193"/>
      <c r="H187" s="197">
        <v>8.4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151</v>
      </c>
      <c r="AU187" s="203" t="s">
        <v>79</v>
      </c>
      <c r="AV187" s="12" t="s">
        <v>79</v>
      </c>
      <c r="AW187" s="12" t="s">
        <v>33</v>
      </c>
      <c r="AX187" s="12" t="s">
        <v>70</v>
      </c>
      <c r="AY187" s="203" t="s">
        <v>137</v>
      </c>
    </row>
    <row r="188" spans="2:51" s="13" customFormat="1" ht="12">
      <c r="B188" s="204"/>
      <c r="C188" s="205"/>
      <c r="D188" s="194" t="s">
        <v>151</v>
      </c>
      <c r="E188" s="206" t="s">
        <v>1</v>
      </c>
      <c r="F188" s="207" t="s">
        <v>153</v>
      </c>
      <c r="G188" s="205"/>
      <c r="H188" s="208">
        <v>8.4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151</v>
      </c>
      <c r="AU188" s="214" t="s">
        <v>79</v>
      </c>
      <c r="AV188" s="13" t="s">
        <v>145</v>
      </c>
      <c r="AW188" s="13" t="s">
        <v>4</v>
      </c>
      <c r="AX188" s="13" t="s">
        <v>77</v>
      </c>
      <c r="AY188" s="214" t="s">
        <v>137</v>
      </c>
    </row>
    <row r="189" spans="2:63" s="11" customFormat="1" ht="22.8" customHeight="1">
      <c r="B189" s="165"/>
      <c r="C189" s="166"/>
      <c r="D189" s="167" t="s">
        <v>69</v>
      </c>
      <c r="E189" s="178" t="s">
        <v>257</v>
      </c>
      <c r="F189" s="178" t="s">
        <v>258</v>
      </c>
      <c r="G189" s="166"/>
      <c r="H189" s="166"/>
      <c r="I189" s="169"/>
      <c r="J189" s="179">
        <f>BK189</f>
        <v>0</v>
      </c>
      <c r="K189" s="166"/>
      <c r="L189" s="170"/>
      <c r="M189" s="171"/>
      <c r="N189" s="172"/>
      <c r="O189" s="172"/>
      <c r="P189" s="173">
        <f>SUM(P190:P193)</f>
        <v>0</v>
      </c>
      <c r="Q189" s="172"/>
      <c r="R189" s="173">
        <f>SUM(R190:R193)</f>
        <v>0.0015495849999999998</v>
      </c>
      <c r="S189" s="172"/>
      <c r="T189" s="174">
        <f>SUM(T190:T193)</f>
        <v>0</v>
      </c>
      <c r="AR189" s="175" t="s">
        <v>77</v>
      </c>
      <c r="AT189" s="176" t="s">
        <v>69</v>
      </c>
      <c r="AU189" s="176" t="s">
        <v>77</v>
      </c>
      <c r="AY189" s="175" t="s">
        <v>137</v>
      </c>
      <c r="BK189" s="177">
        <f>SUM(BK190:BK193)</f>
        <v>0</v>
      </c>
    </row>
    <row r="190" spans="2:65" s="1" customFormat="1" ht="16.5" customHeight="1">
      <c r="B190" s="33"/>
      <c r="C190" s="180" t="s">
        <v>259</v>
      </c>
      <c r="D190" s="180" t="s">
        <v>140</v>
      </c>
      <c r="E190" s="181" t="s">
        <v>260</v>
      </c>
      <c r="F190" s="182" t="s">
        <v>261</v>
      </c>
      <c r="G190" s="183" t="s">
        <v>262</v>
      </c>
      <c r="H190" s="184">
        <v>1</v>
      </c>
      <c r="I190" s="185"/>
      <c r="J190" s="186">
        <f>ROUND(I190*H190,2)</f>
        <v>0</v>
      </c>
      <c r="K190" s="182" t="s">
        <v>1</v>
      </c>
      <c r="L190" s="37"/>
      <c r="M190" s="187" t="s">
        <v>1</v>
      </c>
      <c r="N190" s="188" t="s">
        <v>41</v>
      </c>
      <c r="O190" s="59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AR190" s="16" t="s">
        <v>145</v>
      </c>
      <c r="AT190" s="16" t="s">
        <v>140</v>
      </c>
      <c r="AU190" s="16" t="s">
        <v>79</v>
      </c>
      <c r="AY190" s="16" t="s">
        <v>137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6" t="s">
        <v>77</v>
      </c>
      <c r="BK190" s="191">
        <f>ROUND(I190*H190,2)</f>
        <v>0</v>
      </c>
      <c r="BL190" s="16" t="s">
        <v>145</v>
      </c>
      <c r="BM190" s="16" t="s">
        <v>263</v>
      </c>
    </row>
    <row r="191" spans="2:65" s="1" customFormat="1" ht="16.5" customHeight="1">
      <c r="B191" s="33"/>
      <c r="C191" s="180" t="s">
        <v>264</v>
      </c>
      <c r="D191" s="180" t="s">
        <v>140</v>
      </c>
      <c r="E191" s="181" t="s">
        <v>265</v>
      </c>
      <c r="F191" s="182" t="s">
        <v>266</v>
      </c>
      <c r="G191" s="183" t="s">
        <v>149</v>
      </c>
      <c r="H191" s="184">
        <v>39.23</v>
      </c>
      <c r="I191" s="185"/>
      <c r="J191" s="186">
        <f>ROUND(I191*H191,2)</f>
        <v>0</v>
      </c>
      <c r="K191" s="182" t="s">
        <v>1</v>
      </c>
      <c r="L191" s="37"/>
      <c r="M191" s="187" t="s">
        <v>1</v>
      </c>
      <c r="N191" s="188" t="s">
        <v>41</v>
      </c>
      <c r="O191" s="59"/>
      <c r="P191" s="189">
        <f>O191*H191</f>
        <v>0</v>
      </c>
      <c r="Q191" s="189">
        <v>3.95E-05</v>
      </c>
      <c r="R191" s="189">
        <f>Q191*H191</f>
        <v>0.0015495849999999998</v>
      </c>
      <c r="S191" s="189">
        <v>0</v>
      </c>
      <c r="T191" s="190">
        <f>S191*H191</f>
        <v>0</v>
      </c>
      <c r="AR191" s="16" t="s">
        <v>145</v>
      </c>
      <c r="AT191" s="16" t="s">
        <v>140</v>
      </c>
      <c r="AU191" s="16" t="s">
        <v>79</v>
      </c>
      <c r="AY191" s="16" t="s">
        <v>137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6" t="s">
        <v>77</v>
      </c>
      <c r="BK191" s="191">
        <f>ROUND(I191*H191,2)</f>
        <v>0</v>
      </c>
      <c r="BL191" s="16" t="s">
        <v>145</v>
      </c>
      <c r="BM191" s="16" t="s">
        <v>267</v>
      </c>
    </row>
    <row r="192" spans="2:51" s="12" customFormat="1" ht="12">
      <c r="B192" s="192"/>
      <c r="C192" s="193"/>
      <c r="D192" s="194" t="s">
        <v>151</v>
      </c>
      <c r="E192" s="195" t="s">
        <v>1</v>
      </c>
      <c r="F192" s="196" t="s">
        <v>268</v>
      </c>
      <c r="G192" s="193"/>
      <c r="H192" s="197">
        <v>39.23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151</v>
      </c>
      <c r="AU192" s="203" t="s">
        <v>79</v>
      </c>
      <c r="AV192" s="12" t="s">
        <v>79</v>
      </c>
      <c r="AW192" s="12" t="s">
        <v>33</v>
      </c>
      <c r="AX192" s="12" t="s">
        <v>70</v>
      </c>
      <c r="AY192" s="203" t="s">
        <v>137</v>
      </c>
    </row>
    <row r="193" spans="2:51" s="13" customFormat="1" ht="12">
      <c r="B193" s="204"/>
      <c r="C193" s="205"/>
      <c r="D193" s="194" t="s">
        <v>151</v>
      </c>
      <c r="E193" s="206" t="s">
        <v>1</v>
      </c>
      <c r="F193" s="207" t="s">
        <v>153</v>
      </c>
      <c r="G193" s="205"/>
      <c r="H193" s="208">
        <v>39.23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151</v>
      </c>
      <c r="AU193" s="214" t="s">
        <v>79</v>
      </c>
      <c r="AV193" s="13" t="s">
        <v>145</v>
      </c>
      <c r="AW193" s="13" t="s">
        <v>33</v>
      </c>
      <c r="AX193" s="13" t="s">
        <v>77</v>
      </c>
      <c r="AY193" s="214" t="s">
        <v>137</v>
      </c>
    </row>
    <row r="194" spans="2:63" s="11" customFormat="1" ht="22.8" customHeight="1">
      <c r="B194" s="165"/>
      <c r="C194" s="166"/>
      <c r="D194" s="167" t="s">
        <v>69</v>
      </c>
      <c r="E194" s="178" t="s">
        <v>269</v>
      </c>
      <c r="F194" s="178" t="s">
        <v>270</v>
      </c>
      <c r="G194" s="166"/>
      <c r="H194" s="166"/>
      <c r="I194" s="169"/>
      <c r="J194" s="179">
        <f>BK194</f>
        <v>0</v>
      </c>
      <c r="K194" s="166"/>
      <c r="L194" s="170"/>
      <c r="M194" s="171"/>
      <c r="N194" s="172"/>
      <c r="O194" s="172"/>
      <c r="P194" s="173">
        <f>SUM(P195:P216)</f>
        <v>0</v>
      </c>
      <c r="Q194" s="172"/>
      <c r="R194" s="173">
        <f>SUM(R195:R216)</f>
        <v>0</v>
      </c>
      <c r="S194" s="172"/>
      <c r="T194" s="174">
        <f>SUM(T195:T216)</f>
        <v>0.633451</v>
      </c>
      <c r="AR194" s="175" t="s">
        <v>77</v>
      </c>
      <c r="AT194" s="176" t="s">
        <v>69</v>
      </c>
      <c r="AU194" s="176" t="s">
        <v>77</v>
      </c>
      <c r="AY194" s="175" t="s">
        <v>137</v>
      </c>
      <c r="BK194" s="177">
        <f>SUM(BK195:BK216)</f>
        <v>0</v>
      </c>
    </row>
    <row r="195" spans="2:65" s="1" customFormat="1" ht="16.5" customHeight="1">
      <c r="B195" s="33"/>
      <c r="C195" s="180" t="s">
        <v>271</v>
      </c>
      <c r="D195" s="180" t="s">
        <v>140</v>
      </c>
      <c r="E195" s="181" t="s">
        <v>272</v>
      </c>
      <c r="F195" s="182" t="s">
        <v>273</v>
      </c>
      <c r="G195" s="183" t="s">
        <v>160</v>
      </c>
      <c r="H195" s="184">
        <v>2</v>
      </c>
      <c r="I195" s="185"/>
      <c r="J195" s="186">
        <f aca="true" t="shared" si="0" ref="J195:J206">ROUND(I195*H195,2)</f>
        <v>0</v>
      </c>
      <c r="K195" s="182" t="s">
        <v>1</v>
      </c>
      <c r="L195" s="37"/>
      <c r="M195" s="187" t="s">
        <v>1</v>
      </c>
      <c r="N195" s="188" t="s">
        <v>41</v>
      </c>
      <c r="O195" s="59"/>
      <c r="P195" s="189">
        <f aca="true" t="shared" si="1" ref="P195:P206">O195*H195</f>
        <v>0</v>
      </c>
      <c r="Q195" s="189">
        <v>0</v>
      </c>
      <c r="R195" s="189">
        <f aca="true" t="shared" si="2" ref="R195:R206">Q195*H195</f>
        <v>0</v>
      </c>
      <c r="S195" s="189">
        <v>0.0021</v>
      </c>
      <c r="T195" s="190">
        <f aca="true" t="shared" si="3" ref="T195:T206">S195*H195</f>
        <v>0.0042</v>
      </c>
      <c r="AR195" s="16" t="s">
        <v>145</v>
      </c>
      <c r="AT195" s="16" t="s">
        <v>140</v>
      </c>
      <c r="AU195" s="16" t="s">
        <v>79</v>
      </c>
      <c r="AY195" s="16" t="s">
        <v>137</v>
      </c>
      <c r="BE195" s="191">
        <f aca="true" t="shared" si="4" ref="BE195:BE206">IF(N195="základní",J195,0)</f>
        <v>0</v>
      </c>
      <c r="BF195" s="191">
        <f aca="true" t="shared" si="5" ref="BF195:BF206">IF(N195="snížená",J195,0)</f>
        <v>0</v>
      </c>
      <c r="BG195" s="191">
        <f aca="true" t="shared" si="6" ref="BG195:BG206">IF(N195="zákl. přenesená",J195,0)</f>
        <v>0</v>
      </c>
      <c r="BH195" s="191">
        <f aca="true" t="shared" si="7" ref="BH195:BH206">IF(N195="sníž. přenesená",J195,0)</f>
        <v>0</v>
      </c>
      <c r="BI195" s="191">
        <f aca="true" t="shared" si="8" ref="BI195:BI206">IF(N195="nulová",J195,0)</f>
        <v>0</v>
      </c>
      <c r="BJ195" s="16" t="s">
        <v>77</v>
      </c>
      <c r="BK195" s="191">
        <f aca="true" t="shared" si="9" ref="BK195:BK206">ROUND(I195*H195,2)</f>
        <v>0</v>
      </c>
      <c r="BL195" s="16" t="s">
        <v>145</v>
      </c>
      <c r="BM195" s="16" t="s">
        <v>274</v>
      </c>
    </row>
    <row r="196" spans="2:65" s="1" customFormat="1" ht="16.5" customHeight="1">
      <c r="B196" s="33"/>
      <c r="C196" s="180" t="s">
        <v>275</v>
      </c>
      <c r="D196" s="180" t="s">
        <v>140</v>
      </c>
      <c r="E196" s="181" t="s">
        <v>276</v>
      </c>
      <c r="F196" s="182" t="s">
        <v>277</v>
      </c>
      <c r="G196" s="183" t="s">
        <v>160</v>
      </c>
      <c r="H196" s="184">
        <v>1</v>
      </c>
      <c r="I196" s="185"/>
      <c r="J196" s="186">
        <f t="shared" si="0"/>
        <v>0</v>
      </c>
      <c r="K196" s="182" t="s">
        <v>1</v>
      </c>
      <c r="L196" s="37"/>
      <c r="M196" s="187" t="s">
        <v>1</v>
      </c>
      <c r="N196" s="188" t="s">
        <v>41</v>
      </c>
      <c r="O196" s="59"/>
      <c r="P196" s="189">
        <f t="shared" si="1"/>
        <v>0</v>
      </c>
      <c r="Q196" s="189">
        <v>0</v>
      </c>
      <c r="R196" s="189">
        <f t="shared" si="2"/>
        <v>0</v>
      </c>
      <c r="S196" s="189">
        <v>0.00198</v>
      </c>
      <c r="T196" s="190">
        <f t="shared" si="3"/>
        <v>0.00198</v>
      </c>
      <c r="AR196" s="16" t="s">
        <v>145</v>
      </c>
      <c r="AT196" s="16" t="s">
        <v>140</v>
      </c>
      <c r="AU196" s="16" t="s">
        <v>79</v>
      </c>
      <c r="AY196" s="16" t="s">
        <v>137</v>
      </c>
      <c r="BE196" s="191">
        <f t="shared" si="4"/>
        <v>0</v>
      </c>
      <c r="BF196" s="191">
        <f t="shared" si="5"/>
        <v>0</v>
      </c>
      <c r="BG196" s="191">
        <f t="shared" si="6"/>
        <v>0</v>
      </c>
      <c r="BH196" s="191">
        <f t="shared" si="7"/>
        <v>0</v>
      </c>
      <c r="BI196" s="191">
        <f t="shared" si="8"/>
        <v>0</v>
      </c>
      <c r="BJ196" s="16" t="s">
        <v>77</v>
      </c>
      <c r="BK196" s="191">
        <f t="shared" si="9"/>
        <v>0</v>
      </c>
      <c r="BL196" s="16" t="s">
        <v>145</v>
      </c>
      <c r="BM196" s="16" t="s">
        <v>278</v>
      </c>
    </row>
    <row r="197" spans="2:65" s="1" customFormat="1" ht="16.5" customHeight="1">
      <c r="B197" s="33"/>
      <c r="C197" s="180" t="s">
        <v>279</v>
      </c>
      <c r="D197" s="180" t="s">
        <v>140</v>
      </c>
      <c r="E197" s="181" t="s">
        <v>280</v>
      </c>
      <c r="F197" s="182" t="s">
        <v>281</v>
      </c>
      <c r="G197" s="183" t="s">
        <v>160</v>
      </c>
      <c r="H197" s="184">
        <v>6</v>
      </c>
      <c r="I197" s="185"/>
      <c r="J197" s="186">
        <f t="shared" si="0"/>
        <v>0</v>
      </c>
      <c r="K197" s="182" t="s">
        <v>1</v>
      </c>
      <c r="L197" s="37"/>
      <c r="M197" s="187" t="s">
        <v>1</v>
      </c>
      <c r="N197" s="188" t="s">
        <v>41</v>
      </c>
      <c r="O197" s="59"/>
      <c r="P197" s="189">
        <f t="shared" si="1"/>
        <v>0</v>
      </c>
      <c r="Q197" s="189">
        <v>0</v>
      </c>
      <c r="R197" s="189">
        <f t="shared" si="2"/>
        <v>0</v>
      </c>
      <c r="S197" s="189">
        <v>0.00213</v>
      </c>
      <c r="T197" s="190">
        <f t="shared" si="3"/>
        <v>0.01278</v>
      </c>
      <c r="AR197" s="16" t="s">
        <v>145</v>
      </c>
      <c r="AT197" s="16" t="s">
        <v>140</v>
      </c>
      <c r="AU197" s="16" t="s">
        <v>79</v>
      </c>
      <c r="AY197" s="16" t="s">
        <v>137</v>
      </c>
      <c r="BE197" s="191">
        <f t="shared" si="4"/>
        <v>0</v>
      </c>
      <c r="BF197" s="191">
        <f t="shared" si="5"/>
        <v>0</v>
      </c>
      <c r="BG197" s="191">
        <f t="shared" si="6"/>
        <v>0</v>
      </c>
      <c r="BH197" s="191">
        <f t="shared" si="7"/>
        <v>0</v>
      </c>
      <c r="BI197" s="191">
        <f t="shared" si="8"/>
        <v>0</v>
      </c>
      <c r="BJ197" s="16" t="s">
        <v>77</v>
      </c>
      <c r="BK197" s="191">
        <f t="shared" si="9"/>
        <v>0</v>
      </c>
      <c r="BL197" s="16" t="s">
        <v>145</v>
      </c>
      <c r="BM197" s="16" t="s">
        <v>282</v>
      </c>
    </row>
    <row r="198" spans="2:65" s="1" customFormat="1" ht="16.5" customHeight="1">
      <c r="B198" s="33"/>
      <c r="C198" s="180" t="s">
        <v>283</v>
      </c>
      <c r="D198" s="180" t="s">
        <v>140</v>
      </c>
      <c r="E198" s="181" t="s">
        <v>284</v>
      </c>
      <c r="F198" s="182" t="s">
        <v>285</v>
      </c>
      <c r="G198" s="183" t="s">
        <v>160</v>
      </c>
      <c r="H198" s="184">
        <v>3</v>
      </c>
      <c r="I198" s="185"/>
      <c r="J198" s="186">
        <f t="shared" si="0"/>
        <v>0</v>
      </c>
      <c r="K198" s="182" t="s">
        <v>1</v>
      </c>
      <c r="L198" s="37"/>
      <c r="M198" s="187" t="s">
        <v>1</v>
      </c>
      <c r="N198" s="188" t="s">
        <v>41</v>
      </c>
      <c r="O198" s="59"/>
      <c r="P198" s="189">
        <f t="shared" si="1"/>
        <v>0</v>
      </c>
      <c r="Q198" s="189">
        <v>0</v>
      </c>
      <c r="R198" s="189">
        <f t="shared" si="2"/>
        <v>0</v>
      </c>
      <c r="S198" s="189">
        <v>0.00023</v>
      </c>
      <c r="T198" s="190">
        <f t="shared" si="3"/>
        <v>0.0006900000000000001</v>
      </c>
      <c r="AR198" s="16" t="s">
        <v>145</v>
      </c>
      <c r="AT198" s="16" t="s">
        <v>140</v>
      </c>
      <c r="AU198" s="16" t="s">
        <v>79</v>
      </c>
      <c r="AY198" s="16" t="s">
        <v>137</v>
      </c>
      <c r="BE198" s="191">
        <f t="shared" si="4"/>
        <v>0</v>
      </c>
      <c r="BF198" s="191">
        <f t="shared" si="5"/>
        <v>0</v>
      </c>
      <c r="BG198" s="191">
        <f t="shared" si="6"/>
        <v>0</v>
      </c>
      <c r="BH198" s="191">
        <f t="shared" si="7"/>
        <v>0</v>
      </c>
      <c r="BI198" s="191">
        <f t="shared" si="8"/>
        <v>0</v>
      </c>
      <c r="BJ198" s="16" t="s">
        <v>77</v>
      </c>
      <c r="BK198" s="191">
        <f t="shared" si="9"/>
        <v>0</v>
      </c>
      <c r="BL198" s="16" t="s">
        <v>145</v>
      </c>
      <c r="BM198" s="16" t="s">
        <v>286</v>
      </c>
    </row>
    <row r="199" spans="2:65" s="1" customFormat="1" ht="16.5" customHeight="1">
      <c r="B199" s="33"/>
      <c r="C199" s="180" t="s">
        <v>287</v>
      </c>
      <c r="D199" s="180" t="s">
        <v>140</v>
      </c>
      <c r="E199" s="181" t="s">
        <v>288</v>
      </c>
      <c r="F199" s="182" t="s">
        <v>289</v>
      </c>
      <c r="G199" s="183" t="s">
        <v>290</v>
      </c>
      <c r="H199" s="184">
        <v>1</v>
      </c>
      <c r="I199" s="185"/>
      <c r="J199" s="186">
        <f t="shared" si="0"/>
        <v>0</v>
      </c>
      <c r="K199" s="182" t="s">
        <v>1</v>
      </c>
      <c r="L199" s="37"/>
      <c r="M199" s="187" t="s">
        <v>1</v>
      </c>
      <c r="N199" s="188" t="s">
        <v>41</v>
      </c>
      <c r="O199" s="59"/>
      <c r="P199" s="189">
        <f t="shared" si="1"/>
        <v>0</v>
      </c>
      <c r="Q199" s="189">
        <v>0</v>
      </c>
      <c r="R199" s="189">
        <f t="shared" si="2"/>
        <v>0</v>
      </c>
      <c r="S199" s="189">
        <v>0.01933</v>
      </c>
      <c r="T199" s="190">
        <f t="shared" si="3"/>
        <v>0.01933</v>
      </c>
      <c r="AR199" s="16" t="s">
        <v>145</v>
      </c>
      <c r="AT199" s="16" t="s">
        <v>140</v>
      </c>
      <c r="AU199" s="16" t="s">
        <v>79</v>
      </c>
      <c r="AY199" s="16" t="s">
        <v>137</v>
      </c>
      <c r="BE199" s="191">
        <f t="shared" si="4"/>
        <v>0</v>
      </c>
      <c r="BF199" s="191">
        <f t="shared" si="5"/>
        <v>0</v>
      </c>
      <c r="BG199" s="191">
        <f t="shared" si="6"/>
        <v>0</v>
      </c>
      <c r="BH199" s="191">
        <f t="shared" si="7"/>
        <v>0</v>
      </c>
      <c r="BI199" s="191">
        <f t="shared" si="8"/>
        <v>0</v>
      </c>
      <c r="BJ199" s="16" t="s">
        <v>77</v>
      </c>
      <c r="BK199" s="191">
        <f t="shared" si="9"/>
        <v>0</v>
      </c>
      <c r="BL199" s="16" t="s">
        <v>145</v>
      </c>
      <c r="BM199" s="16" t="s">
        <v>291</v>
      </c>
    </row>
    <row r="200" spans="2:65" s="1" customFormat="1" ht="16.5" customHeight="1">
      <c r="B200" s="33"/>
      <c r="C200" s="180" t="s">
        <v>292</v>
      </c>
      <c r="D200" s="180" t="s">
        <v>140</v>
      </c>
      <c r="E200" s="181" t="s">
        <v>293</v>
      </c>
      <c r="F200" s="182" t="s">
        <v>294</v>
      </c>
      <c r="G200" s="183" t="s">
        <v>290</v>
      </c>
      <c r="H200" s="184">
        <v>1</v>
      </c>
      <c r="I200" s="185"/>
      <c r="J200" s="186">
        <f t="shared" si="0"/>
        <v>0</v>
      </c>
      <c r="K200" s="182" t="s">
        <v>1</v>
      </c>
      <c r="L200" s="37"/>
      <c r="M200" s="187" t="s">
        <v>1</v>
      </c>
      <c r="N200" s="188" t="s">
        <v>41</v>
      </c>
      <c r="O200" s="59"/>
      <c r="P200" s="189">
        <f t="shared" si="1"/>
        <v>0</v>
      </c>
      <c r="Q200" s="189">
        <v>0</v>
      </c>
      <c r="R200" s="189">
        <f t="shared" si="2"/>
        <v>0</v>
      </c>
      <c r="S200" s="189">
        <v>0.01946</v>
      </c>
      <c r="T200" s="190">
        <f t="shared" si="3"/>
        <v>0.01946</v>
      </c>
      <c r="AR200" s="16" t="s">
        <v>145</v>
      </c>
      <c r="AT200" s="16" t="s">
        <v>140</v>
      </c>
      <c r="AU200" s="16" t="s">
        <v>79</v>
      </c>
      <c r="AY200" s="16" t="s">
        <v>137</v>
      </c>
      <c r="BE200" s="191">
        <f t="shared" si="4"/>
        <v>0</v>
      </c>
      <c r="BF200" s="191">
        <f t="shared" si="5"/>
        <v>0</v>
      </c>
      <c r="BG200" s="191">
        <f t="shared" si="6"/>
        <v>0</v>
      </c>
      <c r="BH200" s="191">
        <f t="shared" si="7"/>
        <v>0</v>
      </c>
      <c r="BI200" s="191">
        <f t="shared" si="8"/>
        <v>0</v>
      </c>
      <c r="BJ200" s="16" t="s">
        <v>77</v>
      </c>
      <c r="BK200" s="191">
        <f t="shared" si="9"/>
        <v>0</v>
      </c>
      <c r="BL200" s="16" t="s">
        <v>145</v>
      </c>
      <c r="BM200" s="16" t="s">
        <v>295</v>
      </c>
    </row>
    <row r="201" spans="2:65" s="1" customFormat="1" ht="16.5" customHeight="1">
      <c r="B201" s="33"/>
      <c r="C201" s="180" t="s">
        <v>296</v>
      </c>
      <c r="D201" s="180" t="s">
        <v>140</v>
      </c>
      <c r="E201" s="181" t="s">
        <v>297</v>
      </c>
      <c r="F201" s="182" t="s">
        <v>298</v>
      </c>
      <c r="G201" s="183" t="s">
        <v>290</v>
      </c>
      <c r="H201" s="184">
        <v>1</v>
      </c>
      <c r="I201" s="185"/>
      <c r="J201" s="186">
        <f t="shared" si="0"/>
        <v>0</v>
      </c>
      <c r="K201" s="182" t="s">
        <v>1</v>
      </c>
      <c r="L201" s="37"/>
      <c r="M201" s="187" t="s">
        <v>1</v>
      </c>
      <c r="N201" s="188" t="s">
        <v>41</v>
      </c>
      <c r="O201" s="59"/>
      <c r="P201" s="189">
        <f t="shared" si="1"/>
        <v>0</v>
      </c>
      <c r="Q201" s="189">
        <v>0</v>
      </c>
      <c r="R201" s="189">
        <f t="shared" si="2"/>
        <v>0</v>
      </c>
      <c r="S201" s="189">
        <v>0.088</v>
      </c>
      <c r="T201" s="190">
        <f t="shared" si="3"/>
        <v>0.088</v>
      </c>
      <c r="AR201" s="16" t="s">
        <v>145</v>
      </c>
      <c r="AT201" s="16" t="s">
        <v>140</v>
      </c>
      <c r="AU201" s="16" t="s">
        <v>79</v>
      </c>
      <c r="AY201" s="16" t="s">
        <v>137</v>
      </c>
      <c r="BE201" s="191">
        <f t="shared" si="4"/>
        <v>0</v>
      </c>
      <c r="BF201" s="191">
        <f t="shared" si="5"/>
        <v>0</v>
      </c>
      <c r="BG201" s="191">
        <f t="shared" si="6"/>
        <v>0</v>
      </c>
      <c r="BH201" s="191">
        <f t="shared" si="7"/>
        <v>0</v>
      </c>
      <c r="BI201" s="191">
        <f t="shared" si="8"/>
        <v>0</v>
      </c>
      <c r="BJ201" s="16" t="s">
        <v>77</v>
      </c>
      <c r="BK201" s="191">
        <f t="shared" si="9"/>
        <v>0</v>
      </c>
      <c r="BL201" s="16" t="s">
        <v>145</v>
      </c>
      <c r="BM201" s="16" t="s">
        <v>299</v>
      </c>
    </row>
    <row r="202" spans="2:65" s="1" customFormat="1" ht="16.5" customHeight="1">
      <c r="B202" s="33"/>
      <c r="C202" s="180" t="s">
        <v>300</v>
      </c>
      <c r="D202" s="180" t="s">
        <v>140</v>
      </c>
      <c r="E202" s="181" t="s">
        <v>301</v>
      </c>
      <c r="F202" s="182" t="s">
        <v>302</v>
      </c>
      <c r="G202" s="183" t="s">
        <v>143</v>
      </c>
      <c r="H202" s="184">
        <v>2</v>
      </c>
      <c r="I202" s="185"/>
      <c r="J202" s="186">
        <f t="shared" si="0"/>
        <v>0</v>
      </c>
      <c r="K202" s="182" t="s">
        <v>1</v>
      </c>
      <c r="L202" s="37"/>
      <c r="M202" s="187" t="s">
        <v>1</v>
      </c>
      <c r="N202" s="188" t="s">
        <v>41</v>
      </c>
      <c r="O202" s="59"/>
      <c r="P202" s="189">
        <f t="shared" si="1"/>
        <v>0</v>
      </c>
      <c r="Q202" s="189">
        <v>0</v>
      </c>
      <c r="R202" s="189">
        <f t="shared" si="2"/>
        <v>0</v>
      </c>
      <c r="S202" s="189">
        <v>0.00049</v>
      </c>
      <c r="T202" s="190">
        <f t="shared" si="3"/>
        <v>0.00098</v>
      </c>
      <c r="AR202" s="16" t="s">
        <v>145</v>
      </c>
      <c r="AT202" s="16" t="s">
        <v>140</v>
      </c>
      <c r="AU202" s="16" t="s">
        <v>79</v>
      </c>
      <c r="AY202" s="16" t="s">
        <v>137</v>
      </c>
      <c r="BE202" s="191">
        <f t="shared" si="4"/>
        <v>0</v>
      </c>
      <c r="BF202" s="191">
        <f t="shared" si="5"/>
        <v>0</v>
      </c>
      <c r="BG202" s="191">
        <f t="shared" si="6"/>
        <v>0</v>
      </c>
      <c r="BH202" s="191">
        <f t="shared" si="7"/>
        <v>0</v>
      </c>
      <c r="BI202" s="191">
        <f t="shared" si="8"/>
        <v>0</v>
      </c>
      <c r="BJ202" s="16" t="s">
        <v>77</v>
      </c>
      <c r="BK202" s="191">
        <f t="shared" si="9"/>
        <v>0</v>
      </c>
      <c r="BL202" s="16" t="s">
        <v>145</v>
      </c>
      <c r="BM202" s="16" t="s">
        <v>303</v>
      </c>
    </row>
    <row r="203" spans="2:65" s="1" customFormat="1" ht="16.5" customHeight="1">
      <c r="B203" s="33"/>
      <c r="C203" s="180" t="s">
        <v>304</v>
      </c>
      <c r="D203" s="180" t="s">
        <v>140</v>
      </c>
      <c r="E203" s="181" t="s">
        <v>305</v>
      </c>
      <c r="F203" s="182" t="s">
        <v>306</v>
      </c>
      <c r="G203" s="183" t="s">
        <v>290</v>
      </c>
      <c r="H203" s="184">
        <v>1</v>
      </c>
      <c r="I203" s="185"/>
      <c r="J203" s="186">
        <f t="shared" si="0"/>
        <v>0</v>
      </c>
      <c r="K203" s="182" t="s">
        <v>1</v>
      </c>
      <c r="L203" s="37"/>
      <c r="M203" s="187" t="s">
        <v>1</v>
      </c>
      <c r="N203" s="188" t="s">
        <v>41</v>
      </c>
      <c r="O203" s="59"/>
      <c r="P203" s="189">
        <f t="shared" si="1"/>
        <v>0</v>
      </c>
      <c r="Q203" s="189">
        <v>0</v>
      </c>
      <c r="R203" s="189">
        <f t="shared" si="2"/>
        <v>0</v>
      </c>
      <c r="S203" s="189">
        <v>0.00086</v>
      </c>
      <c r="T203" s="190">
        <f t="shared" si="3"/>
        <v>0.00086</v>
      </c>
      <c r="AR203" s="16" t="s">
        <v>145</v>
      </c>
      <c r="AT203" s="16" t="s">
        <v>140</v>
      </c>
      <c r="AU203" s="16" t="s">
        <v>79</v>
      </c>
      <c r="AY203" s="16" t="s">
        <v>137</v>
      </c>
      <c r="BE203" s="191">
        <f t="shared" si="4"/>
        <v>0</v>
      </c>
      <c r="BF203" s="191">
        <f t="shared" si="5"/>
        <v>0</v>
      </c>
      <c r="BG203" s="191">
        <f t="shared" si="6"/>
        <v>0</v>
      </c>
      <c r="BH203" s="191">
        <f t="shared" si="7"/>
        <v>0</v>
      </c>
      <c r="BI203" s="191">
        <f t="shared" si="8"/>
        <v>0</v>
      </c>
      <c r="BJ203" s="16" t="s">
        <v>77</v>
      </c>
      <c r="BK203" s="191">
        <f t="shared" si="9"/>
        <v>0</v>
      </c>
      <c r="BL203" s="16" t="s">
        <v>145</v>
      </c>
      <c r="BM203" s="16" t="s">
        <v>307</v>
      </c>
    </row>
    <row r="204" spans="2:65" s="1" customFormat="1" ht="16.5" customHeight="1">
      <c r="B204" s="33"/>
      <c r="C204" s="180" t="s">
        <v>308</v>
      </c>
      <c r="D204" s="180" t="s">
        <v>140</v>
      </c>
      <c r="E204" s="181" t="s">
        <v>309</v>
      </c>
      <c r="F204" s="182" t="s">
        <v>310</v>
      </c>
      <c r="G204" s="183" t="s">
        <v>143</v>
      </c>
      <c r="H204" s="184">
        <v>1</v>
      </c>
      <c r="I204" s="185"/>
      <c r="J204" s="186">
        <f t="shared" si="0"/>
        <v>0</v>
      </c>
      <c r="K204" s="182" t="s">
        <v>1</v>
      </c>
      <c r="L204" s="37"/>
      <c r="M204" s="187" t="s">
        <v>1</v>
      </c>
      <c r="N204" s="188" t="s">
        <v>41</v>
      </c>
      <c r="O204" s="59"/>
      <c r="P204" s="189">
        <f t="shared" si="1"/>
        <v>0</v>
      </c>
      <c r="Q204" s="189">
        <v>0</v>
      </c>
      <c r="R204" s="189">
        <f t="shared" si="2"/>
        <v>0</v>
      </c>
      <c r="S204" s="189">
        <v>0.00225</v>
      </c>
      <c r="T204" s="190">
        <f t="shared" si="3"/>
        <v>0.00225</v>
      </c>
      <c r="AR204" s="16" t="s">
        <v>145</v>
      </c>
      <c r="AT204" s="16" t="s">
        <v>140</v>
      </c>
      <c r="AU204" s="16" t="s">
        <v>79</v>
      </c>
      <c r="AY204" s="16" t="s">
        <v>137</v>
      </c>
      <c r="BE204" s="191">
        <f t="shared" si="4"/>
        <v>0</v>
      </c>
      <c r="BF204" s="191">
        <f t="shared" si="5"/>
        <v>0</v>
      </c>
      <c r="BG204" s="191">
        <f t="shared" si="6"/>
        <v>0</v>
      </c>
      <c r="BH204" s="191">
        <f t="shared" si="7"/>
        <v>0</v>
      </c>
      <c r="BI204" s="191">
        <f t="shared" si="8"/>
        <v>0</v>
      </c>
      <c r="BJ204" s="16" t="s">
        <v>77</v>
      </c>
      <c r="BK204" s="191">
        <f t="shared" si="9"/>
        <v>0</v>
      </c>
      <c r="BL204" s="16" t="s">
        <v>145</v>
      </c>
      <c r="BM204" s="16" t="s">
        <v>311</v>
      </c>
    </row>
    <row r="205" spans="2:65" s="1" customFormat="1" ht="16.5" customHeight="1">
      <c r="B205" s="33"/>
      <c r="C205" s="180" t="s">
        <v>312</v>
      </c>
      <c r="D205" s="180" t="s">
        <v>140</v>
      </c>
      <c r="E205" s="181" t="s">
        <v>313</v>
      </c>
      <c r="F205" s="182" t="s">
        <v>314</v>
      </c>
      <c r="G205" s="183" t="s">
        <v>143</v>
      </c>
      <c r="H205" s="184">
        <v>1</v>
      </c>
      <c r="I205" s="185"/>
      <c r="J205" s="186">
        <f t="shared" si="0"/>
        <v>0</v>
      </c>
      <c r="K205" s="182" t="s">
        <v>1</v>
      </c>
      <c r="L205" s="37"/>
      <c r="M205" s="187" t="s">
        <v>1</v>
      </c>
      <c r="N205" s="188" t="s">
        <v>41</v>
      </c>
      <c r="O205" s="59"/>
      <c r="P205" s="189">
        <f t="shared" si="1"/>
        <v>0</v>
      </c>
      <c r="Q205" s="189">
        <v>0</v>
      </c>
      <c r="R205" s="189">
        <f t="shared" si="2"/>
        <v>0</v>
      </c>
      <c r="S205" s="189">
        <v>0.00086</v>
      </c>
      <c r="T205" s="190">
        <f t="shared" si="3"/>
        <v>0.00086</v>
      </c>
      <c r="AR205" s="16" t="s">
        <v>145</v>
      </c>
      <c r="AT205" s="16" t="s">
        <v>140</v>
      </c>
      <c r="AU205" s="16" t="s">
        <v>79</v>
      </c>
      <c r="AY205" s="16" t="s">
        <v>137</v>
      </c>
      <c r="BE205" s="191">
        <f t="shared" si="4"/>
        <v>0</v>
      </c>
      <c r="BF205" s="191">
        <f t="shared" si="5"/>
        <v>0</v>
      </c>
      <c r="BG205" s="191">
        <f t="shared" si="6"/>
        <v>0</v>
      </c>
      <c r="BH205" s="191">
        <f t="shared" si="7"/>
        <v>0</v>
      </c>
      <c r="BI205" s="191">
        <f t="shared" si="8"/>
        <v>0</v>
      </c>
      <c r="BJ205" s="16" t="s">
        <v>77</v>
      </c>
      <c r="BK205" s="191">
        <f t="shared" si="9"/>
        <v>0</v>
      </c>
      <c r="BL205" s="16" t="s">
        <v>145</v>
      </c>
      <c r="BM205" s="16" t="s">
        <v>315</v>
      </c>
    </row>
    <row r="206" spans="2:65" s="1" customFormat="1" ht="16.5" customHeight="1">
      <c r="B206" s="33"/>
      <c r="C206" s="180" t="s">
        <v>316</v>
      </c>
      <c r="D206" s="180" t="s">
        <v>140</v>
      </c>
      <c r="E206" s="181" t="s">
        <v>317</v>
      </c>
      <c r="F206" s="182" t="s">
        <v>318</v>
      </c>
      <c r="G206" s="183" t="s">
        <v>149</v>
      </c>
      <c r="H206" s="184">
        <v>24.9</v>
      </c>
      <c r="I206" s="185"/>
      <c r="J206" s="186">
        <f t="shared" si="0"/>
        <v>0</v>
      </c>
      <c r="K206" s="182" t="s">
        <v>1</v>
      </c>
      <c r="L206" s="37"/>
      <c r="M206" s="187" t="s">
        <v>1</v>
      </c>
      <c r="N206" s="188" t="s">
        <v>41</v>
      </c>
      <c r="O206" s="59"/>
      <c r="P206" s="189">
        <f t="shared" si="1"/>
        <v>0</v>
      </c>
      <c r="Q206" s="189">
        <v>0</v>
      </c>
      <c r="R206" s="189">
        <f t="shared" si="2"/>
        <v>0</v>
      </c>
      <c r="S206" s="189">
        <v>0.01695</v>
      </c>
      <c r="T206" s="190">
        <f t="shared" si="3"/>
        <v>0.42205499999999996</v>
      </c>
      <c r="AR206" s="16" t="s">
        <v>145</v>
      </c>
      <c r="AT206" s="16" t="s">
        <v>140</v>
      </c>
      <c r="AU206" s="16" t="s">
        <v>79</v>
      </c>
      <c r="AY206" s="16" t="s">
        <v>137</v>
      </c>
      <c r="BE206" s="191">
        <f t="shared" si="4"/>
        <v>0</v>
      </c>
      <c r="BF206" s="191">
        <f t="shared" si="5"/>
        <v>0</v>
      </c>
      <c r="BG206" s="191">
        <f t="shared" si="6"/>
        <v>0</v>
      </c>
      <c r="BH206" s="191">
        <f t="shared" si="7"/>
        <v>0</v>
      </c>
      <c r="BI206" s="191">
        <f t="shared" si="8"/>
        <v>0</v>
      </c>
      <c r="BJ206" s="16" t="s">
        <v>77</v>
      </c>
      <c r="BK206" s="191">
        <f t="shared" si="9"/>
        <v>0</v>
      </c>
      <c r="BL206" s="16" t="s">
        <v>145</v>
      </c>
      <c r="BM206" s="16" t="s">
        <v>319</v>
      </c>
    </row>
    <row r="207" spans="2:51" s="14" customFormat="1" ht="12">
      <c r="B207" s="215"/>
      <c r="C207" s="216"/>
      <c r="D207" s="194" t="s">
        <v>151</v>
      </c>
      <c r="E207" s="217" t="s">
        <v>1</v>
      </c>
      <c r="F207" s="218" t="s">
        <v>320</v>
      </c>
      <c r="G207" s="216"/>
      <c r="H207" s="217" t="s">
        <v>1</v>
      </c>
      <c r="I207" s="219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151</v>
      </c>
      <c r="AU207" s="224" t="s">
        <v>79</v>
      </c>
      <c r="AV207" s="14" t="s">
        <v>77</v>
      </c>
      <c r="AW207" s="14" t="s">
        <v>33</v>
      </c>
      <c r="AX207" s="14" t="s">
        <v>70</v>
      </c>
      <c r="AY207" s="224" t="s">
        <v>137</v>
      </c>
    </row>
    <row r="208" spans="2:51" s="12" customFormat="1" ht="12">
      <c r="B208" s="192"/>
      <c r="C208" s="193"/>
      <c r="D208" s="194" t="s">
        <v>151</v>
      </c>
      <c r="E208" s="195" t="s">
        <v>1</v>
      </c>
      <c r="F208" s="196" t="s">
        <v>321</v>
      </c>
      <c r="G208" s="193"/>
      <c r="H208" s="197">
        <v>24.9</v>
      </c>
      <c r="I208" s="198"/>
      <c r="J208" s="193"/>
      <c r="K208" s="193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151</v>
      </c>
      <c r="AU208" s="203" t="s">
        <v>79</v>
      </c>
      <c r="AV208" s="12" t="s">
        <v>79</v>
      </c>
      <c r="AW208" s="12" t="s">
        <v>33</v>
      </c>
      <c r="AX208" s="12" t="s">
        <v>70</v>
      </c>
      <c r="AY208" s="203" t="s">
        <v>137</v>
      </c>
    </row>
    <row r="209" spans="2:51" s="13" customFormat="1" ht="12">
      <c r="B209" s="204"/>
      <c r="C209" s="205"/>
      <c r="D209" s="194" t="s">
        <v>151</v>
      </c>
      <c r="E209" s="206" t="s">
        <v>1</v>
      </c>
      <c r="F209" s="207" t="s">
        <v>153</v>
      </c>
      <c r="G209" s="205"/>
      <c r="H209" s="208">
        <v>24.9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151</v>
      </c>
      <c r="AU209" s="214" t="s">
        <v>79</v>
      </c>
      <c r="AV209" s="13" t="s">
        <v>145</v>
      </c>
      <c r="AW209" s="13" t="s">
        <v>4</v>
      </c>
      <c r="AX209" s="13" t="s">
        <v>77</v>
      </c>
      <c r="AY209" s="214" t="s">
        <v>137</v>
      </c>
    </row>
    <row r="210" spans="2:65" s="1" customFormat="1" ht="22.5" customHeight="1">
      <c r="B210" s="33"/>
      <c r="C210" s="180" t="s">
        <v>322</v>
      </c>
      <c r="D210" s="180" t="s">
        <v>140</v>
      </c>
      <c r="E210" s="181" t="s">
        <v>323</v>
      </c>
      <c r="F210" s="182" t="s">
        <v>324</v>
      </c>
      <c r="G210" s="183" t="s">
        <v>143</v>
      </c>
      <c r="H210" s="184">
        <v>2</v>
      </c>
      <c r="I210" s="185"/>
      <c r="J210" s="186">
        <f>ROUND(I210*H210,2)</f>
        <v>0</v>
      </c>
      <c r="K210" s="182" t="s">
        <v>1</v>
      </c>
      <c r="L210" s="37"/>
      <c r="M210" s="187" t="s">
        <v>1</v>
      </c>
      <c r="N210" s="188" t="s">
        <v>41</v>
      </c>
      <c r="O210" s="59"/>
      <c r="P210" s="189">
        <f>O210*H210</f>
        <v>0</v>
      </c>
      <c r="Q210" s="189">
        <v>0</v>
      </c>
      <c r="R210" s="189">
        <f>Q210*H210</f>
        <v>0</v>
      </c>
      <c r="S210" s="189">
        <v>0.024</v>
      </c>
      <c r="T210" s="190">
        <f>S210*H210</f>
        <v>0.048</v>
      </c>
      <c r="AR210" s="16" t="s">
        <v>145</v>
      </c>
      <c r="AT210" s="16" t="s">
        <v>140</v>
      </c>
      <c r="AU210" s="16" t="s">
        <v>79</v>
      </c>
      <c r="AY210" s="16" t="s">
        <v>137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6" t="s">
        <v>77</v>
      </c>
      <c r="BK210" s="191">
        <f>ROUND(I210*H210,2)</f>
        <v>0</v>
      </c>
      <c r="BL210" s="16" t="s">
        <v>145</v>
      </c>
      <c r="BM210" s="16" t="s">
        <v>325</v>
      </c>
    </row>
    <row r="211" spans="2:65" s="1" customFormat="1" ht="16.5" customHeight="1">
      <c r="B211" s="33"/>
      <c r="C211" s="180" t="s">
        <v>326</v>
      </c>
      <c r="D211" s="180" t="s">
        <v>140</v>
      </c>
      <c r="E211" s="181" t="s">
        <v>327</v>
      </c>
      <c r="F211" s="182" t="s">
        <v>328</v>
      </c>
      <c r="G211" s="183" t="s">
        <v>149</v>
      </c>
      <c r="H211" s="184">
        <v>3.62</v>
      </c>
      <c r="I211" s="185"/>
      <c r="J211" s="186">
        <f>ROUND(I211*H211,2)</f>
        <v>0</v>
      </c>
      <c r="K211" s="182" t="s">
        <v>1</v>
      </c>
      <c r="L211" s="37"/>
      <c r="M211" s="187" t="s">
        <v>1</v>
      </c>
      <c r="N211" s="188" t="s">
        <v>41</v>
      </c>
      <c r="O211" s="59"/>
      <c r="P211" s="189">
        <f>O211*H211</f>
        <v>0</v>
      </c>
      <c r="Q211" s="189">
        <v>0</v>
      </c>
      <c r="R211" s="189">
        <f>Q211*H211</f>
        <v>0</v>
      </c>
      <c r="S211" s="189">
        <v>0.003</v>
      </c>
      <c r="T211" s="190">
        <f>S211*H211</f>
        <v>0.01086</v>
      </c>
      <c r="AR211" s="16" t="s">
        <v>145</v>
      </c>
      <c r="AT211" s="16" t="s">
        <v>140</v>
      </c>
      <c r="AU211" s="16" t="s">
        <v>79</v>
      </c>
      <c r="AY211" s="16" t="s">
        <v>137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6" t="s">
        <v>77</v>
      </c>
      <c r="BK211" s="191">
        <f>ROUND(I211*H211,2)</f>
        <v>0</v>
      </c>
      <c r="BL211" s="16" t="s">
        <v>145</v>
      </c>
      <c r="BM211" s="16" t="s">
        <v>329</v>
      </c>
    </row>
    <row r="212" spans="2:51" s="12" customFormat="1" ht="12">
      <c r="B212" s="192"/>
      <c r="C212" s="193"/>
      <c r="D212" s="194" t="s">
        <v>151</v>
      </c>
      <c r="E212" s="195" t="s">
        <v>1</v>
      </c>
      <c r="F212" s="196" t="s">
        <v>330</v>
      </c>
      <c r="G212" s="193"/>
      <c r="H212" s="197">
        <v>3.62</v>
      </c>
      <c r="I212" s="198"/>
      <c r="J212" s="193"/>
      <c r="K212" s="193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151</v>
      </c>
      <c r="AU212" s="203" t="s">
        <v>79</v>
      </c>
      <c r="AV212" s="12" t="s">
        <v>79</v>
      </c>
      <c r="AW212" s="12" t="s">
        <v>33</v>
      </c>
      <c r="AX212" s="12" t="s">
        <v>70</v>
      </c>
      <c r="AY212" s="203" t="s">
        <v>137</v>
      </c>
    </row>
    <row r="213" spans="2:51" s="13" customFormat="1" ht="12">
      <c r="B213" s="204"/>
      <c r="C213" s="205"/>
      <c r="D213" s="194" t="s">
        <v>151</v>
      </c>
      <c r="E213" s="206" t="s">
        <v>1</v>
      </c>
      <c r="F213" s="207" t="s">
        <v>153</v>
      </c>
      <c r="G213" s="205"/>
      <c r="H213" s="208">
        <v>3.62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151</v>
      </c>
      <c r="AU213" s="214" t="s">
        <v>79</v>
      </c>
      <c r="AV213" s="13" t="s">
        <v>145</v>
      </c>
      <c r="AW213" s="13" t="s">
        <v>33</v>
      </c>
      <c r="AX213" s="13" t="s">
        <v>77</v>
      </c>
      <c r="AY213" s="214" t="s">
        <v>137</v>
      </c>
    </row>
    <row r="214" spans="2:65" s="1" customFormat="1" ht="16.5" customHeight="1">
      <c r="B214" s="33"/>
      <c r="C214" s="180" t="s">
        <v>331</v>
      </c>
      <c r="D214" s="180" t="s">
        <v>140</v>
      </c>
      <c r="E214" s="181" t="s">
        <v>332</v>
      </c>
      <c r="F214" s="182" t="s">
        <v>333</v>
      </c>
      <c r="G214" s="183" t="s">
        <v>160</v>
      </c>
      <c r="H214" s="184">
        <v>3.82</v>
      </c>
      <c r="I214" s="185"/>
      <c r="J214" s="186">
        <f>ROUND(I214*H214,2)</f>
        <v>0</v>
      </c>
      <c r="K214" s="182" t="s">
        <v>1</v>
      </c>
      <c r="L214" s="37"/>
      <c r="M214" s="187" t="s">
        <v>1</v>
      </c>
      <c r="N214" s="188" t="s">
        <v>41</v>
      </c>
      <c r="O214" s="59"/>
      <c r="P214" s="189">
        <f>O214*H214</f>
        <v>0</v>
      </c>
      <c r="Q214" s="189">
        <v>0</v>
      </c>
      <c r="R214" s="189">
        <f>Q214*H214</f>
        <v>0</v>
      </c>
      <c r="S214" s="189">
        <v>0.0003</v>
      </c>
      <c r="T214" s="190">
        <f>S214*H214</f>
        <v>0.0011459999999999999</v>
      </c>
      <c r="AR214" s="16" t="s">
        <v>145</v>
      </c>
      <c r="AT214" s="16" t="s">
        <v>140</v>
      </c>
      <c r="AU214" s="16" t="s">
        <v>79</v>
      </c>
      <c r="AY214" s="16" t="s">
        <v>137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6" t="s">
        <v>77</v>
      </c>
      <c r="BK214" s="191">
        <f>ROUND(I214*H214,2)</f>
        <v>0</v>
      </c>
      <c r="BL214" s="16" t="s">
        <v>145</v>
      </c>
      <c r="BM214" s="16" t="s">
        <v>334</v>
      </c>
    </row>
    <row r="215" spans="2:51" s="12" customFormat="1" ht="12">
      <c r="B215" s="192"/>
      <c r="C215" s="193"/>
      <c r="D215" s="194" t="s">
        <v>151</v>
      </c>
      <c r="E215" s="195" t="s">
        <v>1</v>
      </c>
      <c r="F215" s="196" t="s">
        <v>335</v>
      </c>
      <c r="G215" s="193"/>
      <c r="H215" s="197">
        <v>3.82</v>
      </c>
      <c r="I215" s="198"/>
      <c r="J215" s="193"/>
      <c r="K215" s="193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151</v>
      </c>
      <c r="AU215" s="203" t="s">
        <v>79</v>
      </c>
      <c r="AV215" s="12" t="s">
        <v>79</v>
      </c>
      <c r="AW215" s="12" t="s">
        <v>33</v>
      </c>
      <c r="AX215" s="12" t="s">
        <v>70</v>
      </c>
      <c r="AY215" s="203" t="s">
        <v>137</v>
      </c>
    </row>
    <row r="216" spans="2:51" s="13" customFormat="1" ht="12">
      <c r="B216" s="204"/>
      <c r="C216" s="205"/>
      <c r="D216" s="194" t="s">
        <v>151</v>
      </c>
      <c r="E216" s="206" t="s">
        <v>1</v>
      </c>
      <c r="F216" s="207" t="s">
        <v>153</v>
      </c>
      <c r="G216" s="205"/>
      <c r="H216" s="208">
        <v>3.82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151</v>
      </c>
      <c r="AU216" s="214" t="s">
        <v>79</v>
      </c>
      <c r="AV216" s="13" t="s">
        <v>145</v>
      </c>
      <c r="AW216" s="13" t="s">
        <v>4</v>
      </c>
      <c r="AX216" s="13" t="s">
        <v>77</v>
      </c>
      <c r="AY216" s="214" t="s">
        <v>137</v>
      </c>
    </row>
    <row r="217" spans="2:63" s="11" customFormat="1" ht="22.8" customHeight="1">
      <c r="B217" s="165"/>
      <c r="C217" s="166"/>
      <c r="D217" s="167" t="s">
        <v>69</v>
      </c>
      <c r="E217" s="178" t="s">
        <v>336</v>
      </c>
      <c r="F217" s="178" t="s">
        <v>337</v>
      </c>
      <c r="G217" s="166"/>
      <c r="H217" s="166"/>
      <c r="I217" s="169"/>
      <c r="J217" s="179">
        <f>BK217</f>
        <v>0</v>
      </c>
      <c r="K217" s="166"/>
      <c r="L217" s="170"/>
      <c r="M217" s="171"/>
      <c r="N217" s="172"/>
      <c r="O217" s="172"/>
      <c r="P217" s="173">
        <f>SUM(P218:P222)</f>
        <v>0</v>
      </c>
      <c r="Q217" s="172"/>
      <c r="R217" s="173">
        <f>SUM(R218:R222)</f>
        <v>0</v>
      </c>
      <c r="S217" s="172"/>
      <c r="T217" s="174">
        <f>SUM(T218:T222)</f>
        <v>0</v>
      </c>
      <c r="AR217" s="175" t="s">
        <v>77</v>
      </c>
      <c r="AT217" s="176" t="s">
        <v>69</v>
      </c>
      <c r="AU217" s="176" t="s">
        <v>77</v>
      </c>
      <c r="AY217" s="175" t="s">
        <v>137</v>
      </c>
      <c r="BK217" s="177">
        <f>SUM(BK218:BK222)</f>
        <v>0</v>
      </c>
    </row>
    <row r="218" spans="2:65" s="1" customFormat="1" ht="22.5" customHeight="1">
      <c r="B218" s="33"/>
      <c r="C218" s="180" t="s">
        <v>338</v>
      </c>
      <c r="D218" s="180" t="s">
        <v>140</v>
      </c>
      <c r="E218" s="181" t="s">
        <v>339</v>
      </c>
      <c r="F218" s="182" t="s">
        <v>340</v>
      </c>
      <c r="G218" s="183" t="s">
        <v>341</v>
      </c>
      <c r="H218" s="184">
        <v>2.712</v>
      </c>
      <c r="I218" s="185"/>
      <c r="J218" s="186">
        <f>ROUND(I218*H218,2)</f>
        <v>0</v>
      </c>
      <c r="K218" s="182" t="s">
        <v>1</v>
      </c>
      <c r="L218" s="37"/>
      <c r="M218" s="187" t="s">
        <v>1</v>
      </c>
      <c r="N218" s="188" t="s">
        <v>41</v>
      </c>
      <c r="O218" s="59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AR218" s="16" t="s">
        <v>145</v>
      </c>
      <c r="AT218" s="16" t="s">
        <v>140</v>
      </c>
      <c r="AU218" s="16" t="s">
        <v>79</v>
      </c>
      <c r="AY218" s="16" t="s">
        <v>137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6" t="s">
        <v>77</v>
      </c>
      <c r="BK218" s="191">
        <f>ROUND(I218*H218,2)</f>
        <v>0</v>
      </c>
      <c r="BL218" s="16" t="s">
        <v>145</v>
      </c>
      <c r="BM218" s="16" t="s">
        <v>342</v>
      </c>
    </row>
    <row r="219" spans="2:65" s="1" customFormat="1" ht="16.5" customHeight="1">
      <c r="B219" s="33"/>
      <c r="C219" s="180" t="s">
        <v>343</v>
      </c>
      <c r="D219" s="180" t="s">
        <v>140</v>
      </c>
      <c r="E219" s="181" t="s">
        <v>344</v>
      </c>
      <c r="F219" s="182" t="s">
        <v>345</v>
      </c>
      <c r="G219" s="183" t="s">
        <v>341</v>
      </c>
      <c r="H219" s="184">
        <v>2.712</v>
      </c>
      <c r="I219" s="185"/>
      <c r="J219" s="186">
        <f>ROUND(I219*H219,2)</f>
        <v>0</v>
      </c>
      <c r="K219" s="182" t="s">
        <v>1</v>
      </c>
      <c r="L219" s="37"/>
      <c r="M219" s="187" t="s">
        <v>1</v>
      </c>
      <c r="N219" s="188" t="s">
        <v>41</v>
      </c>
      <c r="O219" s="59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AR219" s="16" t="s">
        <v>145</v>
      </c>
      <c r="AT219" s="16" t="s">
        <v>140</v>
      </c>
      <c r="AU219" s="16" t="s">
        <v>79</v>
      </c>
      <c r="AY219" s="16" t="s">
        <v>137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6" t="s">
        <v>77</v>
      </c>
      <c r="BK219" s="191">
        <f>ROUND(I219*H219,2)</f>
        <v>0</v>
      </c>
      <c r="BL219" s="16" t="s">
        <v>145</v>
      </c>
      <c r="BM219" s="16" t="s">
        <v>346</v>
      </c>
    </row>
    <row r="220" spans="2:65" s="1" customFormat="1" ht="22.5" customHeight="1">
      <c r="B220" s="33"/>
      <c r="C220" s="180" t="s">
        <v>347</v>
      </c>
      <c r="D220" s="180" t="s">
        <v>140</v>
      </c>
      <c r="E220" s="181" t="s">
        <v>348</v>
      </c>
      <c r="F220" s="182" t="s">
        <v>349</v>
      </c>
      <c r="G220" s="183" t="s">
        <v>341</v>
      </c>
      <c r="H220" s="184">
        <v>103.056</v>
      </c>
      <c r="I220" s="185"/>
      <c r="J220" s="186">
        <f>ROUND(I220*H220,2)</f>
        <v>0</v>
      </c>
      <c r="K220" s="182" t="s">
        <v>1</v>
      </c>
      <c r="L220" s="37"/>
      <c r="M220" s="187" t="s">
        <v>1</v>
      </c>
      <c r="N220" s="188" t="s">
        <v>41</v>
      </c>
      <c r="O220" s="59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AR220" s="16" t="s">
        <v>145</v>
      </c>
      <c r="AT220" s="16" t="s">
        <v>140</v>
      </c>
      <c r="AU220" s="16" t="s">
        <v>79</v>
      </c>
      <c r="AY220" s="16" t="s">
        <v>137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6" t="s">
        <v>77</v>
      </c>
      <c r="BK220" s="191">
        <f>ROUND(I220*H220,2)</f>
        <v>0</v>
      </c>
      <c r="BL220" s="16" t="s">
        <v>145</v>
      </c>
      <c r="BM220" s="16" t="s">
        <v>350</v>
      </c>
    </row>
    <row r="221" spans="2:51" s="12" customFormat="1" ht="12">
      <c r="B221" s="192"/>
      <c r="C221" s="193"/>
      <c r="D221" s="194" t="s">
        <v>151</v>
      </c>
      <c r="E221" s="193"/>
      <c r="F221" s="196" t="s">
        <v>351</v>
      </c>
      <c r="G221" s="193"/>
      <c r="H221" s="197">
        <v>103.056</v>
      </c>
      <c r="I221" s="198"/>
      <c r="J221" s="193"/>
      <c r="K221" s="193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151</v>
      </c>
      <c r="AU221" s="203" t="s">
        <v>79</v>
      </c>
      <c r="AV221" s="12" t="s">
        <v>79</v>
      </c>
      <c r="AW221" s="12" t="s">
        <v>4</v>
      </c>
      <c r="AX221" s="12" t="s">
        <v>77</v>
      </c>
      <c r="AY221" s="203" t="s">
        <v>137</v>
      </c>
    </row>
    <row r="222" spans="2:65" s="1" customFormat="1" ht="22.5" customHeight="1">
      <c r="B222" s="33"/>
      <c r="C222" s="180" t="s">
        <v>352</v>
      </c>
      <c r="D222" s="180" t="s">
        <v>140</v>
      </c>
      <c r="E222" s="181" t="s">
        <v>353</v>
      </c>
      <c r="F222" s="182" t="s">
        <v>354</v>
      </c>
      <c r="G222" s="183" t="s">
        <v>341</v>
      </c>
      <c r="H222" s="184">
        <v>2.712</v>
      </c>
      <c r="I222" s="185"/>
      <c r="J222" s="186">
        <f>ROUND(I222*H222,2)</f>
        <v>0</v>
      </c>
      <c r="K222" s="182" t="s">
        <v>1</v>
      </c>
      <c r="L222" s="37"/>
      <c r="M222" s="187" t="s">
        <v>1</v>
      </c>
      <c r="N222" s="188" t="s">
        <v>41</v>
      </c>
      <c r="O222" s="59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AR222" s="16" t="s">
        <v>145</v>
      </c>
      <c r="AT222" s="16" t="s">
        <v>140</v>
      </c>
      <c r="AU222" s="16" t="s">
        <v>79</v>
      </c>
      <c r="AY222" s="16" t="s">
        <v>137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6" t="s">
        <v>77</v>
      </c>
      <c r="BK222" s="191">
        <f>ROUND(I222*H222,2)</f>
        <v>0</v>
      </c>
      <c r="BL222" s="16" t="s">
        <v>145</v>
      </c>
      <c r="BM222" s="16" t="s">
        <v>355</v>
      </c>
    </row>
    <row r="223" spans="2:63" s="11" customFormat="1" ht="22.8" customHeight="1">
      <c r="B223" s="165"/>
      <c r="C223" s="166"/>
      <c r="D223" s="167" t="s">
        <v>69</v>
      </c>
      <c r="E223" s="178" t="s">
        <v>356</v>
      </c>
      <c r="F223" s="178" t="s">
        <v>357</v>
      </c>
      <c r="G223" s="166"/>
      <c r="H223" s="166"/>
      <c r="I223" s="169"/>
      <c r="J223" s="179">
        <f>BK223</f>
        <v>0</v>
      </c>
      <c r="K223" s="166"/>
      <c r="L223" s="170"/>
      <c r="M223" s="171"/>
      <c r="N223" s="172"/>
      <c r="O223" s="172"/>
      <c r="P223" s="173">
        <f>P224</f>
        <v>0</v>
      </c>
      <c r="Q223" s="172"/>
      <c r="R223" s="173">
        <f>R224</f>
        <v>0</v>
      </c>
      <c r="S223" s="172"/>
      <c r="T223" s="174">
        <f>T224</f>
        <v>0</v>
      </c>
      <c r="AR223" s="175" t="s">
        <v>77</v>
      </c>
      <c r="AT223" s="176" t="s">
        <v>69</v>
      </c>
      <c r="AU223" s="176" t="s">
        <v>77</v>
      </c>
      <c r="AY223" s="175" t="s">
        <v>137</v>
      </c>
      <c r="BK223" s="177">
        <f>BK224</f>
        <v>0</v>
      </c>
    </row>
    <row r="224" spans="2:65" s="1" customFormat="1" ht="22.5" customHeight="1">
      <c r="B224" s="33"/>
      <c r="C224" s="180" t="s">
        <v>358</v>
      </c>
      <c r="D224" s="180" t="s">
        <v>140</v>
      </c>
      <c r="E224" s="181" t="s">
        <v>359</v>
      </c>
      <c r="F224" s="182" t="s">
        <v>360</v>
      </c>
      <c r="G224" s="183" t="s">
        <v>341</v>
      </c>
      <c r="H224" s="184">
        <v>2.712</v>
      </c>
      <c r="I224" s="185"/>
      <c r="J224" s="186">
        <f>ROUND(I224*H224,2)</f>
        <v>0</v>
      </c>
      <c r="K224" s="182" t="s">
        <v>1</v>
      </c>
      <c r="L224" s="37"/>
      <c r="M224" s="187" t="s">
        <v>1</v>
      </c>
      <c r="N224" s="188" t="s">
        <v>41</v>
      </c>
      <c r="O224" s="59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AR224" s="16" t="s">
        <v>145</v>
      </c>
      <c r="AT224" s="16" t="s">
        <v>140</v>
      </c>
      <c r="AU224" s="16" t="s">
        <v>79</v>
      </c>
      <c r="AY224" s="16" t="s">
        <v>137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6" t="s">
        <v>77</v>
      </c>
      <c r="BK224" s="191">
        <f>ROUND(I224*H224,2)</f>
        <v>0</v>
      </c>
      <c r="BL224" s="16" t="s">
        <v>145</v>
      </c>
      <c r="BM224" s="16" t="s">
        <v>361</v>
      </c>
    </row>
    <row r="225" spans="2:63" s="11" customFormat="1" ht="25.95" customHeight="1">
      <c r="B225" s="165"/>
      <c r="C225" s="166"/>
      <c r="D225" s="167" t="s">
        <v>69</v>
      </c>
      <c r="E225" s="168" t="s">
        <v>362</v>
      </c>
      <c r="F225" s="168" t="s">
        <v>363</v>
      </c>
      <c r="G225" s="166"/>
      <c r="H225" s="166"/>
      <c r="I225" s="169"/>
      <c r="J225" s="153">
        <f>BK225</f>
        <v>0</v>
      </c>
      <c r="K225" s="166"/>
      <c r="L225" s="170"/>
      <c r="M225" s="171"/>
      <c r="N225" s="172"/>
      <c r="O225" s="172"/>
      <c r="P225" s="173">
        <f>P226+P273+P282+P291+P301+P312+P315+P323+P337+P348+P351</f>
        <v>0</v>
      </c>
      <c r="Q225" s="172"/>
      <c r="R225" s="173">
        <f>R226+R273+R282+R291+R301+R312+R315+R323+R337+R348+R351</f>
        <v>0.6683990863</v>
      </c>
      <c r="S225" s="172"/>
      <c r="T225" s="174">
        <f>T226+T273+T282+T291+T301+T312+T315+T323+T337+T348+T351</f>
        <v>0</v>
      </c>
      <c r="AR225" s="175" t="s">
        <v>79</v>
      </c>
      <c r="AT225" s="176" t="s">
        <v>69</v>
      </c>
      <c r="AU225" s="176" t="s">
        <v>70</v>
      </c>
      <c r="AY225" s="175" t="s">
        <v>137</v>
      </c>
      <c r="BK225" s="177">
        <f>BK226+BK273+BK282+BK291+BK301+BK312+BK315+BK323+BK337+BK348+BK351</f>
        <v>0</v>
      </c>
    </row>
    <row r="226" spans="2:63" s="11" customFormat="1" ht="22.8" customHeight="1">
      <c r="B226" s="165"/>
      <c r="C226" s="166"/>
      <c r="D226" s="167" t="s">
        <v>69</v>
      </c>
      <c r="E226" s="178" t="s">
        <v>364</v>
      </c>
      <c r="F226" s="178" t="s">
        <v>365</v>
      </c>
      <c r="G226" s="166"/>
      <c r="H226" s="166"/>
      <c r="I226" s="169"/>
      <c r="J226" s="179">
        <f>BK226</f>
        <v>0</v>
      </c>
      <c r="K226" s="166"/>
      <c r="L226" s="170"/>
      <c r="M226" s="171"/>
      <c r="N226" s="172"/>
      <c r="O226" s="172"/>
      <c r="P226" s="173">
        <f>P227+P230+P232+P234+P240+P270</f>
        <v>0</v>
      </c>
      <c r="Q226" s="172"/>
      <c r="R226" s="173">
        <f>R227+R230+R232+R234+R240+R270</f>
        <v>0</v>
      </c>
      <c r="S226" s="172"/>
      <c r="T226" s="174">
        <f>T227+T230+T232+T234+T240+T270</f>
        <v>0</v>
      </c>
      <c r="AR226" s="175" t="s">
        <v>77</v>
      </c>
      <c r="AT226" s="176" t="s">
        <v>69</v>
      </c>
      <c r="AU226" s="176" t="s">
        <v>77</v>
      </c>
      <c r="AY226" s="175" t="s">
        <v>137</v>
      </c>
      <c r="BK226" s="177">
        <f>BK227+BK230+BK232+BK234+BK240+BK270</f>
        <v>0</v>
      </c>
    </row>
    <row r="227" spans="2:63" s="11" customFormat="1" ht="20.85" customHeight="1">
      <c r="B227" s="165"/>
      <c r="C227" s="166"/>
      <c r="D227" s="167" t="s">
        <v>69</v>
      </c>
      <c r="E227" s="178" t="s">
        <v>366</v>
      </c>
      <c r="F227" s="178" t="s">
        <v>367</v>
      </c>
      <c r="G227" s="166"/>
      <c r="H227" s="166"/>
      <c r="I227" s="169"/>
      <c r="J227" s="179">
        <f>BK227</f>
        <v>0</v>
      </c>
      <c r="K227" s="166"/>
      <c r="L227" s="170"/>
      <c r="M227" s="171"/>
      <c r="N227" s="172"/>
      <c r="O227" s="172"/>
      <c r="P227" s="173">
        <f>SUM(P228:P229)</f>
        <v>0</v>
      </c>
      <c r="Q227" s="172"/>
      <c r="R227" s="173">
        <f>SUM(R228:R229)</f>
        <v>0</v>
      </c>
      <c r="S227" s="172"/>
      <c r="T227" s="174">
        <f>SUM(T228:T229)</f>
        <v>0</v>
      </c>
      <c r="AR227" s="175" t="s">
        <v>77</v>
      </c>
      <c r="AT227" s="176" t="s">
        <v>69</v>
      </c>
      <c r="AU227" s="176" t="s">
        <v>79</v>
      </c>
      <c r="AY227" s="175" t="s">
        <v>137</v>
      </c>
      <c r="BK227" s="177">
        <f>SUM(BK228:BK229)</f>
        <v>0</v>
      </c>
    </row>
    <row r="228" spans="2:65" s="1" customFormat="1" ht="16.5" customHeight="1">
      <c r="B228" s="33"/>
      <c r="C228" s="180" t="s">
        <v>368</v>
      </c>
      <c r="D228" s="180" t="s">
        <v>140</v>
      </c>
      <c r="E228" s="181" t="s">
        <v>369</v>
      </c>
      <c r="F228" s="182" t="s">
        <v>370</v>
      </c>
      <c r="G228" s="183" t="s">
        <v>371</v>
      </c>
      <c r="H228" s="184">
        <v>6</v>
      </c>
      <c r="I228" s="185"/>
      <c r="J228" s="186">
        <f>ROUND(I228*H228,2)</f>
        <v>0</v>
      </c>
      <c r="K228" s="182" t="s">
        <v>1</v>
      </c>
      <c r="L228" s="37"/>
      <c r="M228" s="187" t="s">
        <v>1</v>
      </c>
      <c r="N228" s="188" t="s">
        <v>41</v>
      </c>
      <c r="O228" s="59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AR228" s="16" t="s">
        <v>145</v>
      </c>
      <c r="AT228" s="16" t="s">
        <v>140</v>
      </c>
      <c r="AU228" s="16" t="s">
        <v>138</v>
      </c>
      <c r="AY228" s="16" t="s">
        <v>137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6" t="s">
        <v>77</v>
      </c>
      <c r="BK228" s="191">
        <f>ROUND(I228*H228,2)</f>
        <v>0</v>
      </c>
      <c r="BL228" s="16" t="s">
        <v>145</v>
      </c>
      <c r="BM228" s="16" t="s">
        <v>372</v>
      </c>
    </row>
    <row r="229" spans="2:65" s="1" customFormat="1" ht="16.5" customHeight="1">
      <c r="B229" s="33"/>
      <c r="C229" s="180" t="s">
        <v>373</v>
      </c>
      <c r="D229" s="180" t="s">
        <v>140</v>
      </c>
      <c r="E229" s="181" t="s">
        <v>374</v>
      </c>
      <c r="F229" s="182" t="s">
        <v>375</v>
      </c>
      <c r="G229" s="183" t="s">
        <v>371</v>
      </c>
      <c r="H229" s="184">
        <v>1</v>
      </c>
      <c r="I229" s="185"/>
      <c r="J229" s="186">
        <f>ROUND(I229*H229,2)</f>
        <v>0</v>
      </c>
      <c r="K229" s="182" t="s">
        <v>1</v>
      </c>
      <c r="L229" s="37"/>
      <c r="M229" s="187" t="s">
        <v>1</v>
      </c>
      <c r="N229" s="188" t="s">
        <v>41</v>
      </c>
      <c r="O229" s="59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AR229" s="16" t="s">
        <v>145</v>
      </c>
      <c r="AT229" s="16" t="s">
        <v>140</v>
      </c>
      <c r="AU229" s="16" t="s">
        <v>138</v>
      </c>
      <c r="AY229" s="16" t="s">
        <v>137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6" t="s">
        <v>77</v>
      </c>
      <c r="BK229" s="191">
        <f>ROUND(I229*H229,2)</f>
        <v>0</v>
      </c>
      <c r="BL229" s="16" t="s">
        <v>145</v>
      </c>
      <c r="BM229" s="16" t="s">
        <v>376</v>
      </c>
    </row>
    <row r="230" spans="2:63" s="11" customFormat="1" ht="20.85" customHeight="1">
      <c r="B230" s="165"/>
      <c r="C230" s="166"/>
      <c r="D230" s="167" t="s">
        <v>69</v>
      </c>
      <c r="E230" s="178" t="s">
        <v>377</v>
      </c>
      <c r="F230" s="178" t="s">
        <v>378</v>
      </c>
      <c r="G230" s="166"/>
      <c r="H230" s="166"/>
      <c r="I230" s="169"/>
      <c r="J230" s="179">
        <f>BK230</f>
        <v>0</v>
      </c>
      <c r="K230" s="166"/>
      <c r="L230" s="170"/>
      <c r="M230" s="171"/>
      <c r="N230" s="172"/>
      <c r="O230" s="172"/>
      <c r="P230" s="173">
        <f>P231</f>
        <v>0</v>
      </c>
      <c r="Q230" s="172"/>
      <c r="R230" s="173">
        <f>R231</f>
        <v>0</v>
      </c>
      <c r="S230" s="172"/>
      <c r="T230" s="174">
        <f>T231</f>
        <v>0</v>
      </c>
      <c r="AR230" s="175" t="s">
        <v>79</v>
      </c>
      <c r="AT230" s="176" t="s">
        <v>69</v>
      </c>
      <c r="AU230" s="176" t="s">
        <v>79</v>
      </c>
      <c r="AY230" s="175" t="s">
        <v>137</v>
      </c>
      <c r="BK230" s="177">
        <f>BK231</f>
        <v>0</v>
      </c>
    </row>
    <row r="231" spans="2:65" s="1" customFormat="1" ht="22.5" customHeight="1">
      <c r="B231" s="33"/>
      <c r="C231" s="180" t="s">
        <v>379</v>
      </c>
      <c r="D231" s="180" t="s">
        <v>140</v>
      </c>
      <c r="E231" s="181" t="s">
        <v>380</v>
      </c>
      <c r="F231" s="182" t="s">
        <v>381</v>
      </c>
      <c r="G231" s="183" t="s">
        <v>143</v>
      </c>
      <c r="H231" s="184">
        <v>1</v>
      </c>
      <c r="I231" s="185"/>
      <c r="J231" s="186">
        <f>ROUND(I231*H231,2)</f>
        <v>0</v>
      </c>
      <c r="K231" s="182" t="s">
        <v>1</v>
      </c>
      <c r="L231" s="37"/>
      <c r="M231" s="187" t="s">
        <v>1</v>
      </c>
      <c r="N231" s="188" t="s">
        <v>41</v>
      </c>
      <c r="O231" s="59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AR231" s="16" t="s">
        <v>382</v>
      </c>
      <c r="AT231" s="16" t="s">
        <v>140</v>
      </c>
      <c r="AU231" s="16" t="s">
        <v>138</v>
      </c>
      <c r="AY231" s="16" t="s">
        <v>137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6" t="s">
        <v>77</v>
      </c>
      <c r="BK231" s="191">
        <f>ROUND(I231*H231,2)</f>
        <v>0</v>
      </c>
      <c r="BL231" s="16" t="s">
        <v>382</v>
      </c>
      <c r="BM231" s="16" t="s">
        <v>383</v>
      </c>
    </row>
    <row r="232" spans="2:63" s="11" customFormat="1" ht="20.85" customHeight="1">
      <c r="B232" s="165"/>
      <c r="C232" s="166"/>
      <c r="D232" s="167" t="s">
        <v>69</v>
      </c>
      <c r="E232" s="178" t="s">
        <v>384</v>
      </c>
      <c r="F232" s="178" t="s">
        <v>385</v>
      </c>
      <c r="G232" s="166"/>
      <c r="H232" s="166"/>
      <c r="I232" s="169"/>
      <c r="J232" s="179">
        <f>BK232</f>
        <v>0</v>
      </c>
      <c r="K232" s="166"/>
      <c r="L232" s="170"/>
      <c r="M232" s="171"/>
      <c r="N232" s="172"/>
      <c r="O232" s="172"/>
      <c r="P232" s="173">
        <f>P233</f>
        <v>0</v>
      </c>
      <c r="Q232" s="172"/>
      <c r="R232" s="173">
        <f>R233</f>
        <v>0</v>
      </c>
      <c r="S232" s="172"/>
      <c r="T232" s="174">
        <f>T233</f>
        <v>0</v>
      </c>
      <c r="AR232" s="175" t="s">
        <v>79</v>
      </c>
      <c r="AT232" s="176" t="s">
        <v>69</v>
      </c>
      <c r="AU232" s="176" t="s">
        <v>79</v>
      </c>
      <c r="AY232" s="175" t="s">
        <v>137</v>
      </c>
      <c r="BK232" s="177">
        <f>BK233</f>
        <v>0</v>
      </c>
    </row>
    <row r="233" spans="2:65" s="1" customFormat="1" ht="16.5" customHeight="1">
      <c r="B233" s="33"/>
      <c r="C233" s="180" t="s">
        <v>386</v>
      </c>
      <c r="D233" s="180" t="s">
        <v>140</v>
      </c>
      <c r="E233" s="181" t="s">
        <v>387</v>
      </c>
      <c r="F233" s="182" t="s">
        <v>388</v>
      </c>
      <c r="G233" s="183" t="s">
        <v>143</v>
      </c>
      <c r="H233" s="184">
        <v>1</v>
      </c>
      <c r="I233" s="185"/>
      <c r="J233" s="186">
        <f>ROUND(I233*H233,2)</f>
        <v>0</v>
      </c>
      <c r="K233" s="182" t="s">
        <v>1</v>
      </c>
      <c r="L233" s="37"/>
      <c r="M233" s="187" t="s">
        <v>1</v>
      </c>
      <c r="N233" s="188" t="s">
        <v>41</v>
      </c>
      <c r="O233" s="59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AR233" s="16" t="s">
        <v>382</v>
      </c>
      <c r="AT233" s="16" t="s">
        <v>140</v>
      </c>
      <c r="AU233" s="16" t="s">
        <v>138</v>
      </c>
      <c r="AY233" s="16" t="s">
        <v>137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6" t="s">
        <v>77</v>
      </c>
      <c r="BK233" s="191">
        <f>ROUND(I233*H233,2)</f>
        <v>0</v>
      </c>
      <c r="BL233" s="16" t="s">
        <v>382</v>
      </c>
      <c r="BM233" s="16" t="s">
        <v>389</v>
      </c>
    </row>
    <row r="234" spans="2:63" s="11" customFormat="1" ht="20.85" customHeight="1">
      <c r="B234" s="165"/>
      <c r="C234" s="166"/>
      <c r="D234" s="167" t="s">
        <v>69</v>
      </c>
      <c r="E234" s="178" t="s">
        <v>390</v>
      </c>
      <c r="F234" s="178" t="s">
        <v>391</v>
      </c>
      <c r="G234" s="166"/>
      <c r="H234" s="166"/>
      <c r="I234" s="169"/>
      <c r="J234" s="179">
        <f>BK234</f>
        <v>0</v>
      </c>
      <c r="K234" s="166"/>
      <c r="L234" s="170"/>
      <c r="M234" s="171"/>
      <c r="N234" s="172"/>
      <c r="O234" s="172"/>
      <c r="P234" s="173">
        <f>SUM(P235:P239)</f>
        <v>0</v>
      </c>
      <c r="Q234" s="172"/>
      <c r="R234" s="173">
        <f>SUM(R235:R239)</f>
        <v>0</v>
      </c>
      <c r="S234" s="172"/>
      <c r="T234" s="174">
        <f>SUM(T235:T239)</f>
        <v>0</v>
      </c>
      <c r="AR234" s="175" t="s">
        <v>79</v>
      </c>
      <c r="AT234" s="176" t="s">
        <v>69</v>
      </c>
      <c r="AU234" s="176" t="s">
        <v>79</v>
      </c>
      <c r="AY234" s="175" t="s">
        <v>137</v>
      </c>
      <c r="BK234" s="177">
        <f>SUM(BK235:BK239)</f>
        <v>0</v>
      </c>
    </row>
    <row r="235" spans="2:65" s="1" customFormat="1" ht="16.5" customHeight="1">
      <c r="B235" s="33"/>
      <c r="C235" s="180" t="s">
        <v>392</v>
      </c>
      <c r="D235" s="180" t="s">
        <v>140</v>
      </c>
      <c r="E235" s="181" t="s">
        <v>393</v>
      </c>
      <c r="F235" s="182" t="s">
        <v>394</v>
      </c>
      <c r="G235" s="183" t="s">
        <v>143</v>
      </c>
      <c r="H235" s="184">
        <v>1</v>
      </c>
      <c r="I235" s="185"/>
      <c r="J235" s="186">
        <f>ROUND(I235*H235,2)</f>
        <v>0</v>
      </c>
      <c r="K235" s="182" t="s">
        <v>1</v>
      </c>
      <c r="L235" s="37"/>
      <c r="M235" s="187" t="s">
        <v>1</v>
      </c>
      <c r="N235" s="188" t="s">
        <v>41</v>
      </c>
      <c r="O235" s="59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AR235" s="16" t="s">
        <v>382</v>
      </c>
      <c r="AT235" s="16" t="s">
        <v>140</v>
      </c>
      <c r="AU235" s="16" t="s">
        <v>138</v>
      </c>
      <c r="AY235" s="16" t="s">
        <v>137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6" t="s">
        <v>77</v>
      </c>
      <c r="BK235" s="191">
        <f>ROUND(I235*H235,2)</f>
        <v>0</v>
      </c>
      <c r="BL235" s="16" t="s">
        <v>382</v>
      </c>
      <c r="BM235" s="16" t="s">
        <v>395</v>
      </c>
    </row>
    <row r="236" spans="2:65" s="1" customFormat="1" ht="16.5" customHeight="1">
      <c r="B236" s="33"/>
      <c r="C236" s="225" t="s">
        <v>396</v>
      </c>
      <c r="D236" s="225" t="s">
        <v>241</v>
      </c>
      <c r="E236" s="226" t="s">
        <v>397</v>
      </c>
      <c r="F236" s="227" t="s">
        <v>398</v>
      </c>
      <c r="G236" s="228" t="s">
        <v>143</v>
      </c>
      <c r="H236" s="229">
        <v>1</v>
      </c>
      <c r="I236" s="230"/>
      <c r="J236" s="231">
        <f>ROUND(I236*H236,2)</f>
        <v>0</v>
      </c>
      <c r="K236" s="227" t="s">
        <v>1</v>
      </c>
      <c r="L236" s="232"/>
      <c r="M236" s="233" t="s">
        <v>1</v>
      </c>
      <c r="N236" s="234" t="s">
        <v>41</v>
      </c>
      <c r="O236" s="59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16" t="s">
        <v>300</v>
      </c>
      <c r="AT236" s="16" t="s">
        <v>241</v>
      </c>
      <c r="AU236" s="16" t="s">
        <v>138</v>
      </c>
      <c r="AY236" s="16" t="s">
        <v>137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6" t="s">
        <v>77</v>
      </c>
      <c r="BK236" s="191">
        <f>ROUND(I236*H236,2)</f>
        <v>0</v>
      </c>
      <c r="BL236" s="16" t="s">
        <v>382</v>
      </c>
      <c r="BM236" s="16" t="s">
        <v>399</v>
      </c>
    </row>
    <row r="237" spans="2:47" s="1" customFormat="1" ht="19.2">
      <c r="B237" s="33"/>
      <c r="C237" s="34"/>
      <c r="D237" s="194" t="s">
        <v>400</v>
      </c>
      <c r="E237" s="34"/>
      <c r="F237" s="235" t="s">
        <v>401</v>
      </c>
      <c r="G237" s="34"/>
      <c r="H237" s="34"/>
      <c r="I237" s="107"/>
      <c r="J237" s="34"/>
      <c r="K237" s="34"/>
      <c r="L237" s="37"/>
      <c r="M237" s="236"/>
      <c r="N237" s="59"/>
      <c r="O237" s="59"/>
      <c r="P237" s="59"/>
      <c r="Q237" s="59"/>
      <c r="R237" s="59"/>
      <c r="S237" s="59"/>
      <c r="T237" s="60"/>
      <c r="AT237" s="16" t="s">
        <v>400</v>
      </c>
      <c r="AU237" s="16" t="s">
        <v>138</v>
      </c>
    </row>
    <row r="238" spans="2:65" s="1" customFormat="1" ht="16.5" customHeight="1">
      <c r="B238" s="33"/>
      <c r="C238" s="225" t="s">
        <v>402</v>
      </c>
      <c r="D238" s="225" t="s">
        <v>241</v>
      </c>
      <c r="E238" s="226" t="s">
        <v>403</v>
      </c>
      <c r="F238" s="227" t="s">
        <v>404</v>
      </c>
      <c r="G238" s="228" t="s">
        <v>143</v>
      </c>
      <c r="H238" s="229">
        <v>1</v>
      </c>
      <c r="I238" s="230"/>
      <c r="J238" s="231">
        <f>ROUND(I238*H238,2)</f>
        <v>0</v>
      </c>
      <c r="K238" s="227" t="s">
        <v>1</v>
      </c>
      <c r="L238" s="232"/>
      <c r="M238" s="233" t="s">
        <v>1</v>
      </c>
      <c r="N238" s="234" t="s">
        <v>41</v>
      </c>
      <c r="O238" s="59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AR238" s="16" t="s">
        <v>300</v>
      </c>
      <c r="AT238" s="16" t="s">
        <v>241</v>
      </c>
      <c r="AU238" s="16" t="s">
        <v>138</v>
      </c>
      <c r="AY238" s="16" t="s">
        <v>137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6" t="s">
        <v>77</v>
      </c>
      <c r="BK238" s="191">
        <f>ROUND(I238*H238,2)</f>
        <v>0</v>
      </c>
      <c r="BL238" s="16" t="s">
        <v>382</v>
      </c>
      <c r="BM238" s="16" t="s">
        <v>405</v>
      </c>
    </row>
    <row r="239" spans="2:47" s="1" customFormat="1" ht="19.2">
      <c r="B239" s="33"/>
      <c r="C239" s="34"/>
      <c r="D239" s="194" t="s">
        <v>400</v>
      </c>
      <c r="E239" s="34"/>
      <c r="F239" s="235" t="s">
        <v>406</v>
      </c>
      <c r="G239" s="34"/>
      <c r="H239" s="34"/>
      <c r="I239" s="107"/>
      <c r="J239" s="34"/>
      <c r="K239" s="34"/>
      <c r="L239" s="37"/>
      <c r="M239" s="236"/>
      <c r="N239" s="59"/>
      <c r="O239" s="59"/>
      <c r="P239" s="59"/>
      <c r="Q239" s="59"/>
      <c r="R239" s="59"/>
      <c r="S239" s="59"/>
      <c r="T239" s="60"/>
      <c r="AT239" s="16" t="s">
        <v>400</v>
      </c>
      <c r="AU239" s="16" t="s">
        <v>138</v>
      </c>
    </row>
    <row r="240" spans="2:63" s="11" customFormat="1" ht="20.85" customHeight="1">
      <c r="B240" s="165"/>
      <c r="C240" s="166"/>
      <c r="D240" s="167" t="s">
        <v>69</v>
      </c>
      <c r="E240" s="178" t="s">
        <v>407</v>
      </c>
      <c r="F240" s="178" t="s">
        <v>408</v>
      </c>
      <c r="G240" s="166"/>
      <c r="H240" s="166"/>
      <c r="I240" s="169"/>
      <c r="J240" s="179">
        <f>BK240</f>
        <v>0</v>
      </c>
      <c r="K240" s="166"/>
      <c r="L240" s="170"/>
      <c r="M240" s="171"/>
      <c r="N240" s="172"/>
      <c r="O240" s="172"/>
      <c r="P240" s="173">
        <f>SUM(P241:P269)</f>
        <v>0</v>
      </c>
      <c r="Q240" s="172"/>
      <c r="R240" s="173">
        <f>SUM(R241:R269)</f>
        <v>0</v>
      </c>
      <c r="S240" s="172"/>
      <c r="T240" s="174">
        <f>SUM(T241:T269)</f>
        <v>0</v>
      </c>
      <c r="AR240" s="175" t="s">
        <v>138</v>
      </c>
      <c r="AT240" s="176" t="s">
        <v>69</v>
      </c>
      <c r="AU240" s="176" t="s">
        <v>79</v>
      </c>
      <c r="AY240" s="175" t="s">
        <v>137</v>
      </c>
      <c r="BK240" s="177">
        <f>SUM(BK241:BK269)</f>
        <v>0</v>
      </c>
    </row>
    <row r="241" spans="2:65" s="1" customFormat="1" ht="16.5" customHeight="1">
      <c r="B241" s="33"/>
      <c r="C241" s="180" t="s">
        <v>409</v>
      </c>
      <c r="D241" s="180" t="s">
        <v>140</v>
      </c>
      <c r="E241" s="181" t="s">
        <v>410</v>
      </c>
      <c r="F241" s="182" t="s">
        <v>411</v>
      </c>
      <c r="G241" s="183" t="s">
        <v>143</v>
      </c>
      <c r="H241" s="184">
        <v>4</v>
      </c>
      <c r="I241" s="185"/>
      <c r="J241" s="186">
        <f>ROUND(I241*H241,2)</f>
        <v>0</v>
      </c>
      <c r="K241" s="182" t="s">
        <v>1</v>
      </c>
      <c r="L241" s="37"/>
      <c r="M241" s="187" t="s">
        <v>1</v>
      </c>
      <c r="N241" s="188" t="s">
        <v>41</v>
      </c>
      <c r="O241" s="59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AR241" s="16" t="s">
        <v>234</v>
      </c>
      <c r="AT241" s="16" t="s">
        <v>140</v>
      </c>
      <c r="AU241" s="16" t="s">
        <v>138</v>
      </c>
      <c r="AY241" s="16" t="s">
        <v>137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6" t="s">
        <v>77</v>
      </c>
      <c r="BK241" s="191">
        <f>ROUND(I241*H241,2)</f>
        <v>0</v>
      </c>
      <c r="BL241" s="16" t="s">
        <v>234</v>
      </c>
      <c r="BM241" s="16" t="s">
        <v>412</v>
      </c>
    </row>
    <row r="242" spans="2:47" s="1" customFormat="1" ht="19.2">
      <c r="B242" s="33"/>
      <c r="C242" s="34"/>
      <c r="D242" s="194" t="s">
        <v>400</v>
      </c>
      <c r="E242" s="34"/>
      <c r="F242" s="235" t="s">
        <v>413</v>
      </c>
      <c r="G242" s="34"/>
      <c r="H242" s="34"/>
      <c r="I242" s="107"/>
      <c r="J242" s="34"/>
      <c r="K242" s="34"/>
      <c r="L242" s="37"/>
      <c r="M242" s="236"/>
      <c r="N242" s="59"/>
      <c r="O242" s="59"/>
      <c r="P242" s="59"/>
      <c r="Q242" s="59"/>
      <c r="R242" s="59"/>
      <c r="S242" s="59"/>
      <c r="T242" s="60"/>
      <c r="AT242" s="16" t="s">
        <v>400</v>
      </c>
      <c r="AU242" s="16" t="s">
        <v>138</v>
      </c>
    </row>
    <row r="243" spans="2:65" s="1" customFormat="1" ht="16.5" customHeight="1">
      <c r="B243" s="33"/>
      <c r="C243" s="180" t="s">
        <v>414</v>
      </c>
      <c r="D243" s="180" t="s">
        <v>140</v>
      </c>
      <c r="E243" s="181" t="s">
        <v>415</v>
      </c>
      <c r="F243" s="182" t="s">
        <v>416</v>
      </c>
      <c r="G243" s="183" t="s">
        <v>143</v>
      </c>
      <c r="H243" s="184">
        <v>4</v>
      </c>
      <c r="I243" s="185"/>
      <c r="J243" s="186">
        <f>ROUND(I243*H243,2)</f>
        <v>0</v>
      </c>
      <c r="K243" s="182" t="s">
        <v>1</v>
      </c>
      <c r="L243" s="37"/>
      <c r="M243" s="187" t="s">
        <v>1</v>
      </c>
      <c r="N243" s="188" t="s">
        <v>41</v>
      </c>
      <c r="O243" s="59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16" t="s">
        <v>234</v>
      </c>
      <c r="AT243" s="16" t="s">
        <v>140</v>
      </c>
      <c r="AU243" s="16" t="s">
        <v>138</v>
      </c>
      <c r="AY243" s="16" t="s">
        <v>137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6" t="s">
        <v>77</v>
      </c>
      <c r="BK243" s="191">
        <f>ROUND(I243*H243,2)</f>
        <v>0</v>
      </c>
      <c r="BL243" s="16" t="s">
        <v>234</v>
      </c>
      <c r="BM243" s="16" t="s">
        <v>417</v>
      </c>
    </row>
    <row r="244" spans="2:47" s="1" customFormat="1" ht="19.2">
      <c r="B244" s="33"/>
      <c r="C244" s="34"/>
      <c r="D244" s="194" t="s">
        <v>400</v>
      </c>
      <c r="E244" s="34"/>
      <c r="F244" s="235" t="s">
        <v>413</v>
      </c>
      <c r="G244" s="34"/>
      <c r="H244" s="34"/>
      <c r="I244" s="107"/>
      <c r="J244" s="34"/>
      <c r="K244" s="34"/>
      <c r="L244" s="37"/>
      <c r="M244" s="236"/>
      <c r="N244" s="59"/>
      <c r="O244" s="59"/>
      <c r="P244" s="59"/>
      <c r="Q244" s="59"/>
      <c r="R244" s="59"/>
      <c r="S244" s="59"/>
      <c r="T244" s="60"/>
      <c r="AT244" s="16" t="s">
        <v>400</v>
      </c>
      <c r="AU244" s="16" t="s">
        <v>138</v>
      </c>
    </row>
    <row r="245" spans="2:65" s="1" customFormat="1" ht="16.5" customHeight="1">
      <c r="B245" s="33"/>
      <c r="C245" s="225" t="s">
        <v>418</v>
      </c>
      <c r="D245" s="225" t="s">
        <v>241</v>
      </c>
      <c r="E245" s="226" t="s">
        <v>419</v>
      </c>
      <c r="F245" s="227" t="s">
        <v>420</v>
      </c>
      <c r="G245" s="228" t="s">
        <v>143</v>
      </c>
      <c r="H245" s="229">
        <v>4</v>
      </c>
      <c r="I245" s="230"/>
      <c r="J245" s="231">
        <f>ROUND(I245*H245,2)</f>
        <v>0</v>
      </c>
      <c r="K245" s="227" t="s">
        <v>1</v>
      </c>
      <c r="L245" s="232"/>
      <c r="M245" s="233" t="s">
        <v>1</v>
      </c>
      <c r="N245" s="234" t="s">
        <v>41</v>
      </c>
      <c r="O245" s="59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AR245" s="16" t="s">
        <v>421</v>
      </c>
      <c r="AT245" s="16" t="s">
        <v>241</v>
      </c>
      <c r="AU245" s="16" t="s">
        <v>138</v>
      </c>
      <c r="AY245" s="16" t="s">
        <v>137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16" t="s">
        <v>77</v>
      </c>
      <c r="BK245" s="191">
        <f>ROUND(I245*H245,2)</f>
        <v>0</v>
      </c>
      <c r="BL245" s="16" t="s">
        <v>234</v>
      </c>
      <c r="BM245" s="16" t="s">
        <v>422</v>
      </c>
    </row>
    <row r="246" spans="2:65" s="1" customFormat="1" ht="16.5" customHeight="1">
      <c r="B246" s="33"/>
      <c r="C246" s="180" t="s">
        <v>423</v>
      </c>
      <c r="D246" s="180" t="s">
        <v>140</v>
      </c>
      <c r="E246" s="181" t="s">
        <v>424</v>
      </c>
      <c r="F246" s="182" t="s">
        <v>425</v>
      </c>
      <c r="G246" s="183" t="s">
        <v>143</v>
      </c>
      <c r="H246" s="184">
        <v>10</v>
      </c>
      <c r="I246" s="185"/>
      <c r="J246" s="186">
        <f>ROUND(I246*H246,2)</f>
        <v>0</v>
      </c>
      <c r="K246" s="182" t="s">
        <v>1</v>
      </c>
      <c r="L246" s="37"/>
      <c r="M246" s="187" t="s">
        <v>1</v>
      </c>
      <c r="N246" s="188" t="s">
        <v>41</v>
      </c>
      <c r="O246" s="59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16" t="s">
        <v>234</v>
      </c>
      <c r="AT246" s="16" t="s">
        <v>140</v>
      </c>
      <c r="AU246" s="16" t="s">
        <v>138</v>
      </c>
      <c r="AY246" s="16" t="s">
        <v>137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6" t="s">
        <v>77</v>
      </c>
      <c r="BK246" s="191">
        <f>ROUND(I246*H246,2)</f>
        <v>0</v>
      </c>
      <c r="BL246" s="16" t="s">
        <v>234</v>
      </c>
      <c r="BM246" s="16" t="s">
        <v>426</v>
      </c>
    </row>
    <row r="247" spans="2:47" s="1" customFormat="1" ht="19.2">
      <c r="B247" s="33"/>
      <c r="C247" s="34"/>
      <c r="D247" s="194" t="s">
        <v>400</v>
      </c>
      <c r="E247" s="34"/>
      <c r="F247" s="235" t="s">
        <v>427</v>
      </c>
      <c r="G247" s="34"/>
      <c r="H247" s="34"/>
      <c r="I247" s="107"/>
      <c r="J247" s="34"/>
      <c r="K247" s="34"/>
      <c r="L247" s="37"/>
      <c r="M247" s="236"/>
      <c r="N247" s="59"/>
      <c r="O247" s="59"/>
      <c r="P247" s="59"/>
      <c r="Q247" s="59"/>
      <c r="R247" s="59"/>
      <c r="S247" s="59"/>
      <c r="T247" s="60"/>
      <c r="AT247" s="16" t="s">
        <v>400</v>
      </c>
      <c r="AU247" s="16" t="s">
        <v>138</v>
      </c>
    </row>
    <row r="248" spans="2:65" s="1" customFormat="1" ht="16.5" customHeight="1">
      <c r="B248" s="33"/>
      <c r="C248" s="180" t="s">
        <v>428</v>
      </c>
      <c r="D248" s="180" t="s">
        <v>140</v>
      </c>
      <c r="E248" s="181" t="s">
        <v>429</v>
      </c>
      <c r="F248" s="182" t="s">
        <v>430</v>
      </c>
      <c r="G248" s="183" t="s">
        <v>143</v>
      </c>
      <c r="H248" s="184">
        <v>5</v>
      </c>
      <c r="I248" s="185"/>
      <c r="J248" s="186">
        <f>ROUND(I248*H248,2)</f>
        <v>0</v>
      </c>
      <c r="K248" s="182" t="s">
        <v>1</v>
      </c>
      <c r="L248" s="37"/>
      <c r="M248" s="187" t="s">
        <v>1</v>
      </c>
      <c r="N248" s="188" t="s">
        <v>41</v>
      </c>
      <c r="O248" s="59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16" t="s">
        <v>234</v>
      </c>
      <c r="AT248" s="16" t="s">
        <v>140</v>
      </c>
      <c r="AU248" s="16" t="s">
        <v>138</v>
      </c>
      <c r="AY248" s="16" t="s">
        <v>137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16" t="s">
        <v>77</v>
      </c>
      <c r="BK248" s="191">
        <f>ROUND(I248*H248,2)</f>
        <v>0</v>
      </c>
      <c r="BL248" s="16" t="s">
        <v>234</v>
      </c>
      <c r="BM248" s="16" t="s">
        <v>431</v>
      </c>
    </row>
    <row r="249" spans="2:47" s="1" customFormat="1" ht="19.2">
      <c r="B249" s="33"/>
      <c r="C249" s="34"/>
      <c r="D249" s="194" t="s">
        <v>400</v>
      </c>
      <c r="E249" s="34"/>
      <c r="F249" s="235" t="s">
        <v>427</v>
      </c>
      <c r="G249" s="34"/>
      <c r="H249" s="34"/>
      <c r="I249" s="107"/>
      <c r="J249" s="34"/>
      <c r="K249" s="34"/>
      <c r="L249" s="37"/>
      <c r="M249" s="236"/>
      <c r="N249" s="59"/>
      <c r="O249" s="59"/>
      <c r="P249" s="59"/>
      <c r="Q249" s="59"/>
      <c r="R249" s="59"/>
      <c r="S249" s="59"/>
      <c r="T249" s="60"/>
      <c r="AT249" s="16" t="s">
        <v>400</v>
      </c>
      <c r="AU249" s="16" t="s">
        <v>138</v>
      </c>
    </row>
    <row r="250" spans="2:65" s="1" customFormat="1" ht="16.5" customHeight="1">
      <c r="B250" s="33"/>
      <c r="C250" s="180" t="s">
        <v>432</v>
      </c>
      <c r="D250" s="180" t="s">
        <v>140</v>
      </c>
      <c r="E250" s="181" t="s">
        <v>433</v>
      </c>
      <c r="F250" s="182" t="s">
        <v>434</v>
      </c>
      <c r="G250" s="183" t="s">
        <v>143</v>
      </c>
      <c r="H250" s="184">
        <v>1</v>
      </c>
      <c r="I250" s="185"/>
      <c r="J250" s="186">
        <f>ROUND(I250*H250,2)</f>
        <v>0</v>
      </c>
      <c r="K250" s="182" t="s">
        <v>1</v>
      </c>
      <c r="L250" s="37"/>
      <c r="M250" s="187" t="s">
        <v>1</v>
      </c>
      <c r="N250" s="188" t="s">
        <v>41</v>
      </c>
      <c r="O250" s="59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AR250" s="16" t="s">
        <v>234</v>
      </c>
      <c r="AT250" s="16" t="s">
        <v>140</v>
      </c>
      <c r="AU250" s="16" t="s">
        <v>138</v>
      </c>
      <c r="AY250" s="16" t="s">
        <v>137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6" t="s">
        <v>77</v>
      </c>
      <c r="BK250" s="191">
        <f>ROUND(I250*H250,2)</f>
        <v>0</v>
      </c>
      <c r="BL250" s="16" t="s">
        <v>234</v>
      </c>
      <c r="BM250" s="16" t="s">
        <v>435</v>
      </c>
    </row>
    <row r="251" spans="2:65" s="1" customFormat="1" ht="16.5" customHeight="1">
      <c r="B251" s="33"/>
      <c r="C251" s="225" t="s">
        <v>436</v>
      </c>
      <c r="D251" s="225" t="s">
        <v>241</v>
      </c>
      <c r="E251" s="226" t="s">
        <v>437</v>
      </c>
      <c r="F251" s="227" t="s">
        <v>438</v>
      </c>
      <c r="G251" s="228" t="s">
        <v>143</v>
      </c>
      <c r="H251" s="229">
        <v>1</v>
      </c>
      <c r="I251" s="230"/>
      <c r="J251" s="231">
        <f>ROUND(I251*H251,2)</f>
        <v>0</v>
      </c>
      <c r="K251" s="227" t="s">
        <v>1</v>
      </c>
      <c r="L251" s="232"/>
      <c r="M251" s="233" t="s">
        <v>1</v>
      </c>
      <c r="N251" s="234" t="s">
        <v>41</v>
      </c>
      <c r="O251" s="59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16" t="s">
        <v>421</v>
      </c>
      <c r="AT251" s="16" t="s">
        <v>241</v>
      </c>
      <c r="AU251" s="16" t="s">
        <v>138</v>
      </c>
      <c r="AY251" s="16" t="s">
        <v>137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16" t="s">
        <v>77</v>
      </c>
      <c r="BK251" s="191">
        <f>ROUND(I251*H251,2)</f>
        <v>0</v>
      </c>
      <c r="BL251" s="16" t="s">
        <v>234</v>
      </c>
      <c r="BM251" s="16" t="s">
        <v>439</v>
      </c>
    </row>
    <row r="252" spans="2:65" s="1" customFormat="1" ht="16.5" customHeight="1">
      <c r="B252" s="33"/>
      <c r="C252" s="180" t="s">
        <v>440</v>
      </c>
      <c r="D252" s="180" t="s">
        <v>140</v>
      </c>
      <c r="E252" s="181" t="s">
        <v>441</v>
      </c>
      <c r="F252" s="182" t="s">
        <v>442</v>
      </c>
      <c r="G252" s="183" t="s">
        <v>143</v>
      </c>
      <c r="H252" s="184">
        <v>4</v>
      </c>
      <c r="I252" s="185"/>
      <c r="J252" s="186">
        <f>ROUND(I252*H252,2)</f>
        <v>0</v>
      </c>
      <c r="K252" s="182" t="s">
        <v>1</v>
      </c>
      <c r="L252" s="37"/>
      <c r="M252" s="187" t="s">
        <v>1</v>
      </c>
      <c r="N252" s="188" t="s">
        <v>41</v>
      </c>
      <c r="O252" s="59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AR252" s="16" t="s">
        <v>234</v>
      </c>
      <c r="AT252" s="16" t="s">
        <v>140</v>
      </c>
      <c r="AU252" s="16" t="s">
        <v>138</v>
      </c>
      <c r="AY252" s="16" t="s">
        <v>137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6" t="s">
        <v>77</v>
      </c>
      <c r="BK252" s="191">
        <f>ROUND(I252*H252,2)</f>
        <v>0</v>
      </c>
      <c r="BL252" s="16" t="s">
        <v>234</v>
      </c>
      <c r="BM252" s="16" t="s">
        <v>443</v>
      </c>
    </row>
    <row r="253" spans="2:47" s="1" customFormat="1" ht="19.2">
      <c r="B253" s="33"/>
      <c r="C253" s="34"/>
      <c r="D253" s="194" t="s">
        <v>400</v>
      </c>
      <c r="E253" s="34"/>
      <c r="F253" s="235" t="s">
        <v>444</v>
      </c>
      <c r="G253" s="34"/>
      <c r="H253" s="34"/>
      <c r="I253" s="107"/>
      <c r="J253" s="34"/>
      <c r="K253" s="34"/>
      <c r="L253" s="37"/>
      <c r="M253" s="236"/>
      <c r="N253" s="59"/>
      <c r="O253" s="59"/>
      <c r="P253" s="59"/>
      <c r="Q253" s="59"/>
      <c r="R253" s="59"/>
      <c r="S253" s="59"/>
      <c r="T253" s="60"/>
      <c r="AT253" s="16" t="s">
        <v>400</v>
      </c>
      <c r="AU253" s="16" t="s">
        <v>138</v>
      </c>
    </row>
    <row r="254" spans="2:65" s="1" customFormat="1" ht="16.5" customHeight="1">
      <c r="B254" s="33"/>
      <c r="C254" s="225" t="s">
        <v>445</v>
      </c>
      <c r="D254" s="225" t="s">
        <v>241</v>
      </c>
      <c r="E254" s="226" t="s">
        <v>446</v>
      </c>
      <c r="F254" s="227" t="s">
        <v>447</v>
      </c>
      <c r="G254" s="228" t="s">
        <v>143</v>
      </c>
      <c r="H254" s="229">
        <v>4</v>
      </c>
      <c r="I254" s="230"/>
      <c r="J254" s="231">
        <f>ROUND(I254*H254,2)</f>
        <v>0</v>
      </c>
      <c r="K254" s="227" t="s">
        <v>1</v>
      </c>
      <c r="L254" s="232"/>
      <c r="M254" s="233" t="s">
        <v>1</v>
      </c>
      <c r="N254" s="234" t="s">
        <v>41</v>
      </c>
      <c r="O254" s="59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AR254" s="16" t="s">
        <v>421</v>
      </c>
      <c r="AT254" s="16" t="s">
        <v>241</v>
      </c>
      <c r="AU254" s="16" t="s">
        <v>138</v>
      </c>
      <c r="AY254" s="16" t="s">
        <v>137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6" t="s">
        <v>77</v>
      </c>
      <c r="BK254" s="191">
        <f>ROUND(I254*H254,2)</f>
        <v>0</v>
      </c>
      <c r="BL254" s="16" t="s">
        <v>234</v>
      </c>
      <c r="BM254" s="16" t="s">
        <v>448</v>
      </c>
    </row>
    <row r="255" spans="2:65" s="1" customFormat="1" ht="16.5" customHeight="1">
      <c r="B255" s="33"/>
      <c r="C255" s="180" t="s">
        <v>449</v>
      </c>
      <c r="D255" s="180" t="s">
        <v>140</v>
      </c>
      <c r="E255" s="181" t="s">
        <v>450</v>
      </c>
      <c r="F255" s="182" t="s">
        <v>451</v>
      </c>
      <c r="G255" s="183" t="s">
        <v>143</v>
      </c>
      <c r="H255" s="184">
        <v>1</v>
      </c>
      <c r="I255" s="185"/>
      <c r="J255" s="186">
        <f>ROUND(I255*H255,2)</f>
        <v>0</v>
      </c>
      <c r="K255" s="182" t="s">
        <v>1</v>
      </c>
      <c r="L255" s="37"/>
      <c r="M255" s="187" t="s">
        <v>1</v>
      </c>
      <c r="N255" s="188" t="s">
        <v>41</v>
      </c>
      <c r="O255" s="59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AR255" s="16" t="s">
        <v>234</v>
      </c>
      <c r="AT255" s="16" t="s">
        <v>140</v>
      </c>
      <c r="AU255" s="16" t="s">
        <v>138</v>
      </c>
      <c r="AY255" s="16" t="s">
        <v>137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16" t="s">
        <v>77</v>
      </c>
      <c r="BK255" s="191">
        <f>ROUND(I255*H255,2)</f>
        <v>0</v>
      </c>
      <c r="BL255" s="16" t="s">
        <v>234</v>
      </c>
      <c r="BM255" s="16" t="s">
        <v>452</v>
      </c>
    </row>
    <row r="256" spans="2:47" s="1" customFormat="1" ht="19.2">
      <c r="B256" s="33"/>
      <c r="C256" s="34"/>
      <c r="D256" s="194" t="s">
        <v>400</v>
      </c>
      <c r="E256" s="34"/>
      <c r="F256" s="235" t="s">
        <v>444</v>
      </c>
      <c r="G256" s="34"/>
      <c r="H256" s="34"/>
      <c r="I256" s="107"/>
      <c r="J256" s="34"/>
      <c r="K256" s="34"/>
      <c r="L256" s="37"/>
      <c r="M256" s="236"/>
      <c r="N256" s="59"/>
      <c r="O256" s="59"/>
      <c r="P256" s="59"/>
      <c r="Q256" s="59"/>
      <c r="R256" s="59"/>
      <c r="S256" s="59"/>
      <c r="T256" s="60"/>
      <c r="AT256" s="16" t="s">
        <v>400</v>
      </c>
      <c r="AU256" s="16" t="s">
        <v>138</v>
      </c>
    </row>
    <row r="257" spans="2:65" s="1" customFormat="1" ht="16.5" customHeight="1">
      <c r="B257" s="33"/>
      <c r="C257" s="225" t="s">
        <v>453</v>
      </c>
      <c r="D257" s="225" t="s">
        <v>241</v>
      </c>
      <c r="E257" s="226" t="s">
        <v>454</v>
      </c>
      <c r="F257" s="227" t="s">
        <v>455</v>
      </c>
      <c r="G257" s="228" t="s">
        <v>143</v>
      </c>
      <c r="H257" s="229">
        <v>1</v>
      </c>
      <c r="I257" s="230"/>
      <c r="J257" s="231">
        <f>ROUND(I257*H257,2)</f>
        <v>0</v>
      </c>
      <c r="K257" s="227" t="s">
        <v>1</v>
      </c>
      <c r="L257" s="232"/>
      <c r="M257" s="233" t="s">
        <v>1</v>
      </c>
      <c r="N257" s="234" t="s">
        <v>41</v>
      </c>
      <c r="O257" s="59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AR257" s="16" t="s">
        <v>421</v>
      </c>
      <c r="AT257" s="16" t="s">
        <v>241</v>
      </c>
      <c r="AU257" s="16" t="s">
        <v>138</v>
      </c>
      <c r="AY257" s="16" t="s">
        <v>137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16" t="s">
        <v>77</v>
      </c>
      <c r="BK257" s="191">
        <f>ROUND(I257*H257,2)</f>
        <v>0</v>
      </c>
      <c r="BL257" s="16" t="s">
        <v>234</v>
      </c>
      <c r="BM257" s="16" t="s">
        <v>456</v>
      </c>
    </row>
    <row r="258" spans="2:65" s="1" customFormat="1" ht="16.5" customHeight="1">
      <c r="B258" s="33"/>
      <c r="C258" s="180" t="s">
        <v>457</v>
      </c>
      <c r="D258" s="180" t="s">
        <v>140</v>
      </c>
      <c r="E258" s="181" t="s">
        <v>458</v>
      </c>
      <c r="F258" s="182" t="s">
        <v>459</v>
      </c>
      <c r="G258" s="183" t="s">
        <v>143</v>
      </c>
      <c r="H258" s="184">
        <v>1</v>
      </c>
      <c r="I258" s="185"/>
      <c r="J258" s="186">
        <f>ROUND(I258*H258,2)</f>
        <v>0</v>
      </c>
      <c r="K258" s="182" t="s">
        <v>1</v>
      </c>
      <c r="L258" s="37"/>
      <c r="M258" s="187" t="s">
        <v>1</v>
      </c>
      <c r="N258" s="188" t="s">
        <v>41</v>
      </c>
      <c r="O258" s="59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16" t="s">
        <v>234</v>
      </c>
      <c r="AT258" s="16" t="s">
        <v>140</v>
      </c>
      <c r="AU258" s="16" t="s">
        <v>138</v>
      </c>
      <c r="AY258" s="16" t="s">
        <v>137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6" t="s">
        <v>77</v>
      </c>
      <c r="BK258" s="191">
        <f>ROUND(I258*H258,2)</f>
        <v>0</v>
      </c>
      <c r="BL258" s="16" t="s">
        <v>234</v>
      </c>
      <c r="BM258" s="16" t="s">
        <v>460</v>
      </c>
    </row>
    <row r="259" spans="2:47" s="1" customFormat="1" ht="19.2">
      <c r="B259" s="33"/>
      <c r="C259" s="34"/>
      <c r="D259" s="194" t="s">
        <v>400</v>
      </c>
      <c r="E259" s="34"/>
      <c r="F259" s="235" t="s">
        <v>444</v>
      </c>
      <c r="G259" s="34"/>
      <c r="H259" s="34"/>
      <c r="I259" s="107"/>
      <c r="J259" s="34"/>
      <c r="K259" s="34"/>
      <c r="L259" s="37"/>
      <c r="M259" s="236"/>
      <c r="N259" s="59"/>
      <c r="O259" s="59"/>
      <c r="P259" s="59"/>
      <c r="Q259" s="59"/>
      <c r="R259" s="59"/>
      <c r="S259" s="59"/>
      <c r="T259" s="60"/>
      <c r="AT259" s="16" t="s">
        <v>400</v>
      </c>
      <c r="AU259" s="16" t="s">
        <v>138</v>
      </c>
    </row>
    <row r="260" spans="2:65" s="1" customFormat="1" ht="90" customHeight="1">
      <c r="B260" s="33"/>
      <c r="C260" s="225" t="s">
        <v>461</v>
      </c>
      <c r="D260" s="225" t="s">
        <v>241</v>
      </c>
      <c r="E260" s="226" t="s">
        <v>462</v>
      </c>
      <c r="F260" s="227" t="s">
        <v>463</v>
      </c>
      <c r="G260" s="228" t="s">
        <v>1</v>
      </c>
      <c r="H260" s="229">
        <v>1</v>
      </c>
      <c r="I260" s="230"/>
      <c r="J260" s="231">
        <f>ROUND(I260*H260,2)</f>
        <v>0</v>
      </c>
      <c r="K260" s="227" t="s">
        <v>1</v>
      </c>
      <c r="L260" s="232"/>
      <c r="M260" s="233" t="s">
        <v>1</v>
      </c>
      <c r="N260" s="234" t="s">
        <v>41</v>
      </c>
      <c r="O260" s="59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AR260" s="16" t="s">
        <v>421</v>
      </c>
      <c r="AT260" s="16" t="s">
        <v>241</v>
      </c>
      <c r="AU260" s="16" t="s">
        <v>138</v>
      </c>
      <c r="AY260" s="16" t="s">
        <v>137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6" t="s">
        <v>77</v>
      </c>
      <c r="BK260" s="191">
        <f>ROUND(I260*H260,2)</f>
        <v>0</v>
      </c>
      <c r="BL260" s="16" t="s">
        <v>234</v>
      </c>
      <c r="BM260" s="16" t="s">
        <v>464</v>
      </c>
    </row>
    <row r="261" spans="2:65" s="1" customFormat="1" ht="16.5" customHeight="1">
      <c r="B261" s="33"/>
      <c r="C261" s="180" t="s">
        <v>465</v>
      </c>
      <c r="D261" s="180" t="s">
        <v>140</v>
      </c>
      <c r="E261" s="181" t="s">
        <v>466</v>
      </c>
      <c r="F261" s="182" t="s">
        <v>467</v>
      </c>
      <c r="G261" s="183" t="s">
        <v>143</v>
      </c>
      <c r="H261" s="184">
        <v>4</v>
      </c>
      <c r="I261" s="185"/>
      <c r="J261" s="186">
        <f>ROUND(I261*H261,2)</f>
        <v>0</v>
      </c>
      <c r="K261" s="182" t="s">
        <v>1</v>
      </c>
      <c r="L261" s="37"/>
      <c r="M261" s="187" t="s">
        <v>1</v>
      </c>
      <c r="N261" s="188" t="s">
        <v>41</v>
      </c>
      <c r="O261" s="59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16" t="s">
        <v>234</v>
      </c>
      <c r="AT261" s="16" t="s">
        <v>140</v>
      </c>
      <c r="AU261" s="16" t="s">
        <v>138</v>
      </c>
      <c r="AY261" s="16" t="s">
        <v>137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16" t="s">
        <v>77</v>
      </c>
      <c r="BK261" s="191">
        <f>ROUND(I261*H261,2)</f>
        <v>0</v>
      </c>
      <c r="BL261" s="16" t="s">
        <v>234</v>
      </c>
      <c r="BM261" s="16" t="s">
        <v>468</v>
      </c>
    </row>
    <row r="262" spans="2:47" s="1" customFormat="1" ht="19.2">
      <c r="B262" s="33"/>
      <c r="C262" s="34"/>
      <c r="D262" s="194" t="s">
        <v>400</v>
      </c>
      <c r="E262" s="34"/>
      <c r="F262" s="235" t="s">
        <v>444</v>
      </c>
      <c r="G262" s="34"/>
      <c r="H262" s="34"/>
      <c r="I262" s="107"/>
      <c r="J262" s="34"/>
      <c r="K262" s="34"/>
      <c r="L262" s="37"/>
      <c r="M262" s="236"/>
      <c r="N262" s="59"/>
      <c r="O262" s="59"/>
      <c r="P262" s="59"/>
      <c r="Q262" s="59"/>
      <c r="R262" s="59"/>
      <c r="S262" s="59"/>
      <c r="T262" s="60"/>
      <c r="AT262" s="16" t="s">
        <v>400</v>
      </c>
      <c r="AU262" s="16" t="s">
        <v>138</v>
      </c>
    </row>
    <row r="263" spans="2:65" s="1" customFormat="1" ht="16.5" customHeight="1">
      <c r="B263" s="33"/>
      <c r="C263" s="225" t="s">
        <v>469</v>
      </c>
      <c r="D263" s="225" t="s">
        <v>241</v>
      </c>
      <c r="E263" s="226" t="s">
        <v>470</v>
      </c>
      <c r="F263" s="227" t="s">
        <v>471</v>
      </c>
      <c r="G263" s="228" t="s">
        <v>143</v>
      </c>
      <c r="H263" s="229">
        <v>4</v>
      </c>
      <c r="I263" s="230"/>
      <c r="J263" s="231">
        <f>ROUND(I263*H263,2)</f>
        <v>0</v>
      </c>
      <c r="K263" s="227" t="s">
        <v>1</v>
      </c>
      <c r="L263" s="232"/>
      <c r="M263" s="233" t="s">
        <v>1</v>
      </c>
      <c r="N263" s="234" t="s">
        <v>41</v>
      </c>
      <c r="O263" s="59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16" t="s">
        <v>421</v>
      </c>
      <c r="AT263" s="16" t="s">
        <v>241</v>
      </c>
      <c r="AU263" s="16" t="s">
        <v>138</v>
      </c>
      <c r="AY263" s="16" t="s">
        <v>137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16" t="s">
        <v>77</v>
      </c>
      <c r="BK263" s="191">
        <f>ROUND(I263*H263,2)</f>
        <v>0</v>
      </c>
      <c r="BL263" s="16" t="s">
        <v>234</v>
      </c>
      <c r="BM263" s="16" t="s">
        <v>472</v>
      </c>
    </row>
    <row r="264" spans="2:65" s="1" customFormat="1" ht="22.5" customHeight="1">
      <c r="B264" s="33"/>
      <c r="C264" s="180" t="s">
        <v>473</v>
      </c>
      <c r="D264" s="180" t="s">
        <v>140</v>
      </c>
      <c r="E264" s="181" t="s">
        <v>474</v>
      </c>
      <c r="F264" s="182" t="s">
        <v>475</v>
      </c>
      <c r="G264" s="183" t="s">
        <v>160</v>
      </c>
      <c r="H264" s="184">
        <v>15</v>
      </c>
      <c r="I264" s="185"/>
      <c r="J264" s="186">
        <f>ROUND(I264*H264,2)</f>
        <v>0</v>
      </c>
      <c r="K264" s="182" t="s">
        <v>1</v>
      </c>
      <c r="L264" s="37"/>
      <c r="M264" s="187" t="s">
        <v>1</v>
      </c>
      <c r="N264" s="188" t="s">
        <v>41</v>
      </c>
      <c r="O264" s="59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AR264" s="16" t="s">
        <v>234</v>
      </c>
      <c r="AT264" s="16" t="s">
        <v>140</v>
      </c>
      <c r="AU264" s="16" t="s">
        <v>138</v>
      </c>
      <c r="AY264" s="16" t="s">
        <v>137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6" t="s">
        <v>77</v>
      </c>
      <c r="BK264" s="191">
        <f>ROUND(I264*H264,2)</f>
        <v>0</v>
      </c>
      <c r="BL264" s="16" t="s">
        <v>234</v>
      </c>
      <c r="BM264" s="16" t="s">
        <v>476</v>
      </c>
    </row>
    <row r="265" spans="2:47" s="1" customFormat="1" ht="19.2">
      <c r="B265" s="33"/>
      <c r="C265" s="34"/>
      <c r="D265" s="194" t="s">
        <v>400</v>
      </c>
      <c r="E265" s="34"/>
      <c r="F265" s="235" t="s">
        <v>444</v>
      </c>
      <c r="G265" s="34"/>
      <c r="H265" s="34"/>
      <c r="I265" s="107"/>
      <c r="J265" s="34"/>
      <c r="K265" s="34"/>
      <c r="L265" s="37"/>
      <c r="M265" s="236"/>
      <c r="N265" s="59"/>
      <c r="O265" s="59"/>
      <c r="P265" s="59"/>
      <c r="Q265" s="59"/>
      <c r="R265" s="59"/>
      <c r="S265" s="59"/>
      <c r="T265" s="60"/>
      <c r="AT265" s="16" t="s">
        <v>400</v>
      </c>
      <c r="AU265" s="16" t="s">
        <v>138</v>
      </c>
    </row>
    <row r="266" spans="2:65" s="1" customFormat="1" ht="22.5" customHeight="1">
      <c r="B266" s="33"/>
      <c r="C266" s="225" t="s">
        <v>477</v>
      </c>
      <c r="D266" s="225" t="s">
        <v>241</v>
      </c>
      <c r="E266" s="226" t="s">
        <v>478</v>
      </c>
      <c r="F266" s="227" t="s">
        <v>479</v>
      </c>
      <c r="G266" s="228" t="s">
        <v>160</v>
      </c>
      <c r="H266" s="229">
        <v>15</v>
      </c>
      <c r="I266" s="230"/>
      <c r="J266" s="231">
        <f>ROUND(I266*H266,2)</f>
        <v>0</v>
      </c>
      <c r="K266" s="227" t="s">
        <v>1</v>
      </c>
      <c r="L266" s="232"/>
      <c r="M266" s="233" t="s">
        <v>1</v>
      </c>
      <c r="N266" s="234" t="s">
        <v>41</v>
      </c>
      <c r="O266" s="59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AR266" s="16" t="s">
        <v>421</v>
      </c>
      <c r="AT266" s="16" t="s">
        <v>241</v>
      </c>
      <c r="AU266" s="16" t="s">
        <v>138</v>
      </c>
      <c r="AY266" s="16" t="s">
        <v>137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16" t="s">
        <v>77</v>
      </c>
      <c r="BK266" s="191">
        <f>ROUND(I266*H266,2)</f>
        <v>0</v>
      </c>
      <c r="BL266" s="16" t="s">
        <v>234</v>
      </c>
      <c r="BM266" s="16" t="s">
        <v>480</v>
      </c>
    </row>
    <row r="267" spans="2:65" s="1" customFormat="1" ht="22.5" customHeight="1">
      <c r="B267" s="33"/>
      <c r="C267" s="180" t="s">
        <v>481</v>
      </c>
      <c r="D267" s="180" t="s">
        <v>140</v>
      </c>
      <c r="E267" s="181" t="s">
        <v>482</v>
      </c>
      <c r="F267" s="182" t="s">
        <v>483</v>
      </c>
      <c r="G267" s="183" t="s">
        <v>160</v>
      </c>
      <c r="H267" s="184">
        <v>15</v>
      </c>
      <c r="I267" s="185"/>
      <c r="J267" s="186">
        <f>ROUND(I267*H267,2)</f>
        <v>0</v>
      </c>
      <c r="K267" s="182" t="s">
        <v>1</v>
      </c>
      <c r="L267" s="37"/>
      <c r="M267" s="187" t="s">
        <v>1</v>
      </c>
      <c r="N267" s="188" t="s">
        <v>41</v>
      </c>
      <c r="O267" s="59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AR267" s="16" t="s">
        <v>234</v>
      </c>
      <c r="AT267" s="16" t="s">
        <v>140</v>
      </c>
      <c r="AU267" s="16" t="s">
        <v>138</v>
      </c>
      <c r="AY267" s="16" t="s">
        <v>137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6" t="s">
        <v>77</v>
      </c>
      <c r="BK267" s="191">
        <f>ROUND(I267*H267,2)</f>
        <v>0</v>
      </c>
      <c r="BL267" s="16" t="s">
        <v>234</v>
      </c>
      <c r="BM267" s="16" t="s">
        <v>484</v>
      </c>
    </row>
    <row r="268" spans="2:47" s="1" customFormat="1" ht="19.2">
      <c r="B268" s="33"/>
      <c r="C268" s="34"/>
      <c r="D268" s="194" t="s">
        <v>400</v>
      </c>
      <c r="E268" s="34"/>
      <c r="F268" s="235" t="s">
        <v>485</v>
      </c>
      <c r="G268" s="34"/>
      <c r="H268" s="34"/>
      <c r="I268" s="107"/>
      <c r="J268" s="34"/>
      <c r="K268" s="34"/>
      <c r="L268" s="37"/>
      <c r="M268" s="236"/>
      <c r="N268" s="59"/>
      <c r="O268" s="59"/>
      <c r="P268" s="59"/>
      <c r="Q268" s="59"/>
      <c r="R268" s="59"/>
      <c r="S268" s="59"/>
      <c r="T268" s="60"/>
      <c r="AT268" s="16" t="s">
        <v>400</v>
      </c>
      <c r="AU268" s="16" t="s">
        <v>138</v>
      </c>
    </row>
    <row r="269" spans="2:65" s="1" customFormat="1" ht="22.5" customHeight="1">
      <c r="B269" s="33"/>
      <c r="C269" s="225" t="s">
        <v>486</v>
      </c>
      <c r="D269" s="225" t="s">
        <v>241</v>
      </c>
      <c r="E269" s="226" t="s">
        <v>487</v>
      </c>
      <c r="F269" s="227" t="s">
        <v>488</v>
      </c>
      <c r="G269" s="228" t="s">
        <v>160</v>
      </c>
      <c r="H269" s="229">
        <v>15</v>
      </c>
      <c r="I269" s="230"/>
      <c r="J269" s="231">
        <f>ROUND(I269*H269,2)</f>
        <v>0</v>
      </c>
      <c r="K269" s="227" t="s">
        <v>1</v>
      </c>
      <c r="L269" s="232"/>
      <c r="M269" s="233" t="s">
        <v>1</v>
      </c>
      <c r="N269" s="234" t="s">
        <v>41</v>
      </c>
      <c r="O269" s="59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AR269" s="16" t="s">
        <v>421</v>
      </c>
      <c r="AT269" s="16" t="s">
        <v>241</v>
      </c>
      <c r="AU269" s="16" t="s">
        <v>138</v>
      </c>
      <c r="AY269" s="16" t="s">
        <v>137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16" t="s">
        <v>77</v>
      </c>
      <c r="BK269" s="191">
        <f>ROUND(I269*H269,2)</f>
        <v>0</v>
      </c>
      <c r="BL269" s="16" t="s">
        <v>234</v>
      </c>
      <c r="BM269" s="16" t="s">
        <v>489</v>
      </c>
    </row>
    <row r="270" spans="2:63" s="11" customFormat="1" ht="20.85" customHeight="1">
      <c r="B270" s="165"/>
      <c r="C270" s="166"/>
      <c r="D270" s="167" t="s">
        <v>69</v>
      </c>
      <c r="E270" s="178" t="s">
        <v>490</v>
      </c>
      <c r="F270" s="178" t="s">
        <v>491</v>
      </c>
      <c r="G270" s="166"/>
      <c r="H270" s="166"/>
      <c r="I270" s="169"/>
      <c r="J270" s="179">
        <f>BK270</f>
        <v>0</v>
      </c>
      <c r="K270" s="166"/>
      <c r="L270" s="170"/>
      <c r="M270" s="171"/>
      <c r="N270" s="172"/>
      <c r="O270" s="172"/>
      <c r="P270" s="173">
        <f>SUM(P271:P272)</f>
        <v>0</v>
      </c>
      <c r="Q270" s="172"/>
      <c r="R270" s="173">
        <f>SUM(R271:R272)</f>
        <v>0</v>
      </c>
      <c r="S270" s="172"/>
      <c r="T270" s="174">
        <f>SUM(T271:T272)</f>
        <v>0</v>
      </c>
      <c r="AR270" s="175" t="s">
        <v>138</v>
      </c>
      <c r="AT270" s="176" t="s">
        <v>69</v>
      </c>
      <c r="AU270" s="176" t="s">
        <v>79</v>
      </c>
      <c r="AY270" s="175" t="s">
        <v>137</v>
      </c>
      <c r="BK270" s="177">
        <f>SUM(BK271:BK272)</f>
        <v>0</v>
      </c>
    </row>
    <row r="271" spans="2:65" s="1" customFormat="1" ht="16.5" customHeight="1">
      <c r="B271" s="33"/>
      <c r="C271" s="180" t="s">
        <v>492</v>
      </c>
      <c r="D271" s="180" t="s">
        <v>140</v>
      </c>
      <c r="E271" s="181" t="s">
        <v>493</v>
      </c>
      <c r="F271" s="182" t="s">
        <v>494</v>
      </c>
      <c r="G271" s="183" t="s">
        <v>143</v>
      </c>
      <c r="H271" s="184">
        <v>4</v>
      </c>
      <c r="I271" s="185"/>
      <c r="J271" s="186">
        <f>ROUND(I271*H271,2)</f>
        <v>0</v>
      </c>
      <c r="K271" s="182" t="s">
        <v>1</v>
      </c>
      <c r="L271" s="37"/>
      <c r="M271" s="187" t="s">
        <v>1</v>
      </c>
      <c r="N271" s="188" t="s">
        <v>41</v>
      </c>
      <c r="O271" s="59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AR271" s="16" t="s">
        <v>234</v>
      </c>
      <c r="AT271" s="16" t="s">
        <v>140</v>
      </c>
      <c r="AU271" s="16" t="s">
        <v>138</v>
      </c>
      <c r="AY271" s="16" t="s">
        <v>137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6" t="s">
        <v>77</v>
      </c>
      <c r="BK271" s="191">
        <f>ROUND(I271*H271,2)</f>
        <v>0</v>
      </c>
      <c r="BL271" s="16" t="s">
        <v>234</v>
      </c>
      <c r="BM271" s="16" t="s">
        <v>495</v>
      </c>
    </row>
    <row r="272" spans="2:65" s="1" customFormat="1" ht="22.5" customHeight="1">
      <c r="B272" s="33"/>
      <c r="C272" s="180" t="s">
        <v>496</v>
      </c>
      <c r="D272" s="180" t="s">
        <v>140</v>
      </c>
      <c r="E272" s="181" t="s">
        <v>497</v>
      </c>
      <c r="F272" s="182" t="s">
        <v>498</v>
      </c>
      <c r="G272" s="183" t="s">
        <v>160</v>
      </c>
      <c r="H272" s="184">
        <v>9</v>
      </c>
      <c r="I272" s="185"/>
      <c r="J272" s="186">
        <f>ROUND(I272*H272,2)</f>
        <v>0</v>
      </c>
      <c r="K272" s="182" t="s">
        <v>1</v>
      </c>
      <c r="L272" s="37"/>
      <c r="M272" s="187" t="s">
        <v>1</v>
      </c>
      <c r="N272" s="188" t="s">
        <v>41</v>
      </c>
      <c r="O272" s="59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AR272" s="16" t="s">
        <v>234</v>
      </c>
      <c r="AT272" s="16" t="s">
        <v>140</v>
      </c>
      <c r="AU272" s="16" t="s">
        <v>138</v>
      </c>
      <c r="AY272" s="16" t="s">
        <v>137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6" t="s">
        <v>77</v>
      </c>
      <c r="BK272" s="191">
        <f>ROUND(I272*H272,2)</f>
        <v>0</v>
      </c>
      <c r="BL272" s="16" t="s">
        <v>234</v>
      </c>
      <c r="BM272" s="16" t="s">
        <v>499</v>
      </c>
    </row>
    <row r="273" spans="2:63" s="11" customFormat="1" ht="22.8" customHeight="1">
      <c r="B273" s="165"/>
      <c r="C273" s="166"/>
      <c r="D273" s="167" t="s">
        <v>69</v>
      </c>
      <c r="E273" s="178" t="s">
        <v>500</v>
      </c>
      <c r="F273" s="178" t="s">
        <v>501</v>
      </c>
      <c r="G273" s="166"/>
      <c r="H273" s="166"/>
      <c r="I273" s="169"/>
      <c r="J273" s="179">
        <f>BK273</f>
        <v>0</v>
      </c>
      <c r="K273" s="166"/>
      <c r="L273" s="170"/>
      <c r="M273" s="171"/>
      <c r="N273" s="172"/>
      <c r="O273" s="172"/>
      <c r="P273" s="173">
        <f>SUM(P274:P281)</f>
        <v>0</v>
      </c>
      <c r="Q273" s="172"/>
      <c r="R273" s="173">
        <f>SUM(R274:R281)</f>
        <v>0.033670000000000005</v>
      </c>
      <c r="S273" s="172"/>
      <c r="T273" s="174">
        <f>SUM(T274:T281)</f>
        <v>0</v>
      </c>
      <c r="AR273" s="175" t="s">
        <v>79</v>
      </c>
      <c r="AT273" s="176" t="s">
        <v>69</v>
      </c>
      <c r="AU273" s="176" t="s">
        <v>77</v>
      </c>
      <c r="AY273" s="175" t="s">
        <v>137</v>
      </c>
      <c r="BK273" s="177">
        <f>SUM(BK274:BK281)</f>
        <v>0</v>
      </c>
    </row>
    <row r="274" spans="2:65" s="1" customFormat="1" ht="16.5" customHeight="1">
      <c r="B274" s="33"/>
      <c r="C274" s="180" t="s">
        <v>502</v>
      </c>
      <c r="D274" s="180" t="s">
        <v>140</v>
      </c>
      <c r="E274" s="181" t="s">
        <v>503</v>
      </c>
      <c r="F274" s="182" t="s">
        <v>504</v>
      </c>
      <c r="G274" s="183" t="s">
        <v>149</v>
      </c>
      <c r="H274" s="184">
        <v>3.52</v>
      </c>
      <c r="I274" s="185"/>
      <c r="J274" s="186">
        <f>ROUND(I274*H274,2)</f>
        <v>0</v>
      </c>
      <c r="K274" s="182" t="s">
        <v>1</v>
      </c>
      <c r="L274" s="37"/>
      <c r="M274" s="187" t="s">
        <v>1</v>
      </c>
      <c r="N274" s="188" t="s">
        <v>41</v>
      </c>
      <c r="O274" s="59"/>
      <c r="P274" s="189">
        <f>O274*H274</f>
        <v>0</v>
      </c>
      <c r="Q274" s="189">
        <v>0.0035</v>
      </c>
      <c r="R274" s="189">
        <f>Q274*H274</f>
        <v>0.012320000000000001</v>
      </c>
      <c r="S274" s="189">
        <v>0</v>
      </c>
      <c r="T274" s="190">
        <f>S274*H274</f>
        <v>0</v>
      </c>
      <c r="AR274" s="16" t="s">
        <v>382</v>
      </c>
      <c r="AT274" s="16" t="s">
        <v>140</v>
      </c>
      <c r="AU274" s="16" t="s">
        <v>79</v>
      </c>
      <c r="AY274" s="16" t="s">
        <v>137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16" t="s">
        <v>77</v>
      </c>
      <c r="BK274" s="191">
        <f>ROUND(I274*H274,2)</f>
        <v>0</v>
      </c>
      <c r="BL274" s="16" t="s">
        <v>382</v>
      </c>
      <c r="BM274" s="16" t="s">
        <v>505</v>
      </c>
    </row>
    <row r="275" spans="2:51" s="12" customFormat="1" ht="12">
      <c r="B275" s="192"/>
      <c r="C275" s="193"/>
      <c r="D275" s="194" t="s">
        <v>151</v>
      </c>
      <c r="E275" s="195" t="s">
        <v>1</v>
      </c>
      <c r="F275" s="196" t="s">
        <v>506</v>
      </c>
      <c r="G275" s="193"/>
      <c r="H275" s="197">
        <v>3.52</v>
      </c>
      <c r="I275" s="198"/>
      <c r="J275" s="193"/>
      <c r="K275" s="193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151</v>
      </c>
      <c r="AU275" s="203" t="s">
        <v>79</v>
      </c>
      <c r="AV275" s="12" t="s">
        <v>79</v>
      </c>
      <c r="AW275" s="12" t="s">
        <v>33</v>
      </c>
      <c r="AX275" s="12" t="s">
        <v>70</v>
      </c>
      <c r="AY275" s="203" t="s">
        <v>137</v>
      </c>
    </row>
    <row r="276" spans="2:51" s="13" customFormat="1" ht="12">
      <c r="B276" s="204"/>
      <c r="C276" s="205"/>
      <c r="D276" s="194" t="s">
        <v>151</v>
      </c>
      <c r="E276" s="206" t="s">
        <v>1</v>
      </c>
      <c r="F276" s="207" t="s">
        <v>153</v>
      </c>
      <c r="G276" s="205"/>
      <c r="H276" s="208">
        <v>3.52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151</v>
      </c>
      <c r="AU276" s="214" t="s">
        <v>79</v>
      </c>
      <c r="AV276" s="13" t="s">
        <v>145</v>
      </c>
      <c r="AW276" s="13" t="s">
        <v>4</v>
      </c>
      <c r="AX276" s="13" t="s">
        <v>77</v>
      </c>
      <c r="AY276" s="214" t="s">
        <v>137</v>
      </c>
    </row>
    <row r="277" spans="2:65" s="1" customFormat="1" ht="16.5" customHeight="1">
      <c r="B277" s="33"/>
      <c r="C277" s="180" t="s">
        <v>507</v>
      </c>
      <c r="D277" s="180" t="s">
        <v>140</v>
      </c>
      <c r="E277" s="181" t="s">
        <v>508</v>
      </c>
      <c r="F277" s="182" t="s">
        <v>509</v>
      </c>
      <c r="G277" s="183" t="s">
        <v>149</v>
      </c>
      <c r="H277" s="184">
        <v>6.1</v>
      </c>
      <c r="I277" s="185"/>
      <c r="J277" s="186">
        <f>ROUND(I277*H277,2)</f>
        <v>0</v>
      </c>
      <c r="K277" s="182" t="s">
        <v>1</v>
      </c>
      <c r="L277" s="37"/>
      <c r="M277" s="187" t="s">
        <v>1</v>
      </c>
      <c r="N277" s="188" t="s">
        <v>41</v>
      </c>
      <c r="O277" s="59"/>
      <c r="P277" s="189">
        <f>O277*H277</f>
        <v>0</v>
      </c>
      <c r="Q277" s="189">
        <v>0.0035</v>
      </c>
      <c r="R277" s="189">
        <f>Q277*H277</f>
        <v>0.02135</v>
      </c>
      <c r="S277" s="189">
        <v>0</v>
      </c>
      <c r="T277" s="190">
        <f>S277*H277</f>
        <v>0</v>
      </c>
      <c r="AR277" s="16" t="s">
        <v>382</v>
      </c>
      <c r="AT277" s="16" t="s">
        <v>140</v>
      </c>
      <c r="AU277" s="16" t="s">
        <v>79</v>
      </c>
      <c r="AY277" s="16" t="s">
        <v>137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16" t="s">
        <v>77</v>
      </c>
      <c r="BK277" s="191">
        <f>ROUND(I277*H277,2)</f>
        <v>0</v>
      </c>
      <c r="BL277" s="16" t="s">
        <v>382</v>
      </c>
      <c r="BM277" s="16" t="s">
        <v>510</v>
      </c>
    </row>
    <row r="278" spans="2:51" s="14" customFormat="1" ht="12">
      <c r="B278" s="215"/>
      <c r="C278" s="216"/>
      <c r="D278" s="194" t="s">
        <v>151</v>
      </c>
      <c r="E278" s="217" t="s">
        <v>1</v>
      </c>
      <c r="F278" s="218" t="s">
        <v>511</v>
      </c>
      <c r="G278" s="216"/>
      <c r="H278" s="217" t="s">
        <v>1</v>
      </c>
      <c r="I278" s="219"/>
      <c r="J278" s="216"/>
      <c r="K278" s="216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151</v>
      </c>
      <c r="AU278" s="224" t="s">
        <v>79</v>
      </c>
      <c r="AV278" s="14" t="s">
        <v>77</v>
      </c>
      <c r="AW278" s="14" t="s">
        <v>33</v>
      </c>
      <c r="AX278" s="14" t="s">
        <v>70</v>
      </c>
      <c r="AY278" s="224" t="s">
        <v>137</v>
      </c>
    </row>
    <row r="279" spans="2:51" s="12" customFormat="1" ht="12">
      <c r="B279" s="192"/>
      <c r="C279" s="193"/>
      <c r="D279" s="194" t="s">
        <v>151</v>
      </c>
      <c r="E279" s="195" t="s">
        <v>1</v>
      </c>
      <c r="F279" s="196" t="s">
        <v>512</v>
      </c>
      <c r="G279" s="193"/>
      <c r="H279" s="197">
        <v>6.1</v>
      </c>
      <c r="I279" s="198"/>
      <c r="J279" s="193"/>
      <c r="K279" s="193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151</v>
      </c>
      <c r="AU279" s="203" t="s">
        <v>79</v>
      </c>
      <c r="AV279" s="12" t="s">
        <v>79</v>
      </c>
      <c r="AW279" s="12" t="s">
        <v>33</v>
      </c>
      <c r="AX279" s="12" t="s">
        <v>70</v>
      </c>
      <c r="AY279" s="203" t="s">
        <v>137</v>
      </c>
    </row>
    <row r="280" spans="2:51" s="13" customFormat="1" ht="12">
      <c r="B280" s="204"/>
      <c r="C280" s="205"/>
      <c r="D280" s="194" t="s">
        <v>151</v>
      </c>
      <c r="E280" s="206" t="s">
        <v>1</v>
      </c>
      <c r="F280" s="207" t="s">
        <v>153</v>
      </c>
      <c r="G280" s="205"/>
      <c r="H280" s="208">
        <v>6.1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151</v>
      </c>
      <c r="AU280" s="214" t="s">
        <v>79</v>
      </c>
      <c r="AV280" s="13" t="s">
        <v>145</v>
      </c>
      <c r="AW280" s="13" t="s">
        <v>4</v>
      </c>
      <c r="AX280" s="13" t="s">
        <v>77</v>
      </c>
      <c r="AY280" s="214" t="s">
        <v>137</v>
      </c>
    </row>
    <row r="281" spans="2:65" s="1" customFormat="1" ht="22.5" customHeight="1">
      <c r="B281" s="33"/>
      <c r="C281" s="180" t="s">
        <v>513</v>
      </c>
      <c r="D281" s="180" t="s">
        <v>140</v>
      </c>
      <c r="E281" s="181" t="s">
        <v>514</v>
      </c>
      <c r="F281" s="182" t="s">
        <v>515</v>
      </c>
      <c r="G281" s="183" t="s">
        <v>341</v>
      </c>
      <c r="H281" s="184">
        <v>0.034</v>
      </c>
      <c r="I281" s="185"/>
      <c r="J281" s="186">
        <f>ROUND(I281*H281,2)</f>
        <v>0</v>
      </c>
      <c r="K281" s="182" t="s">
        <v>1</v>
      </c>
      <c r="L281" s="37"/>
      <c r="M281" s="187" t="s">
        <v>1</v>
      </c>
      <c r="N281" s="188" t="s">
        <v>41</v>
      </c>
      <c r="O281" s="59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AR281" s="16" t="s">
        <v>382</v>
      </c>
      <c r="AT281" s="16" t="s">
        <v>140</v>
      </c>
      <c r="AU281" s="16" t="s">
        <v>79</v>
      </c>
      <c r="AY281" s="16" t="s">
        <v>137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16" t="s">
        <v>77</v>
      </c>
      <c r="BK281" s="191">
        <f>ROUND(I281*H281,2)</f>
        <v>0</v>
      </c>
      <c r="BL281" s="16" t="s">
        <v>382</v>
      </c>
      <c r="BM281" s="16" t="s">
        <v>516</v>
      </c>
    </row>
    <row r="282" spans="2:63" s="11" customFormat="1" ht="22.8" customHeight="1">
      <c r="B282" s="165"/>
      <c r="C282" s="166"/>
      <c r="D282" s="167" t="s">
        <v>69</v>
      </c>
      <c r="E282" s="178" t="s">
        <v>517</v>
      </c>
      <c r="F282" s="178" t="s">
        <v>518</v>
      </c>
      <c r="G282" s="166"/>
      <c r="H282" s="166"/>
      <c r="I282" s="169"/>
      <c r="J282" s="179">
        <f>BK282</f>
        <v>0</v>
      </c>
      <c r="K282" s="166"/>
      <c r="L282" s="170"/>
      <c r="M282" s="171"/>
      <c r="N282" s="172"/>
      <c r="O282" s="172"/>
      <c r="P282" s="173">
        <f>SUM(P283:P290)</f>
        <v>0</v>
      </c>
      <c r="Q282" s="172"/>
      <c r="R282" s="173">
        <f>SUM(R283:R290)</f>
        <v>0.0072678000000000005</v>
      </c>
      <c r="S282" s="172"/>
      <c r="T282" s="174">
        <f>SUM(T283:T290)</f>
        <v>0</v>
      </c>
      <c r="AR282" s="175" t="s">
        <v>79</v>
      </c>
      <c r="AT282" s="176" t="s">
        <v>69</v>
      </c>
      <c r="AU282" s="176" t="s">
        <v>77</v>
      </c>
      <c r="AY282" s="175" t="s">
        <v>137</v>
      </c>
      <c r="BK282" s="177">
        <f>SUM(BK283:BK290)</f>
        <v>0</v>
      </c>
    </row>
    <row r="283" spans="2:65" s="1" customFormat="1" ht="16.5" customHeight="1">
      <c r="B283" s="33"/>
      <c r="C283" s="180" t="s">
        <v>519</v>
      </c>
      <c r="D283" s="180" t="s">
        <v>140</v>
      </c>
      <c r="E283" s="181" t="s">
        <v>520</v>
      </c>
      <c r="F283" s="182" t="s">
        <v>521</v>
      </c>
      <c r="G283" s="183" t="s">
        <v>160</v>
      </c>
      <c r="H283" s="184">
        <v>2</v>
      </c>
      <c r="I283" s="185"/>
      <c r="J283" s="186">
        <f aca="true" t="shared" si="10" ref="J283:J290">ROUND(I283*H283,2)</f>
        <v>0</v>
      </c>
      <c r="K283" s="182" t="s">
        <v>1</v>
      </c>
      <c r="L283" s="37"/>
      <c r="M283" s="187" t="s">
        <v>1</v>
      </c>
      <c r="N283" s="188" t="s">
        <v>41</v>
      </c>
      <c r="O283" s="59"/>
      <c r="P283" s="189">
        <f aca="true" t="shared" si="11" ref="P283:P290">O283*H283</f>
        <v>0</v>
      </c>
      <c r="Q283" s="189">
        <v>0.000354</v>
      </c>
      <c r="R283" s="189">
        <f aca="true" t="shared" si="12" ref="R283:R290">Q283*H283</f>
        <v>0.000708</v>
      </c>
      <c r="S283" s="189">
        <v>0</v>
      </c>
      <c r="T283" s="190">
        <f aca="true" t="shared" si="13" ref="T283:T290">S283*H283</f>
        <v>0</v>
      </c>
      <c r="AR283" s="16" t="s">
        <v>145</v>
      </c>
      <c r="AT283" s="16" t="s">
        <v>140</v>
      </c>
      <c r="AU283" s="16" t="s">
        <v>79</v>
      </c>
      <c r="AY283" s="16" t="s">
        <v>137</v>
      </c>
      <c r="BE283" s="191">
        <f aca="true" t="shared" si="14" ref="BE283:BE290">IF(N283="základní",J283,0)</f>
        <v>0</v>
      </c>
      <c r="BF283" s="191">
        <f aca="true" t="shared" si="15" ref="BF283:BF290">IF(N283="snížená",J283,0)</f>
        <v>0</v>
      </c>
      <c r="BG283" s="191">
        <f aca="true" t="shared" si="16" ref="BG283:BG290">IF(N283="zákl. přenesená",J283,0)</f>
        <v>0</v>
      </c>
      <c r="BH283" s="191">
        <f aca="true" t="shared" si="17" ref="BH283:BH290">IF(N283="sníž. přenesená",J283,0)</f>
        <v>0</v>
      </c>
      <c r="BI283" s="191">
        <f aca="true" t="shared" si="18" ref="BI283:BI290">IF(N283="nulová",J283,0)</f>
        <v>0</v>
      </c>
      <c r="BJ283" s="16" t="s">
        <v>77</v>
      </c>
      <c r="BK283" s="191">
        <f aca="true" t="shared" si="19" ref="BK283:BK290">ROUND(I283*H283,2)</f>
        <v>0</v>
      </c>
      <c r="BL283" s="16" t="s">
        <v>145</v>
      </c>
      <c r="BM283" s="16" t="s">
        <v>522</v>
      </c>
    </row>
    <row r="284" spans="2:65" s="1" customFormat="1" ht="16.5" customHeight="1">
      <c r="B284" s="33"/>
      <c r="C284" s="180" t="s">
        <v>523</v>
      </c>
      <c r="D284" s="180" t="s">
        <v>140</v>
      </c>
      <c r="E284" s="181" t="s">
        <v>524</v>
      </c>
      <c r="F284" s="182" t="s">
        <v>525</v>
      </c>
      <c r="G284" s="183" t="s">
        <v>160</v>
      </c>
      <c r="H284" s="184">
        <v>1</v>
      </c>
      <c r="I284" s="185"/>
      <c r="J284" s="186">
        <f t="shared" si="10"/>
        <v>0</v>
      </c>
      <c r="K284" s="182" t="s">
        <v>1</v>
      </c>
      <c r="L284" s="37"/>
      <c r="M284" s="187" t="s">
        <v>1</v>
      </c>
      <c r="N284" s="188" t="s">
        <v>41</v>
      </c>
      <c r="O284" s="59"/>
      <c r="P284" s="189">
        <f t="shared" si="11"/>
        <v>0</v>
      </c>
      <c r="Q284" s="189">
        <v>0.0011398</v>
      </c>
      <c r="R284" s="189">
        <f t="shared" si="12"/>
        <v>0.0011398</v>
      </c>
      <c r="S284" s="189">
        <v>0</v>
      </c>
      <c r="T284" s="190">
        <f t="shared" si="13"/>
        <v>0</v>
      </c>
      <c r="AR284" s="16" t="s">
        <v>145</v>
      </c>
      <c r="AT284" s="16" t="s">
        <v>140</v>
      </c>
      <c r="AU284" s="16" t="s">
        <v>79</v>
      </c>
      <c r="AY284" s="16" t="s">
        <v>137</v>
      </c>
      <c r="BE284" s="191">
        <f t="shared" si="14"/>
        <v>0</v>
      </c>
      <c r="BF284" s="191">
        <f t="shared" si="15"/>
        <v>0</v>
      </c>
      <c r="BG284" s="191">
        <f t="shared" si="16"/>
        <v>0</v>
      </c>
      <c r="BH284" s="191">
        <f t="shared" si="17"/>
        <v>0</v>
      </c>
      <c r="BI284" s="191">
        <f t="shared" si="18"/>
        <v>0</v>
      </c>
      <c r="BJ284" s="16" t="s">
        <v>77</v>
      </c>
      <c r="BK284" s="191">
        <f t="shared" si="19"/>
        <v>0</v>
      </c>
      <c r="BL284" s="16" t="s">
        <v>145</v>
      </c>
      <c r="BM284" s="16" t="s">
        <v>526</v>
      </c>
    </row>
    <row r="285" spans="2:65" s="1" customFormat="1" ht="16.5" customHeight="1">
      <c r="B285" s="33"/>
      <c r="C285" s="180" t="s">
        <v>527</v>
      </c>
      <c r="D285" s="180" t="s">
        <v>140</v>
      </c>
      <c r="E285" s="181" t="s">
        <v>528</v>
      </c>
      <c r="F285" s="182" t="s">
        <v>529</v>
      </c>
      <c r="G285" s="183" t="s">
        <v>143</v>
      </c>
      <c r="H285" s="184">
        <v>2</v>
      </c>
      <c r="I285" s="185"/>
      <c r="J285" s="186">
        <f t="shared" si="10"/>
        <v>0</v>
      </c>
      <c r="K285" s="182" t="s">
        <v>144</v>
      </c>
      <c r="L285" s="37"/>
      <c r="M285" s="187" t="s">
        <v>1</v>
      </c>
      <c r="N285" s="188" t="s">
        <v>41</v>
      </c>
      <c r="O285" s="59"/>
      <c r="P285" s="189">
        <f t="shared" si="11"/>
        <v>0</v>
      </c>
      <c r="Q285" s="189">
        <v>0</v>
      </c>
      <c r="R285" s="189">
        <f t="shared" si="12"/>
        <v>0</v>
      </c>
      <c r="S285" s="189">
        <v>0</v>
      </c>
      <c r="T285" s="190">
        <f t="shared" si="13"/>
        <v>0</v>
      </c>
      <c r="AR285" s="16" t="s">
        <v>382</v>
      </c>
      <c r="AT285" s="16" t="s">
        <v>140</v>
      </c>
      <c r="AU285" s="16" t="s">
        <v>79</v>
      </c>
      <c r="AY285" s="16" t="s">
        <v>137</v>
      </c>
      <c r="BE285" s="191">
        <f t="shared" si="14"/>
        <v>0</v>
      </c>
      <c r="BF285" s="191">
        <f t="shared" si="15"/>
        <v>0</v>
      </c>
      <c r="BG285" s="191">
        <f t="shared" si="16"/>
        <v>0</v>
      </c>
      <c r="BH285" s="191">
        <f t="shared" si="17"/>
        <v>0</v>
      </c>
      <c r="BI285" s="191">
        <f t="shared" si="18"/>
        <v>0</v>
      </c>
      <c r="BJ285" s="16" t="s">
        <v>77</v>
      </c>
      <c r="BK285" s="191">
        <f t="shared" si="19"/>
        <v>0</v>
      </c>
      <c r="BL285" s="16" t="s">
        <v>382</v>
      </c>
      <c r="BM285" s="16" t="s">
        <v>530</v>
      </c>
    </row>
    <row r="286" spans="2:65" s="1" customFormat="1" ht="16.5" customHeight="1">
      <c r="B286" s="33"/>
      <c r="C286" s="180" t="s">
        <v>531</v>
      </c>
      <c r="D286" s="180" t="s">
        <v>140</v>
      </c>
      <c r="E286" s="181" t="s">
        <v>532</v>
      </c>
      <c r="F286" s="182" t="s">
        <v>533</v>
      </c>
      <c r="G286" s="183" t="s">
        <v>143</v>
      </c>
      <c r="H286" s="184">
        <v>1</v>
      </c>
      <c r="I286" s="185"/>
      <c r="J286" s="186">
        <f t="shared" si="10"/>
        <v>0</v>
      </c>
      <c r="K286" s="182" t="s">
        <v>144</v>
      </c>
      <c r="L286" s="37"/>
      <c r="M286" s="187" t="s">
        <v>1</v>
      </c>
      <c r="N286" s="188" t="s">
        <v>41</v>
      </c>
      <c r="O286" s="59"/>
      <c r="P286" s="189">
        <f t="shared" si="11"/>
        <v>0</v>
      </c>
      <c r="Q286" s="189">
        <v>0</v>
      </c>
      <c r="R286" s="189">
        <f t="shared" si="12"/>
        <v>0</v>
      </c>
      <c r="S286" s="189">
        <v>0</v>
      </c>
      <c r="T286" s="190">
        <f t="shared" si="13"/>
        <v>0</v>
      </c>
      <c r="AR286" s="16" t="s">
        <v>382</v>
      </c>
      <c r="AT286" s="16" t="s">
        <v>140</v>
      </c>
      <c r="AU286" s="16" t="s">
        <v>79</v>
      </c>
      <c r="AY286" s="16" t="s">
        <v>137</v>
      </c>
      <c r="BE286" s="191">
        <f t="shared" si="14"/>
        <v>0</v>
      </c>
      <c r="BF286" s="191">
        <f t="shared" si="15"/>
        <v>0</v>
      </c>
      <c r="BG286" s="191">
        <f t="shared" si="16"/>
        <v>0</v>
      </c>
      <c r="BH286" s="191">
        <f t="shared" si="17"/>
        <v>0</v>
      </c>
      <c r="BI286" s="191">
        <f t="shared" si="18"/>
        <v>0</v>
      </c>
      <c r="BJ286" s="16" t="s">
        <v>77</v>
      </c>
      <c r="BK286" s="191">
        <f t="shared" si="19"/>
        <v>0</v>
      </c>
      <c r="BL286" s="16" t="s">
        <v>382</v>
      </c>
      <c r="BM286" s="16" t="s">
        <v>534</v>
      </c>
    </row>
    <row r="287" spans="2:65" s="1" customFormat="1" ht="16.5" customHeight="1">
      <c r="B287" s="33"/>
      <c r="C287" s="180" t="s">
        <v>535</v>
      </c>
      <c r="D287" s="180" t="s">
        <v>140</v>
      </c>
      <c r="E287" s="181" t="s">
        <v>536</v>
      </c>
      <c r="F287" s="182" t="s">
        <v>537</v>
      </c>
      <c r="G287" s="183" t="s">
        <v>143</v>
      </c>
      <c r="H287" s="184">
        <v>1</v>
      </c>
      <c r="I287" s="185"/>
      <c r="J287" s="186">
        <f t="shared" si="10"/>
        <v>0</v>
      </c>
      <c r="K287" s="182" t="s">
        <v>144</v>
      </c>
      <c r="L287" s="37"/>
      <c r="M287" s="187" t="s">
        <v>1</v>
      </c>
      <c r="N287" s="188" t="s">
        <v>41</v>
      </c>
      <c r="O287" s="59"/>
      <c r="P287" s="189">
        <f t="shared" si="11"/>
        <v>0</v>
      </c>
      <c r="Q287" s="189">
        <v>0.00542</v>
      </c>
      <c r="R287" s="189">
        <f t="shared" si="12"/>
        <v>0.00542</v>
      </c>
      <c r="S287" s="189">
        <v>0</v>
      </c>
      <c r="T287" s="190">
        <f t="shared" si="13"/>
        <v>0</v>
      </c>
      <c r="AR287" s="16" t="s">
        <v>382</v>
      </c>
      <c r="AT287" s="16" t="s">
        <v>140</v>
      </c>
      <c r="AU287" s="16" t="s">
        <v>79</v>
      </c>
      <c r="AY287" s="16" t="s">
        <v>137</v>
      </c>
      <c r="BE287" s="191">
        <f t="shared" si="14"/>
        <v>0</v>
      </c>
      <c r="BF287" s="191">
        <f t="shared" si="15"/>
        <v>0</v>
      </c>
      <c r="BG287" s="191">
        <f t="shared" si="16"/>
        <v>0</v>
      </c>
      <c r="BH287" s="191">
        <f t="shared" si="17"/>
        <v>0</v>
      </c>
      <c r="BI287" s="191">
        <f t="shared" si="18"/>
        <v>0</v>
      </c>
      <c r="BJ287" s="16" t="s">
        <v>77</v>
      </c>
      <c r="BK287" s="191">
        <f t="shared" si="19"/>
        <v>0</v>
      </c>
      <c r="BL287" s="16" t="s">
        <v>382</v>
      </c>
      <c r="BM287" s="16" t="s">
        <v>538</v>
      </c>
    </row>
    <row r="288" spans="2:65" s="1" customFormat="1" ht="16.5" customHeight="1">
      <c r="B288" s="33"/>
      <c r="C288" s="180" t="s">
        <v>539</v>
      </c>
      <c r="D288" s="180" t="s">
        <v>140</v>
      </c>
      <c r="E288" s="181" t="s">
        <v>540</v>
      </c>
      <c r="F288" s="182" t="s">
        <v>541</v>
      </c>
      <c r="G288" s="183" t="s">
        <v>160</v>
      </c>
      <c r="H288" s="184">
        <v>3</v>
      </c>
      <c r="I288" s="185"/>
      <c r="J288" s="186">
        <f t="shared" si="10"/>
        <v>0</v>
      </c>
      <c r="K288" s="182" t="s">
        <v>1</v>
      </c>
      <c r="L288" s="37"/>
      <c r="M288" s="187" t="s">
        <v>1</v>
      </c>
      <c r="N288" s="188" t="s">
        <v>41</v>
      </c>
      <c r="O288" s="59"/>
      <c r="P288" s="189">
        <f t="shared" si="11"/>
        <v>0</v>
      </c>
      <c r="Q288" s="189">
        <v>0</v>
      </c>
      <c r="R288" s="189">
        <f t="shared" si="12"/>
        <v>0</v>
      </c>
      <c r="S288" s="189">
        <v>0</v>
      </c>
      <c r="T288" s="190">
        <f t="shared" si="13"/>
        <v>0</v>
      </c>
      <c r="AR288" s="16" t="s">
        <v>382</v>
      </c>
      <c r="AT288" s="16" t="s">
        <v>140</v>
      </c>
      <c r="AU288" s="16" t="s">
        <v>79</v>
      </c>
      <c r="AY288" s="16" t="s">
        <v>137</v>
      </c>
      <c r="BE288" s="191">
        <f t="shared" si="14"/>
        <v>0</v>
      </c>
      <c r="BF288" s="191">
        <f t="shared" si="15"/>
        <v>0</v>
      </c>
      <c r="BG288" s="191">
        <f t="shared" si="16"/>
        <v>0</v>
      </c>
      <c r="BH288" s="191">
        <f t="shared" si="17"/>
        <v>0</v>
      </c>
      <c r="BI288" s="191">
        <f t="shared" si="18"/>
        <v>0</v>
      </c>
      <c r="BJ288" s="16" t="s">
        <v>77</v>
      </c>
      <c r="BK288" s="191">
        <f t="shared" si="19"/>
        <v>0</v>
      </c>
      <c r="BL288" s="16" t="s">
        <v>382</v>
      </c>
      <c r="BM288" s="16" t="s">
        <v>542</v>
      </c>
    </row>
    <row r="289" spans="2:65" s="1" customFormat="1" ht="22.5" customHeight="1">
      <c r="B289" s="33"/>
      <c r="C289" s="180" t="s">
        <v>179</v>
      </c>
      <c r="D289" s="180" t="s">
        <v>140</v>
      </c>
      <c r="E289" s="181" t="s">
        <v>543</v>
      </c>
      <c r="F289" s="182" t="s">
        <v>544</v>
      </c>
      <c r="G289" s="183" t="s">
        <v>341</v>
      </c>
      <c r="H289" s="184">
        <v>0.5</v>
      </c>
      <c r="I289" s="185"/>
      <c r="J289" s="186">
        <f t="shared" si="10"/>
        <v>0</v>
      </c>
      <c r="K289" s="182" t="s">
        <v>144</v>
      </c>
      <c r="L289" s="37"/>
      <c r="M289" s="187" t="s">
        <v>1</v>
      </c>
      <c r="N289" s="188" t="s">
        <v>41</v>
      </c>
      <c r="O289" s="59"/>
      <c r="P289" s="189">
        <f t="shared" si="11"/>
        <v>0</v>
      </c>
      <c r="Q289" s="189">
        <v>0</v>
      </c>
      <c r="R289" s="189">
        <f t="shared" si="12"/>
        <v>0</v>
      </c>
      <c r="S289" s="189">
        <v>0</v>
      </c>
      <c r="T289" s="190">
        <f t="shared" si="13"/>
        <v>0</v>
      </c>
      <c r="AR289" s="16" t="s">
        <v>382</v>
      </c>
      <c r="AT289" s="16" t="s">
        <v>140</v>
      </c>
      <c r="AU289" s="16" t="s">
        <v>79</v>
      </c>
      <c r="AY289" s="16" t="s">
        <v>137</v>
      </c>
      <c r="BE289" s="191">
        <f t="shared" si="14"/>
        <v>0</v>
      </c>
      <c r="BF289" s="191">
        <f t="shared" si="15"/>
        <v>0</v>
      </c>
      <c r="BG289" s="191">
        <f t="shared" si="16"/>
        <v>0</v>
      </c>
      <c r="BH289" s="191">
        <f t="shared" si="17"/>
        <v>0</v>
      </c>
      <c r="BI289" s="191">
        <f t="shared" si="18"/>
        <v>0</v>
      </c>
      <c r="BJ289" s="16" t="s">
        <v>77</v>
      </c>
      <c r="BK289" s="191">
        <f t="shared" si="19"/>
        <v>0</v>
      </c>
      <c r="BL289" s="16" t="s">
        <v>382</v>
      </c>
      <c r="BM289" s="16" t="s">
        <v>545</v>
      </c>
    </row>
    <row r="290" spans="2:65" s="1" customFormat="1" ht="22.5" customHeight="1">
      <c r="B290" s="33"/>
      <c r="C290" s="180" t="s">
        <v>546</v>
      </c>
      <c r="D290" s="180" t="s">
        <v>140</v>
      </c>
      <c r="E290" s="181" t="s">
        <v>547</v>
      </c>
      <c r="F290" s="182" t="s">
        <v>548</v>
      </c>
      <c r="G290" s="183" t="s">
        <v>341</v>
      </c>
      <c r="H290" s="184">
        <v>0.002</v>
      </c>
      <c r="I290" s="185"/>
      <c r="J290" s="186">
        <f t="shared" si="10"/>
        <v>0</v>
      </c>
      <c r="K290" s="182" t="s">
        <v>1</v>
      </c>
      <c r="L290" s="37"/>
      <c r="M290" s="187" t="s">
        <v>1</v>
      </c>
      <c r="N290" s="188" t="s">
        <v>41</v>
      </c>
      <c r="O290" s="59"/>
      <c r="P290" s="189">
        <f t="shared" si="11"/>
        <v>0</v>
      </c>
      <c r="Q290" s="189">
        <v>0</v>
      </c>
      <c r="R290" s="189">
        <f t="shared" si="12"/>
        <v>0</v>
      </c>
      <c r="S290" s="189">
        <v>0</v>
      </c>
      <c r="T290" s="190">
        <f t="shared" si="13"/>
        <v>0</v>
      </c>
      <c r="AR290" s="16" t="s">
        <v>145</v>
      </c>
      <c r="AT290" s="16" t="s">
        <v>140</v>
      </c>
      <c r="AU290" s="16" t="s">
        <v>79</v>
      </c>
      <c r="AY290" s="16" t="s">
        <v>137</v>
      </c>
      <c r="BE290" s="191">
        <f t="shared" si="14"/>
        <v>0</v>
      </c>
      <c r="BF290" s="191">
        <f t="shared" si="15"/>
        <v>0</v>
      </c>
      <c r="BG290" s="191">
        <f t="shared" si="16"/>
        <v>0</v>
      </c>
      <c r="BH290" s="191">
        <f t="shared" si="17"/>
        <v>0</v>
      </c>
      <c r="BI290" s="191">
        <f t="shared" si="18"/>
        <v>0</v>
      </c>
      <c r="BJ290" s="16" t="s">
        <v>77</v>
      </c>
      <c r="BK290" s="191">
        <f t="shared" si="19"/>
        <v>0</v>
      </c>
      <c r="BL290" s="16" t="s">
        <v>145</v>
      </c>
      <c r="BM290" s="16" t="s">
        <v>549</v>
      </c>
    </row>
    <row r="291" spans="2:63" s="11" customFormat="1" ht="22.8" customHeight="1">
      <c r="B291" s="165"/>
      <c r="C291" s="166"/>
      <c r="D291" s="167" t="s">
        <v>69</v>
      </c>
      <c r="E291" s="178" t="s">
        <v>550</v>
      </c>
      <c r="F291" s="178" t="s">
        <v>551</v>
      </c>
      <c r="G291" s="166"/>
      <c r="H291" s="166"/>
      <c r="I291" s="169"/>
      <c r="J291" s="179">
        <f>BK291</f>
        <v>0</v>
      </c>
      <c r="K291" s="166"/>
      <c r="L291" s="170"/>
      <c r="M291" s="171"/>
      <c r="N291" s="172"/>
      <c r="O291" s="172"/>
      <c r="P291" s="173">
        <f>SUM(P292:P300)</f>
        <v>0</v>
      </c>
      <c r="Q291" s="172"/>
      <c r="R291" s="173">
        <f>SUM(R292:R300)</f>
        <v>0.007582762000000001</v>
      </c>
      <c r="S291" s="172"/>
      <c r="T291" s="174">
        <f>SUM(T292:T300)</f>
        <v>0</v>
      </c>
      <c r="AR291" s="175" t="s">
        <v>79</v>
      </c>
      <c r="AT291" s="176" t="s">
        <v>69</v>
      </c>
      <c r="AU291" s="176" t="s">
        <v>77</v>
      </c>
      <c r="AY291" s="175" t="s">
        <v>137</v>
      </c>
      <c r="BK291" s="177">
        <f>SUM(BK292:BK300)</f>
        <v>0</v>
      </c>
    </row>
    <row r="292" spans="2:65" s="1" customFormat="1" ht="16.5" customHeight="1">
      <c r="B292" s="33"/>
      <c r="C292" s="180" t="s">
        <v>226</v>
      </c>
      <c r="D292" s="180" t="s">
        <v>140</v>
      </c>
      <c r="E292" s="181" t="s">
        <v>552</v>
      </c>
      <c r="F292" s="182" t="s">
        <v>553</v>
      </c>
      <c r="G292" s="183" t="s">
        <v>160</v>
      </c>
      <c r="H292" s="184">
        <v>6</v>
      </c>
      <c r="I292" s="185"/>
      <c r="J292" s="186">
        <f aca="true" t="shared" si="20" ref="J292:J300">ROUND(I292*H292,2)</f>
        <v>0</v>
      </c>
      <c r="K292" s="182" t="s">
        <v>1</v>
      </c>
      <c r="L292" s="37"/>
      <c r="M292" s="187" t="s">
        <v>1</v>
      </c>
      <c r="N292" s="188" t="s">
        <v>41</v>
      </c>
      <c r="O292" s="59"/>
      <c r="P292" s="189">
        <f aca="true" t="shared" si="21" ref="P292:P300">O292*H292</f>
        <v>0</v>
      </c>
      <c r="Q292" s="189">
        <v>0.000909932</v>
      </c>
      <c r="R292" s="189">
        <f aca="true" t="shared" si="22" ref="R292:R300">Q292*H292</f>
        <v>0.005459592</v>
      </c>
      <c r="S292" s="189">
        <v>0</v>
      </c>
      <c r="T292" s="190">
        <f aca="true" t="shared" si="23" ref="T292:T300">S292*H292</f>
        <v>0</v>
      </c>
      <c r="AR292" s="16" t="s">
        <v>382</v>
      </c>
      <c r="AT292" s="16" t="s">
        <v>140</v>
      </c>
      <c r="AU292" s="16" t="s">
        <v>79</v>
      </c>
      <c r="AY292" s="16" t="s">
        <v>137</v>
      </c>
      <c r="BE292" s="191">
        <f aca="true" t="shared" si="24" ref="BE292:BE300">IF(N292="základní",J292,0)</f>
        <v>0</v>
      </c>
      <c r="BF292" s="191">
        <f aca="true" t="shared" si="25" ref="BF292:BF300">IF(N292="snížená",J292,0)</f>
        <v>0</v>
      </c>
      <c r="BG292" s="191">
        <f aca="true" t="shared" si="26" ref="BG292:BG300">IF(N292="zákl. přenesená",J292,0)</f>
        <v>0</v>
      </c>
      <c r="BH292" s="191">
        <f aca="true" t="shared" si="27" ref="BH292:BH300">IF(N292="sníž. přenesená",J292,0)</f>
        <v>0</v>
      </c>
      <c r="BI292" s="191">
        <f aca="true" t="shared" si="28" ref="BI292:BI300">IF(N292="nulová",J292,0)</f>
        <v>0</v>
      </c>
      <c r="BJ292" s="16" t="s">
        <v>77</v>
      </c>
      <c r="BK292" s="191">
        <f aca="true" t="shared" si="29" ref="BK292:BK300">ROUND(I292*H292,2)</f>
        <v>0</v>
      </c>
      <c r="BL292" s="16" t="s">
        <v>382</v>
      </c>
      <c r="BM292" s="16" t="s">
        <v>554</v>
      </c>
    </row>
    <row r="293" spans="2:65" s="1" customFormat="1" ht="22.5" customHeight="1">
      <c r="B293" s="33"/>
      <c r="C293" s="180" t="s">
        <v>234</v>
      </c>
      <c r="D293" s="180" t="s">
        <v>140</v>
      </c>
      <c r="E293" s="181" t="s">
        <v>555</v>
      </c>
      <c r="F293" s="182" t="s">
        <v>556</v>
      </c>
      <c r="G293" s="183" t="s">
        <v>160</v>
      </c>
      <c r="H293" s="184">
        <v>6</v>
      </c>
      <c r="I293" s="185"/>
      <c r="J293" s="186">
        <f t="shared" si="20"/>
        <v>0</v>
      </c>
      <c r="K293" s="182" t="s">
        <v>1</v>
      </c>
      <c r="L293" s="37"/>
      <c r="M293" s="187" t="s">
        <v>1</v>
      </c>
      <c r="N293" s="188" t="s">
        <v>41</v>
      </c>
      <c r="O293" s="59"/>
      <c r="P293" s="189">
        <f t="shared" si="21"/>
        <v>0</v>
      </c>
      <c r="Q293" s="189">
        <v>6.74E-05</v>
      </c>
      <c r="R293" s="189">
        <f t="shared" si="22"/>
        <v>0.00040439999999999996</v>
      </c>
      <c r="S293" s="189">
        <v>0</v>
      </c>
      <c r="T293" s="190">
        <f t="shared" si="23"/>
        <v>0</v>
      </c>
      <c r="AR293" s="16" t="s">
        <v>382</v>
      </c>
      <c r="AT293" s="16" t="s">
        <v>140</v>
      </c>
      <c r="AU293" s="16" t="s">
        <v>79</v>
      </c>
      <c r="AY293" s="16" t="s">
        <v>137</v>
      </c>
      <c r="BE293" s="191">
        <f t="shared" si="24"/>
        <v>0</v>
      </c>
      <c r="BF293" s="191">
        <f t="shared" si="25"/>
        <v>0</v>
      </c>
      <c r="BG293" s="191">
        <f t="shared" si="26"/>
        <v>0</v>
      </c>
      <c r="BH293" s="191">
        <f t="shared" si="27"/>
        <v>0</v>
      </c>
      <c r="BI293" s="191">
        <f t="shared" si="28"/>
        <v>0</v>
      </c>
      <c r="BJ293" s="16" t="s">
        <v>77</v>
      </c>
      <c r="BK293" s="191">
        <f t="shared" si="29"/>
        <v>0</v>
      </c>
      <c r="BL293" s="16" t="s">
        <v>382</v>
      </c>
      <c r="BM293" s="16" t="s">
        <v>557</v>
      </c>
    </row>
    <row r="294" spans="2:65" s="1" customFormat="1" ht="16.5" customHeight="1">
      <c r="B294" s="33"/>
      <c r="C294" s="180" t="s">
        <v>558</v>
      </c>
      <c r="D294" s="180" t="s">
        <v>140</v>
      </c>
      <c r="E294" s="181" t="s">
        <v>559</v>
      </c>
      <c r="F294" s="182" t="s">
        <v>560</v>
      </c>
      <c r="G294" s="183" t="s">
        <v>143</v>
      </c>
      <c r="H294" s="184">
        <v>7</v>
      </c>
      <c r="I294" s="185"/>
      <c r="J294" s="186">
        <f t="shared" si="20"/>
        <v>0</v>
      </c>
      <c r="K294" s="182" t="s">
        <v>144</v>
      </c>
      <c r="L294" s="37"/>
      <c r="M294" s="187" t="s">
        <v>1</v>
      </c>
      <c r="N294" s="188" t="s">
        <v>41</v>
      </c>
      <c r="O294" s="59"/>
      <c r="P294" s="189">
        <f t="shared" si="21"/>
        <v>0</v>
      </c>
      <c r="Q294" s="189">
        <v>0</v>
      </c>
      <c r="R294" s="189">
        <f t="shared" si="22"/>
        <v>0</v>
      </c>
      <c r="S294" s="189">
        <v>0</v>
      </c>
      <c r="T294" s="190">
        <f t="shared" si="23"/>
        <v>0</v>
      </c>
      <c r="AR294" s="16" t="s">
        <v>382</v>
      </c>
      <c r="AT294" s="16" t="s">
        <v>140</v>
      </c>
      <c r="AU294" s="16" t="s">
        <v>79</v>
      </c>
      <c r="AY294" s="16" t="s">
        <v>137</v>
      </c>
      <c r="BE294" s="191">
        <f t="shared" si="24"/>
        <v>0</v>
      </c>
      <c r="BF294" s="191">
        <f t="shared" si="25"/>
        <v>0</v>
      </c>
      <c r="BG294" s="191">
        <f t="shared" si="26"/>
        <v>0</v>
      </c>
      <c r="BH294" s="191">
        <f t="shared" si="27"/>
        <v>0</v>
      </c>
      <c r="BI294" s="191">
        <f t="shared" si="28"/>
        <v>0</v>
      </c>
      <c r="BJ294" s="16" t="s">
        <v>77</v>
      </c>
      <c r="BK294" s="191">
        <f t="shared" si="29"/>
        <v>0</v>
      </c>
      <c r="BL294" s="16" t="s">
        <v>382</v>
      </c>
      <c r="BM294" s="16" t="s">
        <v>561</v>
      </c>
    </row>
    <row r="295" spans="2:65" s="1" customFormat="1" ht="16.5" customHeight="1">
      <c r="B295" s="33"/>
      <c r="C295" s="225" t="s">
        <v>562</v>
      </c>
      <c r="D295" s="225" t="s">
        <v>241</v>
      </c>
      <c r="E295" s="226" t="s">
        <v>563</v>
      </c>
      <c r="F295" s="227" t="s">
        <v>564</v>
      </c>
      <c r="G295" s="228" t="s">
        <v>143</v>
      </c>
      <c r="H295" s="229">
        <v>2</v>
      </c>
      <c r="I295" s="230"/>
      <c r="J295" s="231">
        <f t="shared" si="20"/>
        <v>0</v>
      </c>
      <c r="K295" s="227" t="s">
        <v>144</v>
      </c>
      <c r="L295" s="232"/>
      <c r="M295" s="233" t="s">
        <v>1</v>
      </c>
      <c r="N295" s="234" t="s">
        <v>41</v>
      </c>
      <c r="O295" s="59"/>
      <c r="P295" s="189">
        <f t="shared" si="21"/>
        <v>0</v>
      </c>
      <c r="Q295" s="189">
        <v>0.00021</v>
      </c>
      <c r="R295" s="189">
        <f t="shared" si="22"/>
        <v>0.00042</v>
      </c>
      <c r="S295" s="189">
        <v>0</v>
      </c>
      <c r="T295" s="190">
        <f t="shared" si="23"/>
        <v>0</v>
      </c>
      <c r="AR295" s="16" t="s">
        <v>300</v>
      </c>
      <c r="AT295" s="16" t="s">
        <v>241</v>
      </c>
      <c r="AU295" s="16" t="s">
        <v>79</v>
      </c>
      <c r="AY295" s="16" t="s">
        <v>137</v>
      </c>
      <c r="BE295" s="191">
        <f t="shared" si="24"/>
        <v>0</v>
      </c>
      <c r="BF295" s="191">
        <f t="shared" si="25"/>
        <v>0</v>
      </c>
      <c r="BG295" s="191">
        <f t="shared" si="26"/>
        <v>0</v>
      </c>
      <c r="BH295" s="191">
        <f t="shared" si="27"/>
        <v>0</v>
      </c>
      <c r="BI295" s="191">
        <f t="shared" si="28"/>
        <v>0</v>
      </c>
      <c r="BJ295" s="16" t="s">
        <v>77</v>
      </c>
      <c r="BK295" s="191">
        <f t="shared" si="29"/>
        <v>0</v>
      </c>
      <c r="BL295" s="16" t="s">
        <v>382</v>
      </c>
      <c r="BM295" s="16" t="s">
        <v>565</v>
      </c>
    </row>
    <row r="296" spans="2:65" s="1" customFormat="1" ht="16.5" customHeight="1">
      <c r="B296" s="33"/>
      <c r="C296" s="225" t="s">
        <v>566</v>
      </c>
      <c r="D296" s="225" t="s">
        <v>241</v>
      </c>
      <c r="E296" s="226" t="s">
        <v>567</v>
      </c>
      <c r="F296" s="227" t="s">
        <v>568</v>
      </c>
      <c r="G296" s="228" t="s">
        <v>143</v>
      </c>
      <c r="H296" s="229">
        <v>5</v>
      </c>
      <c r="I296" s="230"/>
      <c r="J296" s="231">
        <f t="shared" si="20"/>
        <v>0</v>
      </c>
      <c r="K296" s="227" t="s">
        <v>144</v>
      </c>
      <c r="L296" s="232"/>
      <c r="M296" s="233" t="s">
        <v>1</v>
      </c>
      <c r="N296" s="234" t="s">
        <v>41</v>
      </c>
      <c r="O296" s="59"/>
      <c r="P296" s="189">
        <f t="shared" si="21"/>
        <v>0</v>
      </c>
      <c r="Q296" s="189">
        <v>2E-05</v>
      </c>
      <c r="R296" s="189">
        <f t="shared" si="22"/>
        <v>0.0001</v>
      </c>
      <c r="S296" s="189">
        <v>0</v>
      </c>
      <c r="T296" s="190">
        <f t="shared" si="23"/>
        <v>0</v>
      </c>
      <c r="AR296" s="16" t="s">
        <v>300</v>
      </c>
      <c r="AT296" s="16" t="s">
        <v>241</v>
      </c>
      <c r="AU296" s="16" t="s">
        <v>79</v>
      </c>
      <c r="AY296" s="16" t="s">
        <v>137</v>
      </c>
      <c r="BE296" s="191">
        <f t="shared" si="24"/>
        <v>0</v>
      </c>
      <c r="BF296" s="191">
        <f t="shared" si="25"/>
        <v>0</v>
      </c>
      <c r="BG296" s="191">
        <f t="shared" si="26"/>
        <v>0</v>
      </c>
      <c r="BH296" s="191">
        <f t="shared" si="27"/>
        <v>0</v>
      </c>
      <c r="BI296" s="191">
        <f t="shared" si="28"/>
        <v>0</v>
      </c>
      <c r="BJ296" s="16" t="s">
        <v>77</v>
      </c>
      <c r="BK296" s="191">
        <f t="shared" si="29"/>
        <v>0</v>
      </c>
      <c r="BL296" s="16" t="s">
        <v>382</v>
      </c>
      <c r="BM296" s="16" t="s">
        <v>569</v>
      </c>
    </row>
    <row r="297" spans="2:65" s="1" customFormat="1" ht="16.5" customHeight="1">
      <c r="B297" s="33"/>
      <c r="C297" s="180" t="s">
        <v>570</v>
      </c>
      <c r="D297" s="180" t="s">
        <v>140</v>
      </c>
      <c r="E297" s="181" t="s">
        <v>571</v>
      </c>
      <c r="F297" s="182" t="s">
        <v>572</v>
      </c>
      <c r="G297" s="183" t="s">
        <v>143</v>
      </c>
      <c r="H297" s="184">
        <v>4</v>
      </c>
      <c r="I297" s="185"/>
      <c r="J297" s="186">
        <f t="shared" si="20"/>
        <v>0</v>
      </c>
      <c r="K297" s="182" t="s">
        <v>1</v>
      </c>
      <c r="L297" s="37"/>
      <c r="M297" s="187" t="s">
        <v>1</v>
      </c>
      <c r="N297" s="188" t="s">
        <v>41</v>
      </c>
      <c r="O297" s="59"/>
      <c r="P297" s="189">
        <f t="shared" si="21"/>
        <v>0</v>
      </c>
      <c r="Q297" s="189">
        <v>0</v>
      </c>
      <c r="R297" s="189">
        <f t="shared" si="22"/>
        <v>0</v>
      </c>
      <c r="S297" s="189">
        <v>0</v>
      </c>
      <c r="T297" s="190">
        <f t="shared" si="23"/>
        <v>0</v>
      </c>
      <c r="AR297" s="16" t="s">
        <v>382</v>
      </c>
      <c r="AT297" s="16" t="s">
        <v>140</v>
      </c>
      <c r="AU297" s="16" t="s">
        <v>79</v>
      </c>
      <c r="AY297" s="16" t="s">
        <v>137</v>
      </c>
      <c r="BE297" s="191">
        <f t="shared" si="24"/>
        <v>0</v>
      </c>
      <c r="BF297" s="191">
        <f t="shared" si="25"/>
        <v>0</v>
      </c>
      <c r="BG297" s="191">
        <f t="shared" si="26"/>
        <v>0</v>
      </c>
      <c r="BH297" s="191">
        <f t="shared" si="27"/>
        <v>0</v>
      </c>
      <c r="BI297" s="191">
        <f t="shared" si="28"/>
        <v>0</v>
      </c>
      <c r="BJ297" s="16" t="s">
        <v>77</v>
      </c>
      <c r="BK297" s="191">
        <f t="shared" si="29"/>
        <v>0</v>
      </c>
      <c r="BL297" s="16" t="s">
        <v>382</v>
      </c>
      <c r="BM297" s="16" t="s">
        <v>573</v>
      </c>
    </row>
    <row r="298" spans="2:65" s="1" customFormat="1" ht="16.5" customHeight="1">
      <c r="B298" s="33"/>
      <c r="C298" s="180" t="s">
        <v>574</v>
      </c>
      <c r="D298" s="180" t="s">
        <v>140</v>
      </c>
      <c r="E298" s="181" t="s">
        <v>575</v>
      </c>
      <c r="F298" s="182" t="s">
        <v>576</v>
      </c>
      <c r="G298" s="183" t="s">
        <v>160</v>
      </c>
      <c r="H298" s="184">
        <v>6</v>
      </c>
      <c r="I298" s="185"/>
      <c r="J298" s="186">
        <f t="shared" si="20"/>
        <v>0</v>
      </c>
      <c r="K298" s="182" t="s">
        <v>1</v>
      </c>
      <c r="L298" s="37"/>
      <c r="M298" s="187" t="s">
        <v>1</v>
      </c>
      <c r="N298" s="188" t="s">
        <v>41</v>
      </c>
      <c r="O298" s="59"/>
      <c r="P298" s="189">
        <f t="shared" si="21"/>
        <v>0</v>
      </c>
      <c r="Q298" s="189">
        <v>0.000189795</v>
      </c>
      <c r="R298" s="189">
        <f t="shared" si="22"/>
        <v>0.00113877</v>
      </c>
      <c r="S298" s="189">
        <v>0</v>
      </c>
      <c r="T298" s="190">
        <f t="shared" si="23"/>
        <v>0</v>
      </c>
      <c r="AR298" s="16" t="s">
        <v>382</v>
      </c>
      <c r="AT298" s="16" t="s">
        <v>140</v>
      </c>
      <c r="AU298" s="16" t="s">
        <v>79</v>
      </c>
      <c r="AY298" s="16" t="s">
        <v>137</v>
      </c>
      <c r="BE298" s="191">
        <f t="shared" si="24"/>
        <v>0</v>
      </c>
      <c r="BF298" s="191">
        <f t="shared" si="25"/>
        <v>0</v>
      </c>
      <c r="BG298" s="191">
        <f t="shared" si="26"/>
        <v>0</v>
      </c>
      <c r="BH298" s="191">
        <f t="shared" si="27"/>
        <v>0</v>
      </c>
      <c r="BI298" s="191">
        <f t="shared" si="28"/>
        <v>0</v>
      </c>
      <c r="BJ298" s="16" t="s">
        <v>77</v>
      </c>
      <c r="BK298" s="191">
        <f t="shared" si="29"/>
        <v>0</v>
      </c>
      <c r="BL298" s="16" t="s">
        <v>382</v>
      </c>
      <c r="BM298" s="16" t="s">
        <v>577</v>
      </c>
    </row>
    <row r="299" spans="2:65" s="1" customFormat="1" ht="16.5" customHeight="1">
      <c r="B299" s="33"/>
      <c r="C299" s="180" t="s">
        <v>578</v>
      </c>
      <c r="D299" s="180" t="s">
        <v>140</v>
      </c>
      <c r="E299" s="181" t="s">
        <v>579</v>
      </c>
      <c r="F299" s="182" t="s">
        <v>580</v>
      </c>
      <c r="G299" s="183" t="s">
        <v>160</v>
      </c>
      <c r="H299" s="184">
        <v>6</v>
      </c>
      <c r="I299" s="185"/>
      <c r="J299" s="186">
        <f t="shared" si="20"/>
        <v>0</v>
      </c>
      <c r="K299" s="182" t="s">
        <v>144</v>
      </c>
      <c r="L299" s="37"/>
      <c r="M299" s="187" t="s">
        <v>1</v>
      </c>
      <c r="N299" s="188" t="s">
        <v>41</v>
      </c>
      <c r="O299" s="59"/>
      <c r="P299" s="189">
        <f t="shared" si="21"/>
        <v>0</v>
      </c>
      <c r="Q299" s="189">
        <v>1E-05</v>
      </c>
      <c r="R299" s="189">
        <f t="shared" si="22"/>
        <v>6.000000000000001E-05</v>
      </c>
      <c r="S299" s="189">
        <v>0</v>
      </c>
      <c r="T299" s="190">
        <f t="shared" si="23"/>
        <v>0</v>
      </c>
      <c r="AR299" s="16" t="s">
        <v>382</v>
      </c>
      <c r="AT299" s="16" t="s">
        <v>140</v>
      </c>
      <c r="AU299" s="16" t="s">
        <v>79</v>
      </c>
      <c r="AY299" s="16" t="s">
        <v>137</v>
      </c>
      <c r="BE299" s="191">
        <f t="shared" si="24"/>
        <v>0</v>
      </c>
      <c r="BF299" s="191">
        <f t="shared" si="25"/>
        <v>0</v>
      </c>
      <c r="BG299" s="191">
        <f t="shared" si="26"/>
        <v>0</v>
      </c>
      <c r="BH299" s="191">
        <f t="shared" si="27"/>
        <v>0</v>
      </c>
      <c r="BI299" s="191">
        <f t="shared" si="28"/>
        <v>0</v>
      </c>
      <c r="BJ299" s="16" t="s">
        <v>77</v>
      </c>
      <c r="BK299" s="191">
        <f t="shared" si="29"/>
        <v>0</v>
      </c>
      <c r="BL299" s="16" t="s">
        <v>382</v>
      </c>
      <c r="BM299" s="16" t="s">
        <v>581</v>
      </c>
    </row>
    <row r="300" spans="2:65" s="1" customFormat="1" ht="22.5" customHeight="1">
      <c r="B300" s="33"/>
      <c r="C300" s="180" t="s">
        <v>582</v>
      </c>
      <c r="D300" s="180" t="s">
        <v>140</v>
      </c>
      <c r="E300" s="181" t="s">
        <v>583</v>
      </c>
      <c r="F300" s="182" t="s">
        <v>584</v>
      </c>
      <c r="G300" s="183" t="s">
        <v>341</v>
      </c>
      <c r="H300" s="184">
        <v>0.007</v>
      </c>
      <c r="I300" s="185"/>
      <c r="J300" s="186">
        <f t="shared" si="20"/>
        <v>0</v>
      </c>
      <c r="K300" s="182" t="s">
        <v>1</v>
      </c>
      <c r="L300" s="37"/>
      <c r="M300" s="187" t="s">
        <v>1</v>
      </c>
      <c r="N300" s="188" t="s">
        <v>41</v>
      </c>
      <c r="O300" s="59"/>
      <c r="P300" s="189">
        <f t="shared" si="21"/>
        <v>0</v>
      </c>
      <c r="Q300" s="189">
        <v>0</v>
      </c>
      <c r="R300" s="189">
        <f t="shared" si="22"/>
        <v>0</v>
      </c>
      <c r="S300" s="189">
        <v>0</v>
      </c>
      <c r="T300" s="190">
        <f t="shared" si="23"/>
        <v>0</v>
      </c>
      <c r="AR300" s="16" t="s">
        <v>382</v>
      </c>
      <c r="AT300" s="16" t="s">
        <v>140</v>
      </c>
      <c r="AU300" s="16" t="s">
        <v>79</v>
      </c>
      <c r="AY300" s="16" t="s">
        <v>137</v>
      </c>
      <c r="BE300" s="191">
        <f t="shared" si="24"/>
        <v>0</v>
      </c>
      <c r="BF300" s="191">
        <f t="shared" si="25"/>
        <v>0</v>
      </c>
      <c r="BG300" s="191">
        <f t="shared" si="26"/>
        <v>0</v>
      </c>
      <c r="BH300" s="191">
        <f t="shared" si="27"/>
        <v>0</v>
      </c>
      <c r="BI300" s="191">
        <f t="shared" si="28"/>
        <v>0</v>
      </c>
      <c r="BJ300" s="16" t="s">
        <v>77</v>
      </c>
      <c r="BK300" s="191">
        <f t="shared" si="29"/>
        <v>0</v>
      </c>
      <c r="BL300" s="16" t="s">
        <v>382</v>
      </c>
      <c r="BM300" s="16" t="s">
        <v>585</v>
      </c>
    </row>
    <row r="301" spans="2:63" s="11" customFormat="1" ht="22.8" customHeight="1">
      <c r="B301" s="165"/>
      <c r="C301" s="166"/>
      <c r="D301" s="167" t="s">
        <v>69</v>
      </c>
      <c r="E301" s="178" t="s">
        <v>586</v>
      </c>
      <c r="F301" s="178" t="s">
        <v>587</v>
      </c>
      <c r="G301" s="166"/>
      <c r="H301" s="166"/>
      <c r="I301" s="169"/>
      <c r="J301" s="179">
        <f>BK301</f>
        <v>0</v>
      </c>
      <c r="K301" s="166"/>
      <c r="L301" s="170"/>
      <c r="M301" s="171"/>
      <c r="N301" s="172"/>
      <c r="O301" s="172"/>
      <c r="P301" s="173">
        <f>SUM(P302:P311)</f>
        <v>0</v>
      </c>
      <c r="Q301" s="172"/>
      <c r="R301" s="173">
        <f>SUM(R302:R311)</f>
        <v>0.04856922429999999</v>
      </c>
      <c r="S301" s="172"/>
      <c r="T301" s="174">
        <f>SUM(T302:T311)</f>
        <v>0</v>
      </c>
      <c r="AR301" s="175" t="s">
        <v>79</v>
      </c>
      <c r="AT301" s="176" t="s">
        <v>69</v>
      </c>
      <c r="AU301" s="176" t="s">
        <v>77</v>
      </c>
      <c r="AY301" s="175" t="s">
        <v>137</v>
      </c>
      <c r="BK301" s="177">
        <f>SUM(BK302:BK311)</f>
        <v>0</v>
      </c>
    </row>
    <row r="302" spans="2:65" s="1" customFormat="1" ht="22.5" customHeight="1">
      <c r="B302" s="33"/>
      <c r="C302" s="180" t="s">
        <v>588</v>
      </c>
      <c r="D302" s="180" t="s">
        <v>140</v>
      </c>
      <c r="E302" s="181" t="s">
        <v>589</v>
      </c>
      <c r="F302" s="182" t="s">
        <v>590</v>
      </c>
      <c r="G302" s="183" t="s">
        <v>290</v>
      </c>
      <c r="H302" s="184">
        <v>1</v>
      </c>
      <c r="I302" s="185"/>
      <c r="J302" s="186">
        <f aca="true" t="shared" si="30" ref="J302:J311">ROUND(I302*H302,2)</f>
        <v>0</v>
      </c>
      <c r="K302" s="182" t="s">
        <v>1</v>
      </c>
      <c r="L302" s="37"/>
      <c r="M302" s="187" t="s">
        <v>1</v>
      </c>
      <c r="N302" s="188" t="s">
        <v>41</v>
      </c>
      <c r="O302" s="59"/>
      <c r="P302" s="189">
        <f aca="true" t="shared" si="31" ref="P302:P311">O302*H302</f>
        <v>0</v>
      </c>
      <c r="Q302" s="189">
        <v>0</v>
      </c>
      <c r="R302" s="189">
        <f aca="true" t="shared" si="32" ref="R302:R311">Q302*H302</f>
        <v>0</v>
      </c>
      <c r="S302" s="189">
        <v>0</v>
      </c>
      <c r="T302" s="190">
        <f aca="true" t="shared" si="33" ref="T302:T311">S302*H302</f>
        <v>0</v>
      </c>
      <c r="AR302" s="16" t="s">
        <v>382</v>
      </c>
      <c r="AT302" s="16" t="s">
        <v>140</v>
      </c>
      <c r="AU302" s="16" t="s">
        <v>79</v>
      </c>
      <c r="AY302" s="16" t="s">
        <v>137</v>
      </c>
      <c r="BE302" s="191">
        <f aca="true" t="shared" si="34" ref="BE302:BE311">IF(N302="základní",J302,0)</f>
        <v>0</v>
      </c>
      <c r="BF302" s="191">
        <f aca="true" t="shared" si="35" ref="BF302:BF311">IF(N302="snížená",J302,0)</f>
        <v>0</v>
      </c>
      <c r="BG302" s="191">
        <f aca="true" t="shared" si="36" ref="BG302:BG311">IF(N302="zákl. přenesená",J302,0)</f>
        <v>0</v>
      </c>
      <c r="BH302" s="191">
        <f aca="true" t="shared" si="37" ref="BH302:BH311">IF(N302="sníž. přenesená",J302,0)</f>
        <v>0</v>
      </c>
      <c r="BI302" s="191">
        <f aca="true" t="shared" si="38" ref="BI302:BI311">IF(N302="nulová",J302,0)</f>
        <v>0</v>
      </c>
      <c r="BJ302" s="16" t="s">
        <v>77</v>
      </c>
      <c r="BK302" s="191">
        <f aca="true" t="shared" si="39" ref="BK302:BK311">ROUND(I302*H302,2)</f>
        <v>0</v>
      </c>
      <c r="BL302" s="16" t="s">
        <v>382</v>
      </c>
      <c r="BM302" s="16" t="s">
        <v>591</v>
      </c>
    </row>
    <row r="303" spans="2:65" s="1" customFormat="1" ht="16.5" customHeight="1">
      <c r="B303" s="33"/>
      <c r="C303" s="180" t="s">
        <v>592</v>
      </c>
      <c r="D303" s="180" t="s">
        <v>140</v>
      </c>
      <c r="E303" s="181" t="s">
        <v>593</v>
      </c>
      <c r="F303" s="182" t="s">
        <v>594</v>
      </c>
      <c r="G303" s="183" t="s">
        <v>290</v>
      </c>
      <c r="H303" s="184">
        <v>1</v>
      </c>
      <c r="I303" s="185"/>
      <c r="J303" s="186">
        <f t="shared" si="30"/>
        <v>0</v>
      </c>
      <c r="K303" s="182" t="s">
        <v>1</v>
      </c>
      <c r="L303" s="37"/>
      <c r="M303" s="187" t="s">
        <v>1</v>
      </c>
      <c r="N303" s="188" t="s">
        <v>41</v>
      </c>
      <c r="O303" s="59"/>
      <c r="P303" s="189">
        <f t="shared" si="31"/>
        <v>0</v>
      </c>
      <c r="Q303" s="189">
        <v>0</v>
      </c>
      <c r="R303" s="189">
        <f t="shared" si="32"/>
        <v>0</v>
      </c>
      <c r="S303" s="189">
        <v>0</v>
      </c>
      <c r="T303" s="190">
        <f t="shared" si="33"/>
        <v>0</v>
      </c>
      <c r="AR303" s="16" t="s">
        <v>382</v>
      </c>
      <c r="AT303" s="16" t="s">
        <v>140</v>
      </c>
      <c r="AU303" s="16" t="s">
        <v>79</v>
      </c>
      <c r="AY303" s="16" t="s">
        <v>137</v>
      </c>
      <c r="BE303" s="191">
        <f t="shared" si="34"/>
        <v>0</v>
      </c>
      <c r="BF303" s="191">
        <f t="shared" si="35"/>
        <v>0</v>
      </c>
      <c r="BG303" s="191">
        <f t="shared" si="36"/>
        <v>0</v>
      </c>
      <c r="BH303" s="191">
        <f t="shared" si="37"/>
        <v>0</v>
      </c>
      <c r="BI303" s="191">
        <f t="shared" si="38"/>
        <v>0</v>
      </c>
      <c r="BJ303" s="16" t="s">
        <v>77</v>
      </c>
      <c r="BK303" s="191">
        <f t="shared" si="39"/>
        <v>0</v>
      </c>
      <c r="BL303" s="16" t="s">
        <v>382</v>
      </c>
      <c r="BM303" s="16" t="s">
        <v>595</v>
      </c>
    </row>
    <row r="304" spans="2:65" s="1" customFormat="1" ht="16.5" customHeight="1">
      <c r="B304" s="33"/>
      <c r="C304" s="180" t="s">
        <v>596</v>
      </c>
      <c r="D304" s="180" t="s">
        <v>140</v>
      </c>
      <c r="E304" s="181" t="s">
        <v>597</v>
      </c>
      <c r="F304" s="182" t="s">
        <v>598</v>
      </c>
      <c r="G304" s="183" t="s">
        <v>290</v>
      </c>
      <c r="H304" s="184">
        <v>1</v>
      </c>
      <c r="I304" s="185"/>
      <c r="J304" s="186">
        <f t="shared" si="30"/>
        <v>0</v>
      </c>
      <c r="K304" s="182" t="s">
        <v>1</v>
      </c>
      <c r="L304" s="37"/>
      <c r="M304" s="187" t="s">
        <v>1</v>
      </c>
      <c r="N304" s="188" t="s">
        <v>41</v>
      </c>
      <c r="O304" s="59"/>
      <c r="P304" s="189">
        <f t="shared" si="31"/>
        <v>0</v>
      </c>
      <c r="Q304" s="189">
        <v>0</v>
      </c>
      <c r="R304" s="189">
        <f t="shared" si="32"/>
        <v>0</v>
      </c>
      <c r="S304" s="189">
        <v>0</v>
      </c>
      <c r="T304" s="190">
        <f t="shared" si="33"/>
        <v>0</v>
      </c>
      <c r="AR304" s="16" t="s">
        <v>382</v>
      </c>
      <c r="AT304" s="16" t="s">
        <v>140</v>
      </c>
      <c r="AU304" s="16" t="s">
        <v>79</v>
      </c>
      <c r="AY304" s="16" t="s">
        <v>137</v>
      </c>
      <c r="BE304" s="191">
        <f t="shared" si="34"/>
        <v>0</v>
      </c>
      <c r="BF304" s="191">
        <f t="shared" si="35"/>
        <v>0</v>
      </c>
      <c r="BG304" s="191">
        <f t="shared" si="36"/>
        <v>0</v>
      </c>
      <c r="BH304" s="191">
        <f t="shared" si="37"/>
        <v>0</v>
      </c>
      <c r="BI304" s="191">
        <f t="shared" si="38"/>
        <v>0</v>
      </c>
      <c r="BJ304" s="16" t="s">
        <v>77</v>
      </c>
      <c r="BK304" s="191">
        <f t="shared" si="39"/>
        <v>0</v>
      </c>
      <c r="BL304" s="16" t="s">
        <v>382</v>
      </c>
      <c r="BM304" s="16" t="s">
        <v>599</v>
      </c>
    </row>
    <row r="305" spans="2:65" s="1" customFormat="1" ht="16.5" customHeight="1">
      <c r="B305" s="33"/>
      <c r="C305" s="180" t="s">
        <v>600</v>
      </c>
      <c r="D305" s="180" t="s">
        <v>140</v>
      </c>
      <c r="E305" s="181" t="s">
        <v>601</v>
      </c>
      <c r="F305" s="182" t="s">
        <v>602</v>
      </c>
      <c r="G305" s="183" t="s">
        <v>143</v>
      </c>
      <c r="H305" s="184">
        <v>1</v>
      </c>
      <c r="I305" s="185"/>
      <c r="J305" s="186">
        <f t="shared" si="30"/>
        <v>0</v>
      </c>
      <c r="K305" s="182" t="s">
        <v>1</v>
      </c>
      <c r="L305" s="37"/>
      <c r="M305" s="187" t="s">
        <v>1</v>
      </c>
      <c r="N305" s="188" t="s">
        <v>41</v>
      </c>
      <c r="O305" s="59"/>
      <c r="P305" s="189">
        <f t="shared" si="31"/>
        <v>0</v>
      </c>
      <c r="Q305" s="189">
        <v>0</v>
      </c>
      <c r="R305" s="189">
        <f t="shared" si="32"/>
        <v>0</v>
      </c>
      <c r="S305" s="189">
        <v>0</v>
      </c>
      <c r="T305" s="190">
        <f t="shared" si="33"/>
        <v>0</v>
      </c>
      <c r="AR305" s="16" t="s">
        <v>382</v>
      </c>
      <c r="AT305" s="16" t="s">
        <v>140</v>
      </c>
      <c r="AU305" s="16" t="s">
        <v>79</v>
      </c>
      <c r="AY305" s="16" t="s">
        <v>137</v>
      </c>
      <c r="BE305" s="191">
        <f t="shared" si="34"/>
        <v>0</v>
      </c>
      <c r="BF305" s="191">
        <f t="shared" si="35"/>
        <v>0</v>
      </c>
      <c r="BG305" s="191">
        <f t="shared" si="36"/>
        <v>0</v>
      </c>
      <c r="BH305" s="191">
        <f t="shared" si="37"/>
        <v>0</v>
      </c>
      <c r="BI305" s="191">
        <f t="shared" si="38"/>
        <v>0</v>
      </c>
      <c r="BJ305" s="16" t="s">
        <v>77</v>
      </c>
      <c r="BK305" s="191">
        <f t="shared" si="39"/>
        <v>0</v>
      </c>
      <c r="BL305" s="16" t="s">
        <v>382</v>
      </c>
      <c r="BM305" s="16" t="s">
        <v>603</v>
      </c>
    </row>
    <row r="306" spans="2:65" s="1" customFormat="1" ht="16.5" customHeight="1">
      <c r="B306" s="33"/>
      <c r="C306" s="180" t="s">
        <v>604</v>
      </c>
      <c r="D306" s="180" t="s">
        <v>140</v>
      </c>
      <c r="E306" s="181" t="s">
        <v>605</v>
      </c>
      <c r="F306" s="182" t="s">
        <v>606</v>
      </c>
      <c r="G306" s="183" t="s">
        <v>290</v>
      </c>
      <c r="H306" s="184">
        <v>1</v>
      </c>
      <c r="I306" s="185"/>
      <c r="J306" s="186">
        <f t="shared" si="30"/>
        <v>0</v>
      </c>
      <c r="K306" s="182" t="s">
        <v>1</v>
      </c>
      <c r="L306" s="37"/>
      <c r="M306" s="187" t="s">
        <v>1</v>
      </c>
      <c r="N306" s="188" t="s">
        <v>41</v>
      </c>
      <c r="O306" s="59"/>
      <c r="P306" s="189">
        <f t="shared" si="31"/>
        <v>0</v>
      </c>
      <c r="Q306" s="189">
        <v>0.0169188363</v>
      </c>
      <c r="R306" s="189">
        <f t="shared" si="32"/>
        <v>0.0169188363</v>
      </c>
      <c r="S306" s="189">
        <v>0</v>
      </c>
      <c r="T306" s="190">
        <f t="shared" si="33"/>
        <v>0</v>
      </c>
      <c r="AR306" s="16" t="s">
        <v>382</v>
      </c>
      <c r="AT306" s="16" t="s">
        <v>140</v>
      </c>
      <c r="AU306" s="16" t="s">
        <v>79</v>
      </c>
      <c r="AY306" s="16" t="s">
        <v>137</v>
      </c>
      <c r="BE306" s="191">
        <f t="shared" si="34"/>
        <v>0</v>
      </c>
      <c r="BF306" s="191">
        <f t="shared" si="35"/>
        <v>0</v>
      </c>
      <c r="BG306" s="191">
        <f t="shared" si="36"/>
        <v>0</v>
      </c>
      <c r="BH306" s="191">
        <f t="shared" si="37"/>
        <v>0</v>
      </c>
      <c r="BI306" s="191">
        <f t="shared" si="38"/>
        <v>0</v>
      </c>
      <c r="BJ306" s="16" t="s">
        <v>77</v>
      </c>
      <c r="BK306" s="191">
        <f t="shared" si="39"/>
        <v>0</v>
      </c>
      <c r="BL306" s="16" t="s">
        <v>382</v>
      </c>
      <c r="BM306" s="16" t="s">
        <v>607</v>
      </c>
    </row>
    <row r="307" spans="2:65" s="1" customFormat="1" ht="16.5" customHeight="1">
      <c r="B307" s="33"/>
      <c r="C307" s="225" t="s">
        <v>608</v>
      </c>
      <c r="D307" s="225" t="s">
        <v>241</v>
      </c>
      <c r="E307" s="226" t="s">
        <v>609</v>
      </c>
      <c r="F307" s="227" t="s">
        <v>610</v>
      </c>
      <c r="G307" s="228" t="s">
        <v>611</v>
      </c>
      <c r="H307" s="229">
        <v>1</v>
      </c>
      <c r="I307" s="230"/>
      <c r="J307" s="231">
        <f t="shared" si="30"/>
        <v>0</v>
      </c>
      <c r="K307" s="227" t="s">
        <v>1</v>
      </c>
      <c r="L307" s="232"/>
      <c r="M307" s="233" t="s">
        <v>1</v>
      </c>
      <c r="N307" s="234" t="s">
        <v>41</v>
      </c>
      <c r="O307" s="59"/>
      <c r="P307" s="189">
        <f t="shared" si="31"/>
        <v>0</v>
      </c>
      <c r="Q307" s="189">
        <v>0.0075</v>
      </c>
      <c r="R307" s="189">
        <f t="shared" si="32"/>
        <v>0.0075</v>
      </c>
      <c r="S307" s="189">
        <v>0</v>
      </c>
      <c r="T307" s="190">
        <f t="shared" si="33"/>
        <v>0</v>
      </c>
      <c r="AR307" s="16" t="s">
        <v>300</v>
      </c>
      <c r="AT307" s="16" t="s">
        <v>241</v>
      </c>
      <c r="AU307" s="16" t="s">
        <v>79</v>
      </c>
      <c r="AY307" s="16" t="s">
        <v>137</v>
      </c>
      <c r="BE307" s="191">
        <f t="shared" si="34"/>
        <v>0</v>
      </c>
      <c r="BF307" s="191">
        <f t="shared" si="35"/>
        <v>0</v>
      </c>
      <c r="BG307" s="191">
        <f t="shared" si="36"/>
        <v>0</v>
      </c>
      <c r="BH307" s="191">
        <f t="shared" si="37"/>
        <v>0</v>
      </c>
      <c r="BI307" s="191">
        <f t="shared" si="38"/>
        <v>0</v>
      </c>
      <c r="BJ307" s="16" t="s">
        <v>77</v>
      </c>
      <c r="BK307" s="191">
        <f t="shared" si="39"/>
        <v>0</v>
      </c>
      <c r="BL307" s="16" t="s">
        <v>382</v>
      </c>
      <c r="BM307" s="16" t="s">
        <v>612</v>
      </c>
    </row>
    <row r="308" spans="2:65" s="1" customFormat="1" ht="22.5" customHeight="1">
      <c r="B308" s="33"/>
      <c r="C308" s="180" t="s">
        <v>613</v>
      </c>
      <c r="D308" s="180" t="s">
        <v>140</v>
      </c>
      <c r="E308" s="181" t="s">
        <v>614</v>
      </c>
      <c r="F308" s="182" t="s">
        <v>615</v>
      </c>
      <c r="G308" s="183" t="s">
        <v>290</v>
      </c>
      <c r="H308" s="184">
        <v>1</v>
      </c>
      <c r="I308" s="185"/>
      <c r="J308" s="186">
        <f t="shared" si="30"/>
        <v>0</v>
      </c>
      <c r="K308" s="182" t="s">
        <v>1</v>
      </c>
      <c r="L308" s="37"/>
      <c r="M308" s="187" t="s">
        <v>1</v>
      </c>
      <c r="N308" s="188" t="s">
        <v>41</v>
      </c>
      <c r="O308" s="59"/>
      <c r="P308" s="189">
        <f t="shared" si="31"/>
        <v>0</v>
      </c>
      <c r="Q308" s="189">
        <v>0.02141</v>
      </c>
      <c r="R308" s="189">
        <f t="shared" si="32"/>
        <v>0.02141</v>
      </c>
      <c r="S308" s="189">
        <v>0</v>
      </c>
      <c r="T308" s="190">
        <f t="shared" si="33"/>
        <v>0</v>
      </c>
      <c r="AR308" s="16" t="s">
        <v>382</v>
      </c>
      <c r="AT308" s="16" t="s">
        <v>140</v>
      </c>
      <c r="AU308" s="16" t="s">
        <v>79</v>
      </c>
      <c r="AY308" s="16" t="s">
        <v>137</v>
      </c>
      <c r="BE308" s="191">
        <f t="shared" si="34"/>
        <v>0</v>
      </c>
      <c r="BF308" s="191">
        <f t="shared" si="35"/>
        <v>0</v>
      </c>
      <c r="BG308" s="191">
        <f t="shared" si="36"/>
        <v>0</v>
      </c>
      <c r="BH308" s="191">
        <f t="shared" si="37"/>
        <v>0</v>
      </c>
      <c r="BI308" s="191">
        <f t="shared" si="38"/>
        <v>0</v>
      </c>
      <c r="BJ308" s="16" t="s">
        <v>77</v>
      </c>
      <c r="BK308" s="191">
        <f t="shared" si="39"/>
        <v>0</v>
      </c>
      <c r="BL308" s="16" t="s">
        <v>382</v>
      </c>
      <c r="BM308" s="16" t="s">
        <v>616</v>
      </c>
    </row>
    <row r="309" spans="2:65" s="1" customFormat="1" ht="16.5" customHeight="1">
      <c r="B309" s="33"/>
      <c r="C309" s="180" t="s">
        <v>617</v>
      </c>
      <c r="D309" s="180" t="s">
        <v>140</v>
      </c>
      <c r="E309" s="181" t="s">
        <v>618</v>
      </c>
      <c r="F309" s="182" t="s">
        <v>619</v>
      </c>
      <c r="G309" s="183" t="s">
        <v>290</v>
      </c>
      <c r="H309" s="184">
        <v>3</v>
      </c>
      <c r="I309" s="185"/>
      <c r="J309" s="186">
        <f t="shared" si="30"/>
        <v>0</v>
      </c>
      <c r="K309" s="182" t="s">
        <v>1</v>
      </c>
      <c r="L309" s="37"/>
      <c r="M309" s="187" t="s">
        <v>1</v>
      </c>
      <c r="N309" s="188" t="s">
        <v>41</v>
      </c>
      <c r="O309" s="59"/>
      <c r="P309" s="189">
        <f t="shared" si="31"/>
        <v>0</v>
      </c>
      <c r="Q309" s="189">
        <v>0.000300097</v>
      </c>
      <c r="R309" s="189">
        <f t="shared" si="32"/>
        <v>0.0009002909999999999</v>
      </c>
      <c r="S309" s="189">
        <v>0</v>
      </c>
      <c r="T309" s="190">
        <f t="shared" si="33"/>
        <v>0</v>
      </c>
      <c r="AR309" s="16" t="s">
        <v>382</v>
      </c>
      <c r="AT309" s="16" t="s">
        <v>140</v>
      </c>
      <c r="AU309" s="16" t="s">
        <v>79</v>
      </c>
      <c r="AY309" s="16" t="s">
        <v>137</v>
      </c>
      <c r="BE309" s="191">
        <f t="shared" si="34"/>
        <v>0</v>
      </c>
      <c r="BF309" s="191">
        <f t="shared" si="35"/>
        <v>0</v>
      </c>
      <c r="BG309" s="191">
        <f t="shared" si="36"/>
        <v>0</v>
      </c>
      <c r="BH309" s="191">
        <f t="shared" si="37"/>
        <v>0</v>
      </c>
      <c r="BI309" s="191">
        <f t="shared" si="38"/>
        <v>0</v>
      </c>
      <c r="BJ309" s="16" t="s">
        <v>77</v>
      </c>
      <c r="BK309" s="191">
        <f t="shared" si="39"/>
        <v>0</v>
      </c>
      <c r="BL309" s="16" t="s">
        <v>382</v>
      </c>
      <c r="BM309" s="16" t="s">
        <v>620</v>
      </c>
    </row>
    <row r="310" spans="2:65" s="1" customFormat="1" ht="16.5" customHeight="1">
      <c r="B310" s="33"/>
      <c r="C310" s="180" t="s">
        <v>621</v>
      </c>
      <c r="D310" s="180" t="s">
        <v>140</v>
      </c>
      <c r="E310" s="181" t="s">
        <v>622</v>
      </c>
      <c r="F310" s="182" t="s">
        <v>623</v>
      </c>
      <c r="G310" s="183" t="s">
        <v>290</v>
      </c>
      <c r="H310" s="184">
        <v>1</v>
      </c>
      <c r="I310" s="185"/>
      <c r="J310" s="186">
        <f t="shared" si="30"/>
        <v>0</v>
      </c>
      <c r="K310" s="182" t="s">
        <v>1</v>
      </c>
      <c r="L310" s="37"/>
      <c r="M310" s="187" t="s">
        <v>1</v>
      </c>
      <c r="N310" s="188" t="s">
        <v>41</v>
      </c>
      <c r="O310" s="59"/>
      <c r="P310" s="189">
        <f t="shared" si="31"/>
        <v>0</v>
      </c>
      <c r="Q310" s="189">
        <v>0.001840097</v>
      </c>
      <c r="R310" s="189">
        <f t="shared" si="32"/>
        <v>0.001840097</v>
      </c>
      <c r="S310" s="189">
        <v>0</v>
      </c>
      <c r="T310" s="190">
        <f t="shared" si="33"/>
        <v>0</v>
      </c>
      <c r="AR310" s="16" t="s">
        <v>382</v>
      </c>
      <c r="AT310" s="16" t="s">
        <v>140</v>
      </c>
      <c r="AU310" s="16" t="s">
        <v>79</v>
      </c>
      <c r="AY310" s="16" t="s">
        <v>137</v>
      </c>
      <c r="BE310" s="191">
        <f t="shared" si="34"/>
        <v>0</v>
      </c>
      <c r="BF310" s="191">
        <f t="shared" si="35"/>
        <v>0</v>
      </c>
      <c r="BG310" s="191">
        <f t="shared" si="36"/>
        <v>0</v>
      </c>
      <c r="BH310" s="191">
        <f t="shared" si="37"/>
        <v>0</v>
      </c>
      <c r="BI310" s="191">
        <f t="shared" si="38"/>
        <v>0</v>
      </c>
      <c r="BJ310" s="16" t="s">
        <v>77</v>
      </c>
      <c r="BK310" s="191">
        <f t="shared" si="39"/>
        <v>0</v>
      </c>
      <c r="BL310" s="16" t="s">
        <v>382</v>
      </c>
      <c r="BM310" s="16" t="s">
        <v>624</v>
      </c>
    </row>
    <row r="311" spans="2:65" s="1" customFormat="1" ht="22.5" customHeight="1">
      <c r="B311" s="33"/>
      <c r="C311" s="180" t="s">
        <v>625</v>
      </c>
      <c r="D311" s="180" t="s">
        <v>140</v>
      </c>
      <c r="E311" s="181" t="s">
        <v>626</v>
      </c>
      <c r="F311" s="182" t="s">
        <v>627</v>
      </c>
      <c r="G311" s="183" t="s">
        <v>341</v>
      </c>
      <c r="H311" s="184">
        <v>0.041</v>
      </c>
      <c r="I311" s="185"/>
      <c r="J311" s="186">
        <f t="shared" si="30"/>
        <v>0</v>
      </c>
      <c r="K311" s="182" t="s">
        <v>1</v>
      </c>
      <c r="L311" s="37"/>
      <c r="M311" s="187" t="s">
        <v>1</v>
      </c>
      <c r="N311" s="188" t="s">
        <v>41</v>
      </c>
      <c r="O311" s="59"/>
      <c r="P311" s="189">
        <f t="shared" si="31"/>
        <v>0</v>
      </c>
      <c r="Q311" s="189">
        <v>0</v>
      </c>
      <c r="R311" s="189">
        <f t="shared" si="32"/>
        <v>0</v>
      </c>
      <c r="S311" s="189">
        <v>0</v>
      </c>
      <c r="T311" s="190">
        <f t="shared" si="33"/>
        <v>0</v>
      </c>
      <c r="AR311" s="16" t="s">
        <v>382</v>
      </c>
      <c r="AT311" s="16" t="s">
        <v>140</v>
      </c>
      <c r="AU311" s="16" t="s">
        <v>79</v>
      </c>
      <c r="AY311" s="16" t="s">
        <v>137</v>
      </c>
      <c r="BE311" s="191">
        <f t="shared" si="34"/>
        <v>0</v>
      </c>
      <c r="BF311" s="191">
        <f t="shared" si="35"/>
        <v>0</v>
      </c>
      <c r="BG311" s="191">
        <f t="shared" si="36"/>
        <v>0</v>
      </c>
      <c r="BH311" s="191">
        <f t="shared" si="37"/>
        <v>0</v>
      </c>
      <c r="BI311" s="191">
        <f t="shared" si="38"/>
        <v>0</v>
      </c>
      <c r="BJ311" s="16" t="s">
        <v>77</v>
      </c>
      <c r="BK311" s="191">
        <f t="shared" si="39"/>
        <v>0</v>
      </c>
      <c r="BL311" s="16" t="s">
        <v>382</v>
      </c>
      <c r="BM311" s="16" t="s">
        <v>628</v>
      </c>
    </row>
    <row r="312" spans="2:63" s="11" customFormat="1" ht="22.8" customHeight="1">
      <c r="B312" s="165"/>
      <c r="C312" s="166"/>
      <c r="D312" s="167" t="s">
        <v>69</v>
      </c>
      <c r="E312" s="178" t="s">
        <v>629</v>
      </c>
      <c r="F312" s="178" t="s">
        <v>630</v>
      </c>
      <c r="G312" s="166"/>
      <c r="H312" s="166"/>
      <c r="I312" s="169"/>
      <c r="J312" s="179">
        <f>BK312</f>
        <v>0</v>
      </c>
      <c r="K312" s="166"/>
      <c r="L312" s="170"/>
      <c r="M312" s="171"/>
      <c r="N312" s="172"/>
      <c r="O312" s="172"/>
      <c r="P312" s="173">
        <f>SUM(P313:P314)</f>
        <v>0</v>
      </c>
      <c r="Q312" s="172"/>
      <c r="R312" s="173">
        <f>SUM(R313:R314)</f>
        <v>0.01865</v>
      </c>
      <c r="S312" s="172"/>
      <c r="T312" s="174">
        <f>SUM(T313:T314)</f>
        <v>0</v>
      </c>
      <c r="AR312" s="175" t="s">
        <v>79</v>
      </c>
      <c r="AT312" s="176" t="s">
        <v>69</v>
      </c>
      <c r="AU312" s="176" t="s">
        <v>77</v>
      </c>
      <c r="AY312" s="175" t="s">
        <v>137</v>
      </c>
      <c r="BK312" s="177">
        <f>SUM(BK313:BK314)</f>
        <v>0</v>
      </c>
    </row>
    <row r="313" spans="2:65" s="1" customFormat="1" ht="22.5" customHeight="1">
      <c r="B313" s="33"/>
      <c r="C313" s="180" t="s">
        <v>631</v>
      </c>
      <c r="D313" s="180" t="s">
        <v>140</v>
      </c>
      <c r="E313" s="181" t="s">
        <v>632</v>
      </c>
      <c r="F313" s="182" t="s">
        <v>633</v>
      </c>
      <c r="G313" s="183" t="s">
        <v>290</v>
      </c>
      <c r="H313" s="184">
        <v>1</v>
      </c>
      <c r="I313" s="185"/>
      <c r="J313" s="186">
        <f>ROUND(I313*H313,2)</f>
        <v>0</v>
      </c>
      <c r="K313" s="182" t="s">
        <v>1</v>
      </c>
      <c r="L313" s="37"/>
      <c r="M313" s="187" t="s">
        <v>1</v>
      </c>
      <c r="N313" s="188" t="s">
        <v>41</v>
      </c>
      <c r="O313" s="59"/>
      <c r="P313" s="189">
        <f>O313*H313</f>
        <v>0</v>
      </c>
      <c r="Q313" s="189">
        <v>0.01865</v>
      </c>
      <c r="R313" s="189">
        <f>Q313*H313</f>
        <v>0.01865</v>
      </c>
      <c r="S313" s="189">
        <v>0</v>
      </c>
      <c r="T313" s="190">
        <f>S313*H313</f>
        <v>0</v>
      </c>
      <c r="AR313" s="16" t="s">
        <v>382</v>
      </c>
      <c r="AT313" s="16" t="s">
        <v>140</v>
      </c>
      <c r="AU313" s="16" t="s">
        <v>79</v>
      </c>
      <c r="AY313" s="16" t="s">
        <v>137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16" t="s">
        <v>77</v>
      </c>
      <c r="BK313" s="191">
        <f>ROUND(I313*H313,2)</f>
        <v>0</v>
      </c>
      <c r="BL313" s="16" t="s">
        <v>382</v>
      </c>
      <c r="BM313" s="16" t="s">
        <v>634</v>
      </c>
    </row>
    <row r="314" spans="2:65" s="1" customFormat="1" ht="22.5" customHeight="1">
      <c r="B314" s="33"/>
      <c r="C314" s="180" t="s">
        <v>635</v>
      </c>
      <c r="D314" s="180" t="s">
        <v>140</v>
      </c>
      <c r="E314" s="181" t="s">
        <v>636</v>
      </c>
      <c r="F314" s="182" t="s">
        <v>637</v>
      </c>
      <c r="G314" s="183" t="s">
        <v>341</v>
      </c>
      <c r="H314" s="184">
        <v>0.019</v>
      </c>
      <c r="I314" s="185"/>
      <c r="J314" s="186">
        <f>ROUND(I314*H314,2)</f>
        <v>0</v>
      </c>
      <c r="K314" s="182" t="s">
        <v>1</v>
      </c>
      <c r="L314" s="37"/>
      <c r="M314" s="187" t="s">
        <v>1</v>
      </c>
      <c r="N314" s="188" t="s">
        <v>41</v>
      </c>
      <c r="O314" s="59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AR314" s="16" t="s">
        <v>382</v>
      </c>
      <c r="AT314" s="16" t="s">
        <v>140</v>
      </c>
      <c r="AU314" s="16" t="s">
        <v>79</v>
      </c>
      <c r="AY314" s="16" t="s">
        <v>137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16" t="s">
        <v>77</v>
      </c>
      <c r="BK314" s="191">
        <f>ROUND(I314*H314,2)</f>
        <v>0</v>
      </c>
      <c r="BL314" s="16" t="s">
        <v>382</v>
      </c>
      <c r="BM314" s="16" t="s">
        <v>638</v>
      </c>
    </row>
    <row r="315" spans="2:63" s="11" customFormat="1" ht="22.8" customHeight="1">
      <c r="B315" s="165"/>
      <c r="C315" s="166"/>
      <c r="D315" s="167" t="s">
        <v>69</v>
      </c>
      <c r="E315" s="178" t="s">
        <v>639</v>
      </c>
      <c r="F315" s="178" t="s">
        <v>640</v>
      </c>
      <c r="G315" s="166"/>
      <c r="H315" s="166"/>
      <c r="I315" s="169"/>
      <c r="J315" s="179">
        <f>BK315</f>
        <v>0</v>
      </c>
      <c r="K315" s="166"/>
      <c r="L315" s="170"/>
      <c r="M315" s="171"/>
      <c r="N315" s="172"/>
      <c r="O315" s="172"/>
      <c r="P315" s="173">
        <f>SUM(P316:P322)</f>
        <v>0</v>
      </c>
      <c r="Q315" s="172"/>
      <c r="R315" s="173">
        <f>SUM(R316:R322)</f>
        <v>0.0185328</v>
      </c>
      <c r="S315" s="172"/>
      <c r="T315" s="174">
        <f>SUM(T316:T322)</f>
        <v>0</v>
      </c>
      <c r="AR315" s="175" t="s">
        <v>79</v>
      </c>
      <c r="AT315" s="176" t="s">
        <v>69</v>
      </c>
      <c r="AU315" s="176" t="s">
        <v>77</v>
      </c>
      <c r="AY315" s="175" t="s">
        <v>137</v>
      </c>
      <c r="BK315" s="177">
        <f>SUM(BK316:BK322)</f>
        <v>0</v>
      </c>
    </row>
    <row r="316" spans="2:65" s="1" customFormat="1" ht="22.5" customHeight="1">
      <c r="B316" s="33"/>
      <c r="C316" s="180" t="s">
        <v>641</v>
      </c>
      <c r="D316" s="180" t="s">
        <v>140</v>
      </c>
      <c r="E316" s="181" t="s">
        <v>642</v>
      </c>
      <c r="F316" s="182" t="s">
        <v>643</v>
      </c>
      <c r="G316" s="183" t="s">
        <v>149</v>
      </c>
      <c r="H316" s="184">
        <v>1.17</v>
      </c>
      <c r="I316" s="185"/>
      <c r="J316" s="186">
        <f>ROUND(I316*H316,2)</f>
        <v>0</v>
      </c>
      <c r="K316" s="182" t="s">
        <v>1</v>
      </c>
      <c r="L316" s="37"/>
      <c r="M316" s="187" t="s">
        <v>1</v>
      </c>
      <c r="N316" s="188" t="s">
        <v>41</v>
      </c>
      <c r="O316" s="59"/>
      <c r="P316" s="189">
        <f>O316*H316</f>
        <v>0</v>
      </c>
      <c r="Q316" s="189">
        <v>0.01574</v>
      </c>
      <c r="R316" s="189">
        <f>Q316*H316</f>
        <v>0.0184158</v>
      </c>
      <c r="S316" s="189">
        <v>0</v>
      </c>
      <c r="T316" s="190">
        <f>S316*H316</f>
        <v>0</v>
      </c>
      <c r="AR316" s="16" t="s">
        <v>382</v>
      </c>
      <c r="AT316" s="16" t="s">
        <v>140</v>
      </c>
      <c r="AU316" s="16" t="s">
        <v>79</v>
      </c>
      <c r="AY316" s="16" t="s">
        <v>137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16" t="s">
        <v>77</v>
      </c>
      <c r="BK316" s="191">
        <f>ROUND(I316*H316,2)</f>
        <v>0</v>
      </c>
      <c r="BL316" s="16" t="s">
        <v>382</v>
      </c>
      <c r="BM316" s="16" t="s">
        <v>644</v>
      </c>
    </row>
    <row r="317" spans="2:51" s="14" customFormat="1" ht="12">
      <c r="B317" s="215"/>
      <c r="C317" s="216"/>
      <c r="D317" s="194" t="s">
        <v>151</v>
      </c>
      <c r="E317" s="217" t="s">
        <v>1</v>
      </c>
      <c r="F317" s="218" t="s">
        <v>645</v>
      </c>
      <c r="G317" s="216"/>
      <c r="H317" s="217" t="s">
        <v>1</v>
      </c>
      <c r="I317" s="219"/>
      <c r="J317" s="216"/>
      <c r="K317" s="216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151</v>
      </c>
      <c r="AU317" s="224" t="s">
        <v>79</v>
      </c>
      <c r="AV317" s="14" t="s">
        <v>77</v>
      </c>
      <c r="AW317" s="14" t="s">
        <v>33</v>
      </c>
      <c r="AX317" s="14" t="s">
        <v>70</v>
      </c>
      <c r="AY317" s="224" t="s">
        <v>137</v>
      </c>
    </row>
    <row r="318" spans="2:51" s="12" customFormat="1" ht="12">
      <c r="B318" s="192"/>
      <c r="C318" s="193"/>
      <c r="D318" s="194" t="s">
        <v>151</v>
      </c>
      <c r="E318" s="195" t="s">
        <v>1</v>
      </c>
      <c r="F318" s="196" t="s">
        <v>646</v>
      </c>
      <c r="G318" s="193"/>
      <c r="H318" s="197">
        <v>1.17</v>
      </c>
      <c r="I318" s="198"/>
      <c r="J318" s="193"/>
      <c r="K318" s="193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151</v>
      </c>
      <c r="AU318" s="203" t="s">
        <v>79</v>
      </c>
      <c r="AV318" s="12" t="s">
        <v>79</v>
      </c>
      <c r="AW318" s="12" t="s">
        <v>33</v>
      </c>
      <c r="AX318" s="12" t="s">
        <v>70</v>
      </c>
      <c r="AY318" s="203" t="s">
        <v>137</v>
      </c>
    </row>
    <row r="319" spans="2:51" s="13" customFormat="1" ht="12">
      <c r="B319" s="204"/>
      <c r="C319" s="205"/>
      <c r="D319" s="194" t="s">
        <v>151</v>
      </c>
      <c r="E319" s="206" t="s">
        <v>1</v>
      </c>
      <c r="F319" s="207" t="s">
        <v>153</v>
      </c>
      <c r="G319" s="205"/>
      <c r="H319" s="208">
        <v>1.17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151</v>
      </c>
      <c r="AU319" s="214" t="s">
        <v>79</v>
      </c>
      <c r="AV319" s="13" t="s">
        <v>145</v>
      </c>
      <c r="AW319" s="13" t="s">
        <v>4</v>
      </c>
      <c r="AX319" s="13" t="s">
        <v>77</v>
      </c>
      <c r="AY319" s="214" t="s">
        <v>137</v>
      </c>
    </row>
    <row r="320" spans="2:65" s="1" customFormat="1" ht="22.5" customHeight="1">
      <c r="B320" s="33"/>
      <c r="C320" s="180" t="s">
        <v>647</v>
      </c>
      <c r="D320" s="180" t="s">
        <v>140</v>
      </c>
      <c r="E320" s="181" t="s">
        <v>648</v>
      </c>
      <c r="F320" s="182" t="s">
        <v>649</v>
      </c>
      <c r="G320" s="183" t="s">
        <v>149</v>
      </c>
      <c r="H320" s="184">
        <v>1.17</v>
      </c>
      <c r="I320" s="185"/>
      <c r="J320" s="186">
        <f>ROUND(I320*H320,2)</f>
        <v>0</v>
      </c>
      <c r="K320" s="182" t="s">
        <v>1</v>
      </c>
      <c r="L320" s="37"/>
      <c r="M320" s="187" t="s">
        <v>1</v>
      </c>
      <c r="N320" s="188" t="s">
        <v>41</v>
      </c>
      <c r="O320" s="59"/>
      <c r="P320" s="189">
        <f>O320*H320</f>
        <v>0</v>
      </c>
      <c r="Q320" s="189">
        <v>0.0001</v>
      </c>
      <c r="R320" s="189">
        <f>Q320*H320</f>
        <v>0.000117</v>
      </c>
      <c r="S320" s="189">
        <v>0</v>
      </c>
      <c r="T320" s="190">
        <f>S320*H320</f>
        <v>0</v>
      </c>
      <c r="AR320" s="16" t="s">
        <v>382</v>
      </c>
      <c r="AT320" s="16" t="s">
        <v>140</v>
      </c>
      <c r="AU320" s="16" t="s">
        <v>79</v>
      </c>
      <c r="AY320" s="16" t="s">
        <v>137</v>
      </c>
      <c r="BE320" s="191">
        <f>IF(N320="základní",J320,0)</f>
        <v>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16" t="s">
        <v>77</v>
      </c>
      <c r="BK320" s="191">
        <f>ROUND(I320*H320,2)</f>
        <v>0</v>
      </c>
      <c r="BL320" s="16" t="s">
        <v>382</v>
      </c>
      <c r="BM320" s="16" t="s">
        <v>650</v>
      </c>
    </row>
    <row r="321" spans="2:65" s="1" customFormat="1" ht="16.5" customHeight="1">
      <c r="B321" s="33"/>
      <c r="C321" s="180" t="s">
        <v>651</v>
      </c>
      <c r="D321" s="180" t="s">
        <v>140</v>
      </c>
      <c r="E321" s="181" t="s">
        <v>652</v>
      </c>
      <c r="F321" s="182" t="s">
        <v>653</v>
      </c>
      <c r="G321" s="183" t="s">
        <v>149</v>
      </c>
      <c r="H321" s="184">
        <v>1.17</v>
      </c>
      <c r="I321" s="185"/>
      <c r="J321" s="186">
        <f>ROUND(I321*H321,2)</f>
        <v>0</v>
      </c>
      <c r="K321" s="182" t="s">
        <v>1</v>
      </c>
      <c r="L321" s="37"/>
      <c r="M321" s="187" t="s">
        <v>1</v>
      </c>
      <c r="N321" s="188" t="s">
        <v>41</v>
      </c>
      <c r="O321" s="59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AR321" s="16" t="s">
        <v>382</v>
      </c>
      <c r="AT321" s="16" t="s">
        <v>140</v>
      </c>
      <c r="AU321" s="16" t="s">
        <v>79</v>
      </c>
      <c r="AY321" s="16" t="s">
        <v>137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16" t="s">
        <v>77</v>
      </c>
      <c r="BK321" s="191">
        <f>ROUND(I321*H321,2)</f>
        <v>0</v>
      </c>
      <c r="BL321" s="16" t="s">
        <v>382</v>
      </c>
      <c r="BM321" s="16" t="s">
        <v>654</v>
      </c>
    </row>
    <row r="322" spans="2:65" s="1" customFormat="1" ht="22.5" customHeight="1">
      <c r="B322" s="33"/>
      <c r="C322" s="180" t="s">
        <v>655</v>
      </c>
      <c r="D322" s="180" t="s">
        <v>140</v>
      </c>
      <c r="E322" s="181" t="s">
        <v>656</v>
      </c>
      <c r="F322" s="182" t="s">
        <v>657</v>
      </c>
      <c r="G322" s="183" t="s">
        <v>341</v>
      </c>
      <c r="H322" s="184">
        <v>0.019</v>
      </c>
      <c r="I322" s="185"/>
      <c r="J322" s="186">
        <f>ROUND(I322*H322,2)</f>
        <v>0</v>
      </c>
      <c r="K322" s="182" t="s">
        <v>1</v>
      </c>
      <c r="L322" s="37"/>
      <c r="M322" s="187" t="s">
        <v>1</v>
      </c>
      <c r="N322" s="188" t="s">
        <v>41</v>
      </c>
      <c r="O322" s="59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AR322" s="16" t="s">
        <v>382</v>
      </c>
      <c r="AT322" s="16" t="s">
        <v>140</v>
      </c>
      <c r="AU322" s="16" t="s">
        <v>79</v>
      </c>
      <c r="AY322" s="16" t="s">
        <v>137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16" t="s">
        <v>77</v>
      </c>
      <c r="BK322" s="191">
        <f>ROUND(I322*H322,2)</f>
        <v>0</v>
      </c>
      <c r="BL322" s="16" t="s">
        <v>382</v>
      </c>
      <c r="BM322" s="16" t="s">
        <v>658</v>
      </c>
    </row>
    <row r="323" spans="2:63" s="11" customFormat="1" ht="22.8" customHeight="1">
      <c r="B323" s="165"/>
      <c r="C323" s="166"/>
      <c r="D323" s="167" t="s">
        <v>69</v>
      </c>
      <c r="E323" s="178" t="s">
        <v>659</v>
      </c>
      <c r="F323" s="178" t="s">
        <v>660</v>
      </c>
      <c r="G323" s="166"/>
      <c r="H323" s="166"/>
      <c r="I323" s="169"/>
      <c r="J323" s="179">
        <f>BK323</f>
        <v>0</v>
      </c>
      <c r="K323" s="166"/>
      <c r="L323" s="170"/>
      <c r="M323" s="171"/>
      <c r="N323" s="172"/>
      <c r="O323" s="172"/>
      <c r="P323" s="173">
        <f>SUM(P324:P336)</f>
        <v>0</v>
      </c>
      <c r="Q323" s="172"/>
      <c r="R323" s="173">
        <f>SUM(R324:R336)</f>
        <v>0.12636799999999998</v>
      </c>
      <c r="S323" s="172"/>
      <c r="T323" s="174">
        <f>SUM(T324:T336)</f>
        <v>0</v>
      </c>
      <c r="AR323" s="175" t="s">
        <v>79</v>
      </c>
      <c r="AT323" s="176" t="s">
        <v>69</v>
      </c>
      <c r="AU323" s="176" t="s">
        <v>77</v>
      </c>
      <c r="AY323" s="175" t="s">
        <v>137</v>
      </c>
      <c r="BK323" s="177">
        <f>SUM(BK324:BK336)</f>
        <v>0</v>
      </c>
    </row>
    <row r="324" spans="2:65" s="1" customFormat="1" ht="16.5" customHeight="1">
      <c r="B324" s="33"/>
      <c r="C324" s="180" t="s">
        <v>661</v>
      </c>
      <c r="D324" s="180" t="s">
        <v>140</v>
      </c>
      <c r="E324" s="181" t="s">
        <v>662</v>
      </c>
      <c r="F324" s="182" t="s">
        <v>663</v>
      </c>
      <c r="G324" s="183" t="s">
        <v>149</v>
      </c>
      <c r="H324" s="184">
        <v>3.52</v>
      </c>
      <c r="I324" s="185"/>
      <c r="J324" s="186">
        <f>ROUND(I324*H324,2)</f>
        <v>0</v>
      </c>
      <c r="K324" s="182" t="s">
        <v>1</v>
      </c>
      <c r="L324" s="37"/>
      <c r="M324" s="187" t="s">
        <v>1</v>
      </c>
      <c r="N324" s="188" t="s">
        <v>41</v>
      </c>
      <c r="O324" s="59"/>
      <c r="P324" s="189">
        <f>O324*H324</f>
        <v>0</v>
      </c>
      <c r="Q324" s="189">
        <v>0.00758</v>
      </c>
      <c r="R324" s="189">
        <f>Q324*H324</f>
        <v>0.0266816</v>
      </c>
      <c r="S324" s="189">
        <v>0</v>
      </c>
      <c r="T324" s="190">
        <f>S324*H324</f>
        <v>0</v>
      </c>
      <c r="AR324" s="16" t="s">
        <v>382</v>
      </c>
      <c r="AT324" s="16" t="s">
        <v>140</v>
      </c>
      <c r="AU324" s="16" t="s">
        <v>79</v>
      </c>
      <c r="AY324" s="16" t="s">
        <v>137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16" t="s">
        <v>77</v>
      </c>
      <c r="BK324" s="191">
        <f>ROUND(I324*H324,2)</f>
        <v>0</v>
      </c>
      <c r="BL324" s="16" t="s">
        <v>382</v>
      </c>
      <c r="BM324" s="16" t="s">
        <v>664</v>
      </c>
    </row>
    <row r="325" spans="2:65" s="1" customFormat="1" ht="22.5" customHeight="1">
      <c r="B325" s="33"/>
      <c r="C325" s="180" t="s">
        <v>665</v>
      </c>
      <c r="D325" s="180" t="s">
        <v>140</v>
      </c>
      <c r="E325" s="181" t="s">
        <v>666</v>
      </c>
      <c r="F325" s="182" t="s">
        <v>667</v>
      </c>
      <c r="G325" s="183" t="s">
        <v>149</v>
      </c>
      <c r="H325" s="184">
        <v>3.52</v>
      </c>
      <c r="I325" s="185"/>
      <c r="J325" s="186">
        <f>ROUND(I325*H325,2)</f>
        <v>0</v>
      </c>
      <c r="K325" s="182" t="s">
        <v>1</v>
      </c>
      <c r="L325" s="37"/>
      <c r="M325" s="187" t="s">
        <v>1</v>
      </c>
      <c r="N325" s="188" t="s">
        <v>41</v>
      </c>
      <c r="O325" s="59"/>
      <c r="P325" s="189">
        <f>O325*H325</f>
        <v>0</v>
      </c>
      <c r="Q325" s="189">
        <v>0.00689</v>
      </c>
      <c r="R325" s="189">
        <f>Q325*H325</f>
        <v>0.0242528</v>
      </c>
      <c r="S325" s="189">
        <v>0</v>
      </c>
      <c r="T325" s="190">
        <f>S325*H325</f>
        <v>0</v>
      </c>
      <c r="AR325" s="16" t="s">
        <v>382</v>
      </c>
      <c r="AT325" s="16" t="s">
        <v>140</v>
      </c>
      <c r="AU325" s="16" t="s">
        <v>79</v>
      </c>
      <c r="AY325" s="16" t="s">
        <v>137</v>
      </c>
      <c r="BE325" s="191">
        <f>IF(N325="základní",J325,0)</f>
        <v>0</v>
      </c>
      <c r="BF325" s="191">
        <f>IF(N325="snížená",J325,0)</f>
        <v>0</v>
      </c>
      <c r="BG325" s="191">
        <f>IF(N325="zákl. přenesená",J325,0)</f>
        <v>0</v>
      </c>
      <c r="BH325" s="191">
        <f>IF(N325="sníž. přenesená",J325,0)</f>
        <v>0</v>
      </c>
      <c r="BI325" s="191">
        <f>IF(N325="nulová",J325,0)</f>
        <v>0</v>
      </c>
      <c r="BJ325" s="16" t="s">
        <v>77</v>
      </c>
      <c r="BK325" s="191">
        <f>ROUND(I325*H325,2)</f>
        <v>0</v>
      </c>
      <c r="BL325" s="16" t="s">
        <v>382</v>
      </c>
      <c r="BM325" s="16" t="s">
        <v>668</v>
      </c>
    </row>
    <row r="326" spans="2:51" s="12" customFormat="1" ht="12">
      <c r="B326" s="192"/>
      <c r="C326" s="193"/>
      <c r="D326" s="194" t="s">
        <v>151</v>
      </c>
      <c r="E326" s="195" t="s">
        <v>1</v>
      </c>
      <c r="F326" s="196" t="s">
        <v>506</v>
      </c>
      <c r="G326" s="193"/>
      <c r="H326" s="197">
        <v>3.52</v>
      </c>
      <c r="I326" s="198"/>
      <c r="J326" s="193"/>
      <c r="K326" s="193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151</v>
      </c>
      <c r="AU326" s="203" t="s">
        <v>79</v>
      </c>
      <c r="AV326" s="12" t="s">
        <v>79</v>
      </c>
      <c r="AW326" s="12" t="s">
        <v>33</v>
      </c>
      <c r="AX326" s="12" t="s">
        <v>70</v>
      </c>
      <c r="AY326" s="203" t="s">
        <v>137</v>
      </c>
    </row>
    <row r="327" spans="2:51" s="13" customFormat="1" ht="12">
      <c r="B327" s="204"/>
      <c r="C327" s="205"/>
      <c r="D327" s="194" t="s">
        <v>151</v>
      </c>
      <c r="E327" s="206" t="s">
        <v>1</v>
      </c>
      <c r="F327" s="207" t="s">
        <v>153</v>
      </c>
      <c r="G327" s="205"/>
      <c r="H327" s="208">
        <v>3.52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151</v>
      </c>
      <c r="AU327" s="214" t="s">
        <v>79</v>
      </c>
      <c r="AV327" s="13" t="s">
        <v>145</v>
      </c>
      <c r="AW327" s="13" t="s">
        <v>4</v>
      </c>
      <c r="AX327" s="13" t="s">
        <v>77</v>
      </c>
      <c r="AY327" s="214" t="s">
        <v>137</v>
      </c>
    </row>
    <row r="328" spans="2:65" s="1" customFormat="1" ht="16.5" customHeight="1">
      <c r="B328" s="33"/>
      <c r="C328" s="225" t="s">
        <v>669</v>
      </c>
      <c r="D328" s="225" t="s">
        <v>241</v>
      </c>
      <c r="E328" s="226" t="s">
        <v>670</v>
      </c>
      <c r="F328" s="227" t="s">
        <v>671</v>
      </c>
      <c r="G328" s="228" t="s">
        <v>160</v>
      </c>
      <c r="H328" s="229">
        <v>1.76</v>
      </c>
      <c r="I328" s="230"/>
      <c r="J328" s="231">
        <f>ROUND(I328*H328,2)</f>
        <v>0</v>
      </c>
      <c r="K328" s="227" t="s">
        <v>144</v>
      </c>
      <c r="L328" s="232"/>
      <c r="M328" s="233" t="s">
        <v>1</v>
      </c>
      <c r="N328" s="234" t="s">
        <v>41</v>
      </c>
      <c r="O328" s="59"/>
      <c r="P328" s="189">
        <f>O328*H328</f>
        <v>0</v>
      </c>
      <c r="Q328" s="189">
        <v>2E-05</v>
      </c>
      <c r="R328" s="189">
        <f>Q328*H328</f>
        <v>3.52E-05</v>
      </c>
      <c r="S328" s="189">
        <v>0</v>
      </c>
      <c r="T328" s="190">
        <f>S328*H328</f>
        <v>0</v>
      </c>
      <c r="AR328" s="16" t="s">
        <v>300</v>
      </c>
      <c r="AT328" s="16" t="s">
        <v>241</v>
      </c>
      <c r="AU328" s="16" t="s">
        <v>79</v>
      </c>
      <c r="AY328" s="16" t="s">
        <v>137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16" t="s">
        <v>77</v>
      </c>
      <c r="BK328" s="191">
        <f>ROUND(I328*H328,2)</f>
        <v>0</v>
      </c>
      <c r="BL328" s="16" t="s">
        <v>382</v>
      </c>
      <c r="BM328" s="16" t="s">
        <v>672</v>
      </c>
    </row>
    <row r="329" spans="2:51" s="12" customFormat="1" ht="12">
      <c r="B329" s="192"/>
      <c r="C329" s="193"/>
      <c r="D329" s="194" t="s">
        <v>151</v>
      </c>
      <c r="E329" s="195" t="s">
        <v>1</v>
      </c>
      <c r="F329" s="196" t="s">
        <v>673</v>
      </c>
      <c r="G329" s="193"/>
      <c r="H329" s="197">
        <v>1.76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151</v>
      </c>
      <c r="AU329" s="203" t="s">
        <v>79</v>
      </c>
      <c r="AV329" s="12" t="s">
        <v>79</v>
      </c>
      <c r="AW329" s="12" t="s">
        <v>33</v>
      </c>
      <c r="AX329" s="12" t="s">
        <v>70</v>
      </c>
      <c r="AY329" s="203" t="s">
        <v>137</v>
      </c>
    </row>
    <row r="330" spans="2:51" s="13" customFormat="1" ht="12">
      <c r="B330" s="204"/>
      <c r="C330" s="205"/>
      <c r="D330" s="194" t="s">
        <v>151</v>
      </c>
      <c r="E330" s="206" t="s">
        <v>1</v>
      </c>
      <c r="F330" s="207" t="s">
        <v>153</v>
      </c>
      <c r="G330" s="205"/>
      <c r="H330" s="208">
        <v>1.76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151</v>
      </c>
      <c r="AU330" s="214" t="s">
        <v>79</v>
      </c>
      <c r="AV330" s="13" t="s">
        <v>145</v>
      </c>
      <c r="AW330" s="13" t="s">
        <v>33</v>
      </c>
      <c r="AX330" s="13" t="s">
        <v>77</v>
      </c>
      <c r="AY330" s="214" t="s">
        <v>137</v>
      </c>
    </row>
    <row r="331" spans="2:65" s="1" customFormat="1" ht="16.5" customHeight="1">
      <c r="B331" s="33"/>
      <c r="C331" s="225" t="s">
        <v>674</v>
      </c>
      <c r="D331" s="225" t="s">
        <v>241</v>
      </c>
      <c r="E331" s="226" t="s">
        <v>675</v>
      </c>
      <c r="F331" s="227" t="s">
        <v>676</v>
      </c>
      <c r="G331" s="228" t="s">
        <v>149</v>
      </c>
      <c r="H331" s="229">
        <v>3.872</v>
      </c>
      <c r="I331" s="230"/>
      <c r="J331" s="231">
        <f>ROUND(I331*H331,2)</f>
        <v>0</v>
      </c>
      <c r="K331" s="227" t="s">
        <v>1</v>
      </c>
      <c r="L331" s="232"/>
      <c r="M331" s="233" t="s">
        <v>1</v>
      </c>
      <c r="N331" s="234" t="s">
        <v>41</v>
      </c>
      <c r="O331" s="59"/>
      <c r="P331" s="189">
        <f>O331*H331</f>
        <v>0</v>
      </c>
      <c r="Q331" s="189">
        <v>0.0192</v>
      </c>
      <c r="R331" s="189">
        <f>Q331*H331</f>
        <v>0.07434239999999999</v>
      </c>
      <c r="S331" s="189">
        <v>0</v>
      </c>
      <c r="T331" s="190">
        <f>S331*H331</f>
        <v>0</v>
      </c>
      <c r="AR331" s="16" t="s">
        <v>300</v>
      </c>
      <c r="AT331" s="16" t="s">
        <v>241</v>
      </c>
      <c r="AU331" s="16" t="s">
        <v>79</v>
      </c>
      <c r="AY331" s="16" t="s">
        <v>137</v>
      </c>
      <c r="BE331" s="191">
        <f>IF(N331="základní",J331,0)</f>
        <v>0</v>
      </c>
      <c r="BF331" s="191">
        <f>IF(N331="snížená",J331,0)</f>
        <v>0</v>
      </c>
      <c r="BG331" s="191">
        <f>IF(N331="zákl. přenesená",J331,0)</f>
        <v>0</v>
      </c>
      <c r="BH331" s="191">
        <f>IF(N331="sníž. přenesená",J331,0)</f>
        <v>0</v>
      </c>
      <c r="BI331" s="191">
        <f>IF(N331="nulová",J331,0)</f>
        <v>0</v>
      </c>
      <c r="BJ331" s="16" t="s">
        <v>77</v>
      </c>
      <c r="BK331" s="191">
        <f>ROUND(I331*H331,2)</f>
        <v>0</v>
      </c>
      <c r="BL331" s="16" t="s">
        <v>382</v>
      </c>
      <c r="BM331" s="16" t="s">
        <v>677</v>
      </c>
    </row>
    <row r="332" spans="2:51" s="12" customFormat="1" ht="12">
      <c r="B332" s="192"/>
      <c r="C332" s="193"/>
      <c r="D332" s="194" t="s">
        <v>151</v>
      </c>
      <c r="E332" s="195" t="s">
        <v>1</v>
      </c>
      <c r="F332" s="196" t="s">
        <v>678</v>
      </c>
      <c r="G332" s="193"/>
      <c r="H332" s="197">
        <v>3.872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151</v>
      </c>
      <c r="AU332" s="203" t="s">
        <v>79</v>
      </c>
      <c r="AV332" s="12" t="s">
        <v>79</v>
      </c>
      <c r="AW332" s="12" t="s">
        <v>33</v>
      </c>
      <c r="AX332" s="12" t="s">
        <v>77</v>
      </c>
      <c r="AY332" s="203" t="s">
        <v>137</v>
      </c>
    </row>
    <row r="333" spans="2:65" s="1" customFormat="1" ht="16.5" customHeight="1">
      <c r="B333" s="33"/>
      <c r="C333" s="180" t="s">
        <v>679</v>
      </c>
      <c r="D333" s="180" t="s">
        <v>140</v>
      </c>
      <c r="E333" s="181" t="s">
        <v>680</v>
      </c>
      <c r="F333" s="182" t="s">
        <v>681</v>
      </c>
      <c r="G333" s="183" t="s">
        <v>149</v>
      </c>
      <c r="H333" s="184">
        <v>3.52</v>
      </c>
      <c r="I333" s="185"/>
      <c r="J333" s="186">
        <f>ROUND(I333*H333,2)</f>
        <v>0</v>
      </c>
      <c r="K333" s="182" t="s">
        <v>1</v>
      </c>
      <c r="L333" s="37"/>
      <c r="M333" s="187" t="s">
        <v>1</v>
      </c>
      <c r="N333" s="188" t="s">
        <v>41</v>
      </c>
      <c r="O333" s="59"/>
      <c r="P333" s="189">
        <f>O333*H333</f>
        <v>0</v>
      </c>
      <c r="Q333" s="189">
        <v>0</v>
      </c>
      <c r="R333" s="189">
        <f>Q333*H333</f>
        <v>0</v>
      </c>
      <c r="S333" s="189">
        <v>0</v>
      </c>
      <c r="T333" s="190">
        <f>S333*H333</f>
        <v>0</v>
      </c>
      <c r="AR333" s="16" t="s">
        <v>382</v>
      </c>
      <c r="AT333" s="16" t="s">
        <v>140</v>
      </c>
      <c r="AU333" s="16" t="s">
        <v>79</v>
      </c>
      <c r="AY333" s="16" t="s">
        <v>137</v>
      </c>
      <c r="BE333" s="191">
        <f>IF(N333="základní",J333,0)</f>
        <v>0</v>
      </c>
      <c r="BF333" s="191">
        <f>IF(N333="snížená",J333,0)</f>
        <v>0</v>
      </c>
      <c r="BG333" s="191">
        <f>IF(N333="zákl. přenesená",J333,0)</f>
        <v>0</v>
      </c>
      <c r="BH333" s="191">
        <f>IF(N333="sníž. přenesená",J333,0)</f>
        <v>0</v>
      </c>
      <c r="BI333" s="191">
        <f>IF(N333="nulová",J333,0)</f>
        <v>0</v>
      </c>
      <c r="BJ333" s="16" t="s">
        <v>77</v>
      </c>
      <c r="BK333" s="191">
        <f>ROUND(I333*H333,2)</f>
        <v>0</v>
      </c>
      <c r="BL333" s="16" t="s">
        <v>382</v>
      </c>
      <c r="BM333" s="16" t="s">
        <v>682</v>
      </c>
    </row>
    <row r="334" spans="2:65" s="1" customFormat="1" ht="16.5" customHeight="1">
      <c r="B334" s="33"/>
      <c r="C334" s="180" t="s">
        <v>683</v>
      </c>
      <c r="D334" s="180" t="s">
        <v>140</v>
      </c>
      <c r="E334" s="181" t="s">
        <v>684</v>
      </c>
      <c r="F334" s="182" t="s">
        <v>685</v>
      </c>
      <c r="G334" s="183" t="s">
        <v>149</v>
      </c>
      <c r="H334" s="184">
        <v>3.52</v>
      </c>
      <c r="I334" s="185"/>
      <c r="J334" s="186">
        <f>ROUND(I334*H334,2)</f>
        <v>0</v>
      </c>
      <c r="K334" s="182" t="s">
        <v>1</v>
      </c>
      <c r="L334" s="37"/>
      <c r="M334" s="187" t="s">
        <v>1</v>
      </c>
      <c r="N334" s="188" t="s">
        <v>41</v>
      </c>
      <c r="O334" s="59"/>
      <c r="P334" s="189">
        <f>O334*H334</f>
        <v>0</v>
      </c>
      <c r="Q334" s="189">
        <v>0.0003</v>
      </c>
      <c r="R334" s="189">
        <f>Q334*H334</f>
        <v>0.0010559999999999999</v>
      </c>
      <c r="S334" s="189">
        <v>0</v>
      </c>
      <c r="T334" s="190">
        <f>S334*H334</f>
        <v>0</v>
      </c>
      <c r="AR334" s="16" t="s">
        <v>382</v>
      </c>
      <c r="AT334" s="16" t="s">
        <v>140</v>
      </c>
      <c r="AU334" s="16" t="s">
        <v>79</v>
      </c>
      <c r="AY334" s="16" t="s">
        <v>137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6" t="s">
        <v>77</v>
      </c>
      <c r="BK334" s="191">
        <f>ROUND(I334*H334,2)</f>
        <v>0</v>
      </c>
      <c r="BL334" s="16" t="s">
        <v>382</v>
      </c>
      <c r="BM334" s="16" t="s">
        <v>686</v>
      </c>
    </row>
    <row r="335" spans="2:65" s="1" customFormat="1" ht="16.5" customHeight="1">
      <c r="B335" s="33"/>
      <c r="C335" s="180" t="s">
        <v>687</v>
      </c>
      <c r="D335" s="180" t="s">
        <v>140</v>
      </c>
      <c r="E335" s="181" t="s">
        <v>688</v>
      </c>
      <c r="F335" s="182" t="s">
        <v>689</v>
      </c>
      <c r="G335" s="183" t="s">
        <v>143</v>
      </c>
      <c r="H335" s="184">
        <v>10</v>
      </c>
      <c r="I335" s="185"/>
      <c r="J335" s="186">
        <f>ROUND(I335*H335,2)</f>
        <v>0</v>
      </c>
      <c r="K335" s="182" t="s">
        <v>1</v>
      </c>
      <c r="L335" s="37"/>
      <c r="M335" s="187" t="s">
        <v>1</v>
      </c>
      <c r="N335" s="188" t="s">
        <v>41</v>
      </c>
      <c r="O335" s="59"/>
      <c r="P335" s="189">
        <f>O335*H335</f>
        <v>0</v>
      </c>
      <c r="Q335" s="189">
        <v>0</v>
      </c>
      <c r="R335" s="189">
        <f>Q335*H335</f>
        <v>0</v>
      </c>
      <c r="S335" s="189">
        <v>0</v>
      </c>
      <c r="T335" s="190">
        <f>S335*H335</f>
        <v>0</v>
      </c>
      <c r="AR335" s="16" t="s">
        <v>382</v>
      </c>
      <c r="AT335" s="16" t="s">
        <v>140</v>
      </c>
      <c r="AU335" s="16" t="s">
        <v>79</v>
      </c>
      <c r="AY335" s="16" t="s">
        <v>137</v>
      </c>
      <c r="BE335" s="191">
        <f>IF(N335="základní",J335,0)</f>
        <v>0</v>
      </c>
      <c r="BF335" s="191">
        <f>IF(N335="snížená",J335,0)</f>
        <v>0</v>
      </c>
      <c r="BG335" s="191">
        <f>IF(N335="zákl. přenesená",J335,0)</f>
        <v>0</v>
      </c>
      <c r="BH335" s="191">
        <f>IF(N335="sníž. přenesená",J335,0)</f>
        <v>0</v>
      </c>
      <c r="BI335" s="191">
        <f>IF(N335="nulová",J335,0)</f>
        <v>0</v>
      </c>
      <c r="BJ335" s="16" t="s">
        <v>77</v>
      </c>
      <c r="BK335" s="191">
        <f>ROUND(I335*H335,2)</f>
        <v>0</v>
      </c>
      <c r="BL335" s="16" t="s">
        <v>382</v>
      </c>
      <c r="BM335" s="16" t="s">
        <v>690</v>
      </c>
    </row>
    <row r="336" spans="2:65" s="1" customFormat="1" ht="22.5" customHeight="1">
      <c r="B336" s="33"/>
      <c r="C336" s="180" t="s">
        <v>691</v>
      </c>
      <c r="D336" s="180" t="s">
        <v>140</v>
      </c>
      <c r="E336" s="181" t="s">
        <v>692</v>
      </c>
      <c r="F336" s="182" t="s">
        <v>693</v>
      </c>
      <c r="G336" s="183" t="s">
        <v>341</v>
      </c>
      <c r="H336" s="184">
        <v>0.126</v>
      </c>
      <c r="I336" s="185"/>
      <c r="J336" s="186">
        <f>ROUND(I336*H336,2)</f>
        <v>0</v>
      </c>
      <c r="K336" s="182" t="s">
        <v>1</v>
      </c>
      <c r="L336" s="37"/>
      <c r="M336" s="187" t="s">
        <v>1</v>
      </c>
      <c r="N336" s="188" t="s">
        <v>41</v>
      </c>
      <c r="O336" s="59"/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AR336" s="16" t="s">
        <v>382</v>
      </c>
      <c r="AT336" s="16" t="s">
        <v>140</v>
      </c>
      <c r="AU336" s="16" t="s">
        <v>79</v>
      </c>
      <c r="AY336" s="16" t="s">
        <v>137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16" t="s">
        <v>77</v>
      </c>
      <c r="BK336" s="191">
        <f>ROUND(I336*H336,2)</f>
        <v>0</v>
      </c>
      <c r="BL336" s="16" t="s">
        <v>382</v>
      </c>
      <c r="BM336" s="16" t="s">
        <v>694</v>
      </c>
    </row>
    <row r="337" spans="2:63" s="11" customFormat="1" ht="22.8" customHeight="1">
      <c r="B337" s="165"/>
      <c r="C337" s="166"/>
      <c r="D337" s="167" t="s">
        <v>69</v>
      </c>
      <c r="E337" s="178" t="s">
        <v>695</v>
      </c>
      <c r="F337" s="178" t="s">
        <v>696</v>
      </c>
      <c r="G337" s="166"/>
      <c r="H337" s="166"/>
      <c r="I337" s="169"/>
      <c r="J337" s="179">
        <f>BK337</f>
        <v>0</v>
      </c>
      <c r="K337" s="166"/>
      <c r="L337" s="170"/>
      <c r="M337" s="171"/>
      <c r="N337" s="172"/>
      <c r="O337" s="172"/>
      <c r="P337" s="173">
        <f>SUM(P338:P347)</f>
        <v>0</v>
      </c>
      <c r="Q337" s="172"/>
      <c r="R337" s="173">
        <f>SUM(R338:R347)</f>
        <v>0.4054099</v>
      </c>
      <c r="S337" s="172"/>
      <c r="T337" s="174">
        <f>SUM(T338:T347)</f>
        <v>0</v>
      </c>
      <c r="AR337" s="175" t="s">
        <v>79</v>
      </c>
      <c r="AT337" s="176" t="s">
        <v>69</v>
      </c>
      <c r="AU337" s="176" t="s">
        <v>77</v>
      </c>
      <c r="AY337" s="175" t="s">
        <v>137</v>
      </c>
      <c r="BK337" s="177">
        <f>SUM(BK338:BK347)</f>
        <v>0</v>
      </c>
    </row>
    <row r="338" spans="2:65" s="1" customFormat="1" ht="22.5" customHeight="1">
      <c r="B338" s="33"/>
      <c r="C338" s="180" t="s">
        <v>697</v>
      </c>
      <c r="D338" s="180" t="s">
        <v>140</v>
      </c>
      <c r="E338" s="181" t="s">
        <v>698</v>
      </c>
      <c r="F338" s="182" t="s">
        <v>699</v>
      </c>
      <c r="G338" s="183" t="s">
        <v>149</v>
      </c>
      <c r="H338" s="184">
        <v>21.677</v>
      </c>
      <c r="I338" s="185"/>
      <c r="J338" s="186">
        <f>ROUND(I338*H338,2)</f>
        <v>0</v>
      </c>
      <c r="K338" s="182" t="s">
        <v>1</v>
      </c>
      <c r="L338" s="37"/>
      <c r="M338" s="187" t="s">
        <v>1</v>
      </c>
      <c r="N338" s="188" t="s">
        <v>41</v>
      </c>
      <c r="O338" s="59"/>
      <c r="P338" s="189">
        <f>O338*H338</f>
        <v>0</v>
      </c>
      <c r="Q338" s="189">
        <v>0.0053</v>
      </c>
      <c r="R338" s="189">
        <f>Q338*H338</f>
        <v>0.11488809999999999</v>
      </c>
      <c r="S338" s="189">
        <v>0</v>
      </c>
      <c r="T338" s="190">
        <f>S338*H338</f>
        <v>0</v>
      </c>
      <c r="AR338" s="16" t="s">
        <v>382</v>
      </c>
      <c r="AT338" s="16" t="s">
        <v>140</v>
      </c>
      <c r="AU338" s="16" t="s">
        <v>79</v>
      </c>
      <c r="AY338" s="16" t="s">
        <v>137</v>
      </c>
      <c r="BE338" s="191">
        <f>IF(N338="základní",J338,0)</f>
        <v>0</v>
      </c>
      <c r="BF338" s="191">
        <f>IF(N338="snížená",J338,0)</f>
        <v>0</v>
      </c>
      <c r="BG338" s="191">
        <f>IF(N338="zákl. přenesená",J338,0)</f>
        <v>0</v>
      </c>
      <c r="BH338" s="191">
        <f>IF(N338="sníž. přenesená",J338,0)</f>
        <v>0</v>
      </c>
      <c r="BI338" s="191">
        <f>IF(N338="nulová",J338,0)</f>
        <v>0</v>
      </c>
      <c r="BJ338" s="16" t="s">
        <v>77</v>
      </c>
      <c r="BK338" s="191">
        <f>ROUND(I338*H338,2)</f>
        <v>0</v>
      </c>
      <c r="BL338" s="16" t="s">
        <v>382</v>
      </c>
      <c r="BM338" s="16" t="s">
        <v>700</v>
      </c>
    </row>
    <row r="339" spans="2:65" s="1" customFormat="1" ht="16.5" customHeight="1">
      <c r="B339" s="33"/>
      <c r="C339" s="225" t="s">
        <v>701</v>
      </c>
      <c r="D339" s="225" t="s">
        <v>241</v>
      </c>
      <c r="E339" s="226" t="s">
        <v>702</v>
      </c>
      <c r="F339" s="227" t="s">
        <v>703</v>
      </c>
      <c r="G339" s="228" t="s">
        <v>149</v>
      </c>
      <c r="H339" s="229">
        <v>22.5</v>
      </c>
      <c r="I339" s="230"/>
      <c r="J339" s="231">
        <f>ROUND(I339*H339,2)</f>
        <v>0</v>
      </c>
      <c r="K339" s="227" t="s">
        <v>1</v>
      </c>
      <c r="L339" s="232"/>
      <c r="M339" s="233" t="s">
        <v>1</v>
      </c>
      <c r="N339" s="234" t="s">
        <v>41</v>
      </c>
      <c r="O339" s="59"/>
      <c r="P339" s="189">
        <f>O339*H339</f>
        <v>0</v>
      </c>
      <c r="Q339" s="189">
        <v>0.0126</v>
      </c>
      <c r="R339" s="189">
        <f>Q339*H339</f>
        <v>0.2835</v>
      </c>
      <c r="S339" s="189">
        <v>0</v>
      </c>
      <c r="T339" s="190">
        <f>S339*H339</f>
        <v>0</v>
      </c>
      <c r="AR339" s="16" t="s">
        <v>300</v>
      </c>
      <c r="AT339" s="16" t="s">
        <v>241</v>
      </c>
      <c r="AU339" s="16" t="s">
        <v>79</v>
      </c>
      <c r="AY339" s="16" t="s">
        <v>137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16" t="s">
        <v>77</v>
      </c>
      <c r="BK339" s="191">
        <f>ROUND(I339*H339,2)</f>
        <v>0</v>
      </c>
      <c r="BL339" s="16" t="s">
        <v>382</v>
      </c>
      <c r="BM339" s="16" t="s">
        <v>704</v>
      </c>
    </row>
    <row r="340" spans="2:65" s="1" customFormat="1" ht="16.5" customHeight="1">
      <c r="B340" s="33"/>
      <c r="C340" s="180" t="s">
        <v>705</v>
      </c>
      <c r="D340" s="180" t="s">
        <v>140</v>
      </c>
      <c r="E340" s="181" t="s">
        <v>706</v>
      </c>
      <c r="F340" s="182" t="s">
        <v>707</v>
      </c>
      <c r="G340" s="183" t="s">
        <v>160</v>
      </c>
      <c r="H340" s="184">
        <v>9.49</v>
      </c>
      <c r="I340" s="185"/>
      <c r="J340" s="186">
        <f>ROUND(I340*H340,2)</f>
        <v>0</v>
      </c>
      <c r="K340" s="182" t="s">
        <v>1</v>
      </c>
      <c r="L340" s="37"/>
      <c r="M340" s="187" t="s">
        <v>1</v>
      </c>
      <c r="N340" s="188" t="s">
        <v>41</v>
      </c>
      <c r="O340" s="59"/>
      <c r="P340" s="189">
        <f>O340*H340</f>
        <v>0</v>
      </c>
      <c r="Q340" s="189">
        <v>3E-05</v>
      </c>
      <c r="R340" s="189">
        <f>Q340*H340</f>
        <v>0.00028470000000000004</v>
      </c>
      <c r="S340" s="189">
        <v>0</v>
      </c>
      <c r="T340" s="190">
        <f>S340*H340</f>
        <v>0</v>
      </c>
      <c r="AR340" s="16" t="s">
        <v>382</v>
      </c>
      <c r="AT340" s="16" t="s">
        <v>140</v>
      </c>
      <c r="AU340" s="16" t="s">
        <v>79</v>
      </c>
      <c r="AY340" s="16" t="s">
        <v>137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16" t="s">
        <v>77</v>
      </c>
      <c r="BK340" s="191">
        <f>ROUND(I340*H340,2)</f>
        <v>0</v>
      </c>
      <c r="BL340" s="16" t="s">
        <v>382</v>
      </c>
      <c r="BM340" s="16" t="s">
        <v>708</v>
      </c>
    </row>
    <row r="341" spans="2:51" s="14" customFormat="1" ht="12">
      <c r="B341" s="215"/>
      <c r="C341" s="216"/>
      <c r="D341" s="194" t="s">
        <v>151</v>
      </c>
      <c r="E341" s="217" t="s">
        <v>1</v>
      </c>
      <c r="F341" s="218" t="s">
        <v>709</v>
      </c>
      <c r="G341" s="216"/>
      <c r="H341" s="217" t="s">
        <v>1</v>
      </c>
      <c r="I341" s="219"/>
      <c r="J341" s="216"/>
      <c r="K341" s="216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151</v>
      </c>
      <c r="AU341" s="224" t="s">
        <v>79</v>
      </c>
      <c r="AV341" s="14" t="s">
        <v>77</v>
      </c>
      <c r="AW341" s="14" t="s">
        <v>33</v>
      </c>
      <c r="AX341" s="14" t="s">
        <v>70</v>
      </c>
      <c r="AY341" s="224" t="s">
        <v>137</v>
      </c>
    </row>
    <row r="342" spans="2:51" s="12" customFormat="1" ht="12">
      <c r="B342" s="192"/>
      <c r="C342" s="193"/>
      <c r="D342" s="194" t="s">
        <v>151</v>
      </c>
      <c r="E342" s="195" t="s">
        <v>1</v>
      </c>
      <c r="F342" s="196" t="s">
        <v>710</v>
      </c>
      <c r="G342" s="193"/>
      <c r="H342" s="197">
        <v>9.49</v>
      </c>
      <c r="I342" s="198"/>
      <c r="J342" s="193"/>
      <c r="K342" s="193"/>
      <c r="L342" s="199"/>
      <c r="M342" s="200"/>
      <c r="N342" s="201"/>
      <c r="O342" s="201"/>
      <c r="P342" s="201"/>
      <c r="Q342" s="201"/>
      <c r="R342" s="201"/>
      <c r="S342" s="201"/>
      <c r="T342" s="202"/>
      <c r="AT342" s="203" t="s">
        <v>151</v>
      </c>
      <c r="AU342" s="203" t="s">
        <v>79</v>
      </c>
      <c r="AV342" s="12" t="s">
        <v>79</v>
      </c>
      <c r="AW342" s="12" t="s">
        <v>33</v>
      </c>
      <c r="AX342" s="12" t="s">
        <v>70</v>
      </c>
      <c r="AY342" s="203" t="s">
        <v>137</v>
      </c>
    </row>
    <row r="343" spans="2:51" s="13" customFormat="1" ht="12">
      <c r="B343" s="204"/>
      <c r="C343" s="205"/>
      <c r="D343" s="194" t="s">
        <v>151</v>
      </c>
      <c r="E343" s="206" t="s">
        <v>1</v>
      </c>
      <c r="F343" s="207" t="s">
        <v>153</v>
      </c>
      <c r="G343" s="205"/>
      <c r="H343" s="208">
        <v>9.49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151</v>
      </c>
      <c r="AU343" s="214" t="s">
        <v>79</v>
      </c>
      <c r="AV343" s="13" t="s">
        <v>145</v>
      </c>
      <c r="AW343" s="13" t="s">
        <v>4</v>
      </c>
      <c r="AX343" s="13" t="s">
        <v>77</v>
      </c>
      <c r="AY343" s="214" t="s">
        <v>137</v>
      </c>
    </row>
    <row r="344" spans="2:65" s="1" customFormat="1" ht="16.5" customHeight="1">
      <c r="B344" s="33"/>
      <c r="C344" s="180" t="s">
        <v>711</v>
      </c>
      <c r="D344" s="180" t="s">
        <v>140</v>
      </c>
      <c r="E344" s="181" t="s">
        <v>712</v>
      </c>
      <c r="F344" s="182" t="s">
        <v>713</v>
      </c>
      <c r="G344" s="183" t="s">
        <v>160</v>
      </c>
      <c r="H344" s="184">
        <v>0.9</v>
      </c>
      <c r="I344" s="185"/>
      <c r="J344" s="186">
        <f>ROUND(I344*H344,2)</f>
        <v>0</v>
      </c>
      <c r="K344" s="182" t="s">
        <v>1</v>
      </c>
      <c r="L344" s="37"/>
      <c r="M344" s="187" t="s">
        <v>1</v>
      </c>
      <c r="N344" s="188" t="s">
        <v>41</v>
      </c>
      <c r="O344" s="59"/>
      <c r="P344" s="189">
        <f>O344*H344</f>
        <v>0</v>
      </c>
      <c r="Q344" s="189">
        <v>0.00026</v>
      </c>
      <c r="R344" s="189">
        <f>Q344*H344</f>
        <v>0.000234</v>
      </c>
      <c r="S344" s="189">
        <v>0</v>
      </c>
      <c r="T344" s="190">
        <f>S344*H344</f>
        <v>0</v>
      </c>
      <c r="AR344" s="16" t="s">
        <v>382</v>
      </c>
      <c r="AT344" s="16" t="s">
        <v>140</v>
      </c>
      <c r="AU344" s="16" t="s">
        <v>79</v>
      </c>
      <c r="AY344" s="16" t="s">
        <v>137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6" t="s">
        <v>77</v>
      </c>
      <c r="BK344" s="191">
        <f>ROUND(I344*H344,2)</f>
        <v>0</v>
      </c>
      <c r="BL344" s="16" t="s">
        <v>382</v>
      </c>
      <c r="BM344" s="16" t="s">
        <v>714</v>
      </c>
    </row>
    <row r="345" spans="2:65" s="1" customFormat="1" ht="16.5" customHeight="1">
      <c r="B345" s="33"/>
      <c r="C345" s="180" t="s">
        <v>715</v>
      </c>
      <c r="D345" s="180" t="s">
        <v>140</v>
      </c>
      <c r="E345" s="181" t="s">
        <v>716</v>
      </c>
      <c r="F345" s="182" t="s">
        <v>717</v>
      </c>
      <c r="G345" s="183" t="s">
        <v>149</v>
      </c>
      <c r="H345" s="184">
        <v>21.677</v>
      </c>
      <c r="I345" s="185"/>
      <c r="J345" s="186">
        <f>ROUND(I345*H345,2)</f>
        <v>0</v>
      </c>
      <c r="K345" s="182" t="s">
        <v>1</v>
      </c>
      <c r="L345" s="37"/>
      <c r="M345" s="187" t="s">
        <v>1</v>
      </c>
      <c r="N345" s="188" t="s">
        <v>41</v>
      </c>
      <c r="O345" s="59"/>
      <c r="P345" s="189">
        <f>O345*H345</f>
        <v>0</v>
      </c>
      <c r="Q345" s="189">
        <v>0.0003</v>
      </c>
      <c r="R345" s="189">
        <f>Q345*H345</f>
        <v>0.0065030999999999995</v>
      </c>
      <c r="S345" s="189">
        <v>0</v>
      </c>
      <c r="T345" s="190">
        <f>S345*H345</f>
        <v>0</v>
      </c>
      <c r="AR345" s="16" t="s">
        <v>382</v>
      </c>
      <c r="AT345" s="16" t="s">
        <v>140</v>
      </c>
      <c r="AU345" s="16" t="s">
        <v>79</v>
      </c>
      <c r="AY345" s="16" t="s">
        <v>137</v>
      </c>
      <c r="BE345" s="191">
        <f>IF(N345="základní",J345,0)</f>
        <v>0</v>
      </c>
      <c r="BF345" s="191">
        <f>IF(N345="snížená",J345,0)</f>
        <v>0</v>
      </c>
      <c r="BG345" s="191">
        <f>IF(N345="zákl. přenesená",J345,0)</f>
        <v>0</v>
      </c>
      <c r="BH345" s="191">
        <f>IF(N345="sníž. přenesená",J345,0)</f>
        <v>0</v>
      </c>
      <c r="BI345" s="191">
        <f>IF(N345="nulová",J345,0)</f>
        <v>0</v>
      </c>
      <c r="BJ345" s="16" t="s">
        <v>77</v>
      </c>
      <c r="BK345" s="191">
        <f>ROUND(I345*H345,2)</f>
        <v>0</v>
      </c>
      <c r="BL345" s="16" t="s">
        <v>382</v>
      </c>
      <c r="BM345" s="16" t="s">
        <v>718</v>
      </c>
    </row>
    <row r="346" spans="2:65" s="1" customFormat="1" ht="16.5" customHeight="1">
      <c r="B346" s="33"/>
      <c r="C346" s="180" t="s">
        <v>719</v>
      </c>
      <c r="D346" s="180" t="s">
        <v>140</v>
      </c>
      <c r="E346" s="181" t="s">
        <v>720</v>
      </c>
      <c r="F346" s="182" t="s">
        <v>721</v>
      </c>
      <c r="G346" s="183" t="s">
        <v>143</v>
      </c>
      <c r="H346" s="184">
        <v>3</v>
      </c>
      <c r="I346" s="185"/>
      <c r="J346" s="186">
        <f>ROUND(I346*H346,2)</f>
        <v>0</v>
      </c>
      <c r="K346" s="182" t="s">
        <v>1</v>
      </c>
      <c r="L346" s="37"/>
      <c r="M346" s="187" t="s">
        <v>1</v>
      </c>
      <c r="N346" s="188" t="s">
        <v>41</v>
      </c>
      <c r="O346" s="59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16" t="s">
        <v>382</v>
      </c>
      <c r="AT346" s="16" t="s">
        <v>140</v>
      </c>
      <c r="AU346" s="16" t="s">
        <v>79</v>
      </c>
      <c r="AY346" s="16" t="s">
        <v>137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16" t="s">
        <v>77</v>
      </c>
      <c r="BK346" s="191">
        <f>ROUND(I346*H346,2)</f>
        <v>0</v>
      </c>
      <c r="BL346" s="16" t="s">
        <v>382</v>
      </c>
      <c r="BM346" s="16" t="s">
        <v>722</v>
      </c>
    </row>
    <row r="347" spans="2:65" s="1" customFormat="1" ht="22.5" customHeight="1">
      <c r="B347" s="33"/>
      <c r="C347" s="180" t="s">
        <v>723</v>
      </c>
      <c r="D347" s="180" t="s">
        <v>140</v>
      </c>
      <c r="E347" s="181" t="s">
        <v>724</v>
      </c>
      <c r="F347" s="182" t="s">
        <v>725</v>
      </c>
      <c r="G347" s="183" t="s">
        <v>341</v>
      </c>
      <c r="H347" s="184">
        <v>0.405</v>
      </c>
      <c r="I347" s="185"/>
      <c r="J347" s="186">
        <f>ROUND(I347*H347,2)</f>
        <v>0</v>
      </c>
      <c r="K347" s="182" t="s">
        <v>1</v>
      </c>
      <c r="L347" s="37"/>
      <c r="M347" s="187" t="s">
        <v>1</v>
      </c>
      <c r="N347" s="188" t="s">
        <v>41</v>
      </c>
      <c r="O347" s="59"/>
      <c r="P347" s="189">
        <f>O347*H347</f>
        <v>0</v>
      </c>
      <c r="Q347" s="189">
        <v>0</v>
      </c>
      <c r="R347" s="189">
        <f>Q347*H347</f>
        <v>0</v>
      </c>
      <c r="S347" s="189">
        <v>0</v>
      </c>
      <c r="T347" s="190">
        <f>S347*H347</f>
        <v>0</v>
      </c>
      <c r="AR347" s="16" t="s">
        <v>382</v>
      </c>
      <c r="AT347" s="16" t="s">
        <v>140</v>
      </c>
      <c r="AU347" s="16" t="s">
        <v>79</v>
      </c>
      <c r="AY347" s="16" t="s">
        <v>137</v>
      </c>
      <c r="BE347" s="191">
        <f>IF(N347="základní",J347,0)</f>
        <v>0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16" t="s">
        <v>77</v>
      </c>
      <c r="BK347" s="191">
        <f>ROUND(I347*H347,2)</f>
        <v>0</v>
      </c>
      <c r="BL347" s="16" t="s">
        <v>382</v>
      </c>
      <c r="BM347" s="16" t="s">
        <v>726</v>
      </c>
    </row>
    <row r="348" spans="2:63" s="11" customFormat="1" ht="22.8" customHeight="1">
      <c r="B348" s="165"/>
      <c r="C348" s="166"/>
      <c r="D348" s="167" t="s">
        <v>69</v>
      </c>
      <c r="E348" s="178" t="s">
        <v>727</v>
      </c>
      <c r="F348" s="178" t="s">
        <v>728</v>
      </c>
      <c r="G348" s="166"/>
      <c r="H348" s="166"/>
      <c r="I348" s="169"/>
      <c r="J348" s="179">
        <f>BK348</f>
        <v>0</v>
      </c>
      <c r="K348" s="166"/>
      <c r="L348" s="170"/>
      <c r="M348" s="171"/>
      <c r="N348" s="172"/>
      <c r="O348" s="172"/>
      <c r="P348" s="173">
        <f>SUM(P349:P350)</f>
        <v>0</v>
      </c>
      <c r="Q348" s="172"/>
      <c r="R348" s="173">
        <f>SUM(R349:R350)</f>
        <v>0.00155</v>
      </c>
      <c r="S348" s="172"/>
      <c r="T348" s="174">
        <f>SUM(T349:T350)</f>
        <v>0</v>
      </c>
      <c r="AR348" s="175" t="s">
        <v>79</v>
      </c>
      <c r="AT348" s="176" t="s">
        <v>69</v>
      </c>
      <c r="AU348" s="176" t="s">
        <v>77</v>
      </c>
      <c r="AY348" s="175" t="s">
        <v>137</v>
      </c>
      <c r="BK348" s="177">
        <f>SUM(BK349:BK350)</f>
        <v>0</v>
      </c>
    </row>
    <row r="349" spans="2:65" s="1" customFormat="1" ht="16.5" customHeight="1">
      <c r="B349" s="33"/>
      <c r="C349" s="180" t="s">
        <v>729</v>
      </c>
      <c r="D349" s="180" t="s">
        <v>140</v>
      </c>
      <c r="E349" s="181" t="s">
        <v>730</v>
      </c>
      <c r="F349" s="182" t="s">
        <v>731</v>
      </c>
      <c r="G349" s="183" t="s">
        <v>149</v>
      </c>
      <c r="H349" s="184">
        <v>5</v>
      </c>
      <c r="I349" s="185"/>
      <c r="J349" s="186">
        <f>ROUND(I349*H349,2)</f>
        <v>0</v>
      </c>
      <c r="K349" s="182" t="s">
        <v>1</v>
      </c>
      <c r="L349" s="37"/>
      <c r="M349" s="187" t="s">
        <v>1</v>
      </c>
      <c r="N349" s="188" t="s">
        <v>41</v>
      </c>
      <c r="O349" s="59"/>
      <c r="P349" s="189">
        <f>O349*H349</f>
        <v>0</v>
      </c>
      <c r="Q349" s="189">
        <v>8E-05</v>
      </c>
      <c r="R349" s="189">
        <f>Q349*H349</f>
        <v>0.0004</v>
      </c>
      <c r="S349" s="189">
        <v>0</v>
      </c>
      <c r="T349" s="190">
        <f>S349*H349</f>
        <v>0</v>
      </c>
      <c r="AR349" s="16" t="s">
        <v>382</v>
      </c>
      <c r="AT349" s="16" t="s">
        <v>140</v>
      </c>
      <c r="AU349" s="16" t="s">
        <v>79</v>
      </c>
      <c r="AY349" s="16" t="s">
        <v>137</v>
      </c>
      <c r="BE349" s="191">
        <f>IF(N349="základní",J349,0)</f>
        <v>0</v>
      </c>
      <c r="BF349" s="191">
        <f>IF(N349="snížená",J349,0)</f>
        <v>0</v>
      </c>
      <c r="BG349" s="191">
        <f>IF(N349="zákl. přenesená",J349,0)</f>
        <v>0</v>
      </c>
      <c r="BH349" s="191">
        <f>IF(N349="sníž. přenesená",J349,0)</f>
        <v>0</v>
      </c>
      <c r="BI349" s="191">
        <f>IF(N349="nulová",J349,0)</f>
        <v>0</v>
      </c>
      <c r="BJ349" s="16" t="s">
        <v>77</v>
      </c>
      <c r="BK349" s="191">
        <f>ROUND(I349*H349,2)</f>
        <v>0</v>
      </c>
      <c r="BL349" s="16" t="s">
        <v>382</v>
      </c>
      <c r="BM349" s="16" t="s">
        <v>732</v>
      </c>
    </row>
    <row r="350" spans="2:65" s="1" customFormat="1" ht="16.5" customHeight="1">
      <c r="B350" s="33"/>
      <c r="C350" s="180" t="s">
        <v>733</v>
      </c>
      <c r="D350" s="180" t="s">
        <v>140</v>
      </c>
      <c r="E350" s="181" t="s">
        <v>734</v>
      </c>
      <c r="F350" s="182" t="s">
        <v>735</v>
      </c>
      <c r="G350" s="183" t="s">
        <v>149</v>
      </c>
      <c r="H350" s="184">
        <v>5</v>
      </c>
      <c r="I350" s="185"/>
      <c r="J350" s="186">
        <f>ROUND(I350*H350,2)</f>
        <v>0</v>
      </c>
      <c r="K350" s="182" t="s">
        <v>1</v>
      </c>
      <c r="L350" s="37"/>
      <c r="M350" s="187" t="s">
        <v>1</v>
      </c>
      <c r="N350" s="188" t="s">
        <v>41</v>
      </c>
      <c r="O350" s="59"/>
      <c r="P350" s="189">
        <f>O350*H350</f>
        <v>0</v>
      </c>
      <c r="Q350" s="189">
        <v>0.00023</v>
      </c>
      <c r="R350" s="189">
        <f>Q350*H350</f>
        <v>0.00115</v>
      </c>
      <c r="S350" s="189">
        <v>0</v>
      </c>
      <c r="T350" s="190">
        <f>S350*H350</f>
        <v>0</v>
      </c>
      <c r="AR350" s="16" t="s">
        <v>382</v>
      </c>
      <c r="AT350" s="16" t="s">
        <v>140</v>
      </c>
      <c r="AU350" s="16" t="s">
        <v>79</v>
      </c>
      <c r="AY350" s="16" t="s">
        <v>137</v>
      </c>
      <c r="BE350" s="191">
        <f>IF(N350="základní",J350,0)</f>
        <v>0</v>
      </c>
      <c r="BF350" s="191">
        <f>IF(N350="snížená",J350,0)</f>
        <v>0</v>
      </c>
      <c r="BG350" s="191">
        <f>IF(N350="zákl. přenesená",J350,0)</f>
        <v>0</v>
      </c>
      <c r="BH350" s="191">
        <f>IF(N350="sníž. přenesená",J350,0)</f>
        <v>0</v>
      </c>
      <c r="BI350" s="191">
        <f>IF(N350="nulová",J350,0)</f>
        <v>0</v>
      </c>
      <c r="BJ350" s="16" t="s">
        <v>77</v>
      </c>
      <c r="BK350" s="191">
        <f>ROUND(I350*H350,2)</f>
        <v>0</v>
      </c>
      <c r="BL350" s="16" t="s">
        <v>382</v>
      </c>
      <c r="BM350" s="16" t="s">
        <v>736</v>
      </c>
    </row>
    <row r="351" spans="2:63" s="11" customFormat="1" ht="22.8" customHeight="1">
      <c r="B351" s="165"/>
      <c r="C351" s="166"/>
      <c r="D351" s="167" t="s">
        <v>69</v>
      </c>
      <c r="E351" s="178" t="s">
        <v>737</v>
      </c>
      <c r="F351" s="178" t="s">
        <v>738</v>
      </c>
      <c r="G351" s="166"/>
      <c r="H351" s="166"/>
      <c r="I351" s="169"/>
      <c r="J351" s="179">
        <f>BK351</f>
        <v>0</v>
      </c>
      <c r="K351" s="166"/>
      <c r="L351" s="170"/>
      <c r="M351" s="171"/>
      <c r="N351" s="172"/>
      <c r="O351" s="172"/>
      <c r="P351" s="173">
        <f>SUM(P352:P353)</f>
        <v>0</v>
      </c>
      <c r="Q351" s="172"/>
      <c r="R351" s="173">
        <f>SUM(R352:R353)</f>
        <v>0.0007986</v>
      </c>
      <c r="S351" s="172"/>
      <c r="T351" s="174">
        <f>SUM(T352:T353)</f>
        <v>0</v>
      </c>
      <c r="AR351" s="175" t="s">
        <v>79</v>
      </c>
      <c r="AT351" s="176" t="s">
        <v>69</v>
      </c>
      <c r="AU351" s="176" t="s">
        <v>77</v>
      </c>
      <c r="AY351" s="175" t="s">
        <v>137</v>
      </c>
      <c r="BK351" s="177">
        <f>SUM(BK352:BK353)</f>
        <v>0</v>
      </c>
    </row>
    <row r="352" spans="2:65" s="1" customFormat="1" ht="16.5" customHeight="1">
      <c r="B352" s="33"/>
      <c r="C352" s="180" t="s">
        <v>739</v>
      </c>
      <c r="D352" s="180" t="s">
        <v>140</v>
      </c>
      <c r="E352" s="181" t="s">
        <v>740</v>
      </c>
      <c r="F352" s="182" t="s">
        <v>741</v>
      </c>
      <c r="G352" s="183" t="s">
        <v>160</v>
      </c>
      <c r="H352" s="184">
        <v>1</v>
      </c>
      <c r="I352" s="185"/>
      <c r="J352" s="186">
        <f>ROUND(I352*H352,2)</f>
        <v>0</v>
      </c>
      <c r="K352" s="182" t="s">
        <v>1</v>
      </c>
      <c r="L352" s="37"/>
      <c r="M352" s="187" t="s">
        <v>1</v>
      </c>
      <c r="N352" s="188" t="s">
        <v>41</v>
      </c>
      <c r="O352" s="59"/>
      <c r="P352" s="189">
        <f>O352*H352</f>
        <v>0</v>
      </c>
      <c r="Q352" s="189">
        <v>0.0007986</v>
      </c>
      <c r="R352" s="189">
        <f>Q352*H352</f>
        <v>0.0007986</v>
      </c>
      <c r="S352" s="189">
        <v>0</v>
      </c>
      <c r="T352" s="190">
        <f>S352*H352</f>
        <v>0</v>
      </c>
      <c r="AR352" s="16" t="s">
        <v>145</v>
      </c>
      <c r="AT352" s="16" t="s">
        <v>140</v>
      </c>
      <c r="AU352" s="16" t="s">
        <v>79</v>
      </c>
      <c r="AY352" s="16" t="s">
        <v>137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16" t="s">
        <v>77</v>
      </c>
      <c r="BK352" s="191">
        <f>ROUND(I352*H352,2)</f>
        <v>0</v>
      </c>
      <c r="BL352" s="16" t="s">
        <v>145</v>
      </c>
      <c r="BM352" s="16" t="s">
        <v>742</v>
      </c>
    </row>
    <row r="353" spans="2:65" s="1" customFormat="1" ht="16.5" customHeight="1">
      <c r="B353" s="33"/>
      <c r="C353" s="180" t="s">
        <v>743</v>
      </c>
      <c r="D353" s="180" t="s">
        <v>140</v>
      </c>
      <c r="E353" s="181" t="s">
        <v>744</v>
      </c>
      <c r="F353" s="182" t="s">
        <v>745</v>
      </c>
      <c r="G353" s="183" t="s">
        <v>611</v>
      </c>
      <c r="H353" s="184">
        <v>2</v>
      </c>
      <c r="I353" s="185"/>
      <c r="J353" s="186">
        <f>ROUND(I353*H353,2)</f>
        <v>0</v>
      </c>
      <c r="K353" s="182" t="s">
        <v>1</v>
      </c>
      <c r="L353" s="37"/>
      <c r="M353" s="187" t="s">
        <v>1</v>
      </c>
      <c r="N353" s="188" t="s">
        <v>41</v>
      </c>
      <c r="O353" s="59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AR353" s="16" t="s">
        <v>145</v>
      </c>
      <c r="AT353" s="16" t="s">
        <v>140</v>
      </c>
      <c r="AU353" s="16" t="s">
        <v>79</v>
      </c>
      <c r="AY353" s="16" t="s">
        <v>137</v>
      </c>
      <c r="BE353" s="191">
        <f>IF(N353="základní",J353,0)</f>
        <v>0</v>
      </c>
      <c r="BF353" s="191">
        <f>IF(N353="snížená",J353,0)</f>
        <v>0</v>
      </c>
      <c r="BG353" s="191">
        <f>IF(N353="zákl. přenesená",J353,0)</f>
        <v>0</v>
      </c>
      <c r="BH353" s="191">
        <f>IF(N353="sníž. přenesená",J353,0)</f>
        <v>0</v>
      </c>
      <c r="BI353" s="191">
        <f>IF(N353="nulová",J353,0)</f>
        <v>0</v>
      </c>
      <c r="BJ353" s="16" t="s">
        <v>77</v>
      </c>
      <c r="BK353" s="191">
        <f>ROUND(I353*H353,2)</f>
        <v>0</v>
      </c>
      <c r="BL353" s="16" t="s">
        <v>145</v>
      </c>
      <c r="BM353" s="16" t="s">
        <v>746</v>
      </c>
    </row>
    <row r="354" spans="2:63" s="11" customFormat="1" ht="25.95" customHeight="1">
      <c r="B354" s="165"/>
      <c r="C354" s="166"/>
      <c r="D354" s="167" t="s">
        <v>69</v>
      </c>
      <c r="E354" s="168" t="s">
        <v>747</v>
      </c>
      <c r="F354" s="168" t="s">
        <v>748</v>
      </c>
      <c r="G354" s="166"/>
      <c r="H354" s="166"/>
      <c r="I354" s="169"/>
      <c r="J354" s="153">
        <f>BK354</f>
        <v>0</v>
      </c>
      <c r="K354" s="166"/>
      <c r="L354" s="170"/>
      <c r="M354" s="171"/>
      <c r="N354" s="172"/>
      <c r="O354" s="172"/>
      <c r="P354" s="173">
        <f>P355</f>
        <v>0</v>
      </c>
      <c r="Q354" s="172"/>
      <c r="R354" s="173">
        <f>R355</f>
        <v>0</v>
      </c>
      <c r="S354" s="172"/>
      <c r="T354" s="174">
        <f>T355</f>
        <v>0</v>
      </c>
      <c r="AR354" s="175" t="s">
        <v>163</v>
      </c>
      <c r="AT354" s="176" t="s">
        <v>69</v>
      </c>
      <c r="AU354" s="176" t="s">
        <v>70</v>
      </c>
      <c r="AY354" s="175" t="s">
        <v>137</v>
      </c>
      <c r="BK354" s="177">
        <f>BK355</f>
        <v>0</v>
      </c>
    </row>
    <row r="355" spans="2:65" s="1" customFormat="1" ht="16.5" customHeight="1">
      <c r="B355" s="33"/>
      <c r="C355" s="180" t="s">
        <v>749</v>
      </c>
      <c r="D355" s="180" t="s">
        <v>140</v>
      </c>
      <c r="E355" s="181" t="s">
        <v>750</v>
      </c>
      <c r="F355" s="182" t="s">
        <v>751</v>
      </c>
      <c r="G355" s="183" t="s">
        <v>752</v>
      </c>
      <c r="H355" s="184">
        <v>1</v>
      </c>
      <c r="I355" s="185"/>
      <c r="J355" s="186">
        <f>ROUND(I355*H355,2)</f>
        <v>0</v>
      </c>
      <c r="K355" s="182" t="s">
        <v>1</v>
      </c>
      <c r="L355" s="37"/>
      <c r="M355" s="187" t="s">
        <v>1</v>
      </c>
      <c r="N355" s="188" t="s">
        <v>41</v>
      </c>
      <c r="O355" s="59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AR355" s="16" t="s">
        <v>753</v>
      </c>
      <c r="AT355" s="16" t="s">
        <v>140</v>
      </c>
      <c r="AU355" s="16" t="s">
        <v>77</v>
      </c>
      <c r="AY355" s="16" t="s">
        <v>137</v>
      </c>
      <c r="BE355" s="191">
        <f>IF(N355="základní",J355,0)</f>
        <v>0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16" t="s">
        <v>77</v>
      </c>
      <c r="BK355" s="191">
        <f>ROUND(I355*H355,2)</f>
        <v>0</v>
      </c>
      <c r="BL355" s="16" t="s">
        <v>753</v>
      </c>
      <c r="BM355" s="16" t="s">
        <v>754</v>
      </c>
    </row>
    <row r="356" spans="2:63" s="1" customFormat="1" ht="49.95" customHeight="1">
      <c r="B356" s="33"/>
      <c r="C356" s="34"/>
      <c r="D356" s="34"/>
      <c r="E356" s="168" t="s">
        <v>755</v>
      </c>
      <c r="F356" s="168" t="s">
        <v>756</v>
      </c>
      <c r="G356" s="34"/>
      <c r="H356" s="34"/>
      <c r="I356" s="107"/>
      <c r="J356" s="153">
        <f aca="true" t="shared" si="40" ref="J356:J362">BK356</f>
        <v>0</v>
      </c>
      <c r="K356" s="34"/>
      <c r="L356" s="37"/>
      <c r="M356" s="236"/>
      <c r="N356" s="59"/>
      <c r="O356" s="59"/>
      <c r="P356" s="59"/>
      <c r="Q356" s="59"/>
      <c r="R356" s="59"/>
      <c r="S356" s="59"/>
      <c r="T356" s="60"/>
      <c r="AT356" s="16" t="s">
        <v>69</v>
      </c>
      <c r="AU356" s="16" t="s">
        <v>70</v>
      </c>
      <c r="AY356" s="16" t="s">
        <v>757</v>
      </c>
      <c r="BK356" s="191">
        <f>SUM(BK357:BK362)</f>
        <v>0</v>
      </c>
    </row>
    <row r="357" spans="2:63" s="1" customFormat="1" ht="16.35" customHeight="1">
      <c r="B357" s="33"/>
      <c r="C357" s="237" t="s">
        <v>1</v>
      </c>
      <c r="D357" s="237" t="s">
        <v>140</v>
      </c>
      <c r="E357" s="238" t="s">
        <v>586</v>
      </c>
      <c r="F357" s="239" t="s">
        <v>758</v>
      </c>
      <c r="G357" s="240" t="s">
        <v>262</v>
      </c>
      <c r="H357" s="241">
        <v>1</v>
      </c>
      <c r="I357" s="185"/>
      <c r="J357" s="186">
        <f t="shared" si="40"/>
        <v>0</v>
      </c>
      <c r="K357" s="242"/>
      <c r="L357" s="37"/>
      <c r="M357" s="243" t="s">
        <v>1</v>
      </c>
      <c r="N357" s="244" t="s">
        <v>41</v>
      </c>
      <c r="O357" s="59"/>
      <c r="P357" s="59"/>
      <c r="Q357" s="59"/>
      <c r="R357" s="59"/>
      <c r="S357" s="59"/>
      <c r="T357" s="60"/>
      <c r="AT357" s="16" t="s">
        <v>757</v>
      </c>
      <c r="AU357" s="16" t="s">
        <v>77</v>
      </c>
      <c r="AY357" s="16" t="s">
        <v>757</v>
      </c>
      <c r="BE357" s="191">
        <f aca="true" t="shared" si="41" ref="BE357:BE362">IF(N357="základní",J357,0)</f>
        <v>0</v>
      </c>
      <c r="BF357" s="191">
        <f aca="true" t="shared" si="42" ref="BF357:BF362">IF(N357="snížená",J357,0)</f>
        <v>0</v>
      </c>
      <c r="BG357" s="191">
        <f aca="true" t="shared" si="43" ref="BG357:BG362">IF(N357="zákl. přenesená",J357,0)</f>
        <v>0</v>
      </c>
      <c r="BH357" s="191">
        <f aca="true" t="shared" si="44" ref="BH357:BH362">IF(N357="sníž. přenesená",J357,0)</f>
        <v>0</v>
      </c>
      <c r="BI357" s="191">
        <f aca="true" t="shared" si="45" ref="BI357:BI362">IF(N357="nulová",J357,0)</f>
        <v>0</v>
      </c>
      <c r="BJ357" s="16" t="s">
        <v>77</v>
      </c>
      <c r="BK357" s="191">
        <f aca="true" t="shared" si="46" ref="BK357:BK362">I357*H357</f>
        <v>0</v>
      </c>
    </row>
    <row r="358" spans="2:63" s="1" customFormat="1" ht="16.35" customHeight="1">
      <c r="B358" s="33"/>
      <c r="C358" s="237" t="s">
        <v>1</v>
      </c>
      <c r="D358" s="237" t="s">
        <v>140</v>
      </c>
      <c r="E358" s="238" t="s">
        <v>1</v>
      </c>
      <c r="F358" s="239" t="s">
        <v>1</v>
      </c>
      <c r="G358" s="240" t="s">
        <v>1</v>
      </c>
      <c r="H358" s="241"/>
      <c r="I358" s="185"/>
      <c r="J358" s="186">
        <f t="shared" si="40"/>
        <v>0</v>
      </c>
      <c r="K358" s="242"/>
      <c r="L358" s="37"/>
      <c r="M358" s="243" t="s">
        <v>1</v>
      </c>
      <c r="N358" s="244" t="s">
        <v>41</v>
      </c>
      <c r="O358" s="59"/>
      <c r="P358" s="59"/>
      <c r="Q358" s="59"/>
      <c r="R358" s="59"/>
      <c r="S358" s="59"/>
      <c r="T358" s="60"/>
      <c r="AT358" s="16" t="s">
        <v>757</v>
      </c>
      <c r="AU358" s="16" t="s">
        <v>77</v>
      </c>
      <c r="AY358" s="16" t="s">
        <v>757</v>
      </c>
      <c r="BE358" s="191">
        <f t="shared" si="41"/>
        <v>0</v>
      </c>
      <c r="BF358" s="191">
        <f t="shared" si="42"/>
        <v>0</v>
      </c>
      <c r="BG358" s="191">
        <f t="shared" si="43"/>
        <v>0</v>
      </c>
      <c r="BH358" s="191">
        <f t="shared" si="44"/>
        <v>0</v>
      </c>
      <c r="BI358" s="191">
        <f t="shared" si="45"/>
        <v>0</v>
      </c>
      <c r="BJ358" s="16" t="s">
        <v>77</v>
      </c>
      <c r="BK358" s="191">
        <f t="shared" si="46"/>
        <v>0</v>
      </c>
    </row>
    <row r="359" spans="2:63" s="1" customFormat="1" ht="16.35" customHeight="1">
      <c r="B359" s="33"/>
      <c r="C359" s="237" t="s">
        <v>1</v>
      </c>
      <c r="D359" s="237" t="s">
        <v>140</v>
      </c>
      <c r="E359" s="238" t="s">
        <v>1</v>
      </c>
      <c r="F359" s="239" t="s">
        <v>1</v>
      </c>
      <c r="G359" s="240" t="s">
        <v>1</v>
      </c>
      <c r="H359" s="241"/>
      <c r="I359" s="185"/>
      <c r="J359" s="186">
        <f t="shared" si="40"/>
        <v>0</v>
      </c>
      <c r="K359" s="242"/>
      <c r="L359" s="37"/>
      <c r="M359" s="243" t="s">
        <v>1</v>
      </c>
      <c r="N359" s="244" t="s">
        <v>41</v>
      </c>
      <c r="O359" s="59"/>
      <c r="P359" s="59"/>
      <c r="Q359" s="59"/>
      <c r="R359" s="59"/>
      <c r="S359" s="59"/>
      <c r="T359" s="60"/>
      <c r="AT359" s="16" t="s">
        <v>757</v>
      </c>
      <c r="AU359" s="16" t="s">
        <v>77</v>
      </c>
      <c r="AY359" s="16" t="s">
        <v>757</v>
      </c>
      <c r="BE359" s="191">
        <f t="shared" si="41"/>
        <v>0</v>
      </c>
      <c r="BF359" s="191">
        <f t="shared" si="42"/>
        <v>0</v>
      </c>
      <c r="BG359" s="191">
        <f t="shared" si="43"/>
        <v>0</v>
      </c>
      <c r="BH359" s="191">
        <f t="shared" si="44"/>
        <v>0</v>
      </c>
      <c r="BI359" s="191">
        <f t="shared" si="45"/>
        <v>0</v>
      </c>
      <c r="BJ359" s="16" t="s">
        <v>77</v>
      </c>
      <c r="BK359" s="191">
        <f t="shared" si="46"/>
        <v>0</v>
      </c>
    </row>
    <row r="360" spans="2:63" s="1" customFormat="1" ht="16.35" customHeight="1">
      <c r="B360" s="33"/>
      <c r="C360" s="237" t="s">
        <v>1</v>
      </c>
      <c r="D360" s="237" t="s">
        <v>140</v>
      </c>
      <c r="E360" s="238" t="s">
        <v>1</v>
      </c>
      <c r="F360" s="239" t="s">
        <v>1</v>
      </c>
      <c r="G360" s="240" t="s">
        <v>1</v>
      </c>
      <c r="H360" s="241"/>
      <c r="I360" s="185"/>
      <c r="J360" s="186">
        <f t="shared" si="40"/>
        <v>0</v>
      </c>
      <c r="K360" s="242"/>
      <c r="L360" s="37"/>
      <c r="M360" s="243" t="s">
        <v>1</v>
      </c>
      <c r="N360" s="244" t="s">
        <v>41</v>
      </c>
      <c r="O360" s="59"/>
      <c r="P360" s="59"/>
      <c r="Q360" s="59"/>
      <c r="R360" s="59"/>
      <c r="S360" s="59"/>
      <c r="T360" s="60"/>
      <c r="AT360" s="16" t="s">
        <v>757</v>
      </c>
      <c r="AU360" s="16" t="s">
        <v>77</v>
      </c>
      <c r="AY360" s="16" t="s">
        <v>757</v>
      </c>
      <c r="BE360" s="191">
        <f t="shared" si="41"/>
        <v>0</v>
      </c>
      <c r="BF360" s="191">
        <f t="shared" si="42"/>
        <v>0</v>
      </c>
      <c r="BG360" s="191">
        <f t="shared" si="43"/>
        <v>0</v>
      </c>
      <c r="BH360" s="191">
        <f t="shared" si="44"/>
        <v>0</v>
      </c>
      <c r="BI360" s="191">
        <f t="shared" si="45"/>
        <v>0</v>
      </c>
      <c r="BJ360" s="16" t="s">
        <v>77</v>
      </c>
      <c r="BK360" s="191">
        <f t="shared" si="46"/>
        <v>0</v>
      </c>
    </row>
    <row r="361" spans="2:63" s="1" customFormat="1" ht="16.35" customHeight="1">
      <c r="B361" s="33"/>
      <c r="C361" s="237" t="s">
        <v>1</v>
      </c>
      <c r="D361" s="237" t="s">
        <v>140</v>
      </c>
      <c r="E361" s="238" t="s">
        <v>1</v>
      </c>
      <c r="F361" s="239" t="s">
        <v>1</v>
      </c>
      <c r="G361" s="240" t="s">
        <v>1</v>
      </c>
      <c r="H361" s="241"/>
      <c r="I361" s="185"/>
      <c r="J361" s="186">
        <f t="shared" si="40"/>
        <v>0</v>
      </c>
      <c r="K361" s="242"/>
      <c r="L361" s="37"/>
      <c r="M361" s="243" t="s">
        <v>1</v>
      </c>
      <c r="N361" s="244" t="s">
        <v>41</v>
      </c>
      <c r="O361" s="59"/>
      <c r="P361" s="59"/>
      <c r="Q361" s="59"/>
      <c r="R361" s="59"/>
      <c r="S361" s="59"/>
      <c r="T361" s="60"/>
      <c r="AT361" s="16" t="s">
        <v>757</v>
      </c>
      <c r="AU361" s="16" t="s">
        <v>77</v>
      </c>
      <c r="AY361" s="16" t="s">
        <v>757</v>
      </c>
      <c r="BE361" s="191">
        <f t="shared" si="41"/>
        <v>0</v>
      </c>
      <c r="BF361" s="191">
        <f t="shared" si="42"/>
        <v>0</v>
      </c>
      <c r="BG361" s="191">
        <f t="shared" si="43"/>
        <v>0</v>
      </c>
      <c r="BH361" s="191">
        <f t="shared" si="44"/>
        <v>0</v>
      </c>
      <c r="BI361" s="191">
        <f t="shared" si="45"/>
        <v>0</v>
      </c>
      <c r="BJ361" s="16" t="s">
        <v>77</v>
      </c>
      <c r="BK361" s="191">
        <f t="shared" si="46"/>
        <v>0</v>
      </c>
    </row>
    <row r="362" spans="2:63" s="1" customFormat="1" ht="16.35" customHeight="1">
      <c r="B362" s="33"/>
      <c r="C362" s="237" t="s">
        <v>1</v>
      </c>
      <c r="D362" s="237" t="s">
        <v>140</v>
      </c>
      <c r="E362" s="238" t="s">
        <v>1</v>
      </c>
      <c r="F362" s="239" t="s">
        <v>1</v>
      </c>
      <c r="G362" s="240" t="s">
        <v>1</v>
      </c>
      <c r="H362" s="241"/>
      <c r="I362" s="185"/>
      <c r="J362" s="186">
        <f t="shared" si="40"/>
        <v>0</v>
      </c>
      <c r="K362" s="242"/>
      <c r="L362" s="37"/>
      <c r="M362" s="243" t="s">
        <v>1</v>
      </c>
      <c r="N362" s="244" t="s">
        <v>41</v>
      </c>
      <c r="O362" s="245"/>
      <c r="P362" s="245"/>
      <c r="Q362" s="245"/>
      <c r="R362" s="245"/>
      <c r="S362" s="245"/>
      <c r="T362" s="246"/>
      <c r="AT362" s="16" t="s">
        <v>757</v>
      </c>
      <c r="AU362" s="16" t="s">
        <v>77</v>
      </c>
      <c r="AY362" s="16" t="s">
        <v>757</v>
      </c>
      <c r="BE362" s="191">
        <f t="shared" si="41"/>
        <v>0</v>
      </c>
      <c r="BF362" s="191">
        <f t="shared" si="42"/>
        <v>0</v>
      </c>
      <c r="BG362" s="191">
        <f t="shared" si="43"/>
        <v>0</v>
      </c>
      <c r="BH362" s="191">
        <f t="shared" si="44"/>
        <v>0</v>
      </c>
      <c r="BI362" s="191">
        <f t="shared" si="45"/>
        <v>0</v>
      </c>
      <c r="BJ362" s="16" t="s">
        <v>77</v>
      </c>
      <c r="BK362" s="191">
        <f t="shared" si="46"/>
        <v>0</v>
      </c>
    </row>
    <row r="363" spans="2:12" s="1" customFormat="1" ht="6.9" customHeight="1">
      <c r="B363" s="45"/>
      <c r="C363" s="46"/>
      <c r="D363" s="46"/>
      <c r="E363" s="46"/>
      <c r="F363" s="46"/>
      <c r="G363" s="46"/>
      <c r="H363" s="46"/>
      <c r="I363" s="129"/>
      <c r="J363" s="46"/>
      <c r="K363" s="46"/>
      <c r="L363" s="37"/>
    </row>
  </sheetData>
  <sheetProtection algorithmName="SHA-512" hashValue="B9GMfQYUkzslPCyK71RG50gCfOdii4XsE8VvnA/Kzee/INQwp0/h1sOp1USYTRbDBgE8AGfm5kK70gDtGCJFHA==" saltValue="UKSACTXj55yGi5rY+E4IlQ/I1gSZb1KtWbU3yiZ/D30sDedeV10RMF77MNcst9/hNUsztlirnjWn5h6cNWL+/Q==" spinCount="100000" sheet="1" objects="1" scenarios="1" formatColumns="0" formatRows="0" autoFilter="0"/>
  <autoFilter ref="C110:K362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dataValidations count="2">
    <dataValidation type="list" allowBlank="1" showInputMessage="1" showErrorMessage="1" error="Povoleny jsou hodnoty K, M." sqref="D357:D363">
      <formula1>"K, M"</formula1>
    </dataValidation>
    <dataValidation type="list" allowBlank="1" showInputMessage="1" showErrorMessage="1" error="Povoleny jsou hodnoty základní, snížená, zákl. přenesená, sníž. přenesená, nulová." sqref="N357:N36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Běle</dc:creator>
  <cp:keywords/>
  <dc:description/>
  <cp:lastModifiedBy>Jiří Běle</cp:lastModifiedBy>
  <dcterms:created xsi:type="dcterms:W3CDTF">2019-09-16T06:15:03Z</dcterms:created>
  <dcterms:modified xsi:type="dcterms:W3CDTF">2020-04-22T06:30:27Z</dcterms:modified>
  <cp:category/>
  <cp:version/>
  <cp:contentType/>
  <cp:contentStatus/>
</cp:coreProperties>
</file>