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1.01.01 - SO 101 Chodník..." sheetId="2" r:id="rId2"/>
    <sheet name="A1.01.02 - SO 101_Chodník..." sheetId="3" r:id="rId3"/>
    <sheet name="A1.01.03 - Osvětlení přec..." sheetId="4" r:id="rId4"/>
    <sheet name="A1.01.04 - Vedlejší náklady" sheetId="5" r:id="rId5"/>
    <sheet name="B1.01.01 - SO 101 Chodník..." sheetId="6" r:id="rId6"/>
    <sheet name="B1.01.02 - SO 101_Chodník..." sheetId="7" r:id="rId7"/>
    <sheet name="B1.01.03 - Vedlejší náklady" sheetId="8" r:id="rId8"/>
    <sheet name="A2.02.01 - SO 101 Chodník..." sheetId="9" r:id="rId9"/>
    <sheet name="A2.02.02 - SO 101_Chodník..." sheetId="10" r:id="rId10"/>
    <sheet name="A2.02.03 - Vedlejší náklady" sheetId="11" r:id="rId11"/>
    <sheet name="B2.02.01 - SO 101 Chodník..." sheetId="12" r:id="rId12"/>
    <sheet name="B2.02.02 - SO 101_Chodník..." sheetId="13" r:id="rId13"/>
    <sheet name="B2.02.03 - VO" sheetId="14" r:id="rId14"/>
    <sheet name="B2.02.04 - Vedlejší náklady" sheetId="15" r:id="rId15"/>
    <sheet name="A3.03.01 - SO 100_Silnice..." sheetId="16" r:id="rId16"/>
    <sheet name="A3.03.02 - Vedlejší náklady" sheetId="17" r:id="rId17"/>
    <sheet name="B3.03.01 - SO 100_Silnice..." sheetId="18" r:id="rId18"/>
    <sheet name="B3.03.02 - SO 100_Silnice..." sheetId="19" r:id="rId19"/>
    <sheet name="B3.03.03 - Vedlejší náklady" sheetId="20" r:id="rId20"/>
    <sheet name="Pokyny pro vyplnění" sheetId="21" r:id="rId21"/>
  </sheets>
  <definedNames>
    <definedName name="_xlnm.Print_Area" localSheetId="0">'Rekapitulace stavby'!$D$4:$AO$36,'Rekapitulace stavby'!$C$42:$AQ$83</definedName>
    <definedName name="_xlnm._FilterDatabase" localSheetId="1" hidden="1">'A1.01.01 - SO 101 Chodník...'!$C$95:$K$175</definedName>
    <definedName name="_xlnm.Print_Area" localSheetId="1">'A1.01.01 - SO 101 Chodník...'!$C$4:$J$43,'A1.01.01 - SO 101 Chodník...'!$C$49:$J$73,'A1.01.01 - SO 101 Chodník...'!$C$79:$K$175</definedName>
    <definedName name="_xlnm._FilterDatabase" localSheetId="2" hidden="1">'A1.01.02 - SO 101_Chodník...'!$C$96:$K$160</definedName>
    <definedName name="_xlnm.Print_Area" localSheetId="2">'A1.01.02 - SO 101_Chodník...'!$C$4:$J$43,'A1.01.02 - SO 101_Chodník...'!$C$49:$J$74,'A1.01.02 - SO 101_Chodník...'!$C$80:$K$160</definedName>
    <definedName name="_xlnm._FilterDatabase" localSheetId="3" hidden="1">'A1.01.03 - Osvětlení přec...'!$C$91:$K$139</definedName>
    <definedName name="_xlnm.Print_Area" localSheetId="3">'A1.01.03 - Osvětlení přec...'!$C$4:$J$43,'A1.01.03 - Osvětlení přec...'!$C$49:$J$69,'A1.01.03 - Osvětlení přec...'!$C$75:$K$139</definedName>
    <definedName name="_xlnm._FilterDatabase" localSheetId="4" hidden="1">'A1.01.04 - Vedlejší náklady'!$C$97:$K$135</definedName>
    <definedName name="_xlnm.Print_Area" localSheetId="4">'A1.01.04 - Vedlejší náklady'!$C$4:$J$43,'A1.01.04 - Vedlejší náklady'!$C$49:$J$75,'A1.01.04 - Vedlejší náklady'!$C$81:$K$135</definedName>
    <definedName name="_xlnm._FilterDatabase" localSheetId="5" hidden="1">'B1.01.01 - SO 101 Chodník...'!$C$97:$K$176</definedName>
    <definedName name="_xlnm.Print_Area" localSheetId="5">'B1.01.01 - SO 101 Chodník...'!$C$4:$J$43,'B1.01.01 - SO 101 Chodník...'!$C$49:$J$75,'B1.01.01 - SO 101 Chodník...'!$C$81:$K$176</definedName>
    <definedName name="_xlnm._FilterDatabase" localSheetId="6" hidden="1">'B1.01.02 - SO 101_Chodník...'!$C$98:$K$184</definedName>
    <definedName name="_xlnm.Print_Area" localSheetId="6">'B1.01.02 - SO 101_Chodník...'!$C$4:$J$43,'B1.01.02 - SO 101_Chodník...'!$C$49:$J$76,'B1.01.02 - SO 101_Chodník...'!$C$82:$K$184</definedName>
    <definedName name="_xlnm._FilterDatabase" localSheetId="7" hidden="1">'B1.01.03 - Vedlejší náklady'!$C$97:$K$135</definedName>
    <definedName name="_xlnm.Print_Area" localSheetId="7">'B1.01.03 - Vedlejší náklady'!$C$4:$J$43,'B1.01.03 - Vedlejší náklady'!$C$49:$J$75,'B1.01.03 - Vedlejší náklady'!$C$81:$K$135</definedName>
    <definedName name="_xlnm._FilterDatabase" localSheetId="8" hidden="1">'A2.02.01 - SO 101 Chodník...'!$C$93:$K$128</definedName>
    <definedName name="_xlnm.Print_Area" localSheetId="8">'A2.02.01 - SO 101 Chodník...'!$C$4:$J$43,'A2.02.01 - SO 101 Chodník...'!$C$49:$J$71,'A2.02.01 - SO 101 Chodník...'!$C$77:$K$128</definedName>
    <definedName name="_xlnm._FilterDatabase" localSheetId="9" hidden="1">'A2.02.02 - SO 101_Chodník...'!$C$93:$K$120</definedName>
    <definedName name="_xlnm.Print_Area" localSheetId="9">'A2.02.02 - SO 101_Chodník...'!$C$4:$J$43,'A2.02.02 - SO 101_Chodník...'!$C$49:$J$71,'A2.02.02 - SO 101_Chodník...'!$C$77:$K$120</definedName>
    <definedName name="_xlnm._FilterDatabase" localSheetId="10" hidden="1">'A2.02.03 - Vedlejší náklady'!$C$97:$K$134</definedName>
    <definedName name="_xlnm.Print_Area" localSheetId="10">'A2.02.03 - Vedlejší náklady'!$C$4:$J$43,'A2.02.03 - Vedlejší náklady'!$C$49:$J$75,'A2.02.03 - Vedlejší náklady'!$C$81:$K$134</definedName>
    <definedName name="_xlnm._FilterDatabase" localSheetId="11" hidden="1">'B2.02.01 - SO 101 Chodník...'!$C$96:$K$155</definedName>
    <definedName name="_xlnm.Print_Area" localSheetId="11">'B2.02.01 - SO 101 Chodník...'!$C$4:$J$43,'B2.02.01 - SO 101 Chodník...'!$C$49:$J$74,'B2.02.01 - SO 101 Chodník...'!$C$80:$K$155</definedName>
    <definedName name="_xlnm._FilterDatabase" localSheetId="12" hidden="1">'B2.02.02 - SO 101_Chodník...'!$C$96:$K$184</definedName>
    <definedName name="_xlnm.Print_Area" localSheetId="12">'B2.02.02 - SO 101_Chodník...'!$C$4:$J$43,'B2.02.02 - SO 101_Chodník...'!$C$49:$J$74,'B2.02.02 - SO 101_Chodník...'!$C$80:$K$184</definedName>
    <definedName name="_xlnm._FilterDatabase" localSheetId="13" hidden="1">'B2.02.03 - VO'!$C$91:$K$140</definedName>
    <definedName name="_xlnm.Print_Area" localSheetId="13">'B2.02.03 - VO'!$C$4:$J$43,'B2.02.03 - VO'!$C$49:$J$69,'B2.02.03 - VO'!$C$75:$K$140</definedName>
    <definedName name="_xlnm._FilterDatabase" localSheetId="14" hidden="1">'B2.02.04 - Vedlejší náklady'!$C$97:$K$133</definedName>
    <definedName name="_xlnm.Print_Area" localSheetId="14">'B2.02.04 - Vedlejší náklady'!$C$4:$J$43,'B2.02.04 - Vedlejší náklady'!$C$49:$J$75,'B2.02.04 - Vedlejší náklady'!$C$81:$K$133</definedName>
    <definedName name="_xlnm._FilterDatabase" localSheetId="15" hidden="1">'A3.03.01 - SO 100_Silnice...'!$C$99:$K$208</definedName>
    <definedName name="_xlnm.Print_Area" localSheetId="15">'A3.03.01 - SO 100_Silnice...'!$C$4:$J$43,'A3.03.01 - SO 100_Silnice...'!$C$49:$J$77,'A3.03.01 - SO 100_Silnice...'!$C$83:$K$208</definedName>
    <definedName name="_xlnm._FilterDatabase" localSheetId="16" hidden="1">'A3.03.02 - Vedlejší náklady'!$C$97:$K$146</definedName>
    <definedName name="_xlnm.Print_Area" localSheetId="16">'A3.03.02 - Vedlejší náklady'!$C$4:$J$43,'A3.03.02 - Vedlejší náklady'!$C$49:$J$75,'A3.03.02 - Vedlejší náklady'!$C$81:$K$146</definedName>
    <definedName name="_xlnm._FilterDatabase" localSheetId="17" hidden="1">'B3.03.01 - SO 100_Silnice...'!$C$98:$K$246</definedName>
    <definedName name="_xlnm.Print_Area" localSheetId="17">'B3.03.01 - SO 100_Silnice...'!$C$4:$J$43,'B3.03.01 - SO 100_Silnice...'!$C$49:$J$76,'B3.03.01 - SO 100_Silnice...'!$C$82:$K$246</definedName>
    <definedName name="_xlnm._FilterDatabase" localSheetId="18" hidden="1">'B3.03.02 - SO 100_Silnice...'!$C$95:$K$159</definedName>
    <definedName name="_xlnm.Print_Area" localSheetId="18">'B3.03.02 - SO 100_Silnice...'!$C$4:$J$43,'B3.03.02 - SO 100_Silnice...'!$C$49:$J$73,'B3.03.02 - SO 100_Silnice...'!$C$79:$K$159</definedName>
    <definedName name="_xlnm._FilterDatabase" localSheetId="19" hidden="1">'B3.03.03 - Vedlejší náklady'!$C$97:$K$146</definedName>
    <definedName name="_xlnm.Print_Area" localSheetId="19">'B3.03.03 - Vedlejší náklady'!$C$4:$J$43,'B3.03.03 - Vedlejší náklady'!$C$49:$J$75,'B3.03.03 - Vedlejší náklady'!$C$81:$K$146</definedName>
    <definedName name="_xlnm.Print_Area" localSheetId="20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'A1.01.01 - SO 101 Chodník...'!$95:$95</definedName>
    <definedName name="_xlnm.Print_Titles" localSheetId="2">'A1.01.02 - SO 101_Chodník...'!$96:$96</definedName>
    <definedName name="_xlnm.Print_Titles" localSheetId="3">'A1.01.03 - Osvětlení přec...'!$91:$91</definedName>
    <definedName name="_xlnm.Print_Titles" localSheetId="4">'A1.01.04 - Vedlejší náklady'!$97:$97</definedName>
    <definedName name="_xlnm.Print_Titles" localSheetId="5">'B1.01.01 - SO 101 Chodník...'!$97:$97</definedName>
    <definedName name="_xlnm.Print_Titles" localSheetId="6">'B1.01.02 - SO 101_Chodník...'!$98:$98</definedName>
    <definedName name="_xlnm.Print_Titles" localSheetId="7">'B1.01.03 - Vedlejší náklady'!$97:$97</definedName>
    <definedName name="_xlnm.Print_Titles" localSheetId="8">'A2.02.01 - SO 101 Chodník...'!$93:$93</definedName>
    <definedName name="_xlnm.Print_Titles" localSheetId="9">'A2.02.02 - SO 101_Chodník...'!$93:$93</definedName>
    <definedName name="_xlnm.Print_Titles" localSheetId="10">'A2.02.03 - Vedlejší náklady'!$97:$97</definedName>
    <definedName name="_xlnm.Print_Titles" localSheetId="11">'B2.02.01 - SO 101 Chodník...'!$96:$96</definedName>
    <definedName name="_xlnm.Print_Titles" localSheetId="12">'B2.02.02 - SO 101_Chodník...'!$96:$96</definedName>
    <definedName name="_xlnm.Print_Titles" localSheetId="13">'B2.02.03 - VO'!$91:$91</definedName>
    <definedName name="_xlnm.Print_Titles" localSheetId="14">'B2.02.04 - Vedlejší náklady'!$97:$97</definedName>
    <definedName name="_xlnm.Print_Titles" localSheetId="15">'A3.03.01 - SO 100_Silnice...'!$99:$99</definedName>
    <definedName name="_xlnm.Print_Titles" localSheetId="16">'A3.03.02 - Vedlejší náklady'!$97:$97</definedName>
    <definedName name="_xlnm.Print_Titles" localSheetId="17">'B3.03.01 - SO 100_Silnice...'!$98:$98</definedName>
    <definedName name="_xlnm.Print_Titles" localSheetId="18">'B3.03.02 - SO 100_Silnice...'!$95:$95</definedName>
    <definedName name="_xlnm.Print_Titles" localSheetId="19">'B3.03.03 - Vedlejší náklady'!$97:$97</definedName>
  </definedNames>
  <calcPr fullCalcOnLoad="1"/>
</workbook>
</file>

<file path=xl/sharedStrings.xml><?xml version="1.0" encoding="utf-8"?>
<sst xmlns="http://schemas.openxmlformats.org/spreadsheetml/2006/main" count="13277" uniqueCount="1528">
  <si>
    <t>Export Komplet</t>
  </si>
  <si>
    <t>VZ</t>
  </si>
  <si>
    <t>2.0</t>
  </si>
  <si>
    <t>ZAMOK</t>
  </si>
  <si>
    <t>False</t>
  </si>
  <si>
    <t>{4586c89a-4c75-4623-9677-1de77a7c8771}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</si>
  <si>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</si>
  <si>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</si>
  <si>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</si>
  <si>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</si>
  <si>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</si>
  <si>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</si>
  <si>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</si>
  <si>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</si>
  <si>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2018/X0005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</si>
  <si>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</si>
  <si>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</si>
  <si>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II/605 Mýto</t>
  </si>
  <si>
    <t>KSO:</t>
  </si>
  <si>
    <t>822 23 72</t>
  </si>
  <si>
    <t>CC-CZ:</t>
  </si>
  <si>
    <t>21111</t>
  </si>
  <si>
    <t>Místo:</t>
  </si>
  <si>
    <t>Mýto v Čechách</t>
  </si>
  <si>
    <t>Datum:</t>
  </si>
  <si>
    <t>4. 3. 2020</t>
  </si>
  <si>
    <t>CZ-CPV:</t>
  </si>
  <si>
    <t>45000000-7</t>
  </si>
  <si>
    <t>CZ-CPA:</t>
  </si>
  <si>
    <t>42.11.10</t>
  </si>
  <si>
    <t>Zadavatel:</t>
  </si>
  <si>
    <t>IČ:</t>
  </si>
  <si>
    <t/>
  </si>
  <si>
    <t>Město Mýto</t>
  </si>
  <si>
    <t>DIČ:</t>
  </si>
  <si>
    <t>Uchazeč:</t>
  </si>
  <si>
    <t>Vyplň údaj</t>
  </si>
  <si>
    <t>Projektant:</t>
  </si>
  <si>
    <t>Road Project s.r.o.</t>
  </si>
  <si>
    <t>True</t>
  </si>
  <si>
    <t>Zpracovatel:</t>
  </si>
  <si>
    <t>Area Projekt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</si>
  <si>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</si>
  <si>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</si>
  <si>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</si>
  <si>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</si>
  <si>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</si>
  <si>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</si>
  <si>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</si>
  <si>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</si>
  <si>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</si>
  <si>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</si>
  <si>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</si>
  <si>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</si>
  <si>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</si>
  <si>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</si>
  <si>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</si>
  <si>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</si>
  <si>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</si>
  <si>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</si>
  <si>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</si>
  <si>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</si>
  <si>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</si>
  <si>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</si>
  <si>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</si>
  <si>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</si>
  <si>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</si>
  <si>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</si>
  <si>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</si>
  <si>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</si>
  <si>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</si>
  <si>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</si>
  <si>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</si>
  <si>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</si>
  <si>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</si>
  <si>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</si>
  <si>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</si>
  <si>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</si>
  <si>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</si>
  <si>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</si>
  <si>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</si>
  <si>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</si>
  <si>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</si>
  <si>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Chodník_Uznatelné náklady</t>
  </si>
  <si>
    <t>ING</t>
  </si>
  <si>
    <t>1</t>
  </si>
  <si>
    <t>{d6225eda-b932-486a-b701-b981ef8b5271}</t>
  </si>
  <si>
    <t>2</t>
  </si>
  <si>
    <t>A.1</t>
  </si>
  <si>
    <t>I.etapa</t>
  </si>
  <si>
    <t>Soupis</t>
  </si>
  <si>
    <t>{cad01f54-1180-4acd-86c1-90de109bf373}</t>
  </si>
  <si>
    <t>/</t>
  </si>
  <si>
    <t>A1.01.01</t>
  </si>
  <si>
    <t>SO 101 Chodník_vybourané konstrukce</t>
  </si>
  <si>
    <t>3</t>
  </si>
  <si>
    <t>{6ee890d1-dbee-4c55-9f57-b52c94f43673}</t>
  </si>
  <si>
    <t>A1.01.02</t>
  </si>
  <si>
    <t>SO 101_Chodník_nové konstrukce</t>
  </si>
  <si>
    <t>{fc7b0d80-c888-4d5c-aacf-0f85075b421f}</t>
  </si>
  <si>
    <t>A1.01.03</t>
  </si>
  <si>
    <t>Osvětlení přechodu</t>
  </si>
  <si>
    <t>{143eed07-6a1a-40ee-a907-f8279756b57e}</t>
  </si>
  <si>
    <t>A1.01.04</t>
  </si>
  <si>
    <t>Vedlejší náklady</t>
  </si>
  <si>
    <t>{9d282931-00c3-411b-918f-00cd75937b07}</t>
  </si>
  <si>
    <t>B.1</t>
  </si>
  <si>
    <t>II. etapa</t>
  </si>
  <si>
    <t>{76b83b54-2d55-4e62-aa24-e60f612aba1a}</t>
  </si>
  <si>
    <t>B1.01.01</t>
  </si>
  <si>
    <t>{31f77b70-a0f8-407b-8f5d-43345e6cf104}</t>
  </si>
  <si>
    <t>B1.01.02</t>
  </si>
  <si>
    <t>{7f6691bc-d9a7-4fea-878a-55f44966d011}</t>
  </si>
  <si>
    <t>B1.01.03</t>
  </si>
  <si>
    <t>{76ec6d48-8a1b-493b-b923-049c15fc37f1}</t>
  </si>
  <si>
    <t>02</t>
  </si>
  <si>
    <t>Chodník_Neuznatelné náklady</t>
  </si>
  <si>
    <t>{c30ca728-3ee3-48f5-bda2-d7363296ad32}</t>
  </si>
  <si>
    <t>A.2</t>
  </si>
  <si>
    <t>{8ed7c04e-077d-466f-b338-e49f8a875f1c}</t>
  </si>
  <si>
    <t>A2.02.01</t>
  </si>
  <si>
    <t>{224d50fb-703a-498d-8834-288f4e77f5bf}</t>
  </si>
  <si>
    <t>A2.02.02</t>
  </si>
  <si>
    <t>{486d9bcf-dff5-418f-ae74-0739468b7e98}</t>
  </si>
  <si>
    <t>A2.02.03</t>
  </si>
  <si>
    <t>{6d46f74c-b0cd-480e-8f63-649dd458cee6}</t>
  </si>
  <si>
    <t>B.2</t>
  </si>
  <si>
    <t>II.etapa</t>
  </si>
  <si>
    <t>{bde47b3f-c53d-484d-8475-7bda1ae320d1}</t>
  </si>
  <si>
    <t>B2.02.01</t>
  </si>
  <si>
    <t>{087407fe-6334-400a-b3a4-377b81aa36ab}</t>
  </si>
  <si>
    <t>B2.02.02</t>
  </si>
  <si>
    <t>{7f24e5b0-56f6-4d62-8f6e-7bd11c5f0e53}</t>
  </si>
  <si>
    <t>B2.02.03</t>
  </si>
  <si>
    <t>VO</t>
  </si>
  <si>
    <t>{15bdf54e-49d3-4471-9d13-1710771a2611}</t>
  </si>
  <si>
    <t>B2.02.04</t>
  </si>
  <si>
    <t>{eb079662-8516-4077-8c7a-928b7c9b213a}</t>
  </si>
  <si>
    <t>03</t>
  </si>
  <si>
    <t>SUS_rekonstrukce silnice II/605</t>
  </si>
  <si>
    <t>{d2e40597-fcb9-4ae4-b7a2-0599a102bf18}</t>
  </si>
  <si>
    <t>A.3</t>
  </si>
  <si>
    <t>{e587faeb-aee8-499a-b5be-1f1bcad74876}</t>
  </si>
  <si>
    <t>A3.03.01</t>
  </si>
  <si>
    <t>SO 100_Silnice II/605</t>
  </si>
  <si>
    <t>{f7432414-05e1-4f20-87cc-589af12cad43}</t>
  </si>
  <si>
    <t>A3.03.02</t>
  </si>
  <si>
    <t>{7d7b83eb-bb11-4edb-81ab-e6b5b0d18015}</t>
  </si>
  <si>
    <t>B.3</t>
  </si>
  <si>
    <t>{fbb4c515-b06e-4c20-bba6-f4cf994deecb}</t>
  </si>
  <si>
    <t>B3.03.01</t>
  </si>
  <si>
    <t>{c7cd70d1-f2aa-4d12-8721-12cca601478d}</t>
  </si>
  <si>
    <t>B3.03.02</t>
  </si>
  <si>
    <t>SO 100_Silnice II/605_propustek</t>
  </si>
  <si>
    <t>{6aaedd8d-d4e7-420e-b47a-a708cbbfb6bb}</t>
  </si>
  <si>
    <t>B3.03.03</t>
  </si>
  <si>
    <t>{21f81d33-e22c-400e-b1ca-cfc9bd38dfc0}</t>
  </si>
  <si>
    <t>KRYCÍ LIST SOUPISU PRACÍ</t>
  </si>
  <si>
    <t>Objekt:</t>
  </si>
  <si>
    <t>01 - Chodník_Uznatelné náklady</t>
  </si>
  <si>
    <t>Soupis:</t>
  </si>
  <si>
    <t>A.1 - I.etapa</t>
  </si>
  <si>
    <t>Úroveň 3:</t>
  </si>
  <si>
    <t>A1.01.01 - SO 101 Chodník_vybourané konstrukce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</si>
  <si>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</si>
  <si>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</si>
  <si>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</si>
  <si>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</si>
  <si>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</si>
  <si>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</si>
  <si>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</si>
  <si>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</si>
  <si>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</si>
  <si>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</si>
  <si>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</si>
  <si>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</si>
  <si>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</si>
  <si>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</si>
  <si>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</si>
  <si>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</si>
  <si>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</si>
  <si>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</si>
  <si>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</si>
  <si>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</si>
  <si>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</si>
  <si>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</si>
  <si>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</si>
  <si>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</si>
  <si>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</si>
  <si>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</si>
  <si>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</si>
  <si>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113106144</t>
  </si>
  <si>
    <t>Rozebrání dlažeb ze zámkových dlaždic komunikací pro pěší strojně pl přes 50 m2</t>
  </si>
  <si>
    <t>m2</t>
  </si>
  <si>
    <t>CS ÚRS 2020 01</t>
  </si>
  <si>
    <t>4</t>
  </si>
  <si>
    <t>213684968</t>
  </si>
  <si>
    <t>PP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</si>
  <si>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</si>
  <si>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VV</t>
  </si>
  <si>
    <t>"tl. 60 mm" 720,50</t>
  </si>
  <si>
    <t>113107162</t>
  </si>
  <si>
    <t>Odstranění podkladu z kameniva drceného tl 200 mm strojně pl přes 50 do 200 m2</t>
  </si>
  <si>
    <t>1925420145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</si>
  <si>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</si>
  <si>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"kce chodníku" 720,50</t>
  </si>
  <si>
    <t>113107182</t>
  </si>
  <si>
    <t>Odstranění podkladu živičného tl 100 mm strojně pl přes 50 do 200 m2</t>
  </si>
  <si>
    <t>-1055483286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</si>
  <si>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</si>
  <si>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"v ploše chodníku" 59,25</t>
  </si>
  <si>
    <t>113201112</t>
  </si>
  <si>
    <t>Vytrhání obrub silničních ležatých</t>
  </si>
  <si>
    <t>m</t>
  </si>
  <si>
    <t>232275234</t>
  </si>
  <si>
    <t>Vytrhání obrub s vybouráním lože, s přemístěním hmot na skládku na vzdálenost do 3 m nebo s naložením na dopravní prostředek silničních ležatých</t>
  </si>
  <si>
    <t>270,00</t>
  </si>
  <si>
    <t>5</t>
  </si>
  <si>
    <t>122452204</t>
  </si>
  <si>
    <t>Odkopávky a prokopávky nezapažené pro silnice a dálnice v hornině třídy těžitelnosti II objem do 500 m3 strojně</t>
  </si>
  <si>
    <t>m3</t>
  </si>
  <si>
    <t>541119958</t>
  </si>
  <si>
    <t>Odkopávky a prokopávky nezapažené pro silnice a dálnice strojně v hornině třídy těžitelnosti II přes 100 do 500 m3</t>
  </si>
  <si>
    <t>"pro sanaci podloží" 720,50*0,20</t>
  </si>
  <si>
    <t>6</t>
  </si>
  <si>
    <t>133211011</t>
  </si>
  <si>
    <t>Hloubení šachet v soudržných horninách třídy těžitelnosti I, skupiny 3 při překopech inženýrských sítí objemu do 10 m3 ručně</t>
  </si>
  <si>
    <t>1146748622</t>
  </si>
  <si>
    <t>Hloubení šachet při překopech inženýrských sítí ručně zapažených i nezapažených objemu do 10 m3 v hornině třídy těžitelnosti I skupiny 3 soudržných</t>
  </si>
  <si>
    <t xml:space="preserve">"při bourání vpustí" </t>
  </si>
  <si>
    <t>0,95*0,95*1,35*1-0,5*0,5*1,35</t>
  </si>
  <si>
    <t>7</t>
  </si>
  <si>
    <t>162751117</t>
  </si>
  <si>
    <t>Vodorovné přemístění do 10000 m výkopku/sypaniny z horniny třídy těžitelnosti I, skupiny 1 až 3</t>
  </si>
  <si>
    <t>-1655359777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</si>
  <si>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</si>
  <si>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Součet</t>
  </si>
  <si>
    <t>8</t>
  </si>
  <si>
    <t>162751139</t>
  </si>
  <si>
    <t>Příplatek k vodorovnému přemístění výkopku/sypaniny z horniny třídy těžitelnosti II, skupiny 4 a 5 ZKD 1000 m přes 10000 m</t>
  </si>
  <si>
    <t>1195358657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</si>
  <si>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</si>
  <si>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144,981*10 'Přepočtené koeficientem množství</t>
  </si>
  <si>
    <t>9</t>
  </si>
  <si>
    <t>171201201</t>
  </si>
  <si>
    <t>Uložení sypaniny na skládky nebo meziskládky</t>
  </si>
  <si>
    <t>856666398</t>
  </si>
  <si>
    <t>Uložení sypaniny na skládky nebo meziskládky bez hutnění s upravením uložené sypaniny do předepsaného tvaru</t>
  </si>
  <si>
    <t>10</t>
  </si>
  <si>
    <t>171201231</t>
  </si>
  <si>
    <t>Poplatek za uložení zeminy a kamení na recyklační skládce (skládkovné) kód odpadu 17 05 04</t>
  </si>
  <si>
    <t>t</t>
  </si>
  <si>
    <t>1393011020</t>
  </si>
  <si>
    <t>Poplatek za uložení stavebního odpadu na recyklační skládce (skládkovné) zeminy a kamení zatříděného do Katalogu odpadů pod kódem 17 05 04</t>
  </si>
  <si>
    <t>144,981*1,65 'Přepočtené koeficientem množství</t>
  </si>
  <si>
    <t>Trubní vedení</t>
  </si>
  <si>
    <t>11</t>
  </si>
  <si>
    <t>890411811</t>
  </si>
  <si>
    <t>Bourání šachet z prefabrikovaných skruží ručně obestavěného prostoru do 1,5 m3</t>
  </si>
  <si>
    <t>611630331</t>
  </si>
  <si>
    <t>Bourání šachet a jímek ručně velikosti obestavěného prostoru do 1,5 m3 z prefabrikovaných skruží</t>
  </si>
  <si>
    <t>"vpusti" 0,5*0,5*1,35*1</t>
  </si>
  <si>
    <t>12</t>
  </si>
  <si>
    <t>899201211</t>
  </si>
  <si>
    <t>Demontáž mříží litinových včetně rámů hmotnosti do 50 kg</t>
  </si>
  <si>
    <t>kus</t>
  </si>
  <si>
    <t>39889582</t>
  </si>
  <si>
    <t>Demontáž mříží litinových včetně rámů, hmotnosti jednotlivě do 50 kg</t>
  </si>
  <si>
    <t>"vpusti" 1</t>
  </si>
  <si>
    <t>Ostatní konstrukce a práce, bourání</t>
  </si>
  <si>
    <t>13</t>
  </si>
  <si>
    <t>919735112</t>
  </si>
  <si>
    <t>Řezání stávajícího živičného krytu hl do 100 mm</t>
  </si>
  <si>
    <t>-618951246</t>
  </si>
  <si>
    <t>Řezání stávajícího živičného krytu nebo podkladu hloubky přes 50 do 100 mm</t>
  </si>
  <si>
    <t>565,00</t>
  </si>
  <si>
    <t>14</t>
  </si>
  <si>
    <t>966005111</t>
  </si>
  <si>
    <t>Rozebrání a odstranění silničního zábradlí se sloupky osazenými s betonovými patkami</t>
  </si>
  <si>
    <t>946399582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</si>
  <si>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</si>
  <si>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966006132</t>
  </si>
  <si>
    <t>Odstranění značek dopravních nebo orientačních se sloupky s betonovými patkami</t>
  </si>
  <si>
    <t>1023314171</t>
  </si>
  <si>
    <t>Odstranění dopravních nebo orientačních značek se sloupkem s uložením hmot na vzdálenost do 20 m nebo s naložením na dopravní prostředek, se zásypem jam a jeho zhutněním s betonovou patkou</t>
  </si>
  <si>
    <t>16</t>
  </si>
  <si>
    <t>966008212</t>
  </si>
  <si>
    <t>Bourání odvodňovacího žlabu z betonových příkopových tvárnic š do 800 mm</t>
  </si>
  <si>
    <t>1431170071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</si>
  <si>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</si>
  <si>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997</t>
  </si>
  <si>
    <t>Přesun sutě</t>
  </si>
  <si>
    <t>17</t>
  </si>
  <si>
    <t>997221571</t>
  </si>
  <si>
    <t>Vodorovná doprava vybouraných hmot do 1 km</t>
  </si>
  <si>
    <t>5357099</t>
  </si>
  <si>
    <t>Vodorovná doprava vybouraných hmot bez naložení, ale se složením a s hrubým urovnáním na vzdálenost do 1 km</t>
  </si>
  <si>
    <t>18</t>
  </si>
  <si>
    <t>997221579</t>
  </si>
  <si>
    <t>Příplatek ZKD 1 km u vodorovné dopravy vybouraných hmot</t>
  </si>
  <si>
    <t>1135596512</t>
  </si>
  <si>
    <t>Vodorovná doprava vybouraných hmot bez naložení, ale se složením a s hrubým urovnáním na vzdálenost Příplatek k ceně za každý další i započatý 1 km přes 1 km</t>
  </si>
  <si>
    <t>P</t>
  </si>
  <si>
    <t>Poznámka k položce:
Tato položka bude účtována (fakturována) dle skutečné vzdálenosti  dopravy a to prokazatelným doložením ze strany zhotovitele. Podle vzdálenosti se pro fakturaci použije příslušná položka z cenové soustavy URS Praha a cena za jednotku se upraví analogickým koeficientem, jaký byl použit v nabídce zhotovitele a jeho nabídkovém položkovém rozpočtu</t>
  </si>
  <si>
    <t>595,469*20 'Přepočtené koeficientem množství</t>
  </si>
  <si>
    <t>19</t>
  </si>
  <si>
    <t>997221645</t>
  </si>
  <si>
    <t>Poplatek za uložení na skládce (skládkovné) odpadu asfaltového bez dehtu kód odpadu 17 03 02</t>
  </si>
  <si>
    <t>578683265</t>
  </si>
  <si>
    <t>Poplatek za uložení stavebního odpadu na skládce (skládkovné) asfaltového bez obsahu dehtu zatříděného do Katalogu odpadů pod kódem 17 03 02</t>
  </si>
  <si>
    <t>20</t>
  </si>
  <si>
    <t>997221861</t>
  </si>
  <si>
    <t>Poplatek za uložení stavebního odpadu na recyklační skládce (skládkovné) z prostého betonu pod kódem 17 01 01</t>
  </si>
  <si>
    <t>-284063322</t>
  </si>
  <si>
    <t>Poplatek za uložení stavebního odpadu na recyklační skládce (skládkovné) z prostého betonu zatříděného do Katalogu odpadů pod kódem 17 01 01</t>
  </si>
  <si>
    <t>187,33+78,30+0,649+106,40</t>
  </si>
  <si>
    <t>997221873</t>
  </si>
  <si>
    <t>Poplatek za uložení stavebního odpadu na  skládce (skládkovné) zeminy a kamení zatříděného do Katalogu odpadů pod kódem 17 05 04</t>
  </si>
  <si>
    <t>-1938474551</t>
  </si>
  <si>
    <t>Poplatek za uložení stavebního odpadu na skládce (skládkovné) zeminy a kamení zatříděného do Katalogu odpadů pod kódem 17 05 04</t>
  </si>
  <si>
    <t>"kamenivo" 208,945</t>
  </si>
  <si>
    <t>A1.01.02 - SO 101_Chodník_nové konstrukce</t>
  </si>
  <si>
    <t xml:space="preserve">    5 - Komunikace pozemní</t>
  </si>
  <si>
    <t xml:space="preserve">    998 - Přesun hmot</t>
  </si>
  <si>
    <t>PSV - Práce a dodávky PSV</t>
  </si>
  <si>
    <t xml:space="preserve">    767 - Konstrukce zámečnické</t>
  </si>
  <si>
    <t>Komunikace pozemní</t>
  </si>
  <si>
    <t>564851111</t>
  </si>
  <si>
    <t>Podklad ze štěrkodrtě ŠD tl 150 mm</t>
  </si>
  <si>
    <t>-1705487538</t>
  </si>
  <si>
    <t>Podklad ze štěrkodrti ŠD s rozprostřením a zhutněním, po zhutnění tl. 150 mm</t>
  </si>
  <si>
    <t>"kce pod dlažbou"</t>
  </si>
  <si>
    <t>832,00</t>
  </si>
  <si>
    <t>"slep" 13,01</t>
  </si>
  <si>
    <t>135,00*2</t>
  </si>
  <si>
    <t>"slep" 29,42*2</t>
  </si>
  <si>
    <t>564851115</t>
  </si>
  <si>
    <t>Podklad ze štěrkodrtě ŠD tl 190 mm</t>
  </si>
  <si>
    <t>147573542</t>
  </si>
  <si>
    <t>Podklad ze štěrkodrti ŠD s rozprostřením a zhutněním, po zhutnění tl. 190 mm</t>
  </si>
  <si>
    <t>"kce pod dlažbou-vyrovnání nivelety terénu a sanace"</t>
  </si>
  <si>
    <t>596211113</t>
  </si>
  <si>
    <t>Kladení zámkové dlažby komunikací pro pěší tl 60 mm skupiny A pl přes 300 m2</t>
  </si>
  <si>
    <t>39391739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</si>
  <si>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</si>
  <si>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M</t>
  </si>
  <si>
    <t>59245018</t>
  </si>
  <si>
    <t>dlažba tvar obdélník betonová 200x100x60mm přírodní</t>
  </si>
  <si>
    <t>1613811485</t>
  </si>
  <si>
    <t>832*1,01 'Přepočtené koeficientem množství</t>
  </si>
  <si>
    <t>59245006</t>
  </si>
  <si>
    <t>dlažba tvar obdélník betonová pro nevidomé 200x100x60mm barevná</t>
  </si>
  <si>
    <t>-1670195443</t>
  </si>
  <si>
    <t>Poznámka k položce:
dlažba slepecká - černá - cihla pro nevidomé</t>
  </si>
  <si>
    <t>13,01</t>
  </si>
  <si>
    <t>13,01*1,03 'Přepočtené koeficientem množství</t>
  </si>
  <si>
    <t>596211212</t>
  </si>
  <si>
    <t>Kladení zámkové dlažby komunikací pro pěší tl 80 mm skupiny A pl do 300 m2</t>
  </si>
  <si>
    <t>-16199520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</si>
  <si>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</si>
  <si>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135,00</t>
  </si>
  <si>
    <t>"slep" 29,42</t>
  </si>
  <si>
    <t>59245005</t>
  </si>
  <si>
    <t>dlažba tvar obdélník betonová 200x100x80mm barevná</t>
  </si>
  <si>
    <t>-427230695</t>
  </si>
  <si>
    <t>135*1,02 'Přepočtené koeficientem množství</t>
  </si>
  <si>
    <t>59245226</t>
  </si>
  <si>
    <t>dlažba tvar obdélník betonová pro nevidomé 200x100x80mm barevná</t>
  </si>
  <si>
    <t>745851062</t>
  </si>
  <si>
    <t>29,42*1,03 'Přepočtené koeficientem množství</t>
  </si>
  <si>
    <t>915491211R1</t>
  </si>
  <si>
    <t>Osazení betonového krajníku do betonového lože tl do 100 mm</t>
  </si>
  <si>
    <t>CS ÚRS 2019 02</t>
  </si>
  <si>
    <t>1662947632</t>
  </si>
  <si>
    <t xml:space="preserve">Osazení betonového krajníku do betonového lože tl do 100 mm do lože z cementové malty tl. 20 mm, s vyplněním a zatřením spár cementovou maltou s podkladní vrstvou z betonu prostého tl. 50 až 100 mm </t>
  </si>
  <si>
    <t>Poznámka k položce:
lože beton C20/25 XF4</t>
  </si>
  <si>
    <t>PFB.2170161R1</t>
  </si>
  <si>
    <t>Silniční přídlažba - krajník 25/12,5/10</t>
  </si>
  <si>
    <t>801960744</t>
  </si>
  <si>
    <t>268,45/0,25</t>
  </si>
  <si>
    <t>1073,8*1,02 'Přepočtené koeficientem množství</t>
  </si>
  <si>
    <t>916131213</t>
  </si>
  <si>
    <t>Osazení silničního obrubníku betonového stojatého s boční opěrou do lože z betonu prostého</t>
  </si>
  <si>
    <t>1458750362</t>
  </si>
  <si>
    <t>Osazení silničního obrubníku betonového se zřízením lože, s vyplněním a zatřením spár cementovou maltou stojatého s boční opěrou z betonu prostého, do lože z betonu prostého</t>
  </si>
  <si>
    <t>244,50+ "náběh" 24,00</t>
  </si>
  <si>
    <t>59217031</t>
  </si>
  <si>
    <t>obrubník betonový silniční 1000x150x250mm</t>
  </si>
  <si>
    <t>1736578545</t>
  </si>
  <si>
    <t>59217030</t>
  </si>
  <si>
    <t>obrubník betonový silniční přechodový 1000x150x150-250mm</t>
  </si>
  <si>
    <t>2121433411</t>
  </si>
  <si>
    <t>998</t>
  </si>
  <si>
    <t>Přesun hmot</t>
  </si>
  <si>
    <t>998223011</t>
  </si>
  <si>
    <t>Přesun hmot pro pozemní komunikace s krytem dlážděným</t>
  </si>
  <si>
    <t>-1105823986</t>
  </si>
  <si>
    <t>Přesun hmot pro pozemní komunikace s krytem dlážděným dopravní vzdálenost do 200 m jakékoliv délky objektu</t>
  </si>
  <si>
    <t>PSV</t>
  </si>
  <si>
    <t>Práce a dodávky PSV</t>
  </si>
  <si>
    <t>767</t>
  </si>
  <si>
    <t>Konstrukce zámečnické</t>
  </si>
  <si>
    <t>R</t>
  </si>
  <si>
    <t>767002002R1</t>
  </si>
  <si>
    <t>Zámečnické zábradlí z trubek hmotnosti přes 20 do 30 kg</t>
  </si>
  <si>
    <t>926464150</t>
  </si>
  <si>
    <t>A1.01.03 - Osvětlení přechodu</t>
  </si>
  <si>
    <t>D1 - Osvětlení včetně montáže</t>
  </si>
  <si>
    <t>D1</t>
  </si>
  <si>
    <t>Osvětlení včetně montáže</t>
  </si>
  <si>
    <t>Pol1</t>
  </si>
  <si>
    <t>Dodávka a montáž svítidla Schreder Ampera MIDI/5145/32/LED/700 mA/CW/71W</t>
  </si>
  <si>
    <t>ks</t>
  </si>
  <si>
    <t>64</t>
  </si>
  <si>
    <t>-1155141684</t>
  </si>
  <si>
    <t>Pol10</t>
  </si>
  <si>
    <t>D+M Uložení vč. Kabelu VO,  CYKY 3 x 10 mm2</t>
  </si>
  <si>
    <t>1m</t>
  </si>
  <si>
    <t>-1048473686</t>
  </si>
  <si>
    <t>D+M Uložení vč. Kabelu VO, CYKY 3 x 10 mm2</t>
  </si>
  <si>
    <t>Pol11</t>
  </si>
  <si>
    <t>D+M Uložení vč. krycí výstražné fólie B730BD červené 20x20cm</t>
  </si>
  <si>
    <t>-346242972</t>
  </si>
  <si>
    <t>Pol12</t>
  </si>
  <si>
    <t>D+M Ukončení kabelů ve svítidle vč. průchodu</t>
  </si>
  <si>
    <t>-1611173162</t>
  </si>
  <si>
    <t>Pol13</t>
  </si>
  <si>
    <t>D+M Ostatní spojovacé a upevňovací materiál vč. instalece svítidel - kryty, apod.</t>
  </si>
  <si>
    <t>399104059</t>
  </si>
  <si>
    <t>Pol15</t>
  </si>
  <si>
    <t>Kabelové připojení ve stávajícím svítidle VO obce</t>
  </si>
  <si>
    <t>-1472330126</t>
  </si>
  <si>
    <t>Pol16</t>
  </si>
  <si>
    <t>Zaměření stávajícího skutečného stavu dotčené oblasti Stavební stav lokality - s ohledem na určení dispozičních možností instalace venkovního osvětlení - navazuijící na výstavbu trafostanice.</t>
  </si>
  <si>
    <t>1816532998</t>
  </si>
  <si>
    <t>Pol2</t>
  </si>
  <si>
    <t>Dodávka a montáž ocelového kompletního 6m stožáru PA6 a výložníkd PD1 Kompletně dodávka i montáž sloupu včetně osazení do terénu, zabetonování  - včetně kompletních zemních prací a připojení na PE zemnění a připojení na kabelový přívod - zasvorkování, osa</t>
  </si>
  <si>
    <t>-418267573</t>
  </si>
  <si>
    <t>Dodávka a montáž ocelového kompletního 6m stožáru PA6 a výložníkd PD1 Kompletně dodávka i montáž sloupu včetně osazení do terénu, zabetonování - včetně kompletních zemních prací a připojení na PE zemnění a připojení na kabelový přívod - zasvorkování, osazení svítidla a připojení včetně kabelových propojů.</t>
  </si>
  <si>
    <t>Pol24</t>
  </si>
  <si>
    <t>Zprovoznění, seřízení a vyzkoušení zařízení Před předáním. Dle kap. 9, ČSN 060830. Vyhotovení zápisu s popisem postupu zprovoznění, výsledků seřízení, výsledků zkoušek, atd. Zařízení musí být před předáním bez závad.</t>
  </si>
  <si>
    <t>-29491230</t>
  </si>
  <si>
    <t>Pol25</t>
  </si>
  <si>
    <t xml:space="preserve">elektro část celého zařízení VO musí být prohlédnuta, přeměřena, vyzkoušena a bude podle této vyhlášky vypracována zpráva o výchozí revizi elektroinstalace včettně rozvaděče. Po dokončení výstavby musí být elektroinstalace podle vyhlášky 73/2010 Sb. část </t>
  </si>
  <si>
    <t>1772732745</t>
  </si>
  <si>
    <t>elektro část celého zařízení VO musí být prohlédnuta, přeměřena, vyzkoušena a bude podle této vyhlášky vypracována zpráva o výchozí revizi elektroinstalace včettně rozvaděče. Po dokončení výstavby musí být elektroinstalace podle vyhlášky 73/2010 Sb. část 2 prohlédnuta, přeměřena, vyzkoušena a bude podle této vyhlášky vypracována zpráva o výchozí revizi elektroinstalace. Součástí výchozí revize bude revizní zpráva s konstatováním, že zařízení je schopné bezpečného provozu. Zařízení před předáním díla musí být bezpečné bez závad. Výchozí revize musí být provedena před tím, než je stavba uvedena do provozu a připojena na veřejnou elektrizační síť. Účelem této činnosti je ověření, zda jsou splněny požadavky ČSN 33 2000-6 a ČSN 33 1500.</t>
  </si>
  <si>
    <t>Pol26</t>
  </si>
  <si>
    <t>Zřízení a odstranění pracovní podlahy dle montáže, např. lešení, pomocné lešení, práce na žebříku, práce na plošině atd. mimo jiné dle NV č. 362/2005 Sb.</t>
  </si>
  <si>
    <t>-718517486</t>
  </si>
  <si>
    <t>Pol27</t>
  </si>
  <si>
    <t>Uvedení do provozu veškeré činnosti nutné pro uvedení dokončeného díla do provozního stavu včetně deklarace provozních parametrů investorovi</t>
  </si>
  <si>
    <t>223805662</t>
  </si>
  <si>
    <t>Pol28</t>
  </si>
  <si>
    <t>Ostatní zúčtovatelný drobný, pomocný, doplňkový a ostatní materiál v potřebném rozsahu pro řádné dokončení díla + finanční rezerva např. přizpůsobování nových rozvodů a zařízení ostatním stávajícícm zařízením a stavební části, drobný materiál jako např. t</t>
  </si>
  <si>
    <t>-617698927</t>
  </si>
  <si>
    <t xml:space="preserve">Ostatní zúčtovatelný drobný, pomocný, doplňkový a ostatní materiál v potřebném rozsahu pro řádné dokončení díla např. přizpůsobování nových rozvodů a zařízení ostatním stávajícícm zařízením a stavební části, drobný materiál jako např. těsnění, atd., tedy veškerý ostatní materiál a výrobky potřebné pro řádné dokončení díla </t>
  </si>
  <si>
    <t>Pol29</t>
  </si>
  <si>
    <t>Ostatní zúčtovatelné stavební, montážní, pomocné a doplňkové práce v potřebném rozsahu + finanční rezerva např. přizpůsobování nových rozvodů a zařízení ostatním zařízením a stavební části, provádění funkčních zkoušek a montáže s vazbou na zkoušky a montá</t>
  </si>
  <si>
    <t>-1299904157</t>
  </si>
  <si>
    <t xml:space="preserve">Ostatní zúčtovatelné stavební, montážní, pomocné a doplňkové práce v potřebném rozsahu např. přizpůsobování nových rozvodů a zařízení ostatním zařízením a stavební části, provádění funkčních zkoušek a montáže s vazbou na zkoušky a montáž ostatních částí stavby, atd., tedy veškeré ostatní práce potřebné pro řádné dokončení díla 
</t>
  </si>
  <si>
    <t>Pol3</t>
  </si>
  <si>
    <t>D+M Hloubení rýhy 400 x 1100 mm</t>
  </si>
  <si>
    <t>-825578081</t>
  </si>
  <si>
    <t>Pol30</t>
  </si>
  <si>
    <t>Likvidace odpadů Kompletní systém sběru, třídění, odvozu a likvidace odpadu v souladu se zák. č.185/2001 Sb. v platném znění a vyhl. č.381/2001 Sb. v platném znění</t>
  </si>
  <si>
    <t>940661843</t>
  </si>
  <si>
    <t>Pol4</t>
  </si>
  <si>
    <t>D+M Pískové lože do výšky 100 mm</t>
  </si>
  <si>
    <t>-273553110</t>
  </si>
  <si>
    <t>Pol5</t>
  </si>
  <si>
    <t>D+M Jemnozrný písek říční</t>
  </si>
  <si>
    <t>-1099085548</t>
  </si>
  <si>
    <t>15,00*0,30*0,1</t>
  </si>
  <si>
    <t>Pol6</t>
  </si>
  <si>
    <t>D+M Obsyp tříděného štěrkopísku do výšky 300 mm</t>
  </si>
  <si>
    <t>486714600</t>
  </si>
  <si>
    <t>15,00*0,30*0,3</t>
  </si>
  <si>
    <t>Pol7</t>
  </si>
  <si>
    <t>D+M Zásyp v rýze 400 x 1100 mm</t>
  </si>
  <si>
    <t>-137636946</t>
  </si>
  <si>
    <t>Pol8</t>
  </si>
  <si>
    <t>D+M Chránička KOPOFLEX KD 09063 - vč. uložení</t>
  </si>
  <si>
    <t>2145750025</t>
  </si>
  <si>
    <t>22</t>
  </si>
  <si>
    <t>Pol9</t>
  </si>
  <si>
    <t>D+M Uložení vč. připojení a dodávka vodiče FeZn o 10 mm</t>
  </si>
  <si>
    <t>-612362299</t>
  </si>
  <si>
    <t>A1.01.04 - Vedlejší náklady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</si>
  <si>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</si>
  <si>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</si>
  <si>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</si>
  <si>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</si>
  <si>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</si>
  <si>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</si>
  <si>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</si>
  <si>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Práce a dodávky M</t>
  </si>
  <si>
    <t>46-M</t>
  </si>
  <si>
    <t>Zemní práce při extr.mont.pracích</t>
  </si>
  <si>
    <t>460010025</t>
  </si>
  <si>
    <t>Vytyčení trasy inženýrských sítí v zastavěném prostoru</t>
  </si>
  <si>
    <t>km</t>
  </si>
  <si>
    <t>938998064</t>
  </si>
  <si>
    <t>Vytyčení trasy inženýrských sítí v zastavěném prostoru</t>
  </si>
  <si>
    <t>0,5*10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</si>
  <si>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</si>
  <si>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</si>
  <si>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</si>
  <si>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</si>
  <si>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</si>
  <si>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</si>
  <si>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Kč</t>
  </si>
  <si>
    <t>1024</t>
  </si>
  <si>
    <t>-46635085</t>
  </si>
  <si>
    <t>Poznámka k položce:
Vytyčení stavby</t>
  </si>
  <si>
    <t>012203000</t>
  </si>
  <si>
    <t>Geodetické práce při provádění stavby</t>
  </si>
  <si>
    <t>-2101742625</t>
  </si>
  <si>
    <t>012303000.1</t>
  </si>
  <si>
    <t>Geodetické práce po výstavbě</t>
  </si>
  <si>
    <t>CS ÚRS 2016 02</t>
  </si>
  <si>
    <t>-1951910957</t>
  </si>
  <si>
    <t>Průzkumné, geodetické a projektové práce geodetické práce po výstavbě</t>
  </si>
  <si>
    <t>Poznámka k položce:
geodetické zaměření provedené stavby
v digitální formě (dgn, PDF) a papírové formě (3x) předat objednateli
geometrický plán</t>
  </si>
  <si>
    <t>013244000</t>
  </si>
  <si>
    <t>Dokumentace pro provádění stavby</t>
  </si>
  <si>
    <t>1199078753</t>
  </si>
  <si>
    <t>013254000</t>
  </si>
  <si>
    <t>Dokumentace skutečného provedení stavby</t>
  </si>
  <si>
    <t>-2102234163</t>
  </si>
  <si>
    <t>Poznámka k položce:
Dokumentace skutečného provedení stavby v souladu s vyhl.č.499/2006 Sb., příloha č.7,ve třech vyhotoveních a jedenkráte v digitálním provedení v souborech PDF na nosiči CD. - viz požadavky objednatele v zadávací dokumentaci</t>
  </si>
  <si>
    <t>VRN3</t>
  </si>
  <si>
    <t>Zařízení staveniště</t>
  </si>
  <si>
    <t>030001000</t>
  </si>
  <si>
    <t>-1183410326</t>
  </si>
  <si>
    <t xml:space="preserve">Poznámka k položce:
Zabezpečení stavby dle požadavků:
- Zákona č. 309/2006 Sb.
- NV 591/2006 Sb.
- Zákona č. 185/2001 Sb. a vyhl.č. 381/2001 Sb. – odpady
- NV 101/2005 Sb., NV 361/2007 Sb. – hyg.požadavky
- NV 168/2002 Sb. doprava na staveništi
- NV 378/2001 Sb. stavební stroje
- Zák.č. 133/1985 Sb. a vyhl.č. 246/2001 Sb. – pbř
- Vyhl.č. 132/1998 Sb., NV 362/2005 Sb. – zemní práce
Osazení, revize a údržba měřících zařízení pro staveništní odběr vody a elektřiny. Včetně staveništních rozvodů. Jejich vybudování , provozování , údržbu a demontáž a to dle technologické úvahy zhotovitele.
</t>
  </si>
  <si>
    <t>034002000</t>
  </si>
  <si>
    <t>Zabezpečení staveniště</t>
  </si>
  <si>
    <t>425384281</t>
  </si>
  <si>
    <t>034303000</t>
  </si>
  <si>
    <t>Dopravní značení na staveništi</t>
  </si>
  <si>
    <t>-1431334205</t>
  </si>
  <si>
    <t>034503000</t>
  </si>
  <si>
    <t>Informační tabule na staveništi</t>
  </si>
  <si>
    <t>1385929210</t>
  </si>
  <si>
    <t>VRN4</t>
  </si>
  <si>
    <t>Inženýrská činnost</t>
  </si>
  <si>
    <t>043134000</t>
  </si>
  <si>
    <t>Zkoušky zatěžovací</t>
  </si>
  <si>
    <t>-1837919998</t>
  </si>
  <si>
    <t>VRN9</t>
  </si>
  <si>
    <t>Ostatní náklady</t>
  </si>
  <si>
    <t>091704000</t>
  </si>
  <si>
    <t>Náklady na údržbu</t>
  </si>
  <si>
    <t>-117092090</t>
  </si>
  <si>
    <t>Poznámka k položce:
Náklady na údržbu a čištění stávajících přístupových komunikaci  po dobu výstavby</t>
  </si>
  <si>
    <t>B.1 - II. etapa</t>
  </si>
  <si>
    <t>B1.01.01 - SO 101 Chodník_vybourané konstrukce</t>
  </si>
  <si>
    <t xml:space="preserve">    21-M - Elektromontáže</t>
  </si>
  <si>
    <t>"tl. 60 mm" 138,70</t>
  </si>
  <si>
    <t>"tl. 80 mm" 94,5</t>
  </si>
  <si>
    <t>113107222</t>
  </si>
  <si>
    <t>Odstranění podkladu z kameniva drceného tl 200 mm strojně pl přes 200 m2</t>
  </si>
  <si>
    <t>1900043541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</si>
  <si>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</si>
  <si>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"stávající chodník"</t>
  </si>
  <si>
    <t>138,70+94,50</t>
  </si>
  <si>
    <t>113107242</t>
  </si>
  <si>
    <t>Odstranění podkladu živičného tl 100 mm strojně pl přes 200 m2</t>
  </si>
  <si>
    <t>1597472253</t>
  </si>
  <si>
    <t>Odstranění podkladů nebo krytů strojně plochy jednotlivě přes 200 m2 s přemístěním hmot na skládku na vzdálenost do 20 m nebo s naložením na dopravní prostředek živičných, o tl. vrstvy přes 50 do 100 mm</t>
  </si>
  <si>
    <t>251,45</t>
  </si>
  <si>
    <t>113151111</t>
  </si>
  <si>
    <t>Rozebrání zpevněných ploch ze silničních dílců</t>
  </si>
  <si>
    <t>150226299</t>
  </si>
  <si>
    <t>Rozebírání zpevněných ploch s přemístěním na skládku na vzdálenost do 20 m nebo s naložením na dopravní prostředek ze silničních panelů</t>
  </si>
  <si>
    <t>45,00</t>
  </si>
  <si>
    <t>121103111</t>
  </si>
  <si>
    <t>Skrývka zemin schopných zúrodnění v rovině a svahu do 1:5</t>
  </si>
  <si>
    <t>276427069</t>
  </si>
  <si>
    <t>Skrývka zemin schopných zúrodnění v rovině a ve sklonu do 1:5</t>
  </si>
  <si>
    <t>134,30*0,15</t>
  </si>
  <si>
    <t>122252204</t>
  </si>
  <si>
    <t>Odkopávky a prokopávky nezapažené pro silnice a dálnice v hornině třídy těžitelnosti I objem do 500 m3 strojně</t>
  </si>
  <si>
    <t>760004063</t>
  </si>
  <si>
    <t>Odkopávky a prokopávky nezapažené pro silnice a dálnice strojně v hornině třídy těžitelnosti I přes 100 do 500 m3</t>
  </si>
  <si>
    <t xml:space="preserve">"pro sanaci podloží" </t>
  </si>
  <si>
    <t>645,50*0,30</t>
  </si>
  <si>
    <t>133151101</t>
  </si>
  <si>
    <t>Hloubení šachet nezapažených v hornině třídy těžitelnosti I, skupiny 1 a 2 objem do 20 m3</t>
  </si>
  <si>
    <t>1221190676</t>
  </si>
  <si>
    <t>Hloubení nezapažených šachet strojně v hornině třídy těžitelnosti I skupiny 1 a 2 do 20 m3</t>
  </si>
  <si>
    <t xml:space="preserve">"pro vybourání vpustí" </t>
  </si>
  <si>
    <t xml:space="preserve"> 0,95*0,95*1,35*2-0,5*0,5*1,35*2</t>
  </si>
  <si>
    <t>-1980201702</t>
  </si>
  <si>
    <t>"přebytek zeminy" 193,65+1,762</t>
  </si>
  <si>
    <t>162751119</t>
  </si>
  <si>
    <t>Příplatek k vodorovnému přemístění výkopku/sypaniny z horniny třídy těžitelnosti I, skupiny 1 až 3 ZKD 1000 m přes 10000 m</t>
  </si>
  <si>
    <t>470688728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</si>
  <si>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</si>
  <si>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195,412*10 'Přepočtené koeficientem množství</t>
  </si>
  <si>
    <t>Poplatek za uložení zeminy a kamení na skládce (skládkovné) kód odpadu 17 05 04</t>
  </si>
  <si>
    <t>-1947147814</t>
  </si>
  <si>
    <t>171251201</t>
  </si>
  <si>
    <t>646365567</t>
  </si>
  <si>
    <t>193,65</t>
  </si>
  <si>
    <t>1,762</t>
  </si>
  <si>
    <t>"vpusti" 0,5*0,5*1,35*2</t>
  </si>
  <si>
    <t>"vpusti" 2</t>
  </si>
  <si>
    <t>234,611*20 'Přepočtené koeficientem množství</t>
  </si>
  <si>
    <t>837282019</t>
  </si>
  <si>
    <t>60,632</t>
  </si>
  <si>
    <t>32,901</t>
  </si>
  <si>
    <t>1,296</t>
  </si>
  <si>
    <t>-1202029192</t>
  </si>
  <si>
    <t>997221875</t>
  </si>
  <si>
    <t>Poplatek za uložení stavebního odpadu na recyklační skládce (skládkovné) asfaltového bez obsahu dehtu zatříděného do Katalogu odpadů pod kódem 17 03 02</t>
  </si>
  <si>
    <t>2119561956</t>
  </si>
  <si>
    <t>21-M</t>
  </si>
  <si>
    <t>Elektromontáže</t>
  </si>
  <si>
    <t>23</t>
  </si>
  <si>
    <t>210204001R2</t>
  </si>
  <si>
    <t>Demontáž zemního kabelového vedené VO včetně zemních a bouracích prací</t>
  </si>
  <si>
    <t>179374148</t>
  </si>
  <si>
    <t>B1.01.02 - SO 101_Chodník_nové konstrukce</t>
  </si>
  <si>
    <t>181111131R1</t>
  </si>
  <si>
    <t xml:space="preserve">Konstrukce zatravnění </t>
  </si>
  <si>
    <t>-656839570</t>
  </si>
  <si>
    <t>500119031R1</t>
  </si>
  <si>
    <t>Dopravní značka</t>
  </si>
  <si>
    <t>266425185</t>
  </si>
  <si>
    <t xml:space="preserve">Dopravní značka </t>
  </si>
  <si>
    <t>500119031R2</t>
  </si>
  <si>
    <t>Dopravní značka - demontáž</t>
  </si>
  <si>
    <t>1842327522</t>
  </si>
  <si>
    <t>1587413507</t>
  </si>
  <si>
    <t>"pod asfalt.kce" 23,00*2</t>
  </si>
  <si>
    <t>"60" 703,20+48,20+15,0</t>
  </si>
  <si>
    <t>"80" 218,70*2+75,25*2</t>
  </si>
  <si>
    <t>1734941751</t>
  </si>
  <si>
    <t>"60" 703,20+48,20+15,0"vyrovnání nivelety a sanace"</t>
  </si>
  <si>
    <t>565155101</t>
  </si>
  <si>
    <t>Asfaltový beton vrstva podkladní ACP 16 (obalované kamenivo OKS) tl 70 mm š do 1,5 m</t>
  </si>
  <si>
    <t>-723574656</t>
  </si>
  <si>
    <t>Asfaltový beton vrstva podkladní ACP 16 (obalované kamenivo střednězrnné - OKS) s rozprostřením a zhutněním v pruhu šířky do 1,5 m, po zhutnění tl. 70 mm</t>
  </si>
  <si>
    <t>573111111</t>
  </si>
  <si>
    <t>Postřik živičný infiltrační s posypem z asfaltu množství 0,60 kg/m2</t>
  </si>
  <si>
    <t>1690774639</t>
  </si>
  <si>
    <t>Postřik infiltrační PI z asfaltu silničního s posypem kamenivem, v množství 0,60 kg/m2</t>
  </si>
  <si>
    <t>573211107</t>
  </si>
  <si>
    <t>Postřik živičný spojovací z asfaltu v množství 0,30 kg/m2</t>
  </si>
  <si>
    <t>736406025</t>
  </si>
  <si>
    <t>Postřik spojovací PS bez posypu kamenivem z asfaltu silničního, v množství 0,30 kg/m2</t>
  </si>
  <si>
    <t>577134111</t>
  </si>
  <si>
    <t>Asfaltový beton vrstva obrusná ACO 11 (ABS) tř. I tl 40 mm š do 3 m z nemodifikovaného asfaltu</t>
  </si>
  <si>
    <t>-1701933455</t>
  </si>
  <si>
    <t>Asfaltový beton vrstva obrusná ACO 11 (ABS) s rozprostřením a se zhutněním z nemodifikovaného asfaltu v pruhu šířky do 3 m tř. I, po zhutnění tl. 40 mm</t>
  </si>
  <si>
    <t>95595737</t>
  </si>
  <si>
    <t>703,20+"slep" 48,20+"černá" 15,00</t>
  </si>
  <si>
    <t>1811811411</t>
  </si>
  <si>
    <t>703,2*1,01 'Přepočtené koeficientem množství</t>
  </si>
  <si>
    <t>1933904787</t>
  </si>
  <si>
    <t>48,20</t>
  </si>
  <si>
    <t>48,2*1,02 'Přepočtené koeficientem množství</t>
  </si>
  <si>
    <t>59245008</t>
  </si>
  <si>
    <t>dlažba tvar obdélník betonová 200x100x60mm barevná</t>
  </si>
  <si>
    <t>1878168220</t>
  </si>
  <si>
    <t>"černá" 15,00</t>
  </si>
  <si>
    <t>-1639576558</t>
  </si>
  <si>
    <t>218,70+"slep"75,25</t>
  </si>
  <si>
    <t>-1509226431</t>
  </si>
  <si>
    <t>218,7*1,02 'Přepočtené koeficientem množství</t>
  </si>
  <si>
    <t>-162223518</t>
  </si>
  <si>
    <t>75,25</t>
  </si>
  <si>
    <t>75,25*1,02 'Přepočtené koeficientem množství</t>
  </si>
  <si>
    <t>899431111</t>
  </si>
  <si>
    <t>Výšková úprava uličního vstupu nebo vpusti do 200 mm zvýšením krycího hrnce, šoupěte nebo hydrantu</t>
  </si>
  <si>
    <t>1550951075</t>
  </si>
  <si>
    <t>Výšková úprava uličního vstupu nebo vpusti do 200 mm zvýšením krycího hrnce, šoupěte nebo hydrantu bez úpravy armatur</t>
  </si>
  <si>
    <t>915441211R1</t>
  </si>
  <si>
    <t>684,6/0,25</t>
  </si>
  <si>
    <t>2738,4*1,01 'Přepočtené koeficientem množství</t>
  </si>
  <si>
    <t>-112610093</t>
  </si>
  <si>
    <t>645,60+44,90+"zastávkový" 38</t>
  </si>
  <si>
    <t>1601226991</t>
  </si>
  <si>
    <t>643328533</t>
  </si>
  <si>
    <t>645,60+44,9</t>
  </si>
  <si>
    <t>690,5*1,02 'Přepočtené koeficientem množství</t>
  </si>
  <si>
    <t>59217031R1</t>
  </si>
  <si>
    <t>obrubník betonový zastávkový 330x400x1000</t>
  </si>
  <si>
    <t>-1052902368</t>
  </si>
  <si>
    <t>24</t>
  </si>
  <si>
    <t>916231213</t>
  </si>
  <si>
    <t>Osazení chodníkového obrubníku betonového stojatého s boční opěrou do lože z betonu prostého</t>
  </si>
  <si>
    <t>-1259496880</t>
  </si>
  <si>
    <t>Osazení chodníkového obrubníku betonového se zřízením lože, s vyplněním a zatřením spár cementovou maltou stojatého s boční opěrou z betonu prostého, do lože z betonu prostého</t>
  </si>
  <si>
    <t>25</t>
  </si>
  <si>
    <t>59217008</t>
  </si>
  <si>
    <t>obrubník betonový parkový 1000x80x200mm</t>
  </si>
  <si>
    <t>366803457</t>
  </si>
  <si>
    <t>368*1,02 'Přepočtené koeficientem množství</t>
  </si>
  <si>
    <t>26</t>
  </si>
  <si>
    <t>27</t>
  </si>
  <si>
    <t>767112002R1</t>
  </si>
  <si>
    <t>B1.01.03 - Vedlejší náklady</t>
  </si>
  <si>
    <t>1024682857</t>
  </si>
  <si>
    <t>-795674617</t>
  </si>
  <si>
    <t>754801061</t>
  </si>
  <si>
    <t>012113000R1</t>
  </si>
  <si>
    <t>-1755813083</t>
  </si>
  <si>
    <t>883683017</t>
  </si>
  <si>
    <t>-841863477</t>
  </si>
  <si>
    <t>-1983764109</t>
  </si>
  <si>
    <t>1245713963</t>
  </si>
  <si>
    <t>614639026</t>
  </si>
  <si>
    <t>1338053723</t>
  </si>
  <si>
    <t>-533571730</t>
  </si>
  <si>
    <t>2058894323</t>
  </si>
  <si>
    <t>02 - Chodník_Neuznatelné náklady</t>
  </si>
  <si>
    <t>A.2 - I.etapa</t>
  </si>
  <si>
    <t>A2.02.01 - SO 101 Chodník_vybourané konstrukce</t>
  </si>
  <si>
    <t>-440711305</t>
  </si>
  <si>
    <t>"tl. 60 mm" 24,30</t>
  </si>
  <si>
    <t>113107322</t>
  </si>
  <si>
    <t>Odstranění podkladu z kameniva drceného tl 200 mm strojně pl do 50 m2</t>
  </si>
  <si>
    <t>-199758816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</si>
  <si>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</si>
  <si>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"kce chodníku" 24,30</t>
  </si>
  <si>
    <t>122452203</t>
  </si>
  <si>
    <t>Odkopávky a prokopávky nezapažené pro silnice a dálnice v hornině třídy těžitelnosti II objem do 100 m3 strojně</t>
  </si>
  <si>
    <t>310505440</t>
  </si>
  <si>
    <t>Odkopávky a prokopávky nezapažené pro silnice a dálnice strojně v hornině třídy těžitelnosti II do 100 m3</t>
  </si>
  <si>
    <t>"pro sanaci podloží" 24,30*0,20</t>
  </si>
  <si>
    <t>-1780482075</t>
  </si>
  <si>
    <t>-1391040115</t>
  </si>
  <si>
    <t>4,86*10 'Přepočtené koeficientem množství</t>
  </si>
  <si>
    <t>-854601799</t>
  </si>
  <si>
    <t>-1691433926</t>
  </si>
  <si>
    <t>-1977615920</t>
  </si>
  <si>
    <t>-1826981482</t>
  </si>
  <si>
    <t>13,365*20 'Přepočtené koeficientem množství</t>
  </si>
  <si>
    <t>1400173880</t>
  </si>
  <si>
    <t>1094933143</t>
  </si>
  <si>
    <t>A2.02.02 - SO 101_Chodník_nové konstrukce</t>
  </si>
  <si>
    <t>2095975203</t>
  </si>
  <si>
    <t>"pod asfalt. kci" 105,00*2</t>
  </si>
  <si>
    <t>"60"18,00</t>
  </si>
  <si>
    <t>429104319</t>
  </si>
  <si>
    <t>186800332</t>
  </si>
  <si>
    <t>248280034</t>
  </si>
  <si>
    <t>-1265317127</t>
  </si>
  <si>
    <t>-817039319</t>
  </si>
  <si>
    <t>-1828386479</t>
  </si>
  <si>
    <t>18,00</t>
  </si>
  <si>
    <t>-85350437</t>
  </si>
  <si>
    <t>18*1,03 'Přepočtené koeficientem množství</t>
  </si>
  <si>
    <t>-810047855</t>
  </si>
  <si>
    <t>A2.02.03 - Vedlejší náklady</t>
  </si>
  <si>
    <t>-2040561235</t>
  </si>
  <si>
    <t>356046226</t>
  </si>
  <si>
    <t>-920294210</t>
  </si>
  <si>
    <t>012303000</t>
  </si>
  <si>
    <t>2074444404</t>
  </si>
  <si>
    <t>-1019830464</t>
  </si>
  <si>
    <t>-1884613174</t>
  </si>
  <si>
    <t>-1432124790</t>
  </si>
  <si>
    <t>-759851071</t>
  </si>
  <si>
    <t>566002599</t>
  </si>
  <si>
    <t>714512559</t>
  </si>
  <si>
    <t>-1458118630</t>
  </si>
  <si>
    <t>-1582020916</t>
  </si>
  <si>
    <t>B.2 - II.etapa</t>
  </si>
  <si>
    <t>B2.02.01 - SO 101 Chodník_vybourané konstrukce</t>
  </si>
  <si>
    <t>113106123</t>
  </si>
  <si>
    <t>Rozebrání dlažeb ze zámkových dlaždic komunikací pro pěší ručně</t>
  </si>
  <si>
    <t>-1784903555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</si>
  <si>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</si>
  <si>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"tl 80 mm" 41,50</t>
  </si>
  <si>
    <t>997611821</t>
  </si>
  <si>
    <t>568236018</t>
  </si>
  <si>
    <t>1037002256</t>
  </si>
  <si>
    <t>121151113</t>
  </si>
  <si>
    <t>Sejmutí ornice plochy do 500 m2 tl vrstvy do 200 mm strojně</t>
  </si>
  <si>
    <t>1667450722</t>
  </si>
  <si>
    <t>Sejmutí ornice strojně při souvislé ploše přes 100 do 500 m2, tl. vrstvy do 200 mm</t>
  </si>
  <si>
    <t>189048151</t>
  </si>
  <si>
    <t>614,20*0,30</t>
  </si>
  <si>
    <t>663099903</t>
  </si>
  <si>
    <t>"odkop" 184,26</t>
  </si>
  <si>
    <t>"ornice" 14,00</t>
  </si>
  <si>
    <t>668470526</t>
  </si>
  <si>
    <t>198,26*10 'Přepočtené koeficientem množství</t>
  </si>
  <si>
    <t>518516574</t>
  </si>
  <si>
    <t>184,26*1,65 'Přepočtené koeficientem množství</t>
  </si>
  <si>
    <t>-685073811</t>
  </si>
  <si>
    <t>1581191349</t>
  </si>
  <si>
    <t>59,569*20 'Přepočtené koeficientem množství</t>
  </si>
  <si>
    <t>675940988</t>
  </si>
  <si>
    <t>10,79+32,74</t>
  </si>
  <si>
    <t>-2139890094</t>
  </si>
  <si>
    <t>210204001R1</t>
  </si>
  <si>
    <t>Demontáž stožárů osvětlení ocelových do 12 m</t>
  </si>
  <si>
    <t>-1662824755</t>
  </si>
  <si>
    <t>Poznámka k položce:
Demontáž ocelových součástí sloupů, odpojení od rozvodu NN, zajištění ukončení kabelů,
odstranění základu sloupů</t>
  </si>
  <si>
    <t>-1597126818</t>
  </si>
  <si>
    <t>210204001R3</t>
  </si>
  <si>
    <t>Jeřáb na automobilovém podvozku</t>
  </si>
  <si>
    <t>hod</t>
  </si>
  <si>
    <t>190148376</t>
  </si>
  <si>
    <t>B2.02.02 - SO 101_Chodník_nové konstrukce</t>
  </si>
  <si>
    <t>2015811372</t>
  </si>
  <si>
    <t>146915340</t>
  </si>
  <si>
    <t>-1637872539</t>
  </si>
  <si>
    <t>882314447</t>
  </si>
  <si>
    <t>"pod asfalt kce" 213*2</t>
  </si>
  <si>
    <t>"80" 526,80*2</t>
  </si>
  <si>
    <t>"60" 16,50</t>
  </si>
  <si>
    <t>-462814249</t>
  </si>
  <si>
    <t>640469262</t>
  </si>
  <si>
    <t>-501883451</t>
  </si>
  <si>
    <t>-879302919</t>
  </si>
  <si>
    <t>-2122427331</t>
  </si>
  <si>
    <t>596211110</t>
  </si>
  <si>
    <t>Kladení zámkové dlažby komunikací pro pěší tl 60 mm skupiny A pl do 50 m2</t>
  </si>
  <si>
    <t>24813296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</si>
  <si>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</si>
  <si>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16,50</t>
  </si>
  <si>
    <t>494389419</t>
  </si>
  <si>
    <t>16,5*1,03 'Přepočtené koeficientem množství</t>
  </si>
  <si>
    <t>596211213</t>
  </si>
  <si>
    <t>Kladení zámkové dlažby komunikací pro pěší tl 80 mm skupiny A pl přes 300 m2</t>
  </si>
  <si>
    <t>278025292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</si>
  <si>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</si>
  <si>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526,80</t>
  </si>
  <si>
    <t>-1205892832</t>
  </si>
  <si>
    <t>526,8*1,01 'Přepočtené koeficientem množství</t>
  </si>
  <si>
    <t>80011A2022R1</t>
  </si>
  <si>
    <t>Kanalizační přípojka z trub PVC DN 150 mm</t>
  </si>
  <si>
    <t>-1989918423</t>
  </si>
  <si>
    <t>Kanalizační přípojka z trub PVC DN 150 mm
Včetně zemních prací, likvidace přebytečného výkopku, D+M potrubí včetně tvarovek, obsyp potrubí, zásyp nesedavým R-materiálem a jeho hutnění</t>
  </si>
  <si>
    <t>17,00+3,00</t>
  </si>
  <si>
    <t>800A2022R01</t>
  </si>
  <si>
    <t>Napojení kanalizační přípojky od uliční vpusti na kanalizační řad</t>
  </si>
  <si>
    <t>1489908795</t>
  </si>
  <si>
    <t>Poznámka k položce:
zemní práce, likivdce přebytku výkopku, navrtání prostupu do kanalizačního potrubí (jádrové), montáž odbočky, obsyp , zásyp nesedavým R-materiálem, hutnění,likvidace suti, poplatek</t>
  </si>
  <si>
    <t>895001111R1</t>
  </si>
  <si>
    <t>Zřízení a dodávka vpusti kanalizační uliční z betonových dílců typ UV-50 normální</t>
  </si>
  <si>
    <t>39552855</t>
  </si>
  <si>
    <t>Zřízení vpusti kanalizační uliční z betonových dílců typ UV-50 normální, dodání prefa komponentů uliční vpusti, zemní práce, likvidace přebytku výkopu, obsyp vpusti R-nesedavým materiálem,</t>
  </si>
  <si>
    <t>Poznámka k položce:
Uliční vpusť při komunikaci bude použita betonová prefabrikovaná s mříží 500x500 mm - zátěž. Třída D 400, s pachovým uzávěrem a sedimentačním prostorem. Uliční vpusti budou opatřeny ocelovým, žárově pozinkovaným kalovým košem DIN 4052-A4. 
Uliční vpusti při komunikaci budou použity betonové prefabrikované s mříží 500x500 mm – zátěž.
Třída D 400, s pachovým uzávěrem a sedimentačním prostorem. Uliční vpusti budou opatřeny
ocelovým, žárově pozinkovaným kalovým košem DIN 4052-A4. Připojovací potrubí navrženo z PVC
hrdlového kanalizačního potrubí DN 150. Toto se uloží do pískového obsypu. Zásyp výkopu
výkopovou zeminou provádět hutněný po vrstvách od 300 m. Poloha a výšky uličních vpustí jsou
patrné z výkresové dokumentace</t>
  </si>
  <si>
    <t>899231111</t>
  </si>
  <si>
    <t>Výšková úprava uličního vstupu nebo vpusti do 200 mm zvýšením mříže</t>
  </si>
  <si>
    <t>-912621516</t>
  </si>
  <si>
    <t>4+6</t>
  </si>
  <si>
    <t>797221637</t>
  </si>
  <si>
    <t>914431112</t>
  </si>
  <si>
    <t>Montáž dopravního zrcadla o velikosti do 1m2 na sloupek nebo konzolu</t>
  </si>
  <si>
    <t>1934080632</t>
  </si>
  <si>
    <t>Montáž dopravního zrcadla na sloupky nebo konzoly velikosti do 1 m2</t>
  </si>
  <si>
    <t>40445201</t>
  </si>
  <si>
    <t>zrcadlo dopravní kruhové D 800mm</t>
  </si>
  <si>
    <t>1002469899</t>
  </si>
  <si>
    <t>914511112</t>
  </si>
  <si>
    <t>Montáž sloupku dopravních značek délky do 3,5 m s betonovým základem a patkou</t>
  </si>
  <si>
    <t>-1529675177</t>
  </si>
  <si>
    <t>Montáž sloupku dopravních značek délky do 3,5 m do hliníkové patky</t>
  </si>
  <si>
    <t>40445225</t>
  </si>
  <si>
    <t>sloupek pro dopravní značku Zn D 60mm v 3,5m</t>
  </si>
  <si>
    <t>1314073058</t>
  </si>
  <si>
    <t>915111211R1</t>
  </si>
  <si>
    <t>1904991456</t>
  </si>
  <si>
    <t>1285602227</t>
  </si>
  <si>
    <t>127,750/0,25</t>
  </si>
  <si>
    <t>-2115720677</t>
  </si>
  <si>
    <t>128,0+293,0</t>
  </si>
  <si>
    <t>-364748858</t>
  </si>
  <si>
    <t>-509680837</t>
  </si>
  <si>
    <t>28</t>
  </si>
  <si>
    <t>1084025572</t>
  </si>
  <si>
    <t>29</t>
  </si>
  <si>
    <t>919122112</t>
  </si>
  <si>
    <t>Těsnění spár zálivkou za tepla pro komůrky š 10 mm hl 25 mm s těsnicím profilem</t>
  </si>
  <si>
    <t>205091865</t>
  </si>
  <si>
    <t>Utěsnění dilatačních spár zálivkou za tepla v cementobetonovém nebo živičném krytu včetně adhezního nátěru s těsnicím profilem pod zálivkou, pro komůrky šířky 10 mm, hloubky 25 mm</t>
  </si>
  <si>
    <t>30</t>
  </si>
  <si>
    <t>919122112R1</t>
  </si>
  <si>
    <t>Zastávkový přístřešek</t>
  </si>
  <si>
    <t>860744195</t>
  </si>
  <si>
    <t>31</t>
  </si>
  <si>
    <t>935113111</t>
  </si>
  <si>
    <t>Osazení odvodňovacího polymerbetonového žlabu s krycím roštem šířky do 200 mm</t>
  </si>
  <si>
    <t>807821044</t>
  </si>
  <si>
    <t>Osazení odvodňovacího žlabu s krycím roštem polymerbetonového šířky do 200 mm</t>
  </si>
  <si>
    <t>32</t>
  </si>
  <si>
    <t>59227006</t>
  </si>
  <si>
    <t>žlab odvodňovací polymerbetonový se spádem dna 0,5% 1000x130x155/160mm</t>
  </si>
  <si>
    <t>-1504952954</t>
  </si>
  <si>
    <t>33</t>
  </si>
  <si>
    <t>B2.02.03 - VO</t>
  </si>
  <si>
    <t>Dodávka a montáž svítidla Schreder Ampera MIDI/5137/32/LED/700 mA/WW/71W</t>
  </si>
  <si>
    <t>752851832</t>
  </si>
  <si>
    <t>-726093121</t>
  </si>
  <si>
    <t>1998817333</t>
  </si>
  <si>
    <t>1426636525</t>
  </si>
  <si>
    <t>505644410</t>
  </si>
  <si>
    <t>-1573464756</t>
  </si>
  <si>
    <t>1286208504</t>
  </si>
  <si>
    <t>1554959052</t>
  </si>
  <si>
    <t>-662686418</t>
  </si>
  <si>
    <t>821881618</t>
  </si>
  <si>
    <t>-1812004418</t>
  </si>
  <si>
    <t>-951630912</t>
  </si>
  <si>
    <t>-1085663259</t>
  </si>
  <si>
    <t xml:space="preserve">Ostatní zúčtovatelný drobný, pomocný, doplňkový a ostatní materiál v potřebném rozsahu pro řádné dokončení díla např. přizpůsobování nových rozvodů a zařízení ostatním stávajícícm zařízením a stavební části, drobný materiál jako např. těsnění, atd., tedy veškerý ostatní materiál a výrobky potřebné pro řádné dokončení díla 
</t>
  </si>
  <si>
    <t>-259748532</t>
  </si>
  <si>
    <t xml:space="preserve">Ostatní zúčtovatelné stavební, montážní, pomocné a doplňkové práce v potřebném rozsahu např. přizpůsobování nových rozvodů a zařízení ostatním zařízením a stavební části, provádění funkčních zkoušek a montáže s vazbou na zkoušky a montáž ostatních částí stavby, atd., tedy veškeré ostatní práce potřebné pro řádné dokončení díla </t>
  </si>
  <si>
    <t>-1582698895</t>
  </si>
  <si>
    <t>-1902971518</t>
  </si>
  <si>
    <t>Pol31</t>
  </si>
  <si>
    <t>Závěrečný úklid Provedení komplexního úklidu po stavbě na úroveň min. původního stavu v návaznosti na likvidaci odpadů</t>
  </si>
  <si>
    <t>-1008888482</t>
  </si>
  <si>
    <t>1613764643</t>
  </si>
  <si>
    <t>429778804</t>
  </si>
  <si>
    <t>260,00*0,30*0,1</t>
  </si>
  <si>
    <t>-666174678</t>
  </si>
  <si>
    <t>2060232627</t>
  </si>
  <si>
    <t>1952496306</t>
  </si>
  <si>
    <t>-1907711230</t>
  </si>
  <si>
    <t>B2.02.04 - Vedlejší náklady</t>
  </si>
  <si>
    <t>1149331118</t>
  </si>
  <si>
    <t>1946330730</t>
  </si>
  <si>
    <t>1398336339</t>
  </si>
  <si>
    <t>2118969904</t>
  </si>
  <si>
    <t>2117946271</t>
  </si>
  <si>
    <t>673259498</t>
  </si>
  <si>
    <t>1015193422</t>
  </si>
  <si>
    <t>-1641119054</t>
  </si>
  <si>
    <t>299847319</t>
  </si>
  <si>
    <t>-1605343998</t>
  </si>
  <si>
    <t>-1914479775</t>
  </si>
  <si>
    <t>03 - SUS_rekonstrukce silnice II/605</t>
  </si>
  <si>
    <t>A.3 - I.etapa</t>
  </si>
  <si>
    <t>A3.03.01 - SO 100_Silnice II/605</t>
  </si>
  <si>
    <t xml:space="preserve">    2 - Zakládání</t>
  </si>
  <si>
    <t xml:space="preserve">    3 - Svislé a kompletní konstrukce</t>
  </si>
  <si>
    <t>113107225</t>
  </si>
  <si>
    <t>Odstranění podkladu z kameniva drceného tl 500 mm strojně pl přes 200 m2</t>
  </si>
  <si>
    <t>1586133152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</si>
  <si>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</si>
  <si>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113154255</t>
  </si>
  <si>
    <t>Frézování živičného krytu tl 200 mm pruh š 1 m pl do 1000 m2 s překážkami v trase</t>
  </si>
  <si>
    <t>1348924812</t>
  </si>
  <si>
    <t>Frézování živičného podkladu nebo krytu s naložením na dopravní prostředek plochy přes 500 do 1 000 m2 s překážkami v trase pruhu šířky do 1 m, tloušťky vrstvy 200 mm</t>
  </si>
  <si>
    <t>Poznámka k položce:
Zhotovitel frézovanou drť odkoupí viz podmíkny zadávací dokumentace</t>
  </si>
  <si>
    <t>122251104</t>
  </si>
  <si>
    <t>Odkopávky a prokopávky nezapažené v hornině třídy těžitelnosti I, skupiny 3 objem do 500 m3 strojně</t>
  </si>
  <si>
    <t>39654530</t>
  </si>
  <si>
    <t>Odkopávky a prokopávky nezapažené strojně v hornině třídy těžitelnosti I skupiny 3 přes 100 do 500 m3</t>
  </si>
  <si>
    <t>"sanace podloží" 2682*0,20 "%"*0,25</t>
  </si>
  <si>
    <t>132151102</t>
  </si>
  <si>
    <t>Hloubení rýh nezapažených  š do 800 mm v hornině třídy těžitelnosti I, skupiny 1 a 2 objem do 50 m3 strojně</t>
  </si>
  <si>
    <t>-1376500992</t>
  </si>
  <si>
    <t>Hloubení nezapažených rýh šířky do 800 mm strojně s urovnáním dna do předepsaného profilu a spádu v hornině třídy těžitelnosti I skupiny 1 a 2 přes 20 do 50 m3</t>
  </si>
  <si>
    <t>"rýha pro drenáž" 270,00*0,30*0,45</t>
  </si>
  <si>
    <t>-1718662294</t>
  </si>
  <si>
    <t>2101949918</t>
  </si>
  <si>
    <t>170,55*10 'Přepočtené koeficientem množství</t>
  </si>
  <si>
    <t>171111111</t>
  </si>
  <si>
    <t>Hutnění zeminy pro spodní stavbu železnic tl do 20 cm</t>
  </si>
  <si>
    <t>1441777170</t>
  </si>
  <si>
    <t>Hutnění zeminy pro spodní stavbu železnic tloušťky vrstvy do 20 cm</t>
  </si>
  <si>
    <t>"komunikace-hutnění pláně" 2700</t>
  </si>
  <si>
    <t>47312257</t>
  </si>
  <si>
    <t>170,55*1,65 'Přepočtené koeficientem množství</t>
  </si>
  <si>
    <t>197534663</t>
  </si>
  <si>
    <t>134,10+36,45</t>
  </si>
  <si>
    <t>Zakládání</t>
  </si>
  <si>
    <t>212751106</t>
  </si>
  <si>
    <t>Trativod z drenážních trubek flexibilních PVC-U SN 4 perforace 360° včetně lože otevřený výkop DN 160 pro meliorace</t>
  </si>
  <si>
    <t>1478444705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</si>
  <si>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</si>
  <si>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214500211</t>
  </si>
  <si>
    <t>Zřízení výplně rýh s drenážním potrubím do DN 200 štěrkopískem v do 550 mm</t>
  </si>
  <si>
    <t>-852023689</t>
  </si>
  <si>
    <t>Zřízení výplně rýhy s drenážním potrubím z trub DN do 200 štěrkem, pískem nebo štěrkopískem, výšky přes 300 do 550 mm</t>
  </si>
  <si>
    <t>58344155</t>
  </si>
  <si>
    <t>štěrkodrť frakce 0/22</t>
  </si>
  <si>
    <t>-1521537443</t>
  </si>
  <si>
    <t>270*0,3*0,4* "tonáž"1,80</t>
  </si>
  <si>
    <t>58,32*1,04 'Přepočtené koeficientem množství</t>
  </si>
  <si>
    <t>Svislé a kompletní konstrukce</t>
  </si>
  <si>
    <t>-621627228</t>
  </si>
  <si>
    <t xml:space="preserve">Poznámka k položce:
0/63
</t>
  </si>
  <si>
    <t>564861111</t>
  </si>
  <si>
    <t>Podklad ze štěrkodrtě ŠD tl 200 mm</t>
  </si>
  <si>
    <t>1124357987</t>
  </si>
  <si>
    <t>Podklad ze štěrkodrti ŠD s rozprostřením a zhutněním, po zhutnění tl. 200 mm</t>
  </si>
  <si>
    <t>Poznámka k položce:
0/32</t>
  </si>
  <si>
    <t>564871111R1</t>
  </si>
  <si>
    <t>Provedení podkladu ze štěrkodrtě ŠD tl 250 mm fr.0/125 mm</t>
  </si>
  <si>
    <t>2524838</t>
  </si>
  <si>
    <t>"zlepšení podloží" 2682*0,20 "%"</t>
  </si>
  <si>
    <t>58344229</t>
  </si>
  <si>
    <t>štěrkodrť frakce 0/125</t>
  </si>
  <si>
    <t>-282280812</t>
  </si>
  <si>
    <t>"zlepšení podloží" 2682*0,20*2,0 "tuny"</t>
  </si>
  <si>
    <t>565166112</t>
  </si>
  <si>
    <t>Asfaltový beton vrstva podkladní ACP 22 (obalované kamenivo OKH) tl 90 mm š do 3 m</t>
  </si>
  <si>
    <t>223939452</t>
  </si>
  <si>
    <t>Asfaltový beton vrstva podkladní ACP 22 (obalované kamenivo hrubozrnné - OKH) s rozprostřením a zhutněním v pruhu šířky přes 1,5 do 3 m, po zhutnění tl. 90 mm</t>
  </si>
  <si>
    <t>1291833042</t>
  </si>
  <si>
    <t>2492</t>
  </si>
  <si>
    <t>573211109</t>
  </si>
  <si>
    <t>Postřik živičný spojovací z asfaltu v množství 0,50 kg/m2</t>
  </si>
  <si>
    <t>-1726743341</t>
  </si>
  <si>
    <t>Postřik spojovací PS bez posypu kamenivem z asfaltu silničního, v množství 0,50 kg/m2</t>
  </si>
  <si>
    <t>2664*2</t>
  </si>
  <si>
    <t>-467059919</t>
  </si>
  <si>
    <t>577155112</t>
  </si>
  <si>
    <t>Asfaltový beton vrstva ložní ACL 16 (ABH) tl 60 mm š do 3 m z nemodifikovaného asfaltu</t>
  </si>
  <si>
    <t>1962633985</t>
  </si>
  <si>
    <t>Asfaltový beton vrstva ložní ACL 16 (ABH) s rozprostřením a zhutněním z nemodifikovaného asfaltu v pruhu šířky do 3 m, po zhutnění tl. 60 mm</t>
  </si>
  <si>
    <t>800112022R1</t>
  </si>
  <si>
    <t>-1644384483</t>
  </si>
  <si>
    <t>800112022R01</t>
  </si>
  <si>
    <t>1994070588</t>
  </si>
  <si>
    <t>-243239282</t>
  </si>
  <si>
    <t>895941111</t>
  </si>
  <si>
    <t>Zřízení vpusti kanalizační uliční z betonových dílců typ UV-50 normální</t>
  </si>
  <si>
    <t>41219777</t>
  </si>
  <si>
    <t>-298970897</t>
  </si>
  <si>
    <t>-417118981</t>
  </si>
  <si>
    <t>915111111</t>
  </si>
  <si>
    <t>Vodorovné dopravní značení dělící čáry souvislé š 125 mm základní bílá barva</t>
  </si>
  <si>
    <t>-215911415</t>
  </si>
  <si>
    <t>Vodorovné dopravní značení stříkané barvou dělící čára šířky 125 mm souvislá bílá základní</t>
  </si>
  <si>
    <t>915121111</t>
  </si>
  <si>
    <t>Vodorovné dopravní značení vodící čáry souvislé š 250 mm základní bílá barva</t>
  </si>
  <si>
    <t>309150797</t>
  </si>
  <si>
    <t>Vodorovné dopravní značení stříkané barvou vodící čára bílá šířky 250 mm souvislá základní</t>
  </si>
  <si>
    <t>915211111</t>
  </si>
  <si>
    <t>Vodorovné dopravní značení dělící čáry souvislé š 125 mm bílý plast</t>
  </si>
  <si>
    <t>1317578772</t>
  </si>
  <si>
    <t>Vodorovné dopravní značení stříkaným plastem dělící čára šířky 125 mm souvislá bílá základní</t>
  </si>
  <si>
    <t>915221111</t>
  </si>
  <si>
    <t>Vodorovné dopravní značení vodící čáry souvislé š 250 mm bílý plast</t>
  </si>
  <si>
    <t>2125505960</t>
  </si>
  <si>
    <t>Vodorovné dopravní značení stříkaným plastem vodící čára bílá šířky 250 mm souvislá základní</t>
  </si>
  <si>
    <t>919122111</t>
  </si>
  <si>
    <t>Těsnění spár zálivkou za tepla pro komůrky š 10 mm hl 20 mm s těsnicím profilem</t>
  </si>
  <si>
    <t>-109779560</t>
  </si>
  <si>
    <t>Utěsnění dilatačních spár zálivkou za tepla v cementobetonovém nebo živičném krytu včetně adhezního nátěru s těsnicím profilem pod zálivkou, pro komůrky šířky 10 mm, hloubky 20 mm</t>
  </si>
  <si>
    <t>919735113</t>
  </si>
  <si>
    <t>Řezání stávajícího živičného krytu hl do 150 mm</t>
  </si>
  <si>
    <t>1446751751</t>
  </si>
  <si>
    <t>Řezání stávajícího živičného krytu nebo podkladu hloubky přes 100 do 150 mm</t>
  </si>
  <si>
    <t>34</t>
  </si>
  <si>
    <t>719412646</t>
  </si>
  <si>
    <t>35</t>
  </si>
  <si>
    <t>-1471416386</t>
  </si>
  <si>
    <t>3050,254*20 'Přepočtené koeficientem množství</t>
  </si>
  <si>
    <t>36</t>
  </si>
  <si>
    <t>-1263712099</t>
  </si>
  <si>
    <t>1812,75</t>
  </si>
  <si>
    <t>37</t>
  </si>
  <si>
    <t>998225111</t>
  </si>
  <si>
    <t>Přesun hmot pro pozemní komunikace s krytem z kamene, monolitickým betonovým nebo živičným</t>
  </si>
  <si>
    <t>117959790</t>
  </si>
  <si>
    <t>Přesun hmot pro komunikace s krytem z kameniva, monolitickým betonovým nebo živičným dopravní vzdálenost do 200 m jakékoliv délky objektu</t>
  </si>
  <si>
    <t>A3.03.02 - Vedlejší náklady</t>
  </si>
  <si>
    <t>-681849333</t>
  </si>
  <si>
    <t>Poznámka k položce:
Protokolární vytyčení s jednotlivými správci</t>
  </si>
  <si>
    <t>1978671224</t>
  </si>
  <si>
    <t>"vytyčení stavby a jejího obvodu" 1</t>
  </si>
  <si>
    <t>738678899</t>
  </si>
  <si>
    <t>"zaměření skutečného provádění stavby"1,0</t>
  </si>
  <si>
    <t>999524927</t>
  </si>
  <si>
    <t>Poznámka k položce:
Zejména konstrukce zakryté dalším postupem výstavby.</t>
  </si>
  <si>
    <t>"zaměření skutečného provedení, geometrický oddělovací plán" 1,0</t>
  </si>
  <si>
    <t>-1419870710</t>
  </si>
  <si>
    <t>Poznámka k položce:
3x v listinné podobě, 1 x ve formátu PDF, 1x ve formátu dwg.
Obsah dokumentace skutečného provedenís stavby je dána vyhl.č.499/2006 Sb v platném znění, příloha č.14</t>
  </si>
  <si>
    <t>600297867</t>
  </si>
  <si>
    <t xml:space="preserve">Poznámka k položce:
Zabezpečení stavby dle požadavků:
- Zákona č. 309/2006 Sb.
- NV 591/2006 Sb.
- Zákona č. 185/2001 Sb. a vyhl.č. 381/2001 Sb. – odpady
- NV 101/2005 Sb., NV 361/2007 Sb. – hyg.požadavky
- NV 168/2002 Sb. doprava na staveništi
- NV 378/2001 Sb. stavební stroje
- Zák.č. 133/1985 Sb. a vyhl.č. 246/2001 Sb. – pbř
- Vyhl.č. 132/1998 Sb., NV 362/2005 Sb. – zemní práce
</t>
  </si>
  <si>
    <t>-775727061</t>
  </si>
  <si>
    <t>Poznámka k položce:
V souladu s předpisy BOZP a plánem BOZP</t>
  </si>
  <si>
    <t>Dopravně inženýrská opatření</t>
  </si>
  <si>
    <t>2076414578</t>
  </si>
  <si>
    <t>Poznámka k položce:
Dopravně inženýrská opatření po dobu celé stavby, položka zahrnuje
-projednání a zajištění povolení DIO s DOSS
-osazení značení dle TP66 a řízení provozu proškolenými pracovníky
-montáž, pronájem a demontáž DIO
-zakrytí nebo úpravu stávajícího DZ v rozporu s DIO</t>
  </si>
  <si>
    <t>319961297</t>
  </si>
  <si>
    <t>Poznámka k položce:
Technická specifikace, položka obsahuje:
-dodání a osazení informačních tabulí v předepsaném provedení a množství s obsahem předepsaným zadavetelem
-veškeré nosné a upevňovací konstrukce
-základové konstrukce včetně nutných zemních prací
-demontáž a odvoz po skončení platnosti
-případné nutné opravy poškozených částí během platnosti</t>
  </si>
  <si>
    <t>1543788186</t>
  </si>
  <si>
    <t>043134000R1</t>
  </si>
  <si>
    <t xml:space="preserve">Zkoušky nad rámec povinných zkoušek </t>
  </si>
  <si>
    <t>952244592</t>
  </si>
  <si>
    <t>Poznámka k položce:
Podle požadavků objednatele.
Bude čerpáno dle požadavků TDI a s jeho souhlasem, miximálně do uvedené částky 10 000,- Kč bez DPH</t>
  </si>
  <si>
    <t>043134000R2</t>
  </si>
  <si>
    <t>Ostatní povinné zkoušky dle KZP</t>
  </si>
  <si>
    <t>-1853684637</t>
  </si>
  <si>
    <t>049103000</t>
  </si>
  <si>
    <t>Náklady vzniklé v souvislosti s realizací stavby</t>
  </si>
  <si>
    <t>1007690850</t>
  </si>
  <si>
    <t>Poznámka k položce:
Náklady spojené s informovaností o omezeném přístupu v souvislosti s realizací stavby.</t>
  </si>
  <si>
    <t>-1674310524</t>
  </si>
  <si>
    <t>Poznámka k položce:
Údržba, čištění, opravy komunikace po dobu výstavby</t>
  </si>
  <si>
    <t>B.3 - II.etapa</t>
  </si>
  <si>
    <t>B3.03.01 - SO 100_Silnice II/605</t>
  </si>
  <si>
    <t>1923227224</t>
  </si>
  <si>
    <t>113154325</t>
  </si>
  <si>
    <t>Frézování živičného krytu tl 200 mm pruh š 1 m pl do 10000 m2 bez překážek v trase</t>
  </si>
  <si>
    <t>-512556944</t>
  </si>
  <si>
    <t>Frézování živičného podkladu nebo krytu s naložením na dopravní prostředek plochy přes 1 000 do 10 000 m2 bez překážek v trase pruhu šířky do 1 m, tloušťky vrstvy 200 mm</t>
  </si>
  <si>
    <t>Poznámka k položce:
Zhotovitel frézovanou drť odkoupí viz podmínky zadávací dokumentace.</t>
  </si>
  <si>
    <t>4087</t>
  </si>
  <si>
    <t>58</t>
  </si>
  <si>
    <t>-373625730</t>
  </si>
  <si>
    <t>"pro sanaci" 905,24*0,25</t>
  </si>
  <si>
    <t>130901113</t>
  </si>
  <si>
    <t>Bourání kcí v hloubených vykopávkách ze zdiva kamenného na MC ručně</t>
  </si>
  <si>
    <t>1399018182</t>
  </si>
  <si>
    <t>Bourání konstrukcí v hloubených vykopávkách ručně s přemístěním suti na hromady na vzdálenost do 20 m nebo s naložením na dopravní prostředek ze zdiva kamenného, pro jakýkoliv druh kamene na maltu cementovou</t>
  </si>
  <si>
    <t>"obklad čela propustku" 33,00*0,20</t>
  </si>
  <si>
    <t>130901123</t>
  </si>
  <si>
    <t>Bourání kcí v hloubených vykopávkách ze zdiva ze ŽB nebo předpjatého ručně</t>
  </si>
  <si>
    <t>1977611220</t>
  </si>
  <si>
    <t>Bourání konstrukcí v hloubených vykopávkách ručně s přemístěním suti na hromady na vzdálenost do 20 m nebo s naložením na dopravní prostředek z betonu železového nebo předpjatého</t>
  </si>
  <si>
    <t>"čela propustků" 29,00</t>
  </si>
  <si>
    <t>132151104</t>
  </si>
  <si>
    <t>Hloubení rýh nezapažených  š do 800 mm v hornině třídy těžitelnosti I, skupiny 1 a 2 objem přes 100 m3 strojně</t>
  </si>
  <si>
    <t>-1533606831</t>
  </si>
  <si>
    <t>Hloubení nezapažených rýh šířky do 800 mm strojně s urovnáním dna do předepsaného profilu a spádu v hornině třídy těžitelnosti I skupiny 1 a 2 přes 100 m3</t>
  </si>
  <si>
    <t>"pro drenáž" 1192*0,3*0,45</t>
  </si>
  <si>
    <t>350838460</t>
  </si>
  <si>
    <t>160,92+226,31</t>
  </si>
  <si>
    <t>1394173629</t>
  </si>
  <si>
    <t>387,23*10 'Přepočtené koeficientem množství</t>
  </si>
  <si>
    <t>"komunikace, plíň" 4500</t>
  </si>
  <si>
    <t>-1477848280</t>
  </si>
  <si>
    <t>387,23*1,65 'Přepočtené koeficientem množství</t>
  </si>
  <si>
    <t>49569014</t>
  </si>
  <si>
    <t>181001131R1</t>
  </si>
  <si>
    <t>2126924491</t>
  </si>
  <si>
    <t>182151111</t>
  </si>
  <si>
    <t>Svahování v zářezech v hornině třídy těžitelnosti I, skupiny 1 až 3</t>
  </si>
  <si>
    <t>2078181536</t>
  </si>
  <si>
    <t>Svahování trvalých svahů do projektovaných profilů strojně s potřebným přemístěním výkopku při svahování v zářezech v hornině třídy těžitelnosti I, skupiny 1 až 3</t>
  </si>
  <si>
    <t>670,00</t>
  </si>
  <si>
    <t>1192*0,3*0,4*1,8</t>
  </si>
  <si>
    <t>257,472*1,04 'Přepočtené koeficientem množství</t>
  </si>
  <si>
    <t>500119033R1</t>
  </si>
  <si>
    <t>-374131269</t>
  </si>
  <si>
    <t>Poznámka k položce:
0/63</t>
  </si>
  <si>
    <t xml:space="preserve">Poznámka k položce:
0/32
</t>
  </si>
  <si>
    <t>1038594164</t>
  </si>
  <si>
    <t>"zlepšení podloží" 4527*0,20 "%"</t>
  </si>
  <si>
    <t>482132732</t>
  </si>
  <si>
    <t>"zlepšení podloží" 4527*0,20*2,0 "tuny"</t>
  </si>
  <si>
    <t>564871116</t>
  </si>
  <si>
    <t>Podklad ze štěrkodrtě ŠD tl. 300 mm</t>
  </si>
  <si>
    <t>-254618025</t>
  </si>
  <si>
    <t>Podklad ze štěrkodrti ŠD s rozprostřením a zhutněním, po zhutnění tl. 300 mm</t>
  </si>
  <si>
    <t>"krajnice" 180</t>
  </si>
  <si>
    <t>871238111</t>
  </si>
  <si>
    <t>Kladení drenážního potrubí z tvrdého PVC průměru do 200 mm</t>
  </si>
  <si>
    <t>-447290391</t>
  </si>
  <si>
    <t>Kladení drenážního potrubí z plastických hmot do připravené rýhy z tvrdého PVC, průměru přes 150 do 200 mm</t>
  </si>
  <si>
    <t>28611225</t>
  </si>
  <si>
    <t>trubka drenážní flexibilní celoperforovaná PVC-U SN 4 DN 160 pro meliorace, dočasné nebo odlehčovací drenáže</t>
  </si>
  <si>
    <t>1347235312</t>
  </si>
  <si>
    <t>-265150268</t>
  </si>
  <si>
    <t>911331161</t>
  </si>
  <si>
    <t>Svodidlo ocelové jednostranné zádržnosti H4 typ KB3 RH4 se zaberaněním sloupků v rozmezí do 2 m</t>
  </si>
  <si>
    <t>111396201</t>
  </si>
  <si>
    <t>Silniční svodidlo s osazením sloupků zaberaněním ocelové úroveň zádržnosti H4 vzdálenosti sloupků do 2 m jednostranné</t>
  </si>
  <si>
    <t>911331411</t>
  </si>
  <si>
    <t>Náběh ocelového svodidla jednostranný délky do 4 m se zaberaněním sloupků v rozmezí do 2 m</t>
  </si>
  <si>
    <t>1877569944</t>
  </si>
  <si>
    <t>Silniční svodidlo s osazením sloupků zaberaněním ocelové náběh jednostranný, délky do 4 m</t>
  </si>
  <si>
    <t>912211121</t>
  </si>
  <si>
    <t>Montáž směrového sloupku z plastických hmot na svodidlo</t>
  </si>
  <si>
    <t>-35093077</t>
  </si>
  <si>
    <t>Montáž směrového sloupku plastového s odrazkou přišroubováním na svodidlo</t>
  </si>
  <si>
    <t>40445158</t>
  </si>
  <si>
    <t>sloupek směrový silniční plastový 1,2m</t>
  </si>
  <si>
    <t>311421914</t>
  </si>
  <si>
    <t>1003055952</t>
  </si>
  <si>
    <t>38</t>
  </si>
  <si>
    <t>1383389116</t>
  </si>
  <si>
    <t>39</t>
  </si>
  <si>
    <t>915131111</t>
  </si>
  <si>
    <t>Vodorovné dopravní značení přechody pro chodce, šipky, symboly základní bílá barva</t>
  </si>
  <si>
    <t>-1570303680</t>
  </si>
  <si>
    <t>Vodorovné dopravní značení stříkané barvou přechody pro chodce, šipky, symboly bílé základní</t>
  </si>
  <si>
    <t>40</t>
  </si>
  <si>
    <t>1691144423</t>
  </si>
  <si>
    <t>41</t>
  </si>
  <si>
    <t>-1284587596</t>
  </si>
  <si>
    <t>42</t>
  </si>
  <si>
    <t>915231111</t>
  </si>
  <si>
    <t>Vodorovné dopravní značení přechody pro chodce, šipky, symboly bílý plast</t>
  </si>
  <si>
    <t>-163011200</t>
  </si>
  <si>
    <t>Vodorovné dopravní značení stříkaným plastem přechody pro chodce, šipky, symboly nápisy bílé základní</t>
  </si>
  <si>
    <t>43</t>
  </si>
  <si>
    <t>-863935390</t>
  </si>
  <si>
    <t>44</t>
  </si>
  <si>
    <t>-1807751178</t>
  </si>
  <si>
    <t>45</t>
  </si>
  <si>
    <t>46</t>
  </si>
  <si>
    <t>1956202458</t>
  </si>
  <si>
    <t>47</t>
  </si>
  <si>
    <t>938908411</t>
  </si>
  <si>
    <t>Čištění vozovek splachováním vodou</t>
  </si>
  <si>
    <t>1592985273</t>
  </si>
  <si>
    <t>Čištění vozovek splachováním vodou povrchu podkladu nebo krytu živičného, betonového nebo dlážděného</t>
  </si>
  <si>
    <t>48</t>
  </si>
  <si>
    <t>938909311</t>
  </si>
  <si>
    <t>Čištění vozovek metením strojně podkladu nebo krytu betonového nebo živičného</t>
  </si>
  <si>
    <t>-400934758</t>
  </si>
  <si>
    <t>Čištění vozovek metením bláta, prachu nebo hlinitého nánosu s odklizením na hromady na vzdálenost do 20 m nebo naložením na dopravní prostředek strojně povrchu podkladu nebo krytu betonového nebo živičného</t>
  </si>
  <si>
    <t>49</t>
  </si>
  <si>
    <t>938909331</t>
  </si>
  <si>
    <t>Čištění vozovek metením ručně podkladu nebo krytu betonového nebo živičného</t>
  </si>
  <si>
    <t>667042286</t>
  </si>
  <si>
    <t>Čištění vozovek metením bláta, prachu nebo hlinitého nánosu s odklizením na hromady na vzdálenost do 20 m nebo naložením na dopravní prostředek ručně povrchu podkladu nebo krytu betonového nebo živičného</t>
  </si>
  <si>
    <t>50</t>
  </si>
  <si>
    <t>966005311</t>
  </si>
  <si>
    <t>Rozebrání a odstranění silničního svodidla s jednou pásnicí</t>
  </si>
  <si>
    <t>725078264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</si>
  <si>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</si>
  <si>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51</t>
  </si>
  <si>
    <t>1411349701</t>
  </si>
  <si>
    <t>52</t>
  </si>
  <si>
    <t>966118115R1</t>
  </si>
  <si>
    <t>Bourání propustku z prefa rámu 1000/2000 mm</t>
  </si>
  <si>
    <t>-445871970</t>
  </si>
  <si>
    <t xml:space="preserve">Bourání propustku z prefa rámu 1000/2000 mm s odklizením a uložením vybouraného materiálu na skládku na vzdálenost do 3 m nebo s naložením na dopravní prostředek </t>
  </si>
  <si>
    <t>53</t>
  </si>
  <si>
    <t>1401598014</t>
  </si>
  <si>
    <t>3065+2,8+65,04+2092,544</t>
  </si>
  <si>
    <t>54</t>
  </si>
  <si>
    <t>641072785</t>
  </si>
  <si>
    <t>5225,384*20 'Přepočtené koeficientem množství</t>
  </si>
  <si>
    <t>55</t>
  </si>
  <si>
    <t>1660165637</t>
  </si>
  <si>
    <t>2,8+65,04</t>
  </si>
  <si>
    <t>56</t>
  </si>
  <si>
    <t>993666350</t>
  </si>
  <si>
    <t>57</t>
  </si>
  <si>
    <t>B3.03.02 - SO 100_Silnice II/605_propustek</t>
  </si>
  <si>
    <t xml:space="preserve">    4 - Vodorovné konstrukce</t>
  </si>
  <si>
    <t>131151103</t>
  </si>
  <si>
    <t>Hloubení jam nezapažených v hornině třídy těžitelnosti I, skupiny 1 a 2 objem do 100 m3 strojně</t>
  </si>
  <si>
    <t>648640717</t>
  </si>
  <si>
    <t>Hloubení nezapažených jam a zářezů strojně s urovnáním dna do předepsaného profilu a spádu v hornině třídy těžitelnosti I skupiny 1 a 2 přes 50 do 100 m3</t>
  </si>
  <si>
    <t>"propustek" 88,00</t>
  </si>
  <si>
    <t>132151101</t>
  </si>
  <si>
    <t>Hloubení rýh nezapažených  š do 800 mm v hornině třídy těžitelnosti I, skupiny 1 a 2 objem do 20 m3 strojně</t>
  </si>
  <si>
    <t>-1198068014</t>
  </si>
  <si>
    <t>Hloubení nezapažených rýh šířky do 800 mm strojně s urovnáním dna do předepsaného profilu a spádu v hornině třídy těžitelnosti I skupiny 1 a 2 do 20 m3</t>
  </si>
  <si>
    <t>"pro zajišťovací prahy" ((2,65*2+2,50)*0,60*0,80)*4</t>
  </si>
  <si>
    <t>-1164754194</t>
  </si>
  <si>
    <t>"propustek, pod čely" 70,00"m2"*0,30</t>
  </si>
  <si>
    <t>-1667320562</t>
  </si>
  <si>
    <t>88,00+14,976+21,00</t>
  </si>
  <si>
    <t>-1629509294</t>
  </si>
  <si>
    <t>123,976*10 'Přepočtené koeficientem množství</t>
  </si>
  <si>
    <t>Poplatek za uložení zeminy a kamení na  skládce (skládkovné) kód odpadu 17 05 04</t>
  </si>
  <si>
    <t>-1300043424</t>
  </si>
  <si>
    <t>123,976*1,65 'Přepočtené koeficientem množství</t>
  </si>
  <si>
    <t>1886164662</t>
  </si>
  <si>
    <t>174111101</t>
  </si>
  <si>
    <t>Zásyp jam, šachet rýh nebo kolem objektů sypaninou se zhutněním ručně</t>
  </si>
  <si>
    <t>-1119203852</t>
  </si>
  <si>
    <t>Zásyp sypaninou z jakékoliv horniny ručně s uložením výkopku ve vrstvách se zhutněním jam, šachet, rýh nebo kolem objektů v těchto vykopávkách</t>
  </si>
  <si>
    <t>"nad potrubím"((21,00+8,00)/2)*3,60*2,3</t>
  </si>
  <si>
    <t>175112101</t>
  </si>
  <si>
    <t>Obsypání potrubí při překopech inženýrských sítí ručně objem do 10 m3</t>
  </si>
  <si>
    <t>2133142308</t>
  </si>
  <si>
    <t>Obsypání potrubí při překopech inženýrských sítí ručně objemu do 10 m3 sypaninou z vhodných horniny třídy těžitelnosti I a II, skupiny 1 až 4 nebo materiálem připraveným podél výkopu ve vzdálenosti do 3 m od jeho kraje pro jakoukoliv hloubku výkopu a míru zhutnění bez prohození sypaniny</t>
  </si>
  <si>
    <t>"pro zajišťovací prahy" ((2,65*2+2,50)*0,30*0,80)*6</t>
  </si>
  <si>
    <t>175151101</t>
  </si>
  <si>
    <t>Obsypání potrubí strojně sypaninou bez prohození, uloženou do 3 m</t>
  </si>
  <si>
    <t>1066201512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</si>
  <si>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</si>
  <si>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((3,00+3,600)/2)*1,00*21,00-(0,40)^2*3,14*21,00*2</t>
  </si>
  <si>
    <t>58331200</t>
  </si>
  <si>
    <t>štěrkopísek netříděný zásypový</t>
  </si>
  <si>
    <t>-1344246804</t>
  </si>
  <si>
    <t>48,199*2 'Přepočtené koeficientem množství</t>
  </si>
  <si>
    <t>Vodorovné konstrukce</t>
  </si>
  <si>
    <t>451313521</t>
  </si>
  <si>
    <t>Podkladní vrstva z betonu prostého se zvýšenými nároky na prostředí pod dlažbu tl do 150 mm</t>
  </si>
  <si>
    <t>-635972772</t>
  </si>
  <si>
    <t>Podkladní vrstva z betonu prostého pod dlažbu se zvýšenými nároky na prostředí tl. přes 100 do 150 mm</t>
  </si>
  <si>
    <t>451572111</t>
  </si>
  <si>
    <t>Lože pod potrubí otevřený výkop z kameniva drobného těženého</t>
  </si>
  <si>
    <t>784039252</t>
  </si>
  <si>
    <t>Lože pod potrubí, stoky a drobné objekty v otevřeném výkopu z kameniva drobného těženého 0 až 4 mm</t>
  </si>
  <si>
    <t>"pod roury" 3,00*21,00*0,13</t>
  </si>
  <si>
    <t>452318510</t>
  </si>
  <si>
    <t>Zajišťovací práh z betonu prostého se zvýšenými nároky na prostředí</t>
  </si>
  <si>
    <t>851939871</t>
  </si>
  <si>
    <t>Zajišťovací práh z betonu prostého se zvýšenými nároky na prostředí na dně a ve svahu melioračních kanálů s patkami nebo bez patek</t>
  </si>
  <si>
    <t>((2,65*2+2,50)*0,30*0,80)*4</t>
  </si>
  <si>
    <t>465513228</t>
  </si>
  <si>
    <t>Dlažba z lomového kamene na cementovou maltu s vyspárováním tl 250 mm pro hráze</t>
  </si>
  <si>
    <t>916574385</t>
  </si>
  <si>
    <t>Dlažba z lomového kamene lomařsky upraveného vodorovná nebo ve sklonu na cementovou maltu ze 400 kg cementu na m3 malty, s vyspárováním cementovou maltou MCs tl. 250 mm</t>
  </si>
  <si>
    <t>"břehy,dno"(((4,7+1,50)*2,65)*2+4,70*2,50)*2</t>
  </si>
  <si>
    <t>"čela"((2,5+4,0)/2)*2,65*2</t>
  </si>
  <si>
    <t>919551116</t>
  </si>
  <si>
    <t>Zřízení propustku z trub plastových PE rýhovaných se spojkami nebo s hrdlem DN 800 mm</t>
  </si>
  <si>
    <t>-511813268</t>
  </si>
  <si>
    <t>Zřízení propustku z trub plastových polyetylenových rýhovaných se spojkami nebo s hrdlem DN 800 mm</t>
  </si>
  <si>
    <t>21*2</t>
  </si>
  <si>
    <t>28614472</t>
  </si>
  <si>
    <t>trubka kanalizační PP korugovaná pro velké průměry DN 800x6000mm SN10</t>
  </si>
  <si>
    <t>1628353605</t>
  </si>
  <si>
    <t>42*1,015 'Přepočtené koeficientem množství</t>
  </si>
  <si>
    <t>919551116R1</t>
  </si>
  <si>
    <t>Seříznutí kanalizační roury do předepsaného tvaru</t>
  </si>
  <si>
    <t>-1410219648</t>
  </si>
  <si>
    <t>"čela" 4</t>
  </si>
  <si>
    <t>938902202</t>
  </si>
  <si>
    <t>Čištění příkopů ručně š dna do 400 mm objem nánosu do 0,30 m3/m</t>
  </si>
  <si>
    <t>-1272882961</t>
  </si>
  <si>
    <t>Čištění příkopů komunikací s odstraněním travnatého porostu nebo nánosu s naložením na dopravní prostředek nebo s přemístěním na hromady na vzdálenost do 20 m ručně při šířce dna do 400 mm a objemu nánosu přes 0,15 do 0,30 m3/m</t>
  </si>
  <si>
    <t>998318011</t>
  </si>
  <si>
    <t>Přesun hmot pro meliorační kanály</t>
  </si>
  <si>
    <t>1098915559</t>
  </si>
  <si>
    <t>Přesun hmot pro meliorační kanály dopravní vzdálenost do 1 000 m</t>
  </si>
  <si>
    <t>B3.03.03 - Vedlejší náklady</t>
  </si>
  <si>
    <t>-801855658</t>
  </si>
  <si>
    <t>-1081715976</t>
  </si>
  <si>
    <t>87163016</t>
  </si>
  <si>
    <t>1731198323</t>
  </si>
  <si>
    <t>-1466864611</t>
  </si>
  <si>
    <t>396878811</t>
  </si>
  <si>
    <t>-1274124582</t>
  </si>
  <si>
    <t>-904139608</t>
  </si>
  <si>
    <t>783903302</t>
  </si>
  <si>
    <t>-1623718723</t>
  </si>
  <si>
    <t>-1272953373</t>
  </si>
  <si>
    <t>-577991744</t>
  </si>
  <si>
    <t>257734770</t>
  </si>
  <si>
    <t>1935246055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</si>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</sst>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36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36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32</v>
      </c>
      <c r="AO17" s="23"/>
      <c r="AP17" s="23"/>
      <c r="AQ17" s="23"/>
      <c r="AR17" s="21"/>
      <c r="BE17" s="32"/>
      <c r="BS17" s="18" t="s">
        <v>39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"/>
      <c r="BS20" s="18" t="s">
        <v>39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45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46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47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48</v>
      </c>
      <c r="E29" s="49"/>
      <c r="F29" s="33" t="s">
        <v>49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50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51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52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53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55</v>
      </c>
      <c r="U35" s="56"/>
      <c r="V35" s="56"/>
      <c r="W35" s="56"/>
      <c r="X35" s="58" t="s">
        <v>56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57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2018/X0005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II/605 Mýto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Mýto v Čechách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IF(AN8="","",AN8)</f>
        <v>4. 3. 2020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Mýto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37</v>
      </c>
      <c r="AJ49" s="42"/>
      <c r="AK49" s="42"/>
      <c r="AL49" s="42"/>
      <c r="AM49" s="75" t="str">
        <f>IF(E17="","",E17)</f>
        <v>Road Project s.r.o.</v>
      </c>
      <c r="AN49" s="66"/>
      <c r="AO49" s="66"/>
      <c r="AP49" s="66"/>
      <c r="AQ49" s="42"/>
      <c r="AR49" s="46"/>
      <c r="AS49" s="76" t="s">
        <v>58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35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40</v>
      </c>
      <c r="AJ50" s="42"/>
      <c r="AK50" s="42"/>
      <c r="AL50" s="42"/>
      <c r="AM50" s="75" t="str">
        <f>IF(E20="","",E20)</f>
        <v>Area Projekt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59</v>
      </c>
      <c r="D52" s="89"/>
      <c r="E52" s="89"/>
      <c r="F52" s="89"/>
      <c r="G52" s="89"/>
      <c r="H52" s="90"/>
      <c r="I52" s="91" t="s">
        <v>60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61</v>
      </c>
      <c r="AH52" s="89"/>
      <c r="AI52" s="89"/>
      <c r="AJ52" s="89"/>
      <c r="AK52" s="89"/>
      <c r="AL52" s="89"/>
      <c r="AM52" s="89"/>
      <c r="AN52" s="91" t="s">
        <v>62</v>
      </c>
      <c r="AO52" s="89"/>
      <c r="AP52" s="89"/>
      <c r="AQ52" s="93" t="s">
        <v>63</v>
      </c>
      <c r="AR52" s="46"/>
      <c r="AS52" s="94" t="s">
        <v>64</v>
      </c>
      <c r="AT52" s="95" t="s">
        <v>65</v>
      </c>
      <c r="AU52" s="95" t="s">
        <v>66</v>
      </c>
      <c r="AV52" s="95" t="s">
        <v>67</v>
      </c>
      <c r="AW52" s="95" t="s">
        <v>68</v>
      </c>
      <c r="AX52" s="95" t="s">
        <v>69</v>
      </c>
      <c r="AY52" s="95" t="s">
        <v>70</v>
      </c>
      <c r="AZ52" s="95" t="s">
        <v>71</v>
      </c>
      <c r="BA52" s="95" t="s">
        <v>72</v>
      </c>
      <c r="BB52" s="95" t="s">
        <v>73</v>
      </c>
      <c r="BC52" s="95" t="s">
        <v>74</v>
      </c>
      <c r="BD52" s="96" t="s">
        <v>75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ROUND(AG55+AG65+AG75,2)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ROUND(AS55+AS65+AS75,2)</f>
        <v>0</v>
      </c>
      <c r="AT54" s="108">
        <f>ROUND(SUM(AV54:AW54),2)</f>
        <v>0</v>
      </c>
      <c r="AU54" s="109">
        <f>ROUND(AU55+AU65+AU75,5)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ROUND(AZ55+AZ65+AZ75,2)</f>
        <v>0</v>
      </c>
      <c r="BA54" s="108">
        <f>ROUND(BA55+BA65+BA75,2)</f>
        <v>0</v>
      </c>
      <c r="BB54" s="108">
        <f>ROUND(BB55+BB65+BB75,2)</f>
        <v>0</v>
      </c>
      <c r="BC54" s="108">
        <f>ROUND(BC55+BC65+BC75,2)</f>
        <v>0</v>
      </c>
      <c r="BD54" s="110">
        <f>ROUND(BD55+BD65+BD75,2)</f>
        <v>0</v>
      </c>
      <c r="BE54" s="6"/>
      <c r="BS54" s="111" t="s">
        <v>77</v>
      </c>
      <c r="BT54" s="111" t="s">
        <v>78</v>
      </c>
      <c r="BU54" s="112" t="s">
        <v>79</v>
      </c>
      <c r="BV54" s="111" t="s">
        <v>80</v>
      </c>
      <c r="BW54" s="111" t="s">
        <v>5</v>
      </c>
      <c r="BX54" s="111" t="s">
        <v>81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82</v>
      </c>
      <c r="E55" s="115"/>
      <c r="F55" s="115"/>
      <c r="G55" s="115"/>
      <c r="H55" s="115"/>
      <c r="I55" s="116"/>
      <c r="J55" s="115" t="s">
        <v>83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ROUND(AG56+AG61,2)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84</v>
      </c>
      <c r="AR55" s="120"/>
      <c r="AS55" s="121">
        <f>ROUND(AS56+AS61,2)</f>
        <v>0</v>
      </c>
      <c r="AT55" s="122">
        <f>ROUND(SUM(AV55:AW55),2)</f>
        <v>0</v>
      </c>
      <c r="AU55" s="123">
        <f>ROUND(AU56+AU61,5)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ROUND(AZ56+AZ61,2)</f>
        <v>0</v>
      </c>
      <c r="BA55" s="122">
        <f>ROUND(BA56+BA61,2)</f>
        <v>0</v>
      </c>
      <c r="BB55" s="122">
        <f>ROUND(BB56+BB61,2)</f>
        <v>0</v>
      </c>
      <c r="BC55" s="122">
        <f>ROUND(BC56+BC61,2)</f>
        <v>0</v>
      </c>
      <c r="BD55" s="124">
        <f>ROUND(BD56+BD61,2)</f>
        <v>0</v>
      </c>
      <c r="BE55" s="7"/>
      <c r="BS55" s="125" t="s">
        <v>77</v>
      </c>
      <c r="BT55" s="125" t="s">
        <v>85</v>
      </c>
      <c r="BU55" s="125" t="s">
        <v>79</v>
      </c>
      <c r="BV55" s="125" t="s">
        <v>80</v>
      </c>
      <c r="BW55" s="125" t="s">
        <v>86</v>
      </c>
      <c r="BX55" s="125" t="s">
        <v>5</v>
      </c>
      <c r="CL55" s="125" t="s">
        <v>19</v>
      </c>
      <c r="CM55" s="125" t="s">
        <v>87</v>
      </c>
    </row>
    <row r="56" spans="1:90" s="4" customFormat="1" ht="16.5" customHeight="1">
      <c r="A56" s="4"/>
      <c r="B56" s="65"/>
      <c r="C56" s="126"/>
      <c r="D56" s="126"/>
      <c r="E56" s="127" t="s">
        <v>88</v>
      </c>
      <c r="F56" s="127"/>
      <c r="G56" s="127"/>
      <c r="H56" s="127"/>
      <c r="I56" s="127"/>
      <c r="J56" s="126"/>
      <c r="K56" s="127" t="s">
        <v>89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ROUND(SUM(AG57:AG60),2)</f>
        <v>0</v>
      </c>
      <c r="AH56" s="126"/>
      <c r="AI56" s="126"/>
      <c r="AJ56" s="126"/>
      <c r="AK56" s="126"/>
      <c r="AL56" s="126"/>
      <c r="AM56" s="126"/>
      <c r="AN56" s="129">
        <f>SUM(AG56,AT56)</f>
        <v>0</v>
      </c>
      <c r="AO56" s="126"/>
      <c r="AP56" s="126"/>
      <c r="AQ56" s="130" t="s">
        <v>90</v>
      </c>
      <c r="AR56" s="67"/>
      <c r="AS56" s="131">
        <f>ROUND(SUM(AS57:AS60),2)</f>
        <v>0</v>
      </c>
      <c r="AT56" s="132">
        <f>ROUND(SUM(AV56:AW56),2)</f>
        <v>0</v>
      </c>
      <c r="AU56" s="133">
        <f>ROUND(SUM(AU57:AU60),5)</f>
        <v>0</v>
      </c>
      <c r="AV56" s="132">
        <f>ROUND(AZ56*L29,2)</f>
        <v>0</v>
      </c>
      <c r="AW56" s="132">
        <f>ROUND(BA56*L30,2)</f>
        <v>0</v>
      </c>
      <c r="AX56" s="132">
        <f>ROUND(BB56*L29,2)</f>
        <v>0</v>
      </c>
      <c r="AY56" s="132">
        <f>ROUND(BC56*L30,2)</f>
        <v>0</v>
      </c>
      <c r="AZ56" s="132">
        <f>ROUND(SUM(AZ57:AZ60),2)</f>
        <v>0</v>
      </c>
      <c r="BA56" s="132">
        <f>ROUND(SUM(BA57:BA60),2)</f>
        <v>0</v>
      </c>
      <c r="BB56" s="132">
        <f>ROUND(SUM(BB57:BB60),2)</f>
        <v>0</v>
      </c>
      <c r="BC56" s="132">
        <f>ROUND(SUM(BC57:BC60),2)</f>
        <v>0</v>
      </c>
      <c r="BD56" s="134">
        <f>ROUND(SUM(BD57:BD60),2)</f>
        <v>0</v>
      </c>
      <c r="BE56" s="4"/>
      <c r="BS56" s="135" t="s">
        <v>77</v>
      </c>
      <c r="BT56" s="135" t="s">
        <v>87</v>
      </c>
      <c r="BU56" s="135" t="s">
        <v>79</v>
      </c>
      <c r="BV56" s="135" t="s">
        <v>80</v>
      </c>
      <c r="BW56" s="135" t="s">
        <v>91</v>
      </c>
      <c r="BX56" s="135" t="s">
        <v>86</v>
      </c>
      <c r="CL56" s="135" t="s">
        <v>19</v>
      </c>
    </row>
    <row r="57" spans="1:90" s="4" customFormat="1" ht="16.5" customHeight="1">
      <c r="A57" s="136" t="s">
        <v>92</v>
      </c>
      <c r="B57" s="65"/>
      <c r="C57" s="126"/>
      <c r="D57" s="126"/>
      <c r="E57" s="126"/>
      <c r="F57" s="127" t="s">
        <v>93</v>
      </c>
      <c r="G57" s="127"/>
      <c r="H57" s="127"/>
      <c r="I57" s="127"/>
      <c r="J57" s="127"/>
      <c r="K57" s="126"/>
      <c r="L57" s="127" t="s">
        <v>94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9">
        <f>'A1.01.01 - SO 101 Chodník...'!J34</f>
        <v>0</v>
      </c>
      <c r="AH57" s="126"/>
      <c r="AI57" s="126"/>
      <c r="AJ57" s="126"/>
      <c r="AK57" s="126"/>
      <c r="AL57" s="126"/>
      <c r="AM57" s="126"/>
      <c r="AN57" s="129">
        <f>SUM(AG57,AT57)</f>
        <v>0</v>
      </c>
      <c r="AO57" s="126"/>
      <c r="AP57" s="126"/>
      <c r="AQ57" s="130" t="s">
        <v>90</v>
      </c>
      <c r="AR57" s="67"/>
      <c r="AS57" s="131">
        <v>0</v>
      </c>
      <c r="AT57" s="132">
        <f>ROUND(SUM(AV57:AW57),2)</f>
        <v>0</v>
      </c>
      <c r="AU57" s="133">
        <f>'A1.01.01 - SO 101 Chodník...'!P96</f>
        <v>0</v>
      </c>
      <c r="AV57" s="132">
        <f>'A1.01.01 - SO 101 Chodník...'!J37</f>
        <v>0</v>
      </c>
      <c r="AW57" s="132">
        <f>'A1.01.01 - SO 101 Chodník...'!J38</f>
        <v>0</v>
      </c>
      <c r="AX57" s="132">
        <f>'A1.01.01 - SO 101 Chodník...'!J39</f>
        <v>0</v>
      </c>
      <c r="AY57" s="132">
        <f>'A1.01.01 - SO 101 Chodník...'!J40</f>
        <v>0</v>
      </c>
      <c r="AZ57" s="132">
        <f>'A1.01.01 - SO 101 Chodník...'!F37</f>
        <v>0</v>
      </c>
      <c r="BA57" s="132">
        <f>'A1.01.01 - SO 101 Chodník...'!F38</f>
        <v>0</v>
      </c>
      <c r="BB57" s="132">
        <f>'A1.01.01 - SO 101 Chodník...'!F39</f>
        <v>0</v>
      </c>
      <c r="BC57" s="132">
        <f>'A1.01.01 - SO 101 Chodník...'!F40</f>
        <v>0</v>
      </c>
      <c r="BD57" s="134">
        <f>'A1.01.01 - SO 101 Chodník...'!F41</f>
        <v>0</v>
      </c>
      <c r="BE57" s="4"/>
      <c r="BT57" s="135" t="s">
        <v>95</v>
      </c>
      <c r="BV57" s="135" t="s">
        <v>80</v>
      </c>
      <c r="BW57" s="135" t="s">
        <v>96</v>
      </c>
      <c r="BX57" s="135" t="s">
        <v>91</v>
      </c>
      <c r="CL57" s="135" t="s">
        <v>19</v>
      </c>
    </row>
    <row r="58" spans="1:90" s="4" customFormat="1" ht="16.5" customHeight="1">
      <c r="A58" s="136" t="s">
        <v>92</v>
      </c>
      <c r="B58" s="65"/>
      <c r="C58" s="126"/>
      <c r="D58" s="126"/>
      <c r="E58" s="126"/>
      <c r="F58" s="127" t="s">
        <v>97</v>
      </c>
      <c r="G58" s="127"/>
      <c r="H58" s="127"/>
      <c r="I58" s="127"/>
      <c r="J58" s="127"/>
      <c r="K58" s="126"/>
      <c r="L58" s="127" t="s">
        <v>98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9">
        <f>'A1.01.02 - SO 101_Chodník...'!J34</f>
        <v>0</v>
      </c>
      <c r="AH58" s="126"/>
      <c r="AI58" s="126"/>
      <c r="AJ58" s="126"/>
      <c r="AK58" s="126"/>
      <c r="AL58" s="126"/>
      <c r="AM58" s="126"/>
      <c r="AN58" s="129">
        <f>SUM(AG58,AT58)</f>
        <v>0</v>
      </c>
      <c r="AO58" s="126"/>
      <c r="AP58" s="126"/>
      <c r="AQ58" s="130" t="s">
        <v>90</v>
      </c>
      <c r="AR58" s="67"/>
      <c r="AS58" s="131">
        <v>0</v>
      </c>
      <c r="AT58" s="132">
        <f>ROUND(SUM(AV58:AW58),2)</f>
        <v>0</v>
      </c>
      <c r="AU58" s="133">
        <f>'A1.01.02 - SO 101_Chodník...'!P97</f>
        <v>0</v>
      </c>
      <c r="AV58" s="132">
        <f>'A1.01.02 - SO 101_Chodník...'!J37</f>
        <v>0</v>
      </c>
      <c r="AW58" s="132">
        <f>'A1.01.02 - SO 101_Chodník...'!J38</f>
        <v>0</v>
      </c>
      <c r="AX58" s="132">
        <f>'A1.01.02 - SO 101_Chodník...'!J39</f>
        <v>0</v>
      </c>
      <c r="AY58" s="132">
        <f>'A1.01.02 - SO 101_Chodník...'!J40</f>
        <v>0</v>
      </c>
      <c r="AZ58" s="132">
        <f>'A1.01.02 - SO 101_Chodník...'!F37</f>
        <v>0</v>
      </c>
      <c r="BA58" s="132">
        <f>'A1.01.02 - SO 101_Chodník...'!F38</f>
        <v>0</v>
      </c>
      <c r="BB58" s="132">
        <f>'A1.01.02 - SO 101_Chodník...'!F39</f>
        <v>0</v>
      </c>
      <c r="BC58" s="132">
        <f>'A1.01.02 - SO 101_Chodník...'!F40</f>
        <v>0</v>
      </c>
      <c r="BD58" s="134">
        <f>'A1.01.02 - SO 101_Chodník...'!F41</f>
        <v>0</v>
      </c>
      <c r="BE58" s="4"/>
      <c r="BT58" s="135" t="s">
        <v>95</v>
      </c>
      <c r="BV58" s="135" t="s">
        <v>80</v>
      </c>
      <c r="BW58" s="135" t="s">
        <v>99</v>
      </c>
      <c r="BX58" s="135" t="s">
        <v>91</v>
      </c>
      <c r="CL58" s="135" t="s">
        <v>19</v>
      </c>
    </row>
    <row r="59" spans="1:90" s="4" customFormat="1" ht="16.5" customHeight="1">
      <c r="A59" s="136" t="s">
        <v>92</v>
      </c>
      <c r="B59" s="65"/>
      <c r="C59" s="126"/>
      <c r="D59" s="126"/>
      <c r="E59" s="126"/>
      <c r="F59" s="127" t="s">
        <v>100</v>
      </c>
      <c r="G59" s="127"/>
      <c r="H59" s="127"/>
      <c r="I59" s="127"/>
      <c r="J59" s="127"/>
      <c r="K59" s="126"/>
      <c r="L59" s="127" t="s">
        <v>101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9">
        <f>'A1.01.03 - Osvětlení přec...'!J34</f>
        <v>0</v>
      </c>
      <c r="AH59" s="126"/>
      <c r="AI59" s="126"/>
      <c r="AJ59" s="126"/>
      <c r="AK59" s="126"/>
      <c r="AL59" s="126"/>
      <c r="AM59" s="126"/>
      <c r="AN59" s="129">
        <f>SUM(AG59,AT59)</f>
        <v>0</v>
      </c>
      <c r="AO59" s="126"/>
      <c r="AP59" s="126"/>
      <c r="AQ59" s="130" t="s">
        <v>90</v>
      </c>
      <c r="AR59" s="67"/>
      <c r="AS59" s="131">
        <v>0</v>
      </c>
      <c r="AT59" s="132">
        <f>ROUND(SUM(AV59:AW59),2)</f>
        <v>0</v>
      </c>
      <c r="AU59" s="133">
        <f>'A1.01.03 - Osvětlení přec...'!P92</f>
        <v>0</v>
      </c>
      <c r="AV59" s="132">
        <f>'A1.01.03 - Osvětlení přec...'!J37</f>
        <v>0</v>
      </c>
      <c r="AW59" s="132">
        <f>'A1.01.03 - Osvětlení přec...'!J38</f>
        <v>0</v>
      </c>
      <c r="AX59" s="132">
        <f>'A1.01.03 - Osvětlení přec...'!J39</f>
        <v>0</v>
      </c>
      <c r="AY59" s="132">
        <f>'A1.01.03 - Osvětlení přec...'!J40</f>
        <v>0</v>
      </c>
      <c r="AZ59" s="132">
        <f>'A1.01.03 - Osvětlení přec...'!F37</f>
        <v>0</v>
      </c>
      <c r="BA59" s="132">
        <f>'A1.01.03 - Osvětlení přec...'!F38</f>
        <v>0</v>
      </c>
      <c r="BB59" s="132">
        <f>'A1.01.03 - Osvětlení přec...'!F39</f>
        <v>0</v>
      </c>
      <c r="BC59" s="132">
        <f>'A1.01.03 - Osvětlení přec...'!F40</f>
        <v>0</v>
      </c>
      <c r="BD59" s="134">
        <f>'A1.01.03 - Osvětlení přec...'!F41</f>
        <v>0</v>
      </c>
      <c r="BE59" s="4"/>
      <c r="BT59" s="135" t="s">
        <v>95</v>
      </c>
      <c r="BV59" s="135" t="s">
        <v>80</v>
      </c>
      <c r="BW59" s="135" t="s">
        <v>102</v>
      </c>
      <c r="BX59" s="135" t="s">
        <v>91</v>
      </c>
      <c r="CL59" s="135" t="s">
        <v>19</v>
      </c>
    </row>
    <row r="60" spans="1:90" s="4" customFormat="1" ht="16.5" customHeight="1">
      <c r="A60" s="136" t="s">
        <v>92</v>
      </c>
      <c r="B60" s="65"/>
      <c r="C60" s="126"/>
      <c r="D60" s="126"/>
      <c r="E60" s="126"/>
      <c r="F60" s="127" t="s">
        <v>103</v>
      </c>
      <c r="G60" s="127"/>
      <c r="H60" s="127"/>
      <c r="I60" s="127"/>
      <c r="J60" s="127"/>
      <c r="K60" s="126"/>
      <c r="L60" s="127" t="s">
        <v>104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9">
        <f>'A1.01.04 - Vedlejší náklady'!J34</f>
        <v>0</v>
      </c>
      <c r="AH60" s="126"/>
      <c r="AI60" s="126"/>
      <c r="AJ60" s="126"/>
      <c r="AK60" s="126"/>
      <c r="AL60" s="126"/>
      <c r="AM60" s="126"/>
      <c r="AN60" s="129">
        <f>SUM(AG60,AT60)</f>
        <v>0</v>
      </c>
      <c r="AO60" s="126"/>
      <c r="AP60" s="126"/>
      <c r="AQ60" s="130" t="s">
        <v>90</v>
      </c>
      <c r="AR60" s="67"/>
      <c r="AS60" s="131">
        <v>0</v>
      </c>
      <c r="AT60" s="132">
        <f>ROUND(SUM(AV60:AW60),2)</f>
        <v>0</v>
      </c>
      <c r="AU60" s="133">
        <f>'A1.01.04 - Vedlejší náklady'!P98</f>
        <v>0</v>
      </c>
      <c r="AV60" s="132">
        <f>'A1.01.04 - Vedlejší náklady'!J37</f>
        <v>0</v>
      </c>
      <c r="AW60" s="132">
        <f>'A1.01.04 - Vedlejší náklady'!J38</f>
        <v>0</v>
      </c>
      <c r="AX60" s="132">
        <f>'A1.01.04 - Vedlejší náklady'!J39</f>
        <v>0</v>
      </c>
      <c r="AY60" s="132">
        <f>'A1.01.04 - Vedlejší náklady'!J40</f>
        <v>0</v>
      </c>
      <c r="AZ60" s="132">
        <f>'A1.01.04 - Vedlejší náklady'!F37</f>
        <v>0</v>
      </c>
      <c r="BA60" s="132">
        <f>'A1.01.04 - Vedlejší náklady'!F38</f>
        <v>0</v>
      </c>
      <c r="BB60" s="132">
        <f>'A1.01.04 - Vedlejší náklady'!F39</f>
        <v>0</v>
      </c>
      <c r="BC60" s="132">
        <f>'A1.01.04 - Vedlejší náklady'!F40</f>
        <v>0</v>
      </c>
      <c r="BD60" s="134">
        <f>'A1.01.04 - Vedlejší náklady'!F41</f>
        <v>0</v>
      </c>
      <c r="BE60" s="4"/>
      <c r="BT60" s="135" t="s">
        <v>95</v>
      </c>
      <c r="BV60" s="135" t="s">
        <v>80</v>
      </c>
      <c r="BW60" s="135" t="s">
        <v>105</v>
      </c>
      <c r="BX60" s="135" t="s">
        <v>91</v>
      </c>
      <c r="CL60" s="135" t="s">
        <v>19</v>
      </c>
    </row>
    <row r="61" spans="1:90" s="4" customFormat="1" ht="16.5" customHeight="1">
      <c r="A61" s="4"/>
      <c r="B61" s="65"/>
      <c r="C61" s="126"/>
      <c r="D61" s="126"/>
      <c r="E61" s="127" t="s">
        <v>106</v>
      </c>
      <c r="F61" s="127"/>
      <c r="G61" s="127"/>
      <c r="H61" s="127"/>
      <c r="I61" s="127"/>
      <c r="J61" s="126"/>
      <c r="K61" s="127" t="s">
        <v>107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ROUND(SUM(AG62:AG64),2)</f>
        <v>0</v>
      </c>
      <c r="AH61" s="126"/>
      <c r="AI61" s="126"/>
      <c r="AJ61" s="126"/>
      <c r="AK61" s="126"/>
      <c r="AL61" s="126"/>
      <c r="AM61" s="126"/>
      <c r="AN61" s="129">
        <f>SUM(AG61,AT61)</f>
        <v>0</v>
      </c>
      <c r="AO61" s="126"/>
      <c r="AP61" s="126"/>
      <c r="AQ61" s="130" t="s">
        <v>90</v>
      </c>
      <c r="AR61" s="67"/>
      <c r="AS61" s="131">
        <f>ROUND(SUM(AS62:AS64),2)</f>
        <v>0</v>
      </c>
      <c r="AT61" s="132">
        <f>ROUND(SUM(AV61:AW61),2)</f>
        <v>0</v>
      </c>
      <c r="AU61" s="133">
        <f>ROUND(SUM(AU62:AU64),5)</f>
        <v>0</v>
      </c>
      <c r="AV61" s="132">
        <f>ROUND(AZ61*L29,2)</f>
        <v>0</v>
      </c>
      <c r="AW61" s="132">
        <f>ROUND(BA61*L30,2)</f>
        <v>0</v>
      </c>
      <c r="AX61" s="132">
        <f>ROUND(BB61*L29,2)</f>
        <v>0</v>
      </c>
      <c r="AY61" s="132">
        <f>ROUND(BC61*L30,2)</f>
        <v>0</v>
      </c>
      <c r="AZ61" s="132">
        <f>ROUND(SUM(AZ62:AZ64),2)</f>
        <v>0</v>
      </c>
      <c r="BA61" s="132">
        <f>ROUND(SUM(BA62:BA64),2)</f>
        <v>0</v>
      </c>
      <c r="BB61" s="132">
        <f>ROUND(SUM(BB62:BB64),2)</f>
        <v>0</v>
      </c>
      <c r="BC61" s="132">
        <f>ROUND(SUM(BC62:BC64),2)</f>
        <v>0</v>
      </c>
      <c r="BD61" s="134">
        <f>ROUND(SUM(BD62:BD64),2)</f>
        <v>0</v>
      </c>
      <c r="BE61" s="4"/>
      <c r="BS61" s="135" t="s">
        <v>77</v>
      </c>
      <c r="BT61" s="135" t="s">
        <v>87</v>
      </c>
      <c r="BU61" s="135" t="s">
        <v>79</v>
      </c>
      <c r="BV61" s="135" t="s">
        <v>80</v>
      </c>
      <c r="BW61" s="135" t="s">
        <v>108</v>
      </c>
      <c r="BX61" s="135" t="s">
        <v>86</v>
      </c>
      <c r="CL61" s="135" t="s">
        <v>19</v>
      </c>
    </row>
    <row r="62" spans="1:90" s="4" customFormat="1" ht="16.5" customHeight="1">
      <c r="A62" s="136" t="s">
        <v>92</v>
      </c>
      <c r="B62" s="65"/>
      <c r="C62" s="126"/>
      <c r="D62" s="126"/>
      <c r="E62" s="126"/>
      <c r="F62" s="127" t="s">
        <v>109</v>
      </c>
      <c r="G62" s="127"/>
      <c r="H62" s="127"/>
      <c r="I62" s="127"/>
      <c r="J62" s="127"/>
      <c r="K62" s="126"/>
      <c r="L62" s="127" t="s">
        <v>94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9">
        <f>'B1.01.01 - SO 101 Chodník...'!J34</f>
        <v>0</v>
      </c>
      <c r="AH62" s="126"/>
      <c r="AI62" s="126"/>
      <c r="AJ62" s="126"/>
      <c r="AK62" s="126"/>
      <c r="AL62" s="126"/>
      <c r="AM62" s="126"/>
      <c r="AN62" s="129">
        <f>SUM(AG62,AT62)</f>
        <v>0</v>
      </c>
      <c r="AO62" s="126"/>
      <c r="AP62" s="126"/>
      <c r="AQ62" s="130" t="s">
        <v>90</v>
      </c>
      <c r="AR62" s="67"/>
      <c r="AS62" s="131">
        <v>0</v>
      </c>
      <c r="AT62" s="132">
        <f>ROUND(SUM(AV62:AW62),2)</f>
        <v>0</v>
      </c>
      <c r="AU62" s="133">
        <f>'B1.01.01 - SO 101 Chodník...'!P98</f>
        <v>0</v>
      </c>
      <c r="AV62" s="132">
        <f>'B1.01.01 - SO 101 Chodník...'!J37</f>
        <v>0</v>
      </c>
      <c r="AW62" s="132">
        <f>'B1.01.01 - SO 101 Chodník...'!J38</f>
        <v>0</v>
      </c>
      <c r="AX62" s="132">
        <f>'B1.01.01 - SO 101 Chodník...'!J39</f>
        <v>0</v>
      </c>
      <c r="AY62" s="132">
        <f>'B1.01.01 - SO 101 Chodník...'!J40</f>
        <v>0</v>
      </c>
      <c r="AZ62" s="132">
        <f>'B1.01.01 - SO 101 Chodník...'!F37</f>
        <v>0</v>
      </c>
      <c r="BA62" s="132">
        <f>'B1.01.01 - SO 101 Chodník...'!F38</f>
        <v>0</v>
      </c>
      <c r="BB62" s="132">
        <f>'B1.01.01 - SO 101 Chodník...'!F39</f>
        <v>0</v>
      </c>
      <c r="BC62" s="132">
        <f>'B1.01.01 - SO 101 Chodník...'!F40</f>
        <v>0</v>
      </c>
      <c r="BD62" s="134">
        <f>'B1.01.01 - SO 101 Chodník...'!F41</f>
        <v>0</v>
      </c>
      <c r="BE62" s="4"/>
      <c r="BT62" s="135" t="s">
        <v>95</v>
      </c>
      <c r="BV62" s="135" t="s">
        <v>80</v>
      </c>
      <c r="BW62" s="135" t="s">
        <v>110</v>
      </c>
      <c r="BX62" s="135" t="s">
        <v>108</v>
      </c>
      <c r="CL62" s="135" t="s">
        <v>19</v>
      </c>
    </row>
    <row r="63" spans="1:90" s="4" customFormat="1" ht="16.5" customHeight="1">
      <c r="A63" s="136" t="s">
        <v>92</v>
      </c>
      <c r="B63" s="65"/>
      <c r="C63" s="126"/>
      <c r="D63" s="126"/>
      <c r="E63" s="126"/>
      <c r="F63" s="127" t="s">
        <v>111</v>
      </c>
      <c r="G63" s="127"/>
      <c r="H63" s="127"/>
      <c r="I63" s="127"/>
      <c r="J63" s="127"/>
      <c r="K63" s="126"/>
      <c r="L63" s="127" t="s">
        <v>98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9">
        <f>'B1.01.02 - SO 101_Chodník...'!J34</f>
        <v>0</v>
      </c>
      <c r="AH63" s="126"/>
      <c r="AI63" s="126"/>
      <c r="AJ63" s="126"/>
      <c r="AK63" s="126"/>
      <c r="AL63" s="126"/>
      <c r="AM63" s="126"/>
      <c r="AN63" s="129">
        <f>SUM(AG63,AT63)</f>
        <v>0</v>
      </c>
      <c r="AO63" s="126"/>
      <c r="AP63" s="126"/>
      <c r="AQ63" s="130" t="s">
        <v>90</v>
      </c>
      <c r="AR63" s="67"/>
      <c r="AS63" s="131">
        <v>0</v>
      </c>
      <c r="AT63" s="132">
        <f>ROUND(SUM(AV63:AW63),2)</f>
        <v>0</v>
      </c>
      <c r="AU63" s="133">
        <f>'B1.01.02 - SO 101_Chodník...'!P99</f>
        <v>0</v>
      </c>
      <c r="AV63" s="132">
        <f>'B1.01.02 - SO 101_Chodník...'!J37</f>
        <v>0</v>
      </c>
      <c r="AW63" s="132">
        <f>'B1.01.02 - SO 101_Chodník...'!J38</f>
        <v>0</v>
      </c>
      <c r="AX63" s="132">
        <f>'B1.01.02 - SO 101_Chodník...'!J39</f>
        <v>0</v>
      </c>
      <c r="AY63" s="132">
        <f>'B1.01.02 - SO 101_Chodník...'!J40</f>
        <v>0</v>
      </c>
      <c r="AZ63" s="132">
        <f>'B1.01.02 - SO 101_Chodník...'!F37</f>
        <v>0</v>
      </c>
      <c r="BA63" s="132">
        <f>'B1.01.02 - SO 101_Chodník...'!F38</f>
        <v>0</v>
      </c>
      <c r="BB63" s="132">
        <f>'B1.01.02 - SO 101_Chodník...'!F39</f>
        <v>0</v>
      </c>
      <c r="BC63" s="132">
        <f>'B1.01.02 - SO 101_Chodník...'!F40</f>
        <v>0</v>
      </c>
      <c r="BD63" s="134">
        <f>'B1.01.02 - SO 101_Chodník...'!F41</f>
        <v>0</v>
      </c>
      <c r="BE63" s="4"/>
      <c r="BT63" s="135" t="s">
        <v>95</v>
      </c>
      <c r="BV63" s="135" t="s">
        <v>80</v>
      </c>
      <c r="BW63" s="135" t="s">
        <v>112</v>
      </c>
      <c r="BX63" s="135" t="s">
        <v>108</v>
      </c>
      <c r="CL63" s="135" t="s">
        <v>19</v>
      </c>
    </row>
    <row r="64" spans="1:90" s="4" customFormat="1" ht="16.5" customHeight="1">
      <c r="A64" s="136" t="s">
        <v>92</v>
      </c>
      <c r="B64" s="65"/>
      <c r="C64" s="126"/>
      <c r="D64" s="126"/>
      <c r="E64" s="126"/>
      <c r="F64" s="127" t="s">
        <v>113</v>
      </c>
      <c r="G64" s="127"/>
      <c r="H64" s="127"/>
      <c r="I64" s="127"/>
      <c r="J64" s="127"/>
      <c r="K64" s="126"/>
      <c r="L64" s="127" t="s">
        <v>104</v>
      </c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9">
        <f>'B1.01.03 - Vedlejší náklady'!J34</f>
        <v>0</v>
      </c>
      <c r="AH64" s="126"/>
      <c r="AI64" s="126"/>
      <c r="AJ64" s="126"/>
      <c r="AK64" s="126"/>
      <c r="AL64" s="126"/>
      <c r="AM64" s="126"/>
      <c r="AN64" s="129">
        <f>SUM(AG64,AT64)</f>
        <v>0</v>
      </c>
      <c r="AO64" s="126"/>
      <c r="AP64" s="126"/>
      <c r="AQ64" s="130" t="s">
        <v>90</v>
      </c>
      <c r="AR64" s="67"/>
      <c r="AS64" s="131">
        <v>0</v>
      </c>
      <c r="AT64" s="132">
        <f>ROUND(SUM(AV64:AW64),2)</f>
        <v>0</v>
      </c>
      <c r="AU64" s="133">
        <f>'B1.01.03 - Vedlejší náklady'!P98</f>
        <v>0</v>
      </c>
      <c r="AV64" s="132">
        <f>'B1.01.03 - Vedlejší náklady'!J37</f>
        <v>0</v>
      </c>
      <c r="AW64" s="132">
        <f>'B1.01.03 - Vedlejší náklady'!J38</f>
        <v>0</v>
      </c>
      <c r="AX64" s="132">
        <f>'B1.01.03 - Vedlejší náklady'!J39</f>
        <v>0</v>
      </c>
      <c r="AY64" s="132">
        <f>'B1.01.03 - Vedlejší náklady'!J40</f>
        <v>0</v>
      </c>
      <c r="AZ64" s="132">
        <f>'B1.01.03 - Vedlejší náklady'!F37</f>
        <v>0</v>
      </c>
      <c r="BA64" s="132">
        <f>'B1.01.03 - Vedlejší náklady'!F38</f>
        <v>0</v>
      </c>
      <c r="BB64" s="132">
        <f>'B1.01.03 - Vedlejší náklady'!F39</f>
        <v>0</v>
      </c>
      <c r="BC64" s="132">
        <f>'B1.01.03 - Vedlejší náklady'!F40</f>
        <v>0</v>
      </c>
      <c r="BD64" s="134">
        <f>'B1.01.03 - Vedlejší náklady'!F41</f>
        <v>0</v>
      </c>
      <c r="BE64" s="4"/>
      <c r="BT64" s="135" t="s">
        <v>95</v>
      </c>
      <c r="BV64" s="135" t="s">
        <v>80</v>
      </c>
      <c r="BW64" s="135" t="s">
        <v>114</v>
      </c>
      <c r="BX64" s="135" t="s">
        <v>108</v>
      </c>
      <c r="CL64" s="135" t="s">
        <v>19</v>
      </c>
    </row>
    <row r="65" spans="1:91" s="7" customFormat="1" ht="16.5" customHeight="1">
      <c r="A65" s="7"/>
      <c r="B65" s="113"/>
      <c r="C65" s="114"/>
      <c r="D65" s="115" t="s">
        <v>115</v>
      </c>
      <c r="E65" s="115"/>
      <c r="F65" s="115"/>
      <c r="G65" s="115"/>
      <c r="H65" s="115"/>
      <c r="I65" s="116"/>
      <c r="J65" s="115" t="s">
        <v>116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ROUND(AG66+AG70,2)</f>
        <v>0</v>
      </c>
      <c r="AH65" s="116"/>
      <c r="AI65" s="116"/>
      <c r="AJ65" s="116"/>
      <c r="AK65" s="116"/>
      <c r="AL65" s="116"/>
      <c r="AM65" s="116"/>
      <c r="AN65" s="118">
        <f>SUM(AG65,AT65)</f>
        <v>0</v>
      </c>
      <c r="AO65" s="116"/>
      <c r="AP65" s="116"/>
      <c r="AQ65" s="119" t="s">
        <v>84</v>
      </c>
      <c r="AR65" s="120"/>
      <c r="AS65" s="121">
        <f>ROUND(AS66+AS70,2)</f>
        <v>0</v>
      </c>
      <c r="AT65" s="122">
        <f>ROUND(SUM(AV65:AW65),2)</f>
        <v>0</v>
      </c>
      <c r="AU65" s="123">
        <f>ROUND(AU66+AU70,5)</f>
        <v>0</v>
      </c>
      <c r="AV65" s="122">
        <f>ROUND(AZ65*L29,2)</f>
        <v>0</v>
      </c>
      <c r="AW65" s="122">
        <f>ROUND(BA65*L30,2)</f>
        <v>0</v>
      </c>
      <c r="AX65" s="122">
        <f>ROUND(BB65*L29,2)</f>
        <v>0</v>
      </c>
      <c r="AY65" s="122">
        <f>ROUND(BC65*L30,2)</f>
        <v>0</v>
      </c>
      <c r="AZ65" s="122">
        <f>ROUND(AZ66+AZ70,2)</f>
        <v>0</v>
      </c>
      <c r="BA65" s="122">
        <f>ROUND(BA66+BA70,2)</f>
        <v>0</v>
      </c>
      <c r="BB65" s="122">
        <f>ROUND(BB66+BB70,2)</f>
        <v>0</v>
      </c>
      <c r="BC65" s="122">
        <f>ROUND(BC66+BC70,2)</f>
        <v>0</v>
      </c>
      <c r="BD65" s="124">
        <f>ROUND(BD66+BD70,2)</f>
        <v>0</v>
      </c>
      <c r="BE65" s="7"/>
      <c r="BS65" s="125" t="s">
        <v>77</v>
      </c>
      <c r="BT65" s="125" t="s">
        <v>85</v>
      </c>
      <c r="BU65" s="125" t="s">
        <v>79</v>
      </c>
      <c r="BV65" s="125" t="s">
        <v>80</v>
      </c>
      <c r="BW65" s="125" t="s">
        <v>117</v>
      </c>
      <c r="BX65" s="125" t="s">
        <v>5</v>
      </c>
      <c r="CL65" s="125" t="s">
        <v>19</v>
      </c>
      <c r="CM65" s="125" t="s">
        <v>87</v>
      </c>
    </row>
    <row r="66" spans="1:90" s="4" customFormat="1" ht="16.5" customHeight="1">
      <c r="A66" s="4"/>
      <c r="B66" s="65"/>
      <c r="C66" s="126"/>
      <c r="D66" s="126"/>
      <c r="E66" s="127" t="s">
        <v>118</v>
      </c>
      <c r="F66" s="127"/>
      <c r="G66" s="127"/>
      <c r="H66" s="127"/>
      <c r="I66" s="127"/>
      <c r="J66" s="126"/>
      <c r="K66" s="127" t="s">
        <v>89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ROUND(SUM(AG67:AG69),2)</f>
        <v>0</v>
      </c>
      <c r="AH66" s="126"/>
      <c r="AI66" s="126"/>
      <c r="AJ66" s="126"/>
      <c r="AK66" s="126"/>
      <c r="AL66" s="126"/>
      <c r="AM66" s="126"/>
      <c r="AN66" s="129">
        <f>SUM(AG66,AT66)</f>
        <v>0</v>
      </c>
      <c r="AO66" s="126"/>
      <c r="AP66" s="126"/>
      <c r="AQ66" s="130" t="s">
        <v>90</v>
      </c>
      <c r="AR66" s="67"/>
      <c r="AS66" s="131">
        <f>ROUND(SUM(AS67:AS69),2)</f>
        <v>0</v>
      </c>
      <c r="AT66" s="132">
        <f>ROUND(SUM(AV66:AW66),2)</f>
        <v>0</v>
      </c>
      <c r="AU66" s="133">
        <f>ROUND(SUM(AU67:AU69),5)</f>
        <v>0</v>
      </c>
      <c r="AV66" s="132">
        <f>ROUND(AZ66*L29,2)</f>
        <v>0</v>
      </c>
      <c r="AW66" s="132">
        <f>ROUND(BA66*L30,2)</f>
        <v>0</v>
      </c>
      <c r="AX66" s="132">
        <f>ROUND(BB66*L29,2)</f>
        <v>0</v>
      </c>
      <c r="AY66" s="132">
        <f>ROUND(BC66*L30,2)</f>
        <v>0</v>
      </c>
      <c r="AZ66" s="132">
        <f>ROUND(SUM(AZ67:AZ69),2)</f>
        <v>0</v>
      </c>
      <c r="BA66" s="132">
        <f>ROUND(SUM(BA67:BA69),2)</f>
        <v>0</v>
      </c>
      <c r="BB66" s="132">
        <f>ROUND(SUM(BB67:BB69),2)</f>
        <v>0</v>
      </c>
      <c r="BC66" s="132">
        <f>ROUND(SUM(BC67:BC69),2)</f>
        <v>0</v>
      </c>
      <c r="BD66" s="134">
        <f>ROUND(SUM(BD67:BD69),2)</f>
        <v>0</v>
      </c>
      <c r="BE66" s="4"/>
      <c r="BS66" s="135" t="s">
        <v>77</v>
      </c>
      <c r="BT66" s="135" t="s">
        <v>87</v>
      </c>
      <c r="BU66" s="135" t="s">
        <v>79</v>
      </c>
      <c r="BV66" s="135" t="s">
        <v>80</v>
      </c>
      <c r="BW66" s="135" t="s">
        <v>119</v>
      </c>
      <c r="BX66" s="135" t="s">
        <v>117</v>
      </c>
      <c r="CL66" s="135" t="s">
        <v>19</v>
      </c>
    </row>
    <row r="67" spans="1:90" s="4" customFormat="1" ht="16.5" customHeight="1">
      <c r="A67" s="136" t="s">
        <v>92</v>
      </c>
      <c r="B67" s="65"/>
      <c r="C67" s="126"/>
      <c r="D67" s="126"/>
      <c r="E67" s="126"/>
      <c r="F67" s="127" t="s">
        <v>120</v>
      </c>
      <c r="G67" s="127"/>
      <c r="H67" s="127"/>
      <c r="I67" s="127"/>
      <c r="J67" s="127"/>
      <c r="K67" s="126"/>
      <c r="L67" s="127" t="s">
        <v>94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9">
        <f>'A2.02.01 - SO 101 Chodník...'!J34</f>
        <v>0</v>
      </c>
      <c r="AH67" s="126"/>
      <c r="AI67" s="126"/>
      <c r="AJ67" s="126"/>
      <c r="AK67" s="126"/>
      <c r="AL67" s="126"/>
      <c r="AM67" s="126"/>
      <c r="AN67" s="129">
        <f>SUM(AG67,AT67)</f>
        <v>0</v>
      </c>
      <c r="AO67" s="126"/>
      <c r="AP67" s="126"/>
      <c r="AQ67" s="130" t="s">
        <v>90</v>
      </c>
      <c r="AR67" s="67"/>
      <c r="AS67" s="131">
        <v>0</v>
      </c>
      <c r="AT67" s="132">
        <f>ROUND(SUM(AV67:AW67),2)</f>
        <v>0</v>
      </c>
      <c r="AU67" s="133">
        <f>'A2.02.01 - SO 101 Chodník...'!P94</f>
        <v>0</v>
      </c>
      <c r="AV67" s="132">
        <f>'A2.02.01 - SO 101 Chodník...'!J37</f>
        <v>0</v>
      </c>
      <c r="AW67" s="132">
        <f>'A2.02.01 - SO 101 Chodník...'!J38</f>
        <v>0</v>
      </c>
      <c r="AX67" s="132">
        <f>'A2.02.01 - SO 101 Chodník...'!J39</f>
        <v>0</v>
      </c>
      <c r="AY67" s="132">
        <f>'A2.02.01 - SO 101 Chodník...'!J40</f>
        <v>0</v>
      </c>
      <c r="AZ67" s="132">
        <f>'A2.02.01 - SO 101 Chodník...'!F37</f>
        <v>0</v>
      </c>
      <c r="BA67" s="132">
        <f>'A2.02.01 - SO 101 Chodník...'!F38</f>
        <v>0</v>
      </c>
      <c r="BB67" s="132">
        <f>'A2.02.01 - SO 101 Chodník...'!F39</f>
        <v>0</v>
      </c>
      <c r="BC67" s="132">
        <f>'A2.02.01 - SO 101 Chodník...'!F40</f>
        <v>0</v>
      </c>
      <c r="BD67" s="134">
        <f>'A2.02.01 - SO 101 Chodník...'!F41</f>
        <v>0</v>
      </c>
      <c r="BE67" s="4"/>
      <c r="BT67" s="135" t="s">
        <v>95</v>
      </c>
      <c r="BV67" s="135" t="s">
        <v>80</v>
      </c>
      <c r="BW67" s="135" t="s">
        <v>121</v>
      </c>
      <c r="BX67" s="135" t="s">
        <v>119</v>
      </c>
      <c r="CL67" s="135" t="s">
        <v>19</v>
      </c>
    </row>
    <row r="68" spans="1:90" s="4" customFormat="1" ht="16.5" customHeight="1">
      <c r="A68" s="136" t="s">
        <v>92</v>
      </c>
      <c r="B68" s="65"/>
      <c r="C68" s="126"/>
      <c r="D68" s="126"/>
      <c r="E68" s="126"/>
      <c r="F68" s="127" t="s">
        <v>122</v>
      </c>
      <c r="G68" s="127"/>
      <c r="H68" s="127"/>
      <c r="I68" s="127"/>
      <c r="J68" s="127"/>
      <c r="K68" s="126"/>
      <c r="L68" s="127" t="s">
        <v>98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9">
        <f>'A2.02.02 - SO 101_Chodník...'!J34</f>
        <v>0</v>
      </c>
      <c r="AH68" s="126"/>
      <c r="AI68" s="126"/>
      <c r="AJ68" s="126"/>
      <c r="AK68" s="126"/>
      <c r="AL68" s="126"/>
      <c r="AM68" s="126"/>
      <c r="AN68" s="129">
        <f>SUM(AG68,AT68)</f>
        <v>0</v>
      </c>
      <c r="AO68" s="126"/>
      <c r="AP68" s="126"/>
      <c r="AQ68" s="130" t="s">
        <v>90</v>
      </c>
      <c r="AR68" s="67"/>
      <c r="AS68" s="131">
        <v>0</v>
      </c>
      <c r="AT68" s="132">
        <f>ROUND(SUM(AV68:AW68),2)</f>
        <v>0</v>
      </c>
      <c r="AU68" s="133">
        <f>'A2.02.02 - SO 101_Chodník...'!P94</f>
        <v>0</v>
      </c>
      <c r="AV68" s="132">
        <f>'A2.02.02 - SO 101_Chodník...'!J37</f>
        <v>0</v>
      </c>
      <c r="AW68" s="132">
        <f>'A2.02.02 - SO 101_Chodník...'!J38</f>
        <v>0</v>
      </c>
      <c r="AX68" s="132">
        <f>'A2.02.02 - SO 101_Chodník...'!J39</f>
        <v>0</v>
      </c>
      <c r="AY68" s="132">
        <f>'A2.02.02 - SO 101_Chodník...'!J40</f>
        <v>0</v>
      </c>
      <c r="AZ68" s="132">
        <f>'A2.02.02 - SO 101_Chodník...'!F37</f>
        <v>0</v>
      </c>
      <c r="BA68" s="132">
        <f>'A2.02.02 - SO 101_Chodník...'!F38</f>
        <v>0</v>
      </c>
      <c r="BB68" s="132">
        <f>'A2.02.02 - SO 101_Chodník...'!F39</f>
        <v>0</v>
      </c>
      <c r="BC68" s="132">
        <f>'A2.02.02 - SO 101_Chodník...'!F40</f>
        <v>0</v>
      </c>
      <c r="BD68" s="134">
        <f>'A2.02.02 - SO 101_Chodník...'!F41</f>
        <v>0</v>
      </c>
      <c r="BE68" s="4"/>
      <c r="BT68" s="135" t="s">
        <v>95</v>
      </c>
      <c r="BV68" s="135" t="s">
        <v>80</v>
      </c>
      <c r="BW68" s="135" t="s">
        <v>123</v>
      </c>
      <c r="BX68" s="135" t="s">
        <v>119</v>
      </c>
      <c r="CL68" s="135" t="s">
        <v>19</v>
      </c>
    </row>
    <row r="69" spans="1:90" s="4" customFormat="1" ht="16.5" customHeight="1">
      <c r="A69" s="136" t="s">
        <v>92</v>
      </c>
      <c r="B69" s="65"/>
      <c r="C69" s="126"/>
      <c r="D69" s="126"/>
      <c r="E69" s="126"/>
      <c r="F69" s="127" t="s">
        <v>124</v>
      </c>
      <c r="G69" s="127"/>
      <c r="H69" s="127"/>
      <c r="I69" s="127"/>
      <c r="J69" s="127"/>
      <c r="K69" s="126"/>
      <c r="L69" s="127" t="s">
        <v>104</v>
      </c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9">
        <f>'A2.02.03 - Vedlejší náklady'!J34</f>
        <v>0</v>
      </c>
      <c r="AH69" s="126"/>
      <c r="AI69" s="126"/>
      <c r="AJ69" s="126"/>
      <c r="AK69" s="126"/>
      <c r="AL69" s="126"/>
      <c r="AM69" s="126"/>
      <c r="AN69" s="129">
        <f>SUM(AG69,AT69)</f>
        <v>0</v>
      </c>
      <c r="AO69" s="126"/>
      <c r="AP69" s="126"/>
      <c r="AQ69" s="130" t="s">
        <v>90</v>
      </c>
      <c r="AR69" s="67"/>
      <c r="AS69" s="131">
        <v>0</v>
      </c>
      <c r="AT69" s="132">
        <f>ROUND(SUM(AV69:AW69),2)</f>
        <v>0</v>
      </c>
      <c r="AU69" s="133">
        <f>'A2.02.03 - Vedlejší náklady'!P98</f>
        <v>0</v>
      </c>
      <c r="AV69" s="132">
        <f>'A2.02.03 - Vedlejší náklady'!J37</f>
        <v>0</v>
      </c>
      <c r="AW69" s="132">
        <f>'A2.02.03 - Vedlejší náklady'!J38</f>
        <v>0</v>
      </c>
      <c r="AX69" s="132">
        <f>'A2.02.03 - Vedlejší náklady'!J39</f>
        <v>0</v>
      </c>
      <c r="AY69" s="132">
        <f>'A2.02.03 - Vedlejší náklady'!J40</f>
        <v>0</v>
      </c>
      <c r="AZ69" s="132">
        <f>'A2.02.03 - Vedlejší náklady'!F37</f>
        <v>0</v>
      </c>
      <c r="BA69" s="132">
        <f>'A2.02.03 - Vedlejší náklady'!F38</f>
        <v>0</v>
      </c>
      <c r="BB69" s="132">
        <f>'A2.02.03 - Vedlejší náklady'!F39</f>
        <v>0</v>
      </c>
      <c r="BC69" s="132">
        <f>'A2.02.03 - Vedlejší náklady'!F40</f>
        <v>0</v>
      </c>
      <c r="BD69" s="134">
        <f>'A2.02.03 - Vedlejší náklady'!F41</f>
        <v>0</v>
      </c>
      <c r="BE69" s="4"/>
      <c r="BT69" s="135" t="s">
        <v>95</v>
      </c>
      <c r="BV69" s="135" t="s">
        <v>80</v>
      </c>
      <c r="BW69" s="135" t="s">
        <v>125</v>
      </c>
      <c r="BX69" s="135" t="s">
        <v>119</v>
      </c>
      <c r="CL69" s="135" t="s">
        <v>19</v>
      </c>
    </row>
    <row r="70" spans="1:90" s="4" customFormat="1" ht="16.5" customHeight="1">
      <c r="A70" s="4"/>
      <c r="B70" s="65"/>
      <c r="C70" s="126"/>
      <c r="D70" s="126"/>
      <c r="E70" s="127" t="s">
        <v>126</v>
      </c>
      <c r="F70" s="127"/>
      <c r="G70" s="127"/>
      <c r="H70" s="127"/>
      <c r="I70" s="127"/>
      <c r="J70" s="126"/>
      <c r="K70" s="127" t="s">
        <v>127</v>
      </c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8">
        <f>ROUND(SUM(AG71:AG74),2)</f>
        <v>0</v>
      </c>
      <c r="AH70" s="126"/>
      <c r="AI70" s="126"/>
      <c r="AJ70" s="126"/>
      <c r="AK70" s="126"/>
      <c r="AL70" s="126"/>
      <c r="AM70" s="126"/>
      <c r="AN70" s="129">
        <f>SUM(AG70,AT70)</f>
        <v>0</v>
      </c>
      <c r="AO70" s="126"/>
      <c r="AP70" s="126"/>
      <c r="AQ70" s="130" t="s">
        <v>90</v>
      </c>
      <c r="AR70" s="67"/>
      <c r="AS70" s="131">
        <f>ROUND(SUM(AS71:AS74),2)</f>
        <v>0</v>
      </c>
      <c r="AT70" s="132">
        <f>ROUND(SUM(AV70:AW70),2)</f>
        <v>0</v>
      </c>
      <c r="AU70" s="133">
        <f>ROUND(SUM(AU71:AU74),5)</f>
        <v>0</v>
      </c>
      <c r="AV70" s="132">
        <f>ROUND(AZ70*L29,2)</f>
        <v>0</v>
      </c>
      <c r="AW70" s="132">
        <f>ROUND(BA70*L30,2)</f>
        <v>0</v>
      </c>
      <c r="AX70" s="132">
        <f>ROUND(BB70*L29,2)</f>
        <v>0</v>
      </c>
      <c r="AY70" s="132">
        <f>ROUND(BC70*L30,2)</f>
        <v>0</v>
      </c>
      <c r="AZ70" s="132">
        <f>ROUND(SUM(AZ71:AZ74),2)</f>
        <v>0</v>
      </c>
      <c r="BA70" s="132">
        <f>ROUND(SUM(BA71:BA74),2)</f>
        <v>0</v>
      </c>
      <c r="BB70" s="132">
        <f>ROUND(SUM(BB71:BB74),2)</f>
        <v>0</v>
      </c>
      <c r="BC70" s="132">
        <f>ROUND(SUM(BC71:BC74),2)</f>
        <v>0</v>
      </c>
      <c r="BD70" s="134">
        <f>ROUND(SUM(BD71:BD74),2)</f>
        <v>0</v>
      </c>
      <c r="BE70" s="4"/>
      <c r="BS70" s="135" t="s">
        <v>77</v>
      </c>
      <c r="BT70" s="135" t="s">
        <v>87</v>
      </c>
      <c r="BU70" s="135" t="s">
        <v>79</v>
      </c>
      <c r="BV70" s="135" t="s">
        <v>80</v>
      </c>
      <c r="BW70" s="135" t="s">
        <v>128</v>
      </c>
      <c r="BX70" s="135" t="s">
        <v>117</v>
      </c>
      <c r="CL70" s="135" t="s">
        <v>19</v>
      </c>
    </row>
    <row r="71" spans="1:90" s="4" customFormat="1" ht="16.5" customHeight="1">
      <c r="A71" s="136" t="s">
        <v>92</v>
      </c>
      <c r="B71" s="65"/>
      <c r="C71" s="126"/>
      <c r="D71" s="126"/>
      <c r="E71" s="126"/>
      <c r="F71" s="127" t="s">
        <v>129</v>
      </c>
      <c r="G71" s="127"/>
      <c r="H71" s="127"/>
      <c r="I71" s="127"/>
      <c r="J71" s="127"/>
      <c r="K71" s="126"/>
      <c r="L71" s="127" t="s">
        <v>94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9">
        <f>'B2.02.01 - SO 101 Chodník...'!J34</f>
        <v>0</v>
      </c>
      <c r="AH71" s="126"/>
      <c r="AI71" s="126"/>
      <c r="AJ71" s="126"/>
      <c r="AK71" s="126"/>
      <c r="AL71" s="126"/>
      <c r="AM71" s="126"/>
      <c r="AN71" s="129">
        <f>SUM(AG71,AT71)</f>
        <v>0</v>
      </c>
      <c r="AO71" s="126"/>
      <c r="AP71" s="126"/>
      <c r="AQ71" s="130" t="s">
        <v>90</v>
      </c>
      <c r="AR71" s="67"/>
      <c r="AS71" s="131">
        <v>0</v>
      </c>
      <c r="AT71" s="132">
        <f>ROUND(SUM(AV71:AW71),2)</f>
        <v>0</v>
      </c>
      <c r="AU71" s="133">
        <f>'B2.02.01 - SO 101 Chodník...'!P97</f>
        <v>0</v>
      </c>
      <c r="AV71" s="132">
        <f>'B2.02.01 - SO 101 Chodník...'!J37</f>
        <v>0</v>
      </c>
      <c r="AW71" s="132">
        <f>'B2.02.01 - SO 101 Chodník...'!J38</f>
        <v>0</v>
      </c>
      <c r="AX71" s="132">
        <f>'B2.02.01 - SO 101 Chodník...'!J39</f>
        <v>0</v>
      </c>
      <c r="AY71" s="132">
        <f>'B2.02.01 - SO 101 Chodník...'!J40</f>
        <v>0</v>
      </c>
      <c r="AZ71" s="132">
        <f>'B2.02.01 - SO 101 Chodník...'!F37</f>
        <v>0</v>
      </c>
      <c r="BA71" s="132">
        <f>'B2.02.01 - SO 101 Chodník...'!F38</f>
        <v>0</v>
      </c>
      <c r="BB71" s="132">
        <f>'B2.02.01 - SO 101 Chodník...'!F39</f>
        <v>0</v>
      </c>
      <c r="BC71" s="132">
        <f>'B2.02.01 - SO 101 Chodník...'!F40</f>
        <v>0</v>
      </c>
      <c r="BD71" s="134">
        <f>'B2.02.01 - SO 101 Chodník...'!F41</f>
        <v>0</v>
      </c>
      <c r="BE71" s="4"/>
      <c r="BT71" s="135" t="s">
        <v>95</v>
      </c>
      <c r="BV71" s="135" t="s">
        <v>80</v>
      </c>
      <c r="BW71" s="135" t="s">
        <v>130</v>
      </c>
      <c r="BX71" s="135" t="s">
        <v>128</v>
      </c>
      <c r="CL71" s="135" t="s">
        <v>19</v>
      </c>
    </row>
    <row r="72" spans="1:90" s="4" customFormat="1" ht="16.5" customHeight="1">
      <c r="A72" s="136" t="s">
        <v>92</v>
      </c>
      <c r="B72" s="65"/>
      <c r="C72" s="126"/>
      <c r="D72" s="126"/>
      <c r="E72" s="126"/>
      <c r="F72" s="127" t="s">
        <v>131</v>
      </c>
      <c r="G72" s="127"/>
      <c r="H72" s="127"/>
      <c r="I72" s="127"/>
      <c r="J72" s="127"/>
      <c r="K72" s="126"/>
      <c r="L72" s="127" t="s">
        <v>98</v>
      </c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9">
        <f>'B2.02.02 - SO 101_Chodník...'!J34</f>
        <v>0</v>
      </c>
      <c r="AH72" s="126"/>
      <c r="AI72" s="126"/>
      <c r="AJ72" s="126"/>
      <c r="AK72" s="126"/>
      <c r="AL72" s="126"/>
      <c r="AM72" s="126"/>
      <c r="AN72" s="129">
        <f>SUM(AG72,AT72)</f>
        <v>0</v>
      </c>
      <c r="AO72" s="126"/>
      <c r="AP72" s="126"/>
      <c r="AQ72" s="130" t="s">
        <v>90</v>
      </c>
      <c r="AR72" s="67"/>
      <c r="AS72" s="131">
        <v>0</v>
      </c>
      <c r="AT72" s="132">
        <f>ROUND(SUM(AV72:AW72),2)</f>
        <v>0</v>
      </c>
      <c r="AU72" s="133">
        <f>'B2.02.02 - SO 101_Chodník...'!P97</f>
        <v>0</v>
      </c>
      <c r="AV72" s="132">
        <f>'B2.02.02 - SO 101_Chodník...'!J37</f>
        <v>0</v>
      </c>
      <c r="AW72" s="132">
        <f>'B2.02.02 - SO 101_Chodník...'!J38</f>
        <v>0</v>
      </c>
      <c r="AX72" s="132">
        <f>'B2.02.02 - SO 101_Chodník...'!J39</f>
        <v>0</v>
      </c>
      <c r="AY72" s="132">
        <f>'B2.02.02 - SO 101_Chodník...'!J40</f>
        <v>0</v>
      </c>
      <c r="AZ72" s="132">
        <f>'B2.02.02 - SO 101_Chodník...'!F37</f>
        <v>0</v>
      </c>
      <c r="BA72" s="132">
        <f>'B2.02.02 - SO 101_Chodník...'!F38</f>
        <v>0</v>
      </c>
      <c r="BB72" s="132">
        <f>'B2.02.02 - SO 101_Chodník...'!F39</f>
        <v>0</v>
      </c>
      <c r="BC72" s="132">
        <f>'B2.02.02 - SO 101_Chodník...'!F40</f>
        <v>0</v>
      </c>
      <c r="BD72" s="134">
        <f>'B2.02.02 - SO 101_Chodník...'!F41</f>
        <v>0</v>
      </c>
      <c r="BE72" s="4"/>
      <c r="BT72" s="135" t="s">
        <v>95</v>
      </c>
      <c r="BV72" s="135" t="s">
        <v>80</v>
      </c>
      <c r="BW72" s="135" t="s">
        <v>132</v>
      </c>
      <c r="BX72" s="135" t="s">
        <v>128</v>
      </c>
      <c r="CL72" s="135" t="s">
        <v>19</v>
      </c>
    </row>
    <row r="73" spans="1:90" s="4" customFormat="1" ht="16.5" customHeight="1">
      <c r="A73" s="136" t="s">
        <v>92</v>
      </c>
      <c r="B73" s="65"/>
      <c r="C73" s="126"/>
      <c r="D73" s="126"/>
      <c r="E73" s="126"/>
      <c r="F73" s="127" t="s">
        <v>133</v>
      </c>
      <c r="G73" s="127"/>
      <c r="H73" s="127"/>
      <c r="I73" s="127"/>
      <c r="J73" s="127"/>
      <c r="K73" s="126"/>
      <c r="L73" s="127" t="s">
        <v>134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9">
        <f>'B2.02.03 - VO'!J34</f>
        <v>0</v>
      </c>
      <c r="AH73" s="126"/>
      <c r="AI73" s="126"/>
      <c r="AJ73" s="126"/>
      <c r="AK73" s="126"/>
      <c r="AL73" s="126"/>
      <c r="AM73" s="126"/>
      <c r="AN73" s="129">
        <f>SUM(AG73,AT73)</f>
        <v>0</v>
      </c>
      <c r="AO73" s="126"/>
      <c r="AP73" s="126"/>
      <c r="AQ73" s="130" t="s">
        <v>90</v>
      </c>
      <c r="AR73" s="67"/>
      <c r="AS73" s="131">
        <v>0</v>
      </c>
      <c r="AT73" s="132">
        <f>ROUND(SUM(AV73:AW73),2)</f>
        <v>0</v>
      </c>
      <c r="AU73" s="133">
        <f>'B2.02.03 - VO'!P92</f>
        <v>0</v>
      </c>
      <c r="AV73" s="132">
        <f>'B2.02.03 - VO'!J37</f>
        <v>0</v>
      </c>
      <c r="AW73" s="132">
        <f>'B2.02.03 - VO'!J38</f>
        <v>0</v>
      </c>
      <c r="AX73" s="132">
        <f>'B2.02.03 - VO'!J39</f>
        <v>0</v>
      </c>
      <c r="AY73" s="132">
        <f>'B2.02.03 - VO'!J40</f>
        <v>0</v>
      </c>
      <c r="AZ73" s="132">
        <f>'B2.02.03 - VO'!F37</f>
        <v>0</v>
      </c>
      <c r="BA73" s="132">
        <f>'B2.02.03 - VO'!F38</f>
        <v>0</v>
      </c>
      <c r="BB73" s="132">
        <f>'B2.02.03 - VO'!F39</f>
        <v>0</v>
      </c>
      <c r="BC73" s="132">
        <f>'B2.02.03 - VO'!F40</f>
        <v>0</v>
      </c>
      <c r="BD73" s="134">
        <f>'B2.02.03 - VO'!F41</f>
        <v>0</v>
      </c>
      <c r="BE73" s="4"/>
      <c r="BT73" s="135" t="s">
        <v>95</v>
      </c>
      <c r="BV73" s="135" t="s">
        <v>80</v>
      </c>
      <c r="BW73" s="135" t="s">
        <v>135</v>
      </c>
      <c r="BX73" s="135" t="s">
        <v>128</v>
      </c>
      <c r="CL73" s="135" t="s">
        <v>19</v>
      </c>
    </row>
    <row r="74" spans="1:90" s="4" customFormat="1" ht="16.5" customHeight="1">
      <c r="A74" s="136" t="s">
        <v>92</v>
      </c>
      <c r="B74" s="65"/>
      <c r="C74" s="126"/>
      <c r="D74" s="126"/>
      <c r="E74" s="126"/>
      <c r="F74" s="127" t="s">
        <v>136</v>
      </c>
      <c r="G74" s="127"/>
      <c r="H74" s="127"/>
      <c r="I74" s="127"/>
      <c r="J74" s="127"/>
      <c r="K74" s="126"/>
      <c r="L74" s="127" t="s">
        <v>104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9">
        <f>'B2.02.04 - Vedlejší náklady'!J34</f>
        <v>0</v>
      </c>
      <c r="AH74" s="126"/>
      <c r="AI74" s="126"/>
      <c r="AJ74" s="126"/>
      <c r="AK74" s="126"/>
      <c r="AL74" s="126"/>
      <c r="AM74" s="126"/>
      <c r="AN74" s="129">
        <f>SUM(AG74,AT74)</f>
        <v>0</v>
      </c>
      <c r="AO74" s="126"/>
      <c r="AP74" s="126"/>
      <c r="AQ74" s="130" t="s">
        <v>90</v>
      </c>
      <c r="AR74" s="67"/>
      <c r="AS74" s="131">
        <v>0</v>
      </c>
      <c r="AT74" s="132">
        <f>ROUND(SUM(AV74:AW74),2)</f>
        <v>0</v>
      </c>
      <c r="AU74" s="133">
        <f>'B2.02.04 - Vedlejší náklady'!P98</f>
        <v>0</v>
      </c>
      <c r="AV74" s="132">
        <f>'B2.02.04 - Vedlejší náklady'!J37</f>
        <v>0</v>
      </c>
      <c r="AW74" s="132">
        <f>'B2.02.04 - Vedlejší náklady'!J38</f>
        <v>0</v>
      </c>
      <c r="AX74" s="132">
        <f>'B2.02.04 - Vedlejší náklady'!J39</f>
        <v>0</v>
      </c>
      <c r="AY74" s="132">
        <f>'B2.02.04 - Vedlejší náklady'!J40</f>
        <v>0</v>
      </c>
      <c r="AZ74" s="132">
        <f>'B2.02.04 - Vedlejší náklady'!F37</f>
        <v>0</v>
      </c>
      <c r="BA74" s="132">
        <f>'B2.02.04 - Vedlejší náklady'!F38</f>
        <v>0</v>
      </c>
      <c r="BB74" s="132">
        <f>'B2.02.04 - Vedlejší náklady'!F39</f>
        <v>0</v>
      </c>
      <c r="BC74" s="132">
        <f>'B2.02.04 - Vedlejší náklady'!F40</f>
        <v>0</v>
      </c>
      <c r="BD74" s="134">
        <f>'B2.02.04 - Vedlejší náklady'!F41</f>
        <v>0</v>
      </c>
      <c r="BE74" s="4"/>
      <c r="BT74" s="135" t="s">
        <v>95</v>
      </c>
      <c r="BV74" s="135" t="s">
        <v>80</v>
      </c>
      <c r="BW74" s="135" t="s">
        <v>137</v>
      </c>
      <c r="BX74" s="135" t="s">
        <v>128</v>
      </c>
      <c r="CL74" s="135" t="s">
        <v>19</v>
      </c>
    </row>
    <row r="75" spans="1:91" s="7" customFormat="1" ht="16.5" customHeight="1">
      <c r="A75" s="7"/>
      <c r="B75" s="113"/>
      <c r="C75" s="114"/>
      <c r="D75" s="115" t="s">
        <v>138</v>
      </c>
      <c r="E75" s="115"/>
      <c r="F75" s="115"/>
      <c r="G75" s="115"/>
      <c r="H75" s="115"/>
      <c r="I75" s="116"/>
      <c r="J75" s="115" t="s">
        <v>139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7">
        <f>ROUND(AG76+AG79,2)</f>
        <v>0</v>
      </c>
      <c r="AH75" s="116"/>
      <c r="AI75" s="116"/>
      <c r="AJ75" s="116"/>
      <c r="AK75" s="116"/>
      <c r="AL75" s="116"/>
      <c r="AM75" s="116"/>
      <c r="AN75" s="118">
        <f>SUM(AG75,AT75)</f>
        <v>0</v>
      </c>
      <c r="AO75" s="116"/>
      <c r="AP75" s="116"/>
      <c r="AQ75" s="119" t="s">
        <v>84</v>
      </c>
      <c r="AR75" s="120"/>
      <c r="AS75" s="121">
        <f>ROUND(AS76+AS79,2)</f>
        <v>0</v>
      </c>
      <c r="AT75" s="122">
        <f>ROUND(SUM(AV75:AW75),2)</f>
        <v>0</v>
      </c>
      <c r="AU75" s="123">
        <f>ROUND(AU76+AU79,5)</f>
        <v>0</v>
      </c>
      <c r="AV75" s="122">
        <f>ROUND(AZ75*L29,2)</f>
        <v>0</v>
      </c>
      <c r="AW75" s="122">
        <f>ROUND(BA75*L30,2)</f>
        <v>0</v>
      </c>
      <c r="AX75" s="122">
        <f>ROUND(BB75*L29,2)</f>
        <v>0</v>
      </c>
      <c r="AY75" s="122">
        <f>ROUND(BC75*L30,2)</f>
        <v>0</v>
      </c>
      <c r="AZ75" s="122">
        <f>ROUND(AZ76+AZ79,2)</f>
        <v>0</v>
      </c>
      <c r="BA75" s="122">
        <f>ROUND(BA76+BA79,2)</f>
        <v>0</v>
      </c>
      <c r="BB75" s="122">
        <f>ROUND(BB76+BB79,2)</f>
        <v>0</v>
      </c>
      <c r="BC75" s="122">
        <f>ROUND(BC76+BC79,2)</f>
        <v>0</v>
      </c>
      <c r="BD75" s="124">
        <f>ROUND(BD76+BD79,2)</f>
        <v>0</v>
      </c>
      <c r="BE75" s="7"/>
      <c r="BS75" s="125" t="s">
        <v>77</v>
      </c>
      <c r="BT75" s="125" t="s">
        <v>85</v>
      </c>
      <c r="BU75" s="125" t="s">
        <v>79</v>
      </c>
      <c r="BV75" s="125" t="s">
        <v>80</v>
      </c>
      <c r="BW75" s="125" t="s">
        <v>140</v>
      </c>
      <c r="BX75" s="125" t="s">
        <v>5</v>
      </c>
      <c r="CL75" s="125" t="s">
        <v>19</v>
      </c>
      <c r="CM75" s="125" t="s">
        <v>87</v>
      </c>
    </row>
    <row r="76" spans="1:90" s="4" customFormat="1" ht="16.5" customHeight="1">
      <c r="A76" s="4"/>
      <c r="B76" s="65"/>
      <c r="C76" s="126"/>
      <c r="D76" s="126"/>
      <c r="E76" s="127" t="s">
        <v>141</v>
      </c>
      <c r="F76" s="127"/>
      <c r="G76" s="127"/>
      <c r="H76" s="127"/>
      <c r="I76" s="127"/>
      <c r="J76" s="126"/>
      <c r="K76" s="127" t="s">
        <v>89</v>
      </c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8">
        <f>ROUND(SUM(AG77:AG78),2)</f>
        <v>0</v>
      </c>
      <c r="AH76" s="126"/>
      <c r="AI76" s="126"/>
      <c r="AJ76" s="126"/>
      <c r="AK76" s="126"/>
      <c r="AL76" s="126"/>
      <c r="AM76" s="126"/>
      <c r="AN76" s="129">
        <f>SUM(AG76,AT76)</f>
        <v>0</v>
      </c>
      <c r="AO76" s="126"/>
      <c r="AP76" s="126"/>
      <c r="AQ76" s="130" t="s">
        <v>90</v>
      </c>
      <c r="AR76" s="67"/>
      <c r="AS76" s="131">
        <f>ROUND(SUM(AS77:AS78),2)</f>
        <v>0</v>
      </c>
      <c r="AT76" s="132">
        <f>ROUND(SUM(AV76:AW76),2)</f>
        <v>0</v>
      </c>
      <c r="AU76" s="133">
        <f>ROUND(SUM(AU77:AU78),5)</f>
        <v>0</v>
      </c>
      <c r="AV76" s="132">
        <f>ROUND(AZ76*L29,2)</f>
        <v>0</v>
      </c>
      <c r="AW76" s="132">
        <f>ROUND(BA76*L30,2)</f>
        <v>0</v>
      </c>
      <c r="AX76" s="132">
        <f>ROUND(BB76*L29,2)</f>
        <v>0</v>
      </c>
      <c r="AY76" s="132">
        <f>ROUND(BC76*L30,2)</f>
        <v>0</v>
      </c>
      <c r="AZ76" s="132">
        <f>ROUND(SUM(AZ77:AZ78),2)</f>
        <v>0</v>
      </c>
      <c r="BA76" s="132">
        <f>ROUND(SUM(BA77:BA78),2)</f>
        <v>0</v>
      </c>
      <c r="BB76" s="132">
        <f>ROUND(SUM(BB77:BB78),2)</f>
        <v>0</v>
      </c>
      <c r="BC76" s="132">
        <f>ROUND(SUM(BC77:BC78),2)</f>
        <v>0</v>
      </c>
      <c r="BD76" s="134">
        <f>ROUND(SUM(BD77:BD78),2)</f>
        <v>0</v>
      </c>
      <c r="BE76" s="4"/>
      <c r="BS76" s="135" t="s">
        <v>77</v>
      </c>
      <c r="BT76" s="135" t="s">
        <v>87</v>
      </c>
      <c r="BU76" s="135" t="s">
        <v>79</v>
      </c>
      <c r="BV76" s="135" t="s">
        <v>80</v>
      </c>
      <c r="BW76" s="135" t="s">
        <v>142</v>
      </c>
      <c r="BX76" s="135" t="s">
        <v>140</v>
      </c>
      <c r="CL76" s="135" t="s">
        <v>19</v>
      </c>
    </row>
    <row r="77" spans="1:90" s="4" customFormat="1" ht="16.5" customHeight="1">
      <c r="A77" s="136" t="s">
        <v>92</v>
      </c>
      <c r="B77" s="65"/>
      <c r="C77" s="126"/>
      <c r="D77" s="126"/>
      <c r="E77" s="126"/>
      <c r="F77" s="127" t="s">
        <v>143</v>
      </c>
      <c r="G77" s="127"/>
      <c r="H77" s="127"/>
      <c r="I77" s="127"/>
      <c r="J77" s="127"/>
      <c r="K77" s="126"/>
      <c r="L77" s="127" t="s">
        <v>144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9">
        <f>'A3.03.01 - SO 100_Silnice...'!J34</f>
        <v>0</v>
      </c>
      <c r="AH77" s="126"/>
      <c r="AI77" s="126"/>
      <c r="AJ77" s="126"/>
      <c r="AK77" s="126"/>
      <c r="AL77" s="126"/>
      <c r="AM77" s="126"/>
      <c r="AN77" s="129">
        <f>SUM(AG77,AT77)</f>
        <v>0</v>
      </c>
      <c r="AO77" s="126"/>
      <c r="AP77" s="126"/>
      <c r="AQ77" s="130" t="s">
        <v>90</v>
      </c>
      <c r="AR77" s="67"/>
      <c r="AS77" s="131">
        <v>0</v>
      </c>
      <c r="AT77" s="132">
        <f>ROUND(SUM(AV77:AW77),2)</f>
        <v>0</v>
      </c>
      <c r="AU77" s="133">
        <f>'A3.03.01 - SO 100_Silnice...'!P100</f>
        <v>0</v>
      </c>
      <c r="AV77" s="132">
        <f>'A3.03.01 - SO 100_Silnice...'!J37</f>
        <v>0</v>
      </c>
      <c r="AW77" s="132">
        <f>'A3.03.01 - SO 100_Silnice...'!J38</f>
        <v>0</v>
      </c>
      <c r="AX77" s="132">
        <f>'A3.03.01 - SO 100_Silnice...'!J39</f>
        <v>0</v>
      </c>
      <c r="AY77" s="132">
        <f>'A3.03.01 - SO 100_Silnice...'!J40</f>
        <v>0</v>
      </c>
      <c r="AZ77" s="132">
        <f>'A3.03.01 - SO 100_Silnice...'!F37</f>
        <v>0</v>
      </c>
      <c r="BA77" s="132">
        <f>'A3.03.01 - SO 100_Silnice...'!F38</f>
        <v>0</v>
      </c>
      <c r="BB77" s="132">
        <f>'A3.03.01 - SO 100_Silnice...'!F39</f>
        <v>0</v>
      </c>
      <c r="BC77" s="132">
        <f>'A3.03.01 - SO 100_Silnice...'!F40</f>
        <v>0</v>
      </c>
      <c r="BD77" s="134">
        <f>'A3.03.01 - SO 100_Silnice...'!F41</f>
        <v>0</v>
      </c>
      <c r="BE77" s="4"/>
      <c r="BT77" s="135" t="s">
        <v>95</v>
      </c>
      <c r="BV77" s="135" t="s">
        <v>80</v>
      </c>
      <c r="BW77" s="135" t="s">
        <v>145</v>
      </c>
      <c r="BX77" s="135" t="s">
        <v>142</v>
      </c>
      <c r="CL77" s="135" t="s">
        <v>19</v>
      </c>
    </row>
    <row r="78" spans="1:90" s="4" customFormat="1" ht="16.5" customHeight="1">
      <c r="A78" s="136" t="s">
        <v>92</v>
      </c>
      <c r="B78" s="65"/>
      <c r="C78" s="126"/>
      <c r="D78" s="126"/>
      <c r="E78" s="126"/>
      <c r="F78" s="127" t="s">
        <v>146</v>
      </c>
      <c r="G78" s="127"/>
      <c r="H78" s="127"/>
      <c r="I78" s="127"/>
      <c r="J78" s="127"/>
      <c r="K78" s="126"/>
      <c r="L78" s="127" t="s">
        <v>104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9">
        <f>'A3.03.02 - Vedlejší náklady'!J34</f>
        <v>0</v>
      </c>
      <c r="AH78" s="126"/>
      <c r="AI78" s="126"/>
      <c r="AJ78" s="126"/>
      <c r="AK78" s="126"/>
      <c r="AL78" s="126"/>
      <c r="AM78" s="126"/>
      <c r="AN78" s="129">
        <f>SUM(AG78,AT78)</f>
        <v>0</v>
      </c>
      <c r="AO78" s="126"/>
      <c r="AP78" s="126"/>
      <c r="AQ78" s="130" t="s">
        <v>90</v>
      </c>
      <c r="AR78" s="67"/>
      <c r="AS78" s="131">
        <v>0</v>
      </c>
      <c r="AT78" s="132">
        <f>ROUND(SUM(AV78:AW78),2)</f>
        <v>0</v>
      </c>
      <c r="AU78" s="133">
        <f>'A3.03.02 - Vedlejší náklady'!P98</f>
        <v>0</v>
      </c>
      <c r="AV78" s="132">
        <f>'A3.03.02 - Vedlejší náklady'!J37</f>
        <v>0</v>
      </c>
      <c r="AW78" s="132">
        <f>'A3.03.02 - Vedlejší náklady'!J38</f>
        <v>0</v>
      </c>
      <c r="AX78" s="132">
        <f>'A3.03.02 - Vedlejší náklady'!J39</f>
        <v>0</v>
      </c>
      <c r="AY78" s="132">
        <f>'A3.03.02 - Vedlejší náklady'!J40</f>
        <v>0</v>
      </c>
      <c r="AZ78" s="132">
        <f>'A3.03.02 - Vedlejší náklady'!F37</f>
        <v>0</v>
      </c>
      <c r="BA78" s="132">
        <f>'A3.03.02 - Vedlejší náklady'!F38</f>
        <v>0</v>
      </c>
      <c r="BB78" s="132">
        <f>'A3.03.02 - Vedlejší náklady'!F39</f>
        <v>0</v>
      </c>
      <c r="BC78" s="132">
        <f>'A3.03.02 - Vedlejší náklady'!F40</f>
        <v>0</v>
      </c>
      <c r="BD78" s="134">
        <f>'A3.03.02 - Vedlejší náklady'!F41</f>
        <v>0</v>
      </c>
      <c r="BE78" s="4"/>
      <c r="BT78" s="135" t="s">
        <v>95</v>
      </c>
      <c r="BV78" s="135" t="s">
        <v>80</v>
      </c>
      <c r="BW78" s="135" t="s">
        <v>147</v>
      </c>
      <c r="BX78" s="135" t="s">
        <v>142</v>
      </c>
      <c r="CL78" s="135" t="s">
        <v>19</v>
      </c>
    </row>
    <row r="79" spans="1:90" s="4" customFormat="1" ht="16.5" customHeight="1">
      <c r="A79" s="4"/>
      <c r="B79" s="65"/>
      <c r="C79" s="126"/>
      <c r="D79" s="126"/>
      <c r="E79" s="127" t="s">
        <v>148</v>
      </c>
      <c r="F79" s="127"/>
      <c r="G79" s="127"/>
      <c r="H79" s="127"/>
      <c r="I79" s="127"/>
      <c r="J79" s="126"/>
      <c r="K79" s="127" t="s">
        <v>127</v>
      </c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8">
        <f>ROUND(SUM(AG80:AG82),2)</f>
        <v>0</v>
      </c>
      <c r="AH79" s="126"/>
      <c r="AI79" s="126"/>
      <c r="AJ79" s="126"/>
      <c r="AK79" s="126"/>
      <c r="AL79" s="126"/>
      <c r="AM79" s="126"/>
      <c r="AN79" s="129">
        <f>SUM(AG79,AT79)</f>
        <v>0</v>
      </c>
      <c r="AO79" s="126"/>
      <c r="AP79" s="126"/>
      <c r="AQ79" s="130" t="s">
        <v>90</v>
      </c>
      <c r="AR79" s="67"/>
      <c r="AS79" s="131">
        <f>ROUND(SUM(AS80:AS82),2)</f>
        <v>0</v>
      </c>
      <c r="AT79" s="132">
        <f>ROUND(SUM(AV79:AW79),2)</f>
        <v>0</v>
      </c>
      <c r="AU79" s="133">
        <f>ROUND(SUM(AU80:AU82),5)</f>
        <v>0</v>
      </c>
      <c r="AV79" s="132">
        <f>ROUND(AZ79*L29,2)</f>
        <v>0</v>
      </c>
      <c r="AW79" s="132">
        <f>ROUND(BA79*L30,2)</f>
        <v>0</v>
      </c>
      <c r="AX79" s="132">
        <f>ROUND(BB79*L29,2)</f>
        <v>0</v>
      </c>
      <c r="AY79" s="132">
        <f>ROUND(BC79*L30,2)</f>
        <v>0</v>
      </c>
      <c r="AZ79" s="132">
        <f>ROUND(SUM(AZ80:AZ82),2)</f>
        <v>0</v>
      </c>
      <c r="BA79" s="132">
        <f>ROUND(SUM(BA80:BA82),2)</f>
        <v>0</v>
      </c>
      <c r="BB79" s="132">
        <f>ROUND(SUM(BB80:BB82),2)</f>
        <v>0</v>
      </c>
      <c r="BC79" s="132">
        <f>ROUND(SUM(BC80:BC82),2)</f>
        <v>0</v>
      </c>
      <c r="BD79" s="134">
        <f>ROUND(SUM(BD80:BD82),2)</f>
        <v>0</v>
      </c>
      <c r="BE79" s="4"/>
      <c r="BS79" s="135" t="s">
        <v>77</v>
      </c>
      <c r="BT79" s="135" t="s">
        <v>87</v>
      </c>
      <c r="BU79" s="135" t="s">
        <v>79</v>
      </c>
      <c r="BV79" s="135" t="s">
        <v>80</v>
      </c>
      <c r="BW79" s="135" t="s">
        <v>149</v>
      </c>
      <c r="BX79" s="135" t="s">
        <v>140</v>
      </c>
      <c r="CL79" s="135" t="s">
        <v>19</v>
      </c>
    </row>
    <row r="80" spans="1:90" s="4" customFormat="1" ht="16.5" customHeight="1">
      <c r="A80" s="136" t="s">
        <v>92</v>
      </c>
      <c r="B80" s="65"/>
      <c r="C80" s="126"/>
      <c r="D80" s="126"/>
      <c r="E80" s="126"/>
      <c r="F80" s="127" t="s">
        <v>150</v>
      </c>
      <c r="G80" s="127"/>
      <c r="H80" s="127"/>
      <c r="I80" s="127"/>
      <c r="J80" s="127"/>
      <c r="K80" s="126"/>
      <c r="L80" s="127" t="s">
        <v>144</v>
      </c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9">
        <f>'B3.03.01 - SO 100_Silnice...'!J34</f>
        <v>0</v>
      </c>
      <c r="AH80" s="126"/>
      <c r="AI80" s="126"/>
      <c r="AJ80" s="126"/>
      <c r="AK80" s="126"/>
      <c r="AL80" s="126"/>
      <c r="AM80" s="126"/>
      <c r="AN80" s="129">
        <f>SUM(AG80,AT80)</f>
        <v>0</v>
      </c>
      <c r="AO80" s="126"/>
      <c r="AP80" s="126"/>
      <c r="AQ80" s="130" t="s">
        <v>90</v>
      </c>
      <c r="AR80" s="67"/>
      <c r="AS80" s="131">
        <v>0</v>
      </c>
      <c r="AT80" s="132">
        <f>ROUND(SUM(AV80:AW80),2)</f>
        <v>0</v>
      </c>
      <c r="AU80" s="133">
        <f>'B3.03.01 - SO 100_Silnice...'!P99</f>
        <v>0</v>
      </c>
      <c r="AV80" s="132">
        <f>'B3.03.01 - SO 100_Silnice...'!J37</f>
        <v>0</v>
      </c>
      <c r="AW80" s="132">
        <f>'B3.03.01 - SO 100_Silnice...'!J38</f>
        <v>0</v>
      </c>
      <c r="AX80" s="132">
        <f>'B3.03.01 - SO 100_Silnice...'!J39</f>
        <v>0</v>
      </c>
      <c r="AY80" s="132">
        <f>'B3.03.01 - SO 100_Silnice...'!J40</f>
        <v>0</v>
      </c>
      <c r="AZ80" s="132">
        <f>'B3.03.01 - SO 100_Silnice...'!F37</f>
        <v>0</v>
      </c>
      <c r="BA80" s="132">
        <f>'B3.03.01 - SO 100_Silnice...'!F38</f>
        <v>0</v>
      </c>
      <c r="BB80" s="132">
        <f>'B3.03.01 - SO 100_Silnice...'!F39</f>
        <v>0</v>
      </c>
      <c r="BC80" s="132">
        <f>'B3.03.01 - SO 100_Silnice...'!F40</f>
        <v>0</v>
      </c>
      <c r="BD80" s="134">
        <f>'B3.03.01 - SO 100_Silnice...'!F41</f>
        <v>0</v>
      </c>
      <c r="BE80" s="4"/>
      <c r="BT80" s="135" t="s">
        <v>95</v>
      </c>
      <c r="BV80" s="135" t="s">
        <v>80</v>
      </c>
      <c r="BW80" s="135" t="s">
        <v>151</v>
      </c>
      <c r="BX80" s="135" t="s">
        <v>149</v>
      </c>
      <c r="CL80" s="135" t="s">
        <v>19</v>
      </c>
    </row>
    <row r="81" spans="1:90" s="4" customFormat="1" ht="16.5" customHeight="1">
      <c r="A81" s="136" t="s">
        <v>92</v>
      </c>
      <c r="B81" s="65"/>
      <c r="C81" s="126"/>
      <c r="D81" s="126"/>
      <c r="E81" s="126"/>
      <c r="F81" s="127" t="s">
        <v>152</v>
      </c>
      <c r="G81" s="127"/>
      <c r="H81" s="127"/>
      <c r="I81" s="127"/>
      <c r="J81" s="127"/>
      <c r="K81" s="126"/>
      <c r="L81" s="127" t="s">
        <v>153</v>
      </c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9">
        <f>'B3.03.02 - SO 100_Silnice...'!J34</f>
        <v>0</v>
      </c>
      <c r="AH81" s="126"/>
      <c r="AI81" s="126"/>
      <c r="AJ81" s="126"/>
      <c r="AK81" s="126"/>
      <c r="AL81" s="126"/>
      <c r="AM81" s="126"/>
      <c r="AN81" s="129">
        <f>SUM(AG81,AT81)</f>
        <v>0</v>
      </c>
      <c r="AO81" s="126"/>
      <c r="AP81" s="126"/>
      <c r="AQ81" s="130" t="s">
        <v>90</v>
      </c>
      <c r="AR81" s="67"/>
      <c r="AS81" s="131">
        <v>0</v>
      </c>
      <c r="AT81" s="132">
        <f>ROUND(SUM(AV81:AW81),2)</f>
        <v>0</v>
      </c>
      <c r="AU81" s="133">
        <f>'B3.03.02 - SO 100_Silnice...'!P96</f>
        <v>0</v>
      </c>
      <c r="AV81" s="132">
        <f>'B3.03.02 - SO 100_Silnice...'!J37</f>
        <v>0</v>
      </c>
      <c r="AW81" s="132">
        <f>'B3.03.02 - SO 100_Silnice...'!J38</f>
        <v>0</v>
      </c>
      <c r="AX81" s="132">
        <f>'B3.03.02 - SO 100_Silnice...'!J39</f>
        <v>0</v>
      </c>
      <c r="AY81" s="132">
        <f>'B3.03.02 - SO 100_Silnice...'!J40</f>
        <v>0</v>
      </c>
      <c r="AZ81" s="132">
        <f>'B3.03.02 - SO 100_Silnice...'!F37</f>
        <v>0</v>
      </c>
      <c r="BA81" s="132">
        <f>'B3.03.02 - SO 100_Silnice...'!F38</f>
        <v>0</v>
      </c>
      <c r="BB81" s="132">
        <f>'B3.03.02 - SO 100_Silnice...'!F39</f>
        <v>0</v>
      </c>
      <c r="BC81" s="132">
        <f>'B3.03.02 - SO 100_Silnice...'!F40</f>
        <v>0</v>
      </c>
      <c r="BD81" s="134">
        <f>'B3.03.02 - SO 100_Silnice...'!F41</f>
        <v>0</v>
      </c>
      <c r="BE81" s="4"/>
      <c r="BT81" s="135" t="s">
        <v>95</v>
      </c>
      <c r="BV81" s="135" t="s">
        <v>80</v>
      </c>
      <c r="BW81" s="135" t="s">
        <v>154</v>
      </c>
      <c r="BX81" s="135" t="s">
        <v>149</v>
      </c>
      <c r="CL81" s="135" t="s">
        <v>19</v>
      </c>
    </row>
    <row r="82" spans="1:90" s="4" customFormat="1" ht="16.5" customHeight="1">
      <c r="A82" s="136" t="s">
        <v>92</v>
      </c>
      <c r="B82" s="65"/>
      <c r="C82" s="126"/>
      <c r="D82" s="126"/>
      <c r="E82" s="126"/>
      <c r="F82" s="127" t="s">
        <v>155</v>
      </c>
      <c r="G82" s="127"/>
      <c r="H82" s="127"/>
      <c r="I82" s="127"/>
      <c r="J82" s="127"/>
      <c r="K82" s="126"/>
      <c r="L82" s="127" t="s">
        <v>104</v>
      </c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9">
        <f>'B3.03.03 - Vedlejší náklady'!J34</f>
        <v>0</v>
      </c>
      <c r="AH82" s="126"/>
      <c r="AI82" s="126"/>
      <c r="AJ82" s="126"/>
      <c r="AK82" s="126"/>
      <c r="AL82" s="126"/>
      <c r="AM82" s="126"/>
      <c r="AN82" s="129">
        <f>SUM(AG82,AT82)</f>
        <v>0</v>
      </c>
      <c r="AO82" s="126"/>
      <c r="AP82" s="126"/>
      <c r="AQ82" s="130" t="s">
        <v>90</v>
      </c>
      <c r="AR82" s="67"/>
      <c r="AS82" s="137">
        <v>0</v>
      </c>
      <c r="AT82" s="138">
        <f>ROUND(SUM(AV82:AW82),2)</f>
        <v>0</v>
      </c>
      <c r="AU82" s="139">
        <f>'B3.03.03 - Vedlejší náklady'!P98</f>
        <v>0</v>
      </c>
      <c r="AV82" s="138">
        <f>'B3.03.03 - Vedlejší náklady'!J37</f>
        <v>0</v>
      </c>
      <c r="AW82" s="138">
        <f>'B3.03.03 - Vedlejší náklady'!J38</f>
        <v>0</v>
      </c>
      <c r="AX82" s="138">
        <f>'B3.03.03 - Vedlejší náklady'!J39</f>
        <v>0</v>
      </c>
      <c r="AY82" s="138">
        <f>'B3.03.03 - Vedlejší náklady'!J40</f>
        <v>0</v>
      </c>
      <c r="AZ82" s="138">
        <f>'B3.03.03 - Vedlejší náklady'!F37</f>
        <v>0</v>
      </c>
      <c r="BA82" s="138">
        <f>'B3.03.03 - Vedlejší náklady'!F38</f>
        <v>0</v>
      </c>
      <c r="BB82" s="138">
        <f>'B3.03.03 - Vedlejší náklady'!F39</f>
        <v>0</v>
      </c>
      <c r="BC82" s="138">
        <f>'B3.03.03 - Vedlejší náklady'!F40</f>
        <v>0</v>
      </c>
      <c r="BD82" s="140">
        <f>'B3.03.03 - Vedlejší náklady'!F41</f>
        <v>0</v>
      </c>
      <c r="BE82" s="4"/>
      <c r="BT82" s="135" t="s">
        <v>95</v>
      </c>
      <c r="BV82" s="135" t="s">
        <v>80</v>
      </c>
      <c r="BW82" s="135" t="s">
        <v>156</v>
      </c>
      <c r="BX82" s="135" t="s">
        <v>149</v>
      </c>
      <c r="CL82" s="135" t="s">
        <v>19</v>
      </c>
    </row>
    <row r="83" spans="1:57" s="2" customFormat="1" ht="30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s="2" customFormat="1" ht="6.95" customHeight="1">
      <c r="A84" s="40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46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</sheetData>
  <sheetProtection password="CC35" sheet="1" objects="1" scenarios="1" formatColumns="0" formatRows="0"/>
  <mergeCells count="150">
    <mergeCell ref="L64:AF64"/>
    <mergeCell ref="F64:J64"/>
    <mergeCell ref="D65:H65"/>
    <mergeCell ref="J65:AF65"/>
    <mergeCell ref="E66:I66"/>
    <mergeCell ref="K66:AF66"/>
    <mergeCell ref="F67:J67"/>
    <mergeCell ref="L67:AF67"/>
    <mergeCell ref="F68:J68"/>
    <mergeCell ref="L68:AF68"/>
    <mergeCell ref="F69:J69"/>
    <mergeCell ref="L69:AF69"/>
    <mergeCell ref="E70:I70"/>
    <mergeCell ref="K70:AF70"/>
    <mergeCell ref="L71:AF71"/>
    <mergeCell ref="F71:J71"/>
    <mergeCell ref="F72:J72"/>
    <mergeCell ref="L72:AF72"/>
    <mergeCell ref="F73:J73"/>
    <mergeCell ref="L73:AF73"/>
    <mergeCell ref="L74:AF74"/>
    <mergeCell ref="F74:J74"/>
    <mergeCell ref="J75:AF75"/>
    <mergeCell ref="D75:H75"/>
    <mergeCell ref="K76:AF76"/>
    <mergeCell ref="E76:I76"/>
    <mergeCell ref="L77:AF77"/>
    <mergeCell ref="F77:J77"/>
    <mergeCell ref="F78:J78"/>
    <mergeCell ref="L78:AF78"/>
    <mergeCell ref="E79:I79"/>
    <mergeCell ref="K79:AF79"/>
    <mergeCell ref="F80:J80"/>
    <mergeCell ref="L80:AF80"/>
    <mergeCell ref="F81:J81"/>
    <mergeCell ref="L81:AF81"/>
    <mergeCell ref="F82:J82"/>
    <mergeCell ref="L82:AF82"/>
    <mergeCell ref="AN61:AP61"/>
    <mergeCell ref="AG61:AM61"/>
    <mergeCell ref="AN62:AP62"/>
    <mergeCell ref="AG62:AM62"/>
    <mergeCell ref="AG63:AM63"/>
    <mergeCell ref="AN63:AP63"/>
    <mergeCell ref="AG64:AM64"/>
    <mergeCell ref="AN64:AP64"/>
    <mergeCell ref="AG65:AM65"/>
    <mergeCell ref="AN65:AP65"/>
    <mergeCell ref="AG66:AM66"/>
    <mergeCell ref="AN66:AP66"/>
    <mergeCell ref="AG67:AM67"/>
    <mergeCell ref="AN67:AP67"/>
    <mergeCell ref="AG68:AM68"/>
    <mergeCell ref="AN68:AP68"/>
    <mergeCell ref="AG69:AM69"/>
    <mergeCell ref="AN69:AP69"/>
    <mergeCell ref="AN70:AP70"/>
    <mergeCell ref="AG70:AM70"/>
    <mergeCell ref="AN71:AP71"/>
    <mergeCell ref="AG71:AM71"/>
    <mergeCell ref="AN72:AP72"/>
    <mergeCell ref="AG72:AM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N81:AP81"/>
    <mergeCell ref="AG81:AM81"/>
    <mergeCell ref="AN82:AP82"/>
    <mergeCell ref="AG82:AM82"/>
    <mergeCell ref="L45:AO45"/>
    <mergeCell ref="C52:G52"/>
    <mergeCell ref="I52:AF52"/>
    <mergeCell ref="J55:AF55"/>
    <mergeCell ref="D55:H55"/>
    <mergeCell ref="K56:AF56"/>
    <mergeCell ref="E56:I56"/>
    <mergeCell ref="L57:AF57"/>
    <mergeCell ref="F57:J57"/>
    <mergeCell ref="F58:J58"/>
    <mergeCell ref="L58:AF58"/>
    <mergeCell ref="F59:J59"/>
    <mergeCell ref="L59:AF59"/>
    <mergeCell ref="F60:J60"/>
    <mergeCell ref="L60:AF60"/>
    <mergeCell ref="E61:I61"/>
    <mergeCell ref="K61:AF61"/>
    <mergeCell ref="F62:J62"/>
    <mergeCell ref="L62:AF62"/>
    <mergeCell ref="F63:J63"/>
    <mergeCell ref="L63:AF63"/>
    <mergeCell ref="AM47:AN47"/>
    <mergeCell ref="AS49:AT51"/>
    <mergeCell ref="AM49:AP49"/>
    <mergeCell ref="AM50:AP5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N58:AP58"/>
    <mergeCell ref="AN59:AP59"/>
    <mergeCell ref="AG59:AM59"/>
    <mergeCell ref="AN60:AP60"/>
    <mergeCell ref="AG60:AM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7" location="'A1.01.01 - SO 101 Chodník...'!C2" display="/"/>
    <hyperlink ref="A58" location="'A1.01.02 - SO 101_Chodník...'!C2" display="/"/>
    <hyperlink ref="A59" location="'A1.01.03 - Osvětlení přec...'!C2" display="/"/>
    <hyperlink ref="A60" location="'A1.01.04 - Vedlejší náklady'!C2" display="/"/>
    <hyperlink ref="A62" location="'B1.01.01 - SO 101 Chodník...'!C2" display="/"/>
    <hyperlink ref="A63" location="'B1.01.02 - SO 101_Chodník...'!C2" display="/"/>
    <hyperlink ref="A64" location="'B1.01.03 - Vedlejší náklady'!C2" display="/"/>
    <hyperlink ref="A67" location="'A2.02.01 - SO 101 Chodník...'!C2" display="/"/>
    <hyperlink ref="A68" location="'A2.02.02 - SO 101_Chodník...'!C2" display="/"/>
    <hyperlink ref="A69" location="'A2.02.03 - Vedlejší náklady'!C2" display="/"/>
    <hyperlink ref="A71" location="'B2.02.01 - SO 101 Chodník...'!C2" display="/"/>
    <hyperlink ref="A72" location="'B2.02.02 - SO 101_Chodník...'!C2" display="/"/>
    <hyperlink ref="A73" location="'B2.02.03 - VO'!C2" display="/"/>
    <hyperlink ref="A74" location="'B2.02.04 - Vedlejší náklady'!C2" display="/"/>
    <hyperlink ref="A77" location="'A3.03.01 - SO 100_Silnice...'!C2" display="/"/>
    <hyperlink ref="A78" location="'A3.03.02 - Vedlejší náklady'!C2" display="/"/>
    <hyperlink ref="A80" location="'B3.03.01 - SO 100_Silnice...'!C2" display="/"/>
    <hyperlink ref="A81" location="'B3.03.02 - SO 100_Silnice...'!C2" display="/"/>
    <hyperlink ref="A82" location="'B3.03.03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717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718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742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ROUND(J94,2)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ROUND((SUM(BE94:BE120)),2)</f>
        <v>0</v>
      </c>
      <c r="G37" s="40"/>
      <c r="H37" s="40"/>
      <c r="I37" s="167">
        <v>0.21</v>
      </c>
      <c r="J37" s="166">
        <f>ROUND(((SUM(BE94:BE120))*I37),2)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ROUND((SUM(BF94:BF120)),2)</f>
        <v>0</v>
      </c>
      <c r="G38" s="40"/>
      <c r="H38" s="40"/>
      <c r="I38" s="167">
        <v>0.15</v>
      </c>
      <c r="J38" s="166">
        <f>ROUND(((SUM(BF94:BF120))*I38),2)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ROUND((SUM(BG94:BG120)),2)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ROUND((SUM(BH94:BH120)),2)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ROUND((SUM(BI94:BI120)),2)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717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718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A2.02.02 - SO 101_Chodník_nové konstrukce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J94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J95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322</v>
      </c>
      <c r="E69" s="198"/>
      <c r="F69" s="198"/>
      <c r="G69" s="198"/>
      <c r="H69" s="198"/>
      <c r="I69" s="199"/>
      <c r="J69" s="200">
        <f>J96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323</v>
      </c>
      <c r="E70" s="198"/>
      <c r="F70" s="198"/>
      <c r="G70" s="198"/>
      <c r="H70" s="198"/>
      <c r="I70" s="199"/>
      <c r="J70" s="200">
        <f>J118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150"/>
      <c r="J71" s="42"/>
      <c r="K71" s="42"/>
      <c r="L71" s="151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178"/>
      <c r="J72" s="62"/>
      <c r="K72" s="62"/>
      <c r="L72" s="151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181"/>
      <c r="J76" s="64"/>
      <c r="K76" s="64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4" t="s">
        <v>173</v>
      </c>
      <c r="D77" s="42"/>
      <c r="E77" s="42"/>
      <c r="F77" s="42"/>
      <c r="G77" s="42"/>
      <c r="H77" s="42"/>
      <c r="I77" s="150"/>
      <c r="J77" s="42"/>
      <c r="K77" s="4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50"/>
      <c r="J78" s="42"/>
      <c r="K78" s="42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16</v>
      </c>
      <c r="D79" s="42"/>
      <c r="E79" s="42"/>
      <c r="F79" s="42"/>
      <c r="G79" s="42"/>
      <c r="H79" s="42"/>
      <c r="I79" s="150"/>
      <c r="J79" s="42"/>
      <c r="K79" s="42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82" t="str">
        <f>E7</f>
        <v>II/605 Mýto</v>
      </c>
      <c r="F80" s="33"/>
      <c r="G80" s="33"/>
      <c r="H80" s="33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2"/>
      <c r="C81" s="33" t="s">
        <v>158</v>
      </c>
      <c r="D81" s="23"/>
      <c r="E81" s="23"/>
      <c r="F81" s="23"/>
      <c r="G81" s="23"/>
      <c r="H81" s="23"/>
      <c r="I81" s="141"/>
      <c r="J81" s="23"/>
      <c r="K81" s="23"/>
      <c r="L81" s="21"/>
    </row>
    <row r="82" spans="2:12" s="1" customFormat="1" ht="16.5" customHeight="1">
      <c r="B82" s="22"/>
      <c r="C82" s="23"/>
      <c r="D82" s="23"/>
      <c r="E82" s="182" t="s">
        <v>717</v>
      </c>
      <c r="F82" s="23"/>
      <c r="G82" s="23"/>
      <c r="H82" s="23"/>
      <c r="I82" s="141"/>
      <c r="J82" s="23"/>
      <c r="K82" s="23"/>
      <c r="L82" s="21"/>
    </row>
    <row r="83" spans="2:12" s="1" customFormat="1" ht="12" customHeight="1">
      <c r="B83" s="22"/>
      <c r="C83" s="33" t="s">
        <v>160</v>
      </c>
      <c r="D83" s="23"/>
      <c r="E83" s="23"/>
      <c r="F83" s="23"/>
      <c r="G83" s="23"/>
      <c r="H83" s="23"/>
      <c r="I83" s="141"/>
      <c r="J83" s="23"/>
      <c r="K83" s="23"/>
      <c r="L83" s="21"/>
    </row>
    <row r="84" spans="1:31" s="2" customFormat="1" ht="16.5" customHeight="1">
      <c r="A84" s="40"/>
      <c r="B84" s="41"/>
      <c r="C84" s="42"/>
      <c r="D84" s="42"/>
      <c r="E84" s="183" t="s">
        <v>718</v>
      </c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162</v>
      </c>
      <c r="D85" s="42"/>
      <c r="E85" s="42"/>
      <c r="F85" s="42"/>
      <c r="G85" s="42"/>
      <c r="H85" s="42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A2.02.02 - SO 101_Chodník_nové konstrukce</v>
      </c>
      <c r="F86" s="42"/>
      <c r="G86" s="42"/>
      <c r="H86" s="42"/>
      <c r="I86" s="150"/>
      <c r="J86" s="42"/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F16</f>
        <v>Mýto v Čechách</v>
      </c>
      <c r="G88" s="42"/>
      <c r="H88" s="42"/>
      <c r="I88" s="153" t="s">
        <v>24</v>
      </c>
      <c r="J88" s="74" t="str">
        <f>IF(J16="","",J16)</f>
        <v>4. 3. 2020</v>
      </c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E19</f>
        <v>Město Mýto</v>
      </c>
      <c r="G90" s="42"/>
      <c r="H90" s="42"/>
      <c r="I90" s="153" t="s">
        <v>37</v>
      </c>
      <c r="J90" s="38" t="str">
        <f>E25</f>
        <v>Road Project s.r.o.</v>
      </c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35</v>
      </c>
      <c r="D91" s="42"/>
      <c r="E91" s="42"/>
      <c r="F91" s="28" t="str">
        <f>IF(E22="","",E22)</f>
        <v>Vyplň údaj</v>
      </c>
      <c r="G91" s="42"/>
      <c r="H91" s="42"/>
      <c r="I91" s="153" t="s">
        <v>40</v>
      </c>
      <c r="J91" s="38" t="str">
        <f>E28</f>
        <v>Area Projekt s.r.o.</v>
      </c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202"/>
      <c r="B93" s="203"/>
      <c r="C93" s="204" t="s">
        <v>174</v>
      </c>
      <c r="D93" s="205" t="s">
        <v>63</v>
      </c>
      <c r="E93" s="205" t="s">
        <v>59</v>
      </c>
      <c r="F93" s="205" t="s">
        <v>60</v>
      </c>
      <c r="G93" s="205" t="s">
        <v>175</v>
      </c>
      <c r="H93" s="205" t="s">
        <v>176</v>
      </c>
      <c r="I93" s="206" t="s">
        <v>177</v>
      </c>
      <c r="J93" s="205" t="s">
        <v>166</v>
      </c>
      <c r="K93" s="207" t="s">
        <v>178</v>
      </c>
      <c r="L93" s="208"/>
      <c r="M93" s="94" t="s">
        <v>32</v>
      </c>
      <c r="N93" s="95" t="s">
        <v>48</v>
      </c>
      <c r="O93" s="95" t="s">
        <v>179</v>
      </c>
      <c r="P93" s="95" t="s">
        <v>180</v>
      </c>
      <c r="Q93" s="95" t="s">
        <v>181</v>
      </c>
      <c r="R93" s="95" t="s">
        <v>182</v>
      </c>
      <c r="S93" s="95" t="s">
        <v>183</v>
      </c>
      <c r="T93" s="96" t="s">
        <v>184</v>
      </c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</row>
    <row r="94" spans="1:63" s="2" customFormat="1" ht="22.8" customHeight="1">
      <c r="A94" s="40"/>
      <c r="B94" s="41"/>
      <c r="C94" s="101" t="s">
        <v>185</v>
      </c>
      <c r="D94" s="42"/>
      <c r="E94" s="42"/>
      <c r="F94" s="42"/>
      <c r="G94" s="42"/>
      <c r="H94" s="42"/>
      <c r="I94" s="150"/>
      <c r="J94" s="209">
        <f>BK94</f>
        <v>0</v>
      </c>
      <c r="K94" s="42"/>
      <c r="L94" s="46"/>
      <c r="M94" s="97"/>
      <c r="N94" s="210"/>
      <c r="O94" s="98"/>
      <c r="P94" s="211">
        <f>P95</f>
        <v>0</v>
      </c>
      <c r="Q94" s="98"/>
      <c r="R94" s="211">
        <f>R95</f>
        <v>3.94524</v>
      </c>
      <c r="S94" s="98"/>
      <c r="T94" s="212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77</v>
      </c>
      <c r="AU94" s="18" t="s">
        <v>167</v>
      </c>
      <c r="BK94" s="213">
        <f>BK95</f>
        <v>0</v>
      </c>
    </row>
    <row r="95" spans="1:63" s="12" customFormat="1" ht="25.9" customHeight="1">
      <c r="A95" s="12"/>
      <c r="B95" s="214"/>
      <c r="C95" s="215"/>
      <c r="D95" s="216" t="s">
        <v>77</v>
      </c>
      <c r="E95" s="217" t="s">
        <v>186</v>
      </c>
      <c r="F95" s="217" t="s">
        <v>187</v>
      </c>
      <c r="G95" s="215"/>
      <c r="H95" s="215"/>
      <c r="I95" s="218"/>
      <c r="J95" s="219">
        <f>BK95</f>
        <v>0</v>
      </c>
      <c r="K95" s="215"/>
      <c r="L95" s="220"/>
      <c r="M95" s="221"/>
      <c r="N95" s="222"/>
      <c r="O95" s="222"/>
      <c r="P95" s="223">
        <f>P96+P118</f>
        <v>0</v>
      </c>
      <c r="Q95" s="222"/>
      <c r="R95" s="223">
        <f>R96+R118</f>
        <v>3.94524</v>
      </c>
      <c r="S95" s="222"/>
      <c r="T95" s="224">
        <f>T96+T118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5" t="s">
        <v>85</v>
      </c>
      <c r="AT95" s="226" t="s">
        <v>77</v>
      </c>
      <c r="AU95" s="226" t="s">
        <v>78</v>
      </c>
      <c r="AY95" s="225" t="s">
        <v>188</v>
      </c>
      <c r="BK95" s="227">
        <f>BK96+BK118</f>
        <v>0</v>
      </c>
    </row>
    <row r="96" spans="1:63" s="12" customFormat="1" ht="22.8" customHeight="1">
      <c r="A96" s="12"/>
      <c r="B96" s="214"/>
      <c r="C96" s="215"/>
      <c r="D96" s="216" t="s">
        <v>77</v>
      </c>
      <c r="E96" s="228" t="s">
        <v>217</v>
      </c>
      <c r="F96" s="228" t="s">
        <v>326</v>
      </c>
      <c r="G96" s="215"/>
      <c r="H96" s="215"/>
      <c r="I96" s="218"/>
      <c r="J96" s="229">
        <f>BK96</f>
        <v>0</v>
      </c>
      <c r="K96" s="215"/>
      <c r="L96" s="220"/>
      <c r="M96" s="221"/>
      <c r="N96" s="222"/>
      <c r="O96" s="222"/>
      <c r="P96" s="223">
        <f>SUM(P97:P117)</f>
        <v>0</v>
      </c>
      <c r="Q96" s="222"/>
      <c r="R96" s="223">
        <f>SUM(R97:R117)</f>
        <v>3.94524</v>
      </c>
      <c r="S96" s="222"/>
      <c r="T96" s="224">
        <f>SUM(T97:T117)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5" t="s">
        <v>85</v>
      </c>
      <c r="AT96" s="226" t="s">
        <v>77</v>
      </c>
      <c r="AU96" s="226" t="s">
        <v>85</v>
      </c>
      <c r="AY96" s="225" t="s">
        <v>188</v>
      </c>
      <c r="BK96" s="227">
        <f>SUM(BK97:BK117)</f>
        <v>0</v>
      </c>
    </row>
    <row r="97" spans="1:65" s="2" customFormat="1" ht="16.5" customHeight="1">
      <c r="A97" s="40"/>
      <c r="B97" s="41"/>
      <c r="C97" s="230" t="s">
        <v>85</v>
      </c>
      <c r="D97" s="230" t="s">
        <v>190</v>
      </c>
      <c r="E97" s="231" t="s">
        <v>327</v>
      </c>
      <c r="F97" s="232" t="s">
        <v>328</v>
      </c>
      <c r="G97" s="233" t="s">
        <v>193</v>
      </c>
      <c r="H97" s="234">
        <v>228</v>
      </c>
      <c r="I97" s="235"/>
      <c r="J97" s="236">
        <f>ROUND(I97*H97,2)</f>
        <v>0</v>
      </c>
      <c r="K97" s="232" t="s">
        <v>194</v>
      </c>
      <c r="L97" s="46"/>
      <c r="M97" s="237" t="s">
        <v>32</v>
      </c>
      <c r="N97" s="238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0</v>
      </c>
      <c r="T97" s="24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195</v>
      </c>
      <c r="AT97" s="241" t="s">
        <v>190</v>
      </c>
      <c r="AU97" s="241" t="s">
        <v>87</v>
      </c>
      <c r="AY97" s="18" t="s">
        <v>188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8" t="s">
        <v>85</v>
      </c>
      <c r="BK97" s="242">
        <f>ROUND(I97*H97,2)</f>
        <v>0</v>
      </c>
      <c r="BL97" s="18" t="s">
        <v>195</v>
      </c>
      <c r="BM97" s="241" t="s">
        <v>743</v>
      </c>
    </row>
    <row r="98" spans="1:47" s="2" customFormat="1" ht="12">
      <c r="A98" s="40"/>
      <c r="B98" s="41"/>
      <c r="C98" s="42"/>
      <c r="D98" s="243" t="s">
        <v>197</v>
      </c>
      <c r="E98" s="42"/>
      <c r="F98" s="244" t="s">
        <v>330</v>
      </c>
      <c r="G98" s="42"/>
      <c r="H98" s="42"/>
      <c r="I98" s="150"/>
      <c r="J98" s="42"/>
      <c r="K98" s="42"/>
      <c r="L98" s="46"/>
      <c r="M98" s="245"/>
      <c r="N98" s="24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197</v>
      </c>
      <c r="AU98" s="18" t="s">
        <v>87</v>
      </c>
    </row>
    <row r="99" spans="1:51" s="13" customFormat="1" ht="12">
      <c r="A99" s="13"/>
      <c r="B99" s="247"/>
      <c r="C99" s="248"/>
      <c r="D99" s="243" t="s">
        <v>199</v>
      </c>
      <c r="E99" s="249" t="s">
        <v>32</v>
      </c>
      <c r="F99" s="250" t="s">
        <v>744</v>
      </c>
      <c r="G99" s="248"/>
      <c r="H99" s="251">
        <v>210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7" t="s">
        <v>199</v>
      </c>
      <c r="AU99" s="257" t="s">
        <v>87</v>
      </c>
      <c r="AV99" s="13" t="s">
        <v>87</v>
      </c>
      <c r="AW99" s="13" t="s">
        <v>39</v>
      </c>
      <c r="AX99" s="13" t="s">
        <v>78</v>
      </c>
      <c r="AY99" s="257" t="s">
        <v>188</v>
      </c>
    </row>
    <row r="100" spans="1:51" s="13" customFormat="1" ht="12">
      <c r="A100" s="13"/>
      <c r="B100" s="247"/>
      <c r="C100" s="248"/>
      <c r="D100" s="243" t="s">
        <v>199</v>
      </c>
      <c r="E100" s="249" t="s">
        <v>32</v>
      </c>
      <c r="F100" s="250" t="s">
        <v>745</v>
      </c>
      <c r="G100" s="248"/>
      <c r="H100" s="251">
        <v>18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7" t="s">
        <v>199</v>
      </c>
      <c r="AU100" s="257" t="s">
        <v>87</v>
      </c>
      <c r="AV100" s="13" t="s">
        <v>87</v>
      </c>
      <c r="AW100" s="13" t="s">
        <v>39</v>
      </c>
      <c r="AX100" s="13" t="s">
        <v>78</v>
      </c>
      <c r="AY100" s="257" t="s">
        <v>188</v>
      </c>
    </row>
    <row r="101" spans="1:51" s="15" customFormat="1" ht="12">
      <c r="A101" s="15"/>
      <c r="B101" s="268"/>
      <c r="C101" s="269"/>
      <c r="D101" s="243" t="s">
        <v>199</v>
      </c>
      <c r="E101" s="270" t="s">
        <v>32</v>
      </c>
      <c r="F101" s="271" t="s">
        <v>236</v>
      </c>
      <c r="G101" s="269"/>
      <c r="H101" s="272">
        <v>228</v>
      </c>
      <c r="I101" s="273"/>
      <c r="J101" s="269"/>
      <c r="K101" s="269"/>
      <c r="L101" s="274"/>
      <c r="M101" s="275"/>
      <c r="N101" s="276"/>
      <c r="O101" s="276"/>
      <c r="P101" s="276"/>
      <c r="Q101" s="276"/>
      <c r="R101" s="276"/>
      <c r="S101" s="276"/>
      <c r="T101" s="277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78" t="s">
        <v>199</v>
      </c>
      <c r="AU101" s="278" t="s">
        <v>87</v>
      </c>
      <c r="AV101" s="15" t="s">
        <v>195</v>
      </c>
      <c r="AW101" s="15" t="s">
        <v>39</v>
      </c>
      <c r="AX101" s="15" t="s">
        <v>85</v>
      </c>
      <c r="AY101" s="278" t="s">
        <v>188</v>
      </c>
    </row>
    <row r="102" spans="1:65" s="2" customFormat="1" ht="16.5" customHeight="1">
      <c r="A102" s="40"/>
      <c r="B102" s="41"/>
      <c r="C102" s="230" t="s">
        <v>87</v>
      </c>
      <c r="D102" s="230" t="s">
        <v>190</v>
      </c>
      <c r="E102" s="231" t="s">
        <v>336</v>
      </c>
      <c r="F102" s="232" t="s">
        <v>337</v>
      </c>
      <c r="G102" s="233" t="s">
        <v>193</v>
      </c>
      <c r="H102" s="234">
        <v>18</v>
      </c>
      <c r="I102" s="235"/>
      <c r="J102" s="236">
        <f>ROUND(I102*H102,2)</f>
        <v>0</v>
      </c>
      <c r="K102" s="232" t="s">
        <v>194</v>
      </c>
      <c r="L102" s="46"/>
      <c r="M102" s="237" t="s">
        <v>32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195</v>
      </c>
      <c r="AT102" s="241" t="s">
        <v>190</v>
      </c>
      <c r="AU102" s="241" t="s">
        <v>87</v>
      </c>
      <c r="AY102" s="18" t="s">
        <v>188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8" t="s">
        <v>85</v>
      </c>
      <c r="BK102" s="242">
        <f>ROUND(I102*H102,2)</f>
        <v>0</v>
      </c>
      <c r="BL102" s="18" t="s">
        <v>195</v>
      </c>
      <c r="BM102" s="241" t="s">
        <v>746</v>
      </c>
    </row>
    <row r="103" spans="1:47" s="2" customFormat="1" ht="12">
      <c r="A103" s="40"/>
      <c r="B103" s="41"/>
      <c r="C103" s="42"/>
      <c r="D103" s="243" t="s">
        <v>197</v>
      </c>
      <c r="E103" s="42"/>
      <c r="F103" s="244" t="s">
        <v>339</v>
      </c>
      <c r="G103" s="42"/>
      <c r="H103" s="42"/>
      <c r="I103" s="150"/>
      <c r="J103" s="42"/>
      <c r="K103" s="42"/>
      <c r="L103" s="46"/>
      <c r="M103" s="245"/>
      <c r="N103" s="24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197</v>
      </c>
      <c r="AU103" s="18" t="s">
        <v>87</v>
      </c>
    </row>
    <row r="104" spans="1:65" s="2" customFormat="1" ht="21.75" customHeight="1">
      <c r="A104" s="40"/>
      <c r="B104" s="41"/>
      <c r="C104" s="230" t="s">
        <v>95</v>
      </c>
      <c r="D104" s="230" t="s">
        <v>190</v>
      </c>
      <c r="E104" s="231" t="s">
        <v>640</v>
      </c>
      <c r="F104" s="232" t="s">
        <v>641</v>
      </c>
      <c r="G104" s="233" t="s">
        <v>193</v>
      </c>
      <c r="H104" s="234">
        <v>105</v>
      </c>
      <c r="I104" s="235"/>
      <c r="J104" s="236">
        <f>ROUND(I104*H104,2)</f>
        <v>0</v>
      </c>
      <c r="K104" s="232" t="s">
        <v>194</v>
      </c>
      <c r="L104" s="46"/>
      <c r="M104" s="237" t="s">
        <v>32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195</v>
      </c>
      <c r="AT104" s="241" t="s">
        <v>190</v>
      </c>
      <c r="AU104" s="241" t="s">
        <v>87</v>
      </c>
      <c r="AY104" s="18" t="s">
        <v>188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8" t="s">
        <v>85</v>
      </c>
      <c r="BK104" s="242">
        <f>ROUND(I104*H104,2)</f>
        <v>0</v>
      </c>
      <c r="BL104" s="18" t="s">
        <v>195</v>
      </c>
      <c r="BM104" s="241" t="s">
        <v>747</v>
      </c>
    </row>
    <row r="105" spans="1:47" s="2" customFormat="1" ht="12">
      <c r="A105" s="40"/>
      <c r="B105" s="41"/>
      <c r="C105" s="42"/>
      <c r="D105" s="243" t="s">
        <v>197</v>
      </c>
      <c r="E105" s="42"/>
      <c r="F105" s="244" t="s">
        <v>643</v>
      </c>
      <c r="G105" s="42"/>
      <c r="H105" s="42"/>
      <c r="I105" s="150"/>
      <c r="J105" s="42"/>
      <c r="K105" s="42"/>
      <c r="L105" s="46"/>
      <c r="M105" s="245"/>
      <c r="N105" s="24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197</v>
      </c>
      <c r="AU105" s="18" t="s">
        <v>87</v>
      </c>
    </row>
    <row r="106" spans="1:65" s="2" customFormat="1" ht="21.75" customHeight="1">
      <c r="A106" s="40"/>
      <c r="B106" s="41"/>
      <c r="C106" s="230" t="s">
        <v>195</v>
      </c>
      <c r="D106" s="230" t="s">
        <v>190</v>
      </c>
      <c r="E106" s="231" t="s">
        <v>644</v>
      </c>
      <c r="F106" s="232" t="s">
        <v>645</v>
      </c>
      <c r="G106" s="233" t="s">
        <v>193</v>
      </c>
      <c r="H106" s="234">
        <v>105</v>
      </c>
      <c r="I106" s="235"/>
      <c r="J106" s="236">
        <f>ROUND(I106*H106,2)</f>
        <v>0</v>
      </c>
      <c r="K106" s="232" t="s">
        <v>194</v>
      </c>
      <c r="L106" s="46"/>
      <c r="M106" s="237" t="s">
        <v>32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195</v>
      </c>
      <c r="AT106" s="241" t="s">
        <v>190</v>
      </c>
      <c r="AU106" s="241" t="s">
        <v>87</v>
      </c>
      <c r="AY106" s="18" t="s">
        <v>188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8" t="s">
        <v>85</v>
      </c>
      <c r="BK106" s="242">
        <f>ROUND(I106*H106,2)</f>
        <v>0</v>
      </c>
      <c r="BL106" s="18" t="s">
        <v>195</v>
      </c>
      <c r="BM106" s="241" t="s">
        <v>748</v>
      </c>
    </row>
    <row r="107" spans="1:47" s="2" customFormat="1" ht="12">
      <c r="A107" s="40"/>
      <c r="B107" s="41"/>
      <c r="C107" s="42"/>
      <c r="D107" s="243" t="s">
        <v>197</v>
      </c>
      <c r="E107" s="42"/>
      <c r="F107" s="244" t="s">
        <v>647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197</v>
      </c>
      <c r="AU107" s="18" t="s">
        <v>87</v>
      </c>
    </row>
    <row r="108" spans="1:65" s="2" customFormat="1" ht="16.5" customHeight="1">
      <c r="A108" s="40"/>
      <c r="B108" s="41"/>
      <c r="C108" s="230" t="s">
        <v>217</v>
      </c>
      <c r="D108" s="230" t="s">
        <v>190</v>
      </c>
      <c r="E108" s="231" t="s">
        <v>648</v>
      </c>
      <c r="F108" s="232" t="s">
        <v>649</v>
      </c>
      <c r="G108" s="233" t="s">
        <v>193</v>
      </c>
      <c r="H108" s="234">
        <v>105</v>
      </c>
      <c r="I108" s="235"/>
      <c r="J108" s="236">
        <f>ROUND(I108*H108,2)</f>
        <v>0</v>
      </c>
      <c r="K108" s="232" t="s">
        <v>194</v>
      </c>
      <c r="L108" s="46"/>
      <c r="M108" s="237" t="s">
        <v>32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195</v>
      </c>
      <c r="AT108" s="241" t="s">
        <v>190</v>
      </c>
      <c r="AU108" s="241" t="s">
        <v>87</v>
      </c>
      <c r="AY108" s="18" t="s">
        <v>188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8" t="s">
        <v>85</v>
      </c>
      <c r="BK108" s="242">
        <f>ROUND(I108*H108,2)</f>
        <v>0</v>
      </c>
      <c r="BL108" s="18" t="s">
        <v>195</v>
      </c>
      <c r="BM108" s="241" t="s">
        <v>749</v>
      </c>
    </row>
    <row r="109" spans="1:47" s="2" customFormat="1" ht="12">
      <c r="A109" s="40"/>
      <c r="B109" s="41"/>
      <c r="C109" s="42"/>
      <c r="D109" s="243" t="s">
        <v>197</v>
      </c>
      <c r="E109" s="42"/>
      <c r="F109" s="244" t="s">
        <v>651</v>
      </c>
      <c r="G109" s="42"/>
      <c r="H109" s="42"/>
      <c r="I109" s="150"/>
      <c r="J109" s="42"/>
      <c r="K109" s="42"/>
      <c r="L109" s="46"/>
      <c r="M109" s="245"/>
      <c r="N109" s="24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197</v>
      </c>
      <c r="AU109" s="18" t="s">
        <v>87</v>
      </c>
    </row>
    <row r="110" spans="1:65" s="2" customFormat="1" ht="21.75" customHeight="1">
      <c r="A110" s="40"/>
      <c r="B110" s="41"/>
      <c r="C110" s="230" t="s">
        <v>224</v>
      </c>
      <c r="D110" s="230" t="s">
        <v>190</v>
      </c>
      <c r="E110" s="231" t="s">
        <v>652</v>
      </c>
      <c r="F110" s="232" t="s">
        <v>653</v>
      </c>
      <c r="G110" s="233" t="s">
        <v>193</v>
      </c>
      <c r="H110" s="234">
        <v>105</v>
      </c>
      <c r="I110" s="235"/>
      <c r="J110" s="236">
        <f>ROUND(I110*H110,2)</f>
        <v>0</v>
      </c>
      <c r="K110" s="232" t="s">
        <v>194</v>
      </c>
      <c r="L110" s="46"/>
      <c r="M110" s="237" t="s">
        <v>32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195</v>
      </c>
      <c r="AT110" s="241" t="s">
        <v>190</v>
      </c>
      <c r="AU110" s="241" t="s">
        <v>87</v>
      </c>
      <c r="AY110" s="18" t="s">
        <v>188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8" t="s">
        <v>85</v>
      </c>
      <c r="BK110" s="242">
        <f>ROUND(I110*H110,2)</f>
        <v>0</v>
      </c>
      <c r="BL110" s="18" t="s">
        <v>195</v>
      </c>
      <c r="BM110" s="241" t="s">
        <v>750</v>
      </c>
    </row>
    <row r="111" spans="1:47" s="2" customFormat="1" ht="12">
      <c r="A111" s="40"/>
      <c r="B111" s="41"/>
      <c r="C111" s="42"/>
      <c r="D111" s="243" t="s">
        <v>197</v>
      </c>
      <c r="E111" s="42"/>
      <c r="F111" s="244" t="s">
        <v>655</v>
      </c>
      <c r="G111" s="42"/>
      <c r="H111" s="42"/>
      <c r="I111" s="150"/>
      <c r="J111" s="42"/>
      <c r="K111" s="42"/>
      <c r="L111" s="46"/>
      <c r="M111" s="245"/>
      <c r="N111" s="24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197</v>
      </c>
      <c r="AU111" s="18" t="s">
        <v>87</v>
      </c>
    </row>
    <row r="112" spans="1:65" s="2" customFormat="1" ht="21.75" customHeight="1">
      <c r="A112" s="40"/>
      <c r="B112" s="41"/>
      <c r="C112" s="230" t="s">
        <v>231</v>
      </c>
      <c r="D112" s="230" t="s">
        <v>190</v>
      </c>
      <c r="E112" s="231" t="s">
        <v>341</v>
      </c>
      <c r="F112" s="232" t="s">
        <v>342</v>
      </c>
      <c r="G112" s="233" t="s">
        <v>193</v>
      </c>
      <c r="H112" s="234">
        <v>18</v>
      </c>
      <c r="I112" s="235"/>
      <c r="J112" s="236">
        <f>ROUND(I112*H112,2)</f>
        <v>0</v>
      </c>
      <c r="K112" s="232" t="s">
        <v>194</v>
      </c>
      <c r="L112" s="46"/>
      <c r="M112" s="237" t="s">
        <v>32</v>
      </c>
      <c r="N112" s="238" t="s">
        <v>49</v>
      </c>
      <c r="O112" s="86"/>
      <c r="P112" s="239">
        <f>O112*H112</f>
        <v>0</v>
      </c>
      <c r="Q112" s="239">
        <v>0.08425</v>
      </c>
      <c r="R112" s="239">
        <f>Q112*H112</f>
        <v>1.5165000000000002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195</v>
      </c>
      <c r="AT112" s="241" t="s">
        <v>190</v>
      </c>
      <c r="AU112" s="241" t="s">
        <v>87</v>
      </c>
      <c r="AY112" s="18" t="s">
        <v>188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8" t="s">
        <v>85</v>
      </c>
      <c r="BK112" s="242">
        <f>ROUND(I112*H112,2)</f>
        <v>0</v>
      </c>
      <c r="BL112" s="18" t="s">
        <v>195</v>
      </c>
      <c r="BM112" s="241" t="s">
        <v>751</v>
      </c>
    </row>
    <row r="113" spans="1:47" s="2" customFormat="1" ht="12">
      <c r="A113" s="40"/>
      <c r="B113" s="41"/>
      <c r="C113" s="42"/>
      <c r="D113" s="243" t="s">
        <v>197</v>
      </c>
      <c r="E113" s="42"/>
      <c r="F113" s="244" t="s">
        <v>344</v>
      </c>
      <c r="G113" s="42"/>
      <c r="H113" s="42"/>
      <c r="I113" s="150"/>
      <c r="J113" s="42"/>
      <c r="K113" s="42"/>
      <c r="L113" s="46"/>
      <c r="M113" s="245"/>
      <c r="N113" s="24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197</v>
      </c>
      <c r="AU113" s="18" t="s">
        <v>87</v>
      </c>
    </row>
    <row r="114" spans="1:51" s="13" customFormat="1" ht="12">
      <c r="A114" s="13"/>
      <c r="B114" s="247"/>
      <c r="C114" s="248"/>
      <c r="D114" s="243" t="s">
        <v>199</v>
      </c>
      <c r="E114" s="249" t="s">
        <v>32</v>
      </c>
      <c r="F114" s="250" t="s">
        <v>752</v>
      </c>
      <c r="G114" s="248"/>
      <c r="H114" s="251">
        <v>18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7" t="s">
        <v>199</v>
      </c>
      <c r="AU114" s="257" t="s">
        <v>87</v>
      </c>
      <c r="AV114" s="13" t="s">
        <v>87</v>
      </c>
      <c r="AW114" s="13" t="s">
        <v>39</v>
      </c>
      <c r="AX114" s="13" t="s">
        <v>85</v>
      </c>
      <c r="AY114" s="257" t="s">
        <v>188</v>
      </c>
    </row>
    <row r="115" spans="1:65" s="2" customFormat="1" ht="16.5" customHeight="1">
      <c r="A115" s="40"/>
      <c r="B115" s="41"/>
      <c r="C115" s="283" t="s">
        <v>237</v>
      </c>
      <c r="D115" s="283" t="s">
        <v>345</v>
      </c>
      <c r="E115" s="284" t="s">
        <v>346</v>
      </c>
      <c r="F115" s="285" t="s">
        <v>347</v>
      </c>
      <c r="G115" s="286" t="s">
        <v>193</v>
      </c>
      <c r="H115" s="287">
        <v>18.54</v>
      </c>
      <c r="I115" s="288"/>
      <c r="J115" s="289">
        <f>ROUND(I115*H115,2)</f>
        <v>0</v>
      </c>
      <c r="K115" s="285" t="s">
        <v>194</v>
      </c>
      <c r="L115" s="290"/>
      <c r="M115" s="291" t="s">
        <v>32</v>
      </c>
      <c r="N115" s="292" t="s">
        <v>49</v>
      </c>
      <c r="O115" s="86"/>
      <c r="P115" s="239">
        <f>O115*H115</f>
        <v>0</v>
      </c>
      <c r="Q115" s="239">
        <v>0.131</v>
      </c>
      <c r="R115" s="239">
        <f>Q115*H115</f>
        <v>2.42874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237</v>
      </c>
      <c r="AT115" s="241" t="s">
        <v>345</v>
      </c>
      <c r="AU115" s="241" t="s">
        <v>87</v>
      </c>
      <c r="AY115" s="18" t="s">
        <v>188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8" t="s">
        <v>85</v>
      </c>
      <c r="BK115" s="242">
        <f>ROUND(I115*H115,2)</f>
        <v>0</v>
      </c>
      <c r="BL115" s="18" t="s">
        <v>195</v>
      </c>
      <c r="BM115" s="241" t="s">
        <v>753</v>
      </c>
    </row>
    <row r="116" spans="1:47" s="2" customFormat="1" ht="12">
      <c r="A116" s="40"/>
      <c r="B116" s="41"/>
      <c r="C116" s="42"/>
      <c r="D116" s="243" t="s">
        <v>197</v>
      </c>
      <c r="E116" s="42"/>
      <c r="F116" s="244" t="s">
        <v>347</v>
      </c>
      <c r="G116" s="42"/>
      <c r="H116" s="42"/>
      <c r="I116" s="150"/>
      <c r="J116" s="42"/>
      <c r="K116" s="42"/>
      <c r="L116" s="46"/>
      <c r="M116" s="245"/>
      <c r="N116" s="246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197</v>
      </c>
      <c r="AU116" s="18" t="s">
        <v>87</v>
      </c>
    </row>
    <row r="117" spans="1:51" s="13" customFormat="1" ht="12">
      <c r="A117" s="13"/>
      <c r="B117" s="247"/>
      <c r="C117" s="248"/>
      <c r="D117" s="243" t="s">
        <v>199</v>
      </c>
      <c r="E117" s="248"/>
      <c r="F117" s="250" t="s">
        <v>754</v>
      </c>
      <c r="G117" s="248"/>
      <c r="H117" s="251">
        <v>18.54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7" t="s">
        <v>199</v>
      </c>
      <c r="AU117" s="257" t="s">
        <v>87</v>
      </c>
      <c r="AV117" s="13" t="s">
        <v>87</v>
      </c>
      <c r="AW117" s="13" t="s">
        <v>4</v>
      </c>
      <c r="AX117" s="13" t="s">
        <v>85</v>
      </c>
      <c r="AY117" s="257" t="s">
        <v>188</v>
      </c>
    </row>
    <row r="118" spans="1:63" s="12" customFormat="1" ht="22.8" customHeight="1">
      <c r="A118" s="12"/>
      <c r="B118" s="214"/>
      <c r="C118" s="215"/>
      <c r="D118" s="216" t="s">
        <v>77</v>
      </c>
      <c r="E118" s="228" t="s">
        <v>392</v>
      </c>
      <c r="F118" s="228" t="s">
        <v>393</v>
      </c>
      <c r="G118" s="215"/>
      <c r="H118" s="215"/>
      <c r="I118" s="218"/>
      <c r="J118" s="229">
        <f>BK118</f>
        <v>0</v>
      </c>
      <c r="K118" s="215"/>
      <c r="L118" s="220"/>
      <c r="M118" s="221"/>
      <c r="N118" s="222"/>
      <c r="O118" s="222"/>
      <c r="P118" s="223">
        <f>SUM(P119:P120)</f>
        <v>0</v>
      </c>
      <c r="Q118" s="222"/>
      <c r="R118" s="223">
        <f>SUM(R119:R120)</f>
        <v>0</v>
      </c>
      <c r="S118" s="222"/>
      <c r="T118" s="224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5" t="s">
        <v>85</v>
      </c>
      <c r="AT118" s="226" t="s">
        <v>77</v>
      </c>
      <c r="AU118" s="226" t="s">
        <v>85</v>
      </c>
      <c r="AY118" s="225" t="s">
        <v>188</v>
      </c>
      <c r="BK118" s="227">
        <f>SUM(BK119:BK120)</f>
        <v>0</v>
      </c>
    </row>
    <row r="119" spans="1:65" s="2" customFormat="1" ht="21.75" customHeight="1">
      <c r="A119" s="40"/>
      <c r="B119" s="41"/>
      <c r="C119" s="230" t="s">
        <v>243</v>
      </c>
      <c r="D119" s="230" t="s">
        <v>190</v>
      </c>
      <c r="E119" s="231" t="s">
        <v>394</v>
      </c>
      <c r="F119" s="232" t="s">
        <v>395</v>
      </c>
      <c r="G119" s="233" t="s">
        <v>251</v>
      </c>
      <c r="H119" s="234">
        <v>3.945</v>
      </c>
      <c r="I119" s="235"/>
      <c r="J119" s="236">
        <f>ROUND(I119*H119,2)</f>
        <v>0</v>
      </c>
      <c r="K119" s="232" t="s">
        <v>194</v>
      </c>
      <c r="L119" s="46"/>
      <c r="M119" s="237" t="s">
        <v>32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195</v>
      </c>
      <c r="AT119" s="241" t="s">
        <v>190</v>
      </c>
      <c r="AU119" s="241" t="s">
        <v>87</v>
      </c>
      <c r="AY119" s="18" t="s">
        <v>188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8" t="s">
        <v>85</v>
      </c>
      <c r="BK119" s="242">
        <f>ROUND(I119*H119,2)</f>
        <v>0</v>
      </c>
      <c r="BL119" s="18" t="s">
        <v>195</v>
      </c>
      <c r="BM119" s="241" t="s">
        <v>755</v>
      </c>
    </row>
    <row r="120" spans="1:47" s="2" customFormat="1" ht="12">
      <c r="A120" s="40"/>
      <c r="B120" s="41"/>
      <c r="C120" s="42"/>
      <c r="D120" s="243" t="s">
        <v>197</v>
      </c>
      <c r="E120" s="42"/>
      <c r="F120" s="244" t="s">
        <v>397</v>
      </c>
      <c r="G120" s="42"/>
      <c r="H120" s="42"/>
      <c r="I120" s="150"/>
      <c r="J120" s="42"/>
      <c r="K120" s="42"/>
      <c r="L120" s="46"/>
      <c r="M120" s="293"/>
      <c r="N120" s="294"/>
      <c r="O120" s="295"/>
      <c r="P120" s="295"/>
      <c r="Q120" s="295"/>
      <c r="R120" s="295"/>
      <c r="S120" s="295"/>
      <c r="T120" s="296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197</v>
      </c>
      <c r="AU120" s="18" t="s">
        <v>87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178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C35" sheet="1" objects="1" scenarios="1" formatColumns="0" formatRows="0" autoFilter="0"/>
  <autoFilter ref="C93:K12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717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718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756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ROUND(J98,2)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ROUND((SUM(BE98:BE134)),2)</f>
        <v>0</v>
      </c>
      <c r="G37" s="40"/>
      <c r="H37" s="40"/>
      <c r="I37" s="167">
        <v>0.21</v>
      </c>
      <c r="J37" s="166">
        <f>ROUND(((SUM(BE98:BE134))*I37),2)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ROUND((SUM(BF98:BF134)),2)</f>
        <v>0</v>
      </c>
      <c r="G38" s="40"/>
      <c r="H38" s="40"/>
      <c r="I38" s="167">
        <v>0.15</v>
      </c>
      <c r="J38" s="166">
        <f>ROUND(((SUM(BF98:BF134))*I38),2)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ROUND((SUM(BG98:BG134)),2)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ROUND((SUM(BH98:BH134)),2)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ROUND((SUM(BI98:BI134)),2)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717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718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A2.02.03 - Vedlejší náklady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J98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488</v>
      </c>
      <c r="E68" s="192"/>
      <c r="F68" s="192"/>
      <c r="G68" s="192"/>
      <c r="H68" s="192"/>
      <c r="I68" s="193"/>
      <c r="J68" s="194">
        <f>J99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489</v>
      </c>
      <c r="E69" s="198"/>
      <c r="F69" s="198"/>
      <c r="G69" s="198"/>
      <c r="H69" s="198"/>
      <c r="I69" s="199"/>
      <c r="J69" s="200">
        <f>J100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9"/>
      <c r="C70" s="190"/>
      <c r="D70" s="191" t="s">
        <v>490</v>
      </c>
      <c r="E70" s="192"/>
      <c r="F70" s="192"/>
      <c r="G70" s="192"/>
      <c r="H70" s="192"/>
      <c r="I70" s="193"/>
      <c r="J70" s="194">
        <f>J103</f>
        <v>0</v>
      </c>
      <c r="K70" s="190"/>
      <c r="L70" s="19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6"/>
      <c r="C71" s="126"/>
      <c r="D71" s="197" t="s">
        <v>491</v>
      </c>
      <c r="E71" s="198"/>
      <c r="F71" s="198"/>
      <c r="G71" s="198"/>
      <c r="H71" s="198"/>
      <c r="I71" s="199"/>
      <c r="J71" s="200">
        <f>J104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492</v>
      </c>
      <c r="E72" s="198"/>
      <c r="F72" s="198"/>
      <c r="G72" s="198"/>
      <c r="H72" s="198"/>
      <c r="I72" s="199"/>
      <c r="J72" s="200">
        <f>J120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6"/>
      <c r="C73" s="126"/>
      <c r="D73" s="197" t="s">
        <v>493</v>
      </c>
      <c r="E73" s="198"/>
      <c r="F73" s="198"/>
      <c r="G73" s="198"/>
      <c r="H73" s="198"/>
      <c r="I73" s="199"/>
      <c r="J73" s="200">
        <f>J128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6"/>
      <c r="C74" s="126"/>
      <c r="D74" s="197" t="s">
        <v>494</v>
      </c>
      <c r="E74" s="198"/>
      <c r="F74" s="198"/>
      <c r="G74" s="198"/>
      <c r="H74" s="198"/>
      <c r="I74" s="199"/>
      <c r="J74" s="200">
        <f>J131</f>
        <v>0</v>
      </c>
      <c r="K74" s="126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178"/>
      <c r="J76" s="62"/>
      <c r="K76" s="6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181"/>
      <c r="J80" s="64"/>
      <c r="K80" s="64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173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2" t="str">
        <f>E7</f>
        <v>II/605 Mýto</v>
      </c>
      <c r="F84" s="33"/>
      <c r="G84" s="33"/>
      <c r="H84" s="33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158</v>
      </c>
      <c r="D85" s="23"/>
      <c r="E85" s="23"/>
      <c r="F85" s="23"/>
      <c r="G85" s="23"/>
      <c r="H85" s="23"/>
      <c r="I85" s="141"/>
      <c r="J85" s="23"/>
      <c r="K85" s="23"/>
      <c r="L85" s="21"/>
    </row>
    <row r="86" spans="2:12" s="1" customFormat="1" ht="16.5" customHeight="1">
      <c r="B86" s="22"/>
      <c r="C86" s="23"/>
      <c r="D86" s="23"/>
      <c r="E86" s="182" t="s">
        <v>717</v>
      </c>
      <c r="F86" s="23"/>
      <c r="G86" s="23"/>
      <c r="H86" s="23"/>
      <c r="I86" s="141"/>
      <c r="J86" s="23"/>
      <c r="K86" s="23"/>
      <c r="L86" s="21"/>
    </row>
    <row r="87" spans="2:12" s="1" customFormat="1" ht="12" customHeight="1">
      <c r="B87" s="22"/>
      <c r="C87" s="33" t="s">
        <v>160</v>
      </c>
      <c r="D87" s="23"/>
      <c r="E87" s="23"/>
      <c r="F87" s="23"/>
      <c r="G87" s="23"/>
      <c r="H87" s="23"/>
      <c r="I87" s="141"/>
      <c r="J87" s="23"/>
      <c r="K87" s="23"/>
      <c r="L87" s="21"/>
    </row>
    <row r="88" spans="1:31" s="2" customFormat="1" ht="16.5" customHeight="1">
      <c r="A88" s="40"/>
      <c r="B88" s="41"/>
      <c r="C88" s="42"/>
      <c r="D88" s="42"/>
      <c r="E88" s="183" t="s">
        <v>718</v>
      </c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162</v>
      </c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E13</f>
        <v>A2.02.03 - Vedlejší náklady</v>
      </c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3" t="s">
        <v>22</v>
      </c>
      <c r="D92" s="42"/>
      <c r="E92" s="42"/>
      <c r="F92" s="28" t="str">
        <f>F16</f>
        <v>Mýto v Čechách</v>
      </c>
      <c r="G92" s="42"/>
      <c r="H92" s="42"/>
      <c r="I92" s="153" t="s">
        <v>24</v>
      </c>
      <c r="J92" s="74" t="str">
        <f>IF(J16="","",J16)</f>
        <v>4. 3. 2020</v>
      </c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30</v>
      </c>
      <c r="D94" s="42"/>
      <c r="E94" s="42"/>
      <c r="F94" s="28" t="str">
        <f>E19</f>
        <v>Město Mýto</v>
      </c>
      <c r="G94" s="42"/>
      <c r="H94" s="42"/>
      <c r="I94" s="153" t="s">
        <v>37</v>
      </c>
      <c r="J94" s="38" t="str">
        <f>E25</f>
        <v>Road Project s.r.o.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35</v>
      </c>
      <c r="D95" s="42"/>
      <c r="E95" s="42"/>
      <c r="F95" s="28" t="str">
        <f>IF(E22="","",E22)</f>
        <v>Vyplň údaj</v>
      </c>
      <c r="G95" s="42"/>
      <c r="H95" s="42"/>
      <c r="I95" s="153" t="s">
        <v>40</v>
      </c>
      <c r="J95" s="38" t="str">
        <f>E28</f>
        <v>Area Projekt s.r.o.</v>
      </c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202"/>
      <c r="B97" s="203"/>
      <c r="C97" s="204" t="s">
        <v>174</v>
      </c>
      <c r="D97" s="205" t="s">
        <v>63</v>
      </c>
      <c r="E97" s="205" t="s">
        <v>59</v>
      </c>
      <c r="F97" s="205" t="s">
        <v>60</v>
      </c>
      <c r="G97" s="205" t="s">
        <v>175</v>
      </c>
      <c r="H97" s="205" t="s">
        <v>176</v>
      </c>
      <c r="I97" s="206" t="s">
        <v>177</v>
      </c>
      <c r="J97" s="205" t="s">
        <v>166</v>
      </c>
      <c r="K97" s="207" t="s">
        <v>178</v>
      </c>
      <c r="L97" s="208"/>
      <c r="M97" s="94" t="s">
        <v>32</v>
      </c>
      <c r="N97" s="95" t="s">
        <v>48</v>
      </c>
      <c r="O97" s="95" t="s">
        <v>179</v>
      </c>
      <c r="P97" s="95" t="s">
        <v>180</v>
      </c>
      <c r="Q97" s="95" t="s">
        <v>181</v>
      </c>
      <c r="R97" s="95" t="s">
        <v>182</v>
      </c>
      <c r="S97" s="95" t="s">
        <v>183</v>
      </c>
      <c r="T97" s="96" t="s">
        <v>184</v>
      </c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</row>
    <row r="98" spans="1:63" s="2" customFormat="1" ht="22.8" customHeight="1">
      <c r="A98" s="40"/>
      <c r="B98" s="41"/>
      <c r="C98" s="101" t="s">
        <v>185</v>
      </c>
      <c r="D98" s="42"/>
      <c r="E98" s="42"/>
      <c r="F98" s="42"/>
      <c r="G98" s="42"/>
      <c r="H98" s="42"/>
      <c r="I98" s="150"/>
      <c r="J98" s="209">
        <f>BK98</f>
        <v>0</v>
      </c>
      <c r="K98" s="42"/>
      <c r="L98" s="46"/>
      <c r="M98" s="97"/>
      <c r="N98" s="210"/>
      <c r="O98" s="98"/>
      <c r="P98" s="211">
        <f>P99+P103</f>
        <v>0</v>
      </c>
      <c r="Q98" s="98"/>
      <c r="R98" s="211">
        <f>R99+R103</f>
        <v>0.0019800000000000004</v>
      </c>
      <c r="S98" s="98"/>
      <c r="T98" s="212">
        <f>T99+T103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77</v>
      </c>
      <c r="AU98" s="18" t="s">
        <v>167</v>
      </c>
      <c r="BK98" s="213">
        <f>BK99+BK103</f>
        <v>0</v>
      </c>
    </row>
    <row r="99" spans="1:63" s="12" customFormat="1" ht="25.9" customHeight="1">
      <c r="A99" s="12"/>
      <c r="B99" s="214"/>
      <c r="C99" s="215"/>
      <c r="D99" s="216" t="s">
        <v>77</v>
      </c>
      <c r="E99" s="217" t="s">
        <v>345</v>
      </c>
      <c r="F99" s="217" t="s">
        <v>495</v>
      </c>
      <c r="G99" s="215"/>
      <c r="H99" s="215"/>
      <c r="I99" s="218"/>
      <c r="J99" s="219">
        <f>BK99</f>
        <v>0</v>
      </c>
      <c r="K99" s="215"/>
      <c r="L99" s="220"/>
      <c r="M99" s="221"/>
      <c r="N99" s="222"/>
      <c r="O99" s="222"/>
      <c r="P99" s="223">
        <f>P100</f>
        <v>0</v>
      </c>
      <c r="Q99" s="222"/>
      <c r="R99" s="223">
        <f>R100</f>
        <v>0.0019800000000000004</v>
      </c>
      <c r="S99" s="222"/>
      <c r="T99" s="224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95</v>
      </c>
      <c r="AT99" s="226" t="s">
        <v>77</v>
      </c>
      <c r="AU99" s="226" t="s">
        <v>78</v>
      </c>
      <c r="AY99" s="225" t="s">
        <v>188</v>
      </c>
      <c r="BK99" s="227">
        <f>BK100</f>
        <v>0</v>
      </c>
    </row>
    <row r="100" spans="1:63" s="12" customFormat="1" ht="22.8" customHeight="1">
      <c r="A100" s="12"/>
      <c r="B100" s="214"/>
      <c r="C100" s="215"/>
      <c r="D100" s="216" t="s">
        <v>77</v>
      </c>
      <c r="E100" s="228" t="s">
        <v>496</v>
      </c>
      <c r="F100" s="228" t="s">
        <v>497</v>
      </c>
      <c r="G100" s="215"/>
      <c r="H100" s="215"/>
      <c r="I100" s="218"/>
      <c r="J100" s="229">
        <f>BK100</f>
        <v>0</v>
      </c>
      <c r="K100" s="215"/>
      <c r="L100" s="220"/>
      <c r="M100" s="221"/>
      <c r="N100" s="222"/>
      <c r="O100" s="222"/>
      <c r="P100" s="223">
        <f>SUM(P101:P102)</f>
        <v>0</v>
      </c>
      <c r="Q100" s="222"/>
      <c r="R100" s="223">
        <f>SUM(R101:R102)</f>
        <v>0.0019800000000000004</v>
      </c>
      <c r="S100" s="222"/>
      <c r="T100" s="224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95</v>
      </c>
      <c r="AT100" s="226" t="s">
        <v>77</v>
      </c>
      <c r="AU100" s="226" t="s">
        <v>85</v>
      </c>
      <c r="AY100" s="225" t="s">
        <v>188</v>
      </c>
      <c r="BK100" s="227">
        <f>SUM(BK101:BK102)</f>
        <v>0</v>
      </c>
    </row>
    <row r="101" spans="1:65" s="2" customFormat="1" ht="16.5" customHeight="1">
      <c r="A101" s="40"/>
      <c r="B101" s="41"/>
      <c r="C101" s="230" t="s">
        <v>85</v>
      </c>
      <c r="D101" s="230" t="s">
        <v>190</v>
      </c>
      <c r="E101" s="231" t="s">
        <v>498</v>
      </c>
      <c r="F101" s="232" t="s">
        <v>499</v>
      </c>
      <c r="G101" s="233" t="s">
        <v>500</v>
      </c>
      <c r="H101" s="234">
        <v>0.2</v>
      </c>
      <c r="I101" s="235"/>
      <c r="J101" s="236">
        <f>ROUND(I101*H101,2)</f>
        <v>0</v>
      </c>
      <c r="K101" s="232" t="s">
        <v>194</v>
      </c>
      <c r="L101" s="46"/>
      <c r="M101" s="237" t="s">
        <v>32</v>
      </c>
      <c r="N101" s="238" t="s">
        <v>49</v>
      </c>
      <c r="O101" s="86"/>
      <c r="P101" s="239">
        <f>O101*H101</f>
        <v>0</v>
      </c>
      <c r="Q101" s="239">
        <v>0.0099</v>
      </c>
      <c r="R101" s="239">
        <f>Q101*H101</f>
        <v>0.0019800000000000004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413</v>
      </c>
      <c r="AT101" s="241" t="s">
        <v>190</v>
      </c>
      <c r="AU101" s="241" t="s">
        <v>87</v>
      </c>
      <c r="AY101" s="18" t="s">
        <v>188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8" t="s">
        <v>85</v>
      </c>
      <c r="BK101" s="242">
        <f>ROUND(I101*H101,2)</f>
        <v>0</v>
      </c>
      <c r="BL101" s="18" t="s">
        <v>413</v>
      </c>
      <c r="BM101" s="241" t="s">
        <v>757</v>
      </c>
    </row>
    <row r="102" spans="1:47" s="2" customFormat="1" ht="12">
      <c r="A102" s="40"/>
      <c r="B102" s="41"/>
      <c r="C102" s="42"/>
      <c r="D102" s="243" t="s">
        <v>197</v>
      </c>
      <c r="E102" s="42"/>
      <c r="F102" s="244" t="s">
        <v>502</v>
      </c>
      <c r="G102" s="42"/>
      <c r="H102" s="42"/>
      <c r="I102" s="150"/>
      <c r="J102" s="42"/>
      <c r="K102" s="42"/>
      <c r="L102" s="46"/>
      <c r="M102" s="245"/>
      <c r="N102" s="24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197</v>
      </c>
      <c r="AU102" s="18" t="s">
        <v>87</v>
      </c>
    </row>
    <row r="103" spans="1:63" s="12" customFormat="1" ht="25.9" customHeight="1">
      <c r="A103" s="12"/>
      <c r="B103" s="214"/>
      <c r="C103" s="215"/>
      <c r="D103" s="216" t="s">
        <v>77</v>
      </c>
      <c r="E103" s="217" t="s">
        <v>504</v>
      </c>
      <c r="F103" s="217" t="s">
        <v>505</v>
      </c>
      <c r="G103" s="215"/>
      <c r="H103" s="215"/>
      <c r="I103" s="218"/>
      <c r="J103" s="219">
        <f>BK103</f>
        <v>0</v>
      </c>
      <c r="K103" s="215"/>
      <c r="L103" s="220"/>
      <c r="M103" s="221"/>
      <c r="N103" s="222"/>
      <c r="O103" s="222"/>
      <c r="P103" s="223">
        <f>P104+P120+P128+P131</f>
        <v>0</v>
      </c>
      <c r="Q103" s="222"/>
      <c r="R103" s="223">
        <f>R104+R120+R128+R131</f>
        <v>0</v>
      </c>
      <c r="S103" s="222"/>
      <c r="T103" s="224">
        <f>T104+T120+T128+T131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25" t="s">
        <v>217</v>
      </c>
      <c r="AT103" s="226" t="s">
        <v>77</v>
      </c>
      <c r="AU103" s="226" t="s">
        <v>78</v>
      </c>
      <c r="AY103" s="225" t="s">
        <v>188</v>
      </c>
      <c r="BK103" s="227">
        <f>BK104+BK120+BK128+BK131</f>
        <v>0</v>
      </c>
    </row>
    <row r="104" spans="1:63" s="12" customFormat="1" ht="22.8" customHeight="1">
      <c r="A104" s="12"/>
      <c r="B104" s="214"/>
      <c r="C104" s="215"/>
      <c r="D104" s="216" t="s">
        <v>77</v>
      </c>
      <c r="E104" s="228" t="s">
        <v>506</v>
      </c>
      <c r="F104" s="228" t="s">
        <v>507</v>
      </c>
      <c r="G104" s="215"/>
      <c r="H104" s="215"/>
      <c r="I104" s="218"/>
      <c r="J104" s="229">
        <f>BK104</f>
        <v>0</v>
      </c>
      <c r="K104" s="215"/>
      <c r="L104" s="220"/>
      <c r="M104" s="221"/>
      <c r="N104" s="222"/>
      <c r="O104" s="222"/>
      <c r="P104" s="223">
        <f>SUM(P105:P119)</f>
        <v>0</v>
      </c>
      <c r="Q104" s="222"/>
      <c r="R104" s="223">
        <f>SUM(R105:R119)</f>
        <v>0</v>
      </c>
      <c r="S104" s="222"/>
      <c r="T104" s="224">
        <f>SUM(T105:T119)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5" t="s">
        <v>217</v>
      </c>
      <c r="AT104" s="226" t="s">
        <v>77</v>
      </c>
      <c r="AU104" s="226" t="s">
        <v>85</v>
      </c>
      <c r="AY104" s="225" t="s">
        <v>188</v>
      </c>
      <c r="BK104" s="227">
        <f>SUM(BK105:BK119)</f>
        <v>0</v>
      </c>
    </row>
    <row r="105" spans="1:65" s="2" customFormat="1" ht="16.5" customHeight="1">
      <c r="A105" s="40"/>
      <c r="B105" s="41"/>
      <c r="C105" s="230" t="s">
        <v>87</v>
      </c>
      <c r="D105" s="230" t="s">
        <v>190</v>
      </c>
      <c r="E105" s="231" t="s">
        <v>508</v>
      </c>
      <c r="F105" s="232" t="s">
        <v>509</v>
      </c>
      <c r="G105" s="233" t="s">
        <v>412</v>
      </c>
      <c r="H105" s="234">
        <v>1</v>
      </c>
      <c r="I105" s="235"/>
      <c r="J105" s="236">
        <f>ROUND(I105*H105,2)</f>
        <v>0</v>
      </c>
      <c r="K105" s="232" t="s">
        <v>194</v>
      </c>
      <c r="L105" s="46"/>
      <c r="M105" s="237" t="s">
        <v>32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511</v>
      </c>
      <c r="AT105" s="241" t="s">
        <v>190</v>
      </c>
      <c r="AU105" s="241" t="s">
        <v>87</v>
      </c>
      <c r="AY105" s="18" t="s">
        <v>188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8" t="s">
        <v>85</v>
      </c>
      <c r="BK105" s="242">
        <f>ROUND(I105*H105,2)</f>
        <v>0</v>
      </c>
      <c r="BL105" s="18" t="s">
        <v>511</v>
      </c>
      <c r="BM105" s="241" t="s">
        <v>758</v>
      </c>
    </row>
    <row r="106" spans="1:47" s="2" customFormat="1" ht="12">
      <c r="A106" s="40"/>
      <c r="B106" s="41"/>
      <c r="C106" s="42"/>
      <c r="D106" s="243" t="s">
        <v>197</v>
      </c>
      <c r="E106" s="42"/>
      <c r="F106" s="244" t="s">
        <v>509</v>
      </c>
      <c r="G106" s="42"/>
      <c r="H106" s="42"/>
      <c r="I106" s="150"/>
      <c r="J106" s="42"/>
      <c r="K106" s="42"/>
      <c r="L106" s="46"/>
      <c r="M106" s="245"/>
      <c r="N106" s="24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197</v>
      </c>
      <c r="AU106" s="18" t="s">
        <v>87</v>
      </c>
    </row>
    <row r="107" spans="1:47" s="2" customFormat="1" ht="12">
      <c r="A107" s="40"/>
      <c r="B107" s="41"/>
      <c r="C107" s="42"/>
      <c r="D107" s="243" t="s">
        <v>302</v>
      </c>
      <c r="E107" s="42"/>
      <c r="F107" s="279" t="s">
        <v>513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302</v>
      </c>
      <c r="AU107" s="18" t="s">
        <v>87</v>
      </c>
    </row>
    <row r="108" spans="1:65" s="2" customFormat="1" ht="16.5" customHeight="1">
      <c r="A108" s="40"/>
      <c r="B108" s="41"/>
      <c r="C108" s="230" t="s">
        <v>95</v>
      </c>
      <c r="D108" s="230" t="s">
        <v>190</v>
      </c>
      <c r="E108" s="231" t="s">
        <v>514</v>
      </c>
      <c r="F108" s="232" t="s">
        <v>515</v>
      </c>
      <c r="G108" s="233" t="s">
        <v>412</v>
      </c>
      <c r="H108" s="234">
        <v>1</v>
      </c>
      <c r="I108" s="235"/>
      <c r="J108" s="236">
        <f>ROUND(I108*H108,2)</f>
        <v>0</v>
      </c>
      <c r="K108" s="232" t="s">
        <v>194</v>
      </c>
      <c r="L108" s="46"/>
      <c r="M108" s="237" t="s">
        <v>32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511</v>
      </c>
      <c r="AT108" s="241" t="s">
        <v>190</v>
      </c>
      <c r="AU108" s="241" t="s">
        <v>87</v>
      </c>
      <c r="AY108" s="18" t="s">
        <v>188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8" t="s">
        <v>85</v>
      </c>
      <c r="BK108" s="242">
        <f>ROUND(I108*H108,2)</f>
        <v>0</v>
      </c>
      <c r="BL108" s="18" t="s">
        <v>511</v>
      </c>
      <c r="BM108" s="241" t="s">
        <v>759</v>
      </c>
    </row>
    <row r="109" spans="1:47" s="2" customFormat="1" ht="12">
      <c r="A109" s="40"/>
      <c r="B109" s="41"/>
      <c r="C109" s="42"/>
      <c r="D109" s="243" t="s">
        <v>197</v>
      </c>
      <c r="E109" s="42"/>
      <c r="F109" s="244" t="s">
        <v>515</v>
      </c>
      <c r="G109" s="42"/>
      <c r="H109" s="42"/>
      <c r="I109" s="150"/>
      <c r="J109" s="42"/>
      <c r="K109" s="42"/>
      <c r="L109" s="46"/>
      <c r="M109" s="245"/>
      <c r="N109" s="24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197</v>
      </c>
      <c r="AU109" s="18" t="s">
        <v>87</v>
      </c>
    </row>
    <row r="110" spans="1:65" s="2" customFormat="1" ht="16.5" customHeight="1">
      <c r="A110" s="40"/>
      <c r="B110" s="41"/>
      <c r="C110" s="230" t="s">
        <v>195</v>
      </c>
      <c r="D110" s="230" t="s">
        <v>190</v>
      </c>
      <c r="E110" s="231" t="s">
        <v>760</v>
      </c>
      <c r="F110" s="232" t="s">
        <v>518</v>
      </c>
      <c r="G110" s="233" t="s">
        <v>412</v>
      </c>
      <c r="H110" s="234">
        <v>1</v>
      </c>
      <c r="I110" s="235"/>
      <c r="J110" s="236">
        <f>ROUND(I110*H110,2)</f>
        <v>0</v>
      </c>
      <c r="K110" s="232" t="s">
        <v>194</v>
      </c>
      <c r="L110" s="46"/>
      <c r="M110" s="237" t="s">
        <v>32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511</v>
      </c>
      <c r="AT110" s="241" t="s">
        <v>190</v>
      </c>
      <c r="AU110" s="241" t="s">
        <v>87</v>
      </c>
      <c r="AY110" s="18" t="s">
        <v>188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8" t="s">
        <v>85</v>
      </c>
      <c r="BK110" s="242">
        <f>ROUND(I110*H110,2)</f>
        <v>0</v>
      </c>
      <c r="BL110" s="18" t="s">
        <v>511</v>
      </c>
      <c r="BM110" s="241" t="s">
        <v>761</v>
      </c>
    </row>
    <row r="111" spans="1:47" s="2" customFormat="1" ht="12">
      <c r="A111" s="40"/>
      <c r="B111" s="41"/>
      <c r="C111" s="42"/>
      <c r="D111" s="243" t="s">
        <v>197</v>
      </c>
      <c r="E111" s="42"/>
      <c r="F111" s="244" t="s">
        <v>518</v>
      </c>
      <c r="G111" s="42"/>
      <c r="H111" s="42"/>
      <c r="I111" s="150"/>
      <c r="J111" s="42"/>
      <c r="K111" s="42"/>
      <c r="L111" s="46"/>
      <c r="M111" s="245"/>
      <c r="N111" s="24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197</v>
      </c>
      <c r="AU111" s="18" t="s">
        <v>87</v>
      </c>
    </row>
    <row r="112" spans="1:65" s="2" customFormat="1" ht="16.5" customHeight="1">
      <c r="A112" s="40"/>
      <c r="B112" s="41"/>
      <c r="C112" s="230" t="s">
        <v>217</v>
      </c>
      <c r="D112" s="230" t="s">
        <v>190</v>
      </c>
      <c r="E112" s="231" t="s">
        <v>517</v>
      </c>
      <c r="F112" s="232" t="s">
        <v>518</v>
      </c>
      <c r="G112" s="233" t="s">
        <v>510</v>
      </c>
      <c r="H112" s="234">
        <v>1</v>
      </c>
      <c r="I112" s="235"/>
      <c r="J112" s="236">
        <f>ROUND(I112*H112,2)</f>
        <v>0</v>
      </c>
      <c r="K112" s="232" t="s">
        <v>519</v>
      </c>
      <c r="L112" s="46"/>
      <c r="M112" s="237" t="s">
        <v>32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511</v>
      </c>
      <c r="AT112" s="241" t="s">
        <v>190</v>
      </c>
      <c r="AU112" s="241" t="s">
        <v>87</v>
      </c>
      <c r="AY112" s="18" t="s">
        <v>188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8" t="s">
        <v>85</v>
      </c>
      <c r="BK112" s="242">
        <f>ROUND(I112*H112,2)</f>
        <v>0</v>
      </c>
      <c r="BL112" s="18" t="s">
        <v>511</v>
      </c>
      <c r="BM112" s="241" t="s">
        <v>762</v>
      </c>
    </row>
    <row r="113" spans="1:47" s="2" customFormat="1" ht="12">
      <c r="A113" s="40"/>
      <c r="B113" s="41"/>
      <c r="C113" s="42"/>
      <c r="D113" s="243" t="s">
        <v>197</v>
      </c>
      <c r="E113" s="42"/>
      <c r="F113" s="244" t="s">
        <v>521</v>
      </c>
      <c r="G113" s="42"/>
      <c r="H113" s="42"/>
      <c r="I113" s="150"/>
      <c r="J113" s="42"/>
      <c r="K113" s="42"/>
      <c r="L113" s="46"/>
      <c r="M113" s="245"/>
      <c r="N113" s="24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197</v>
      </c>
      <c r="AU113" s="18" t="s">
        <v>87</v>
      </c>
    </row>
    <row r="114" spans="1:47" s="2" customFormat="1" ht="12">
      <c r="A114" s="40"/>
      <c r="B114" s="41"/>
      <c r="C114" s="42"/>
      <c r="D114" s="243" t="s">
        <v>302</v>
      </c>
      <c r="E114" s="42"/>
      <c r="F114" s="279" t="s">
        <v>522</v>
      </c>
      <c r="G114" s="42"/>
      <c r="H114" s="42"/>
      <c r="I114" s="150"/>
      <c r="J114" s="42"/>
      <c r="K114" s="42"/>
      <c r="L114" s="46"/>
      <c r="M114" s="245"/>
      <c r="N114" s="24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302</v>
      </c>
      <c r="AU114" s="18" t="s">
        <v>87</v>
      </c>
    </row>
    <row r="115" spans="1:65" s="2" customFormat="1" ht="16.5" customHeight="1">
      <c r="A115" s="40"/>
      <c r="B115" s="41"/>
      <c r="C115" s="230" t="s">
        <v>224</v>
      </c>
      <c r="D115" s="230" t="s">
        <v>190</v>
      </c>
      <c r="E115" s="231" t="s">
        <v>523</v>
      </c>
      <c r="F115" s="232" t="s">
        <v>524</v>
      </c>
      <c r="G115" s="233" t="s">
        <v>412</v>
      </c>
      <c r="H115" s="234">
        <v>1</v>
      </c>
      <c r="I115" s="235"/>
      <c r="J115" s="236">
        <f>ROUND(I115*H115,2)</f>
        <v>0</v>
      </c>
      <c r="K115" s="232" t="s">
        <v>194</v>
      </c>
      <c r="L115" s="46"/>
      <c r="M115" s="237" t="s">
        <v>32</v>
      </c>
      <c r="N115" s="238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511</v>
      </c>
      <c r="AT115" s="241" t="s">
        <v>190</v>
      </c>
      <c r="AU115" s="241" t="s">
        <v>87</v>
      </c>
      <c r="AY115" s="18" t="s">
        <v>188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8" t="s">
        <v>85</v>
      </c>
      <c r="BK115" s="242">
        <f>ROUND(I115*H115,2)</f>
        <v>0</v>
      </c>
      <c r="BL115" s="18" t="s">
        <v>511</v>
      </c>
      <c r="BM115" s="241" t="s">
        <v>763</v>
      </c>
    </row>
    <row r="116" spans="1:47" s="2" customFormat="1" ht="12">
      <c r="A116" s="40"/>
      <c r="B116" s="41"/>
      <c r="C116" s="42"/>
      <c r="D116" s="243" t="s">
        <v>197</v>
      </c>
      <c r="E116" s="42"/>
      <c r="F116" s="244" t="s">
        <v>524</v>
      </c>
      <c r="G116" s="42"/>
      <c r="H116" s="42"/>
      <c r="I116" s="150"/>
      <c r="J116" s="42"/>
      <c r="K116" s="42"/>
      <c r="L116" s="46"/>
      <c r="M116" s="245"/>
      <c r="N116" s="246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197</v>
      </c>
      <c r="AU116" s="18" t="s">
        <v>87</v>
      </c>
    </row>
    <row r="117" spans="1:65" s="2" customFormat="1" ht="16.5" customHeight="1">
      <c r="A117" s="40"/>
      <c r="B117" s="41"/>
      <c r="C117" s="230" t="s">
        <v>231</v>
      </c>
      <c r="D117" s="230" t="s">
        <v>190</v>
      </c>
      <c r="E117" s="231" t="s">
        <v>526</v>
      </c>
      <c r="F117" s="232" t="s">
        <v>527</v>
      </c>
      <c r="G117" s="233" t="s">
        <v>412</v>
      </c>
      <c r="H117" s="234">
        <v>1</v>
      </c>
      <c r="I117" s="235"/>
      <c r="J117" s="236">
        <f>ROUND(I117*H117,2)</f>
        <v>0</v>
      </c>
      <c r="K117" s="232" t="s">
        <v>194</v>
      </c>
      <c r="L117" s="46"/>
      <c r="M117" s="237" t="s">
        <v>32</v>
      </c>
      <c r="N117" s="238" t="s">
        <v>49</v>
      </c>
      <c r="O117" s="86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1" t="s">
        <v>511</v>
      </c>
      <c r="AT117" s="241" t="s">
        <v>190</v>
      </c>
      <c r="AU117" s="241" t="s">
        <v>87</v>
      </c>
      <c r="AY117" s="18" t="s">
        <v>188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8" t="s">
        <v>85</v>
      </c>
      <c r="BK117" s="242">
        <f>ROUND(I117*H117,2)</f>
        <v>0</v>
      </c>
      <c r="BL117" s="18" t="s">
        <v>511</v>
      </c>
      <c r="BM117" s="241" t="s">
        <v>764</v>
      </c>
    </row>
    <row r="118" spans="1:47" s="2" customFormat="1" ht="12">
      <c r="A118" s="40"/>
      <c r="B118" s="41"/>
      <c r="C118" s="42"/>
      <c r="D118" s="243" t="s">
        <v>197</v>
      </c>
      <c r="E118" s="42"/>
      <c r="F118" s="244" t="s">
        <v>527</v>
      </c>
      <c r="G118" s="42"/>
      <c r="H118" s="42"/>
      <c r="I118" s="150"/>
      <c r="J118" s="42"/>
      <c r="K118" s="42"/>
      <c r="L118" s="46"/>
      <c r="M118" s="245"/>
      <c r="N118" s="24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197</v>
      </c>
      <c r="AU118" s="18" t="s">
        <v>87</v>
      </c>
    </row>
    <row r="119" spans="1:47" s="2" customFormat="1" ht="12">
      <c r="A119" s="40"/>
      <c r="B119" s="41"/>
      <c r="C119" s="42"/>
      <c r="D119" s="243" t="s">
        <v>302</v>
      </c>
      <c r="E119" s="42"/>
      <c r="F119" s="279" t="s">
        <v>529</v>
      </c>
      <c r="G119" s="42"/>
      <c r="H119" s="42"/>
      <c r="I119" s="150"/>
      <c r="J119" s="42"/>
      <c r="K119" s="42"/>
      <c r="L119" s="46"/>
      <c r="M119" s="245"/>
      <c r="N119" s="24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302</v>
      </c>
      <c r="AU119" s="18" t="s">
        <v>87</v>
      </c>
    </row>
    <row r="120" spans="1:63" s="12" customFormat="1" ht="22.8" customHeight="1">
      <c r="A120" s="12"/>
      <c r="B120" s="214"/>
      <c r="C120" s="215"/>
      <c r="D120" s="216" t="s">
        <v>77</v>
      </c>
      <c r="E120" s="228" t="s">
        <v>530</v>
      </c>
      <c r="F120" s="228" t="s">
        <v>531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SUM(P121:P127)</f>
        <v>0</v>
      </c>
      <c r="Q120" s="222"/>
      <c r="R120" s="223">
        <f>SUM(R121:R127)</f>
        <v>0</v>
      </c>
      <c r="S120" s="222"/>
      <c r="T120" s="224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5" t="s">
        <v>217</v>
      </c>
      <c r="AT120" s="226" t="s">
        <v>77</v>
      </c>
      <c r="AU120" s="226" t="s">
        <v>85</v>
      </c>
      <c r="AY120" s="225" t="s">
        <v>188</v>
      </c>
      <c r="BK120" s="227">
        <f>SUM(BK121:BK127)</f>
        <v>0</v>
      </c>
    </row>
    <row r="121" spans="1:65" s="2" customFormat="1" ht="16.5" customHeight="1">
      <c r="A121" s="40"/>
      <c r="B121" s="41"/>
      <c r="C121" s="230" t="s">
        <v>237</v>
      </c>
      <c r="D121" s="230" t="s">
        <v>190</v>
      </c>
      <c r="E121" s="231" t="s">
        <v>532</v>
      </c>
      <c r="F121" s="232" t="s">
        <v>531</v>
      </c>
      <c r="G121" s="233" t="s">
        <v>412</v>
      </c>
      <c r="H121" s="234">
        <v>1</v>
      </c>
      <c r="I121" s="235"/>
      <c r="J121" s="236">
        <f>ROUND(I121*H121,2)</f>
        <v>0</v>
      </c>
      <c r="K121" s="232" t="s">
        <v>194</v>
      </c>
      <c r="L121" s="46"/>
      <c r="M121" s="237" t="s">
        <v>32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511</v>
      </c>
      <c r="AT121" s="241" t="s">
        <v>190</v>
      </c>
      <c r="AU121" s="241" t="s">
        <v>87</v>
      </c>
      <c r="AY121" s="18" t="s">
        <v>188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8" t="s">
        <v>85</v>
      </c>
      <c r="BK121" s="242">
        <f>ROUND(I121*H121,2)</f>
        <v>0</v>
      </c>
      <c r="BL121" s="18" t="s">
        <v>511</v>
      </c>
      <c r="BM121" s="241" t="s">
        <v>765</v>
      </c>
    </row>
    <row r="122" spans="1:47" s="2" customFormat="1" ht="12">
      <c r="A122" s="40"/>
      <c r="B122" s="41"/>
      <c r="C122" s="42"/>
      <c r="D122" s="243" t="s">
        <v>197</v>
      </c>
      <c r="E122" s="42"/>
      <c r="F122" s="244" t="s">
        <v>531</v>
      </c>
      <c r="G122" s="42"/>
      <c r="H122" s="42"/>
      <c r="I122" s="150"/>
      <c r="J122" s="42"/>
      <c r="K122" s="42"/>
      <c r="L122" s="46"/>
      <c r="M122" s="245"/>
      <c r="N122" s="24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197</v>
      </c>
      <c r="AU122" s="18" t="s">
        <v>87</v>
      </c>
    </row>
    <row r="123" spans="1:47" s="2" customFormat="1" ht="12">
      <c r="A123" s="40"/>
      <c r="B123" s="41"/>
      <c r="C123" s="42"/>
      <c r="D123" s="243" t="s">
        <v>302</v>
      </c>
      <c r="E123" s="42"/>
      <c r="F123" s="279" t="s">
        <v>534</v>
      </c>
      <c r="G123" s="42"/>
      <c r="H123" s="42"/>
      <c r="I123" s="150"/>
      <c r="J123" s="42"/>
      <c r="K123" s="42"/>
      <c r="L123" s="46"/>
      <c r="M123" s="245"/>
      <c r="N123" s="24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302</v>
      </c>
      <c r="AU123" s="18" t="s">
        <v>87</v>
      </c>
    </row>
    <row r="124" spans="1:65" s="2" customFormat="1" ht="16.5" customHeight="1">
      <c r="A124" s="40"/>
      <c r="B124" s="41"/>
      <c r="C124" s="230" t="s">
        <v>243</v>
      </c>
      <c r="D124" s="230" t="s">
        <v>190</v>
      </c>
      <c r="E124" s="231" t="s">
        <v>535</v>
      </c>
      <c r="F124" s="232" t="s">
        <v>536</v>
      </c>
      <c r="G124" s="233" t="s">
        <v>412</v>
      </c>
      <c r="H124" s="234">
        <v>1</v>
      </c>
      <c r="I124" s="235"/>
      <c r="J124" s="236">
        <f>ROUND(I124*H124,2)</f>
        <v>0</v>
      </c>
      <c r="K124" s="232" t="s">
        <v>194</v>
      </c>
      <c r="L124" s="46"/>
      <c r="M124" s="237" t="s">
        <v>32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511</v>
      </c>
      <c r="AT124" s="241" t="s">
        <v>190</v>
      </c>
      <c r="AU124" s="241" t="s">
        <v>87</v>
      </c>
      <c r="AY124" s="18" t="s">
        <v>188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8" t="s">
        <v>85</v>
      </c>
      <c r="BK124" s="242">
        <f>ROUND(I124*H124,2)</f>
        <v>0</v>
      </c>
      <c r="BL124" s="18" t="s">
        <v>511</v>
      </c>
      <c r="BM124" s="241" t="s">
        <v>766</v>
      </c>
    </row>
    <row r="125" spans="1:47" s="2" customFormat="1" ht="12">
      <c r="A125" s="40"/>
      <c r="B125" s="41"/>
      <c r="C125" s="42"/>
      <c r="D125" s="243" t="s">
        <v>197</v>
      </c>
      <c r="E125" s="42"/>
      <c r="F125" s="244" t="s">
        <v>536</v>
      </c>
      <c r="G125" s="42"/>
      <c r="H125" s="42"/>
      <c r="I125" s="150"/>
      <c r="J125" s="42"/>
      <c r="K125" s="42"/>
      <c r="L125" s="46"/>
      <c r="M125" s="245"/>
      <c r="N125" s="24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197</v>
      </c>
      <c r="AU125" s="18" t="s">
        <v>87</v>
      </c>
    </row>
    <row r="126" spans="1:65" s="2" customFormat="1" ht="16.5" customHeight="1">
      <c r="A126" s="40"/>
      <c r="B126" s="41"/>
      <c r="C126" s="230" t="s">
        <v>248</v>
      </c>
      <c r="D126" s="230" t="s">
        <v>190</v>
      </c>
      <c r="E126" s="231" t="s">
        <v>538</v>
      </c>
      <c r="F126" s="232" t="s">
        <v>539</v>
      </c>
      <c r="G126" s="233" t="s">
        <v>412</v>
      </c>
      <c r="H126" s="234">
        <v>1</v>
      </c>
      <c r="I126" s="235"/>
      <c r="J126" s="236">
        <f>ROUND(I126*H126,2)</f>
        <v>0</v>
      </c>
      <c r="K126" s="232" t="s">
        <v>194</v>
      </c>
      <c r="L126" s="46"/>
      <c r="M126" s="237" t="s">
        <v>32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511</v>
      </c>
      <c r="AT126" s="241" t="s">
        <v>190</v>
      </c>
      <c r="AU126" s="241" t="s">
        <v>87</v>
      </c>
      <c r="AY126" s="18" t="s">
        <v>188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8" t="s">
        <v>85</v>
      </c>
      <c r="BK126" s="242">
        <f>ROUND(I126*H126,2)</f>
        <v>0</v>
      </c>
      <c r="BL126" s="18" t="s">
        <v>511</v>
      </c>
      <c r="BM126" s="241" t="s">
        <v>767</v>
      </c>
    </row>
    <row r="127" spans="1:47" s="2" customFormat="1" ht="12">
      <c r="A127" s="40"/>
      <c r="B127" s="41"/>
      <c r="C127" s="42"/>
      <c r="D127" s="243" t="s">
        <v>197</v>
      </c>
      <c r="E127" s="42"/>
      <c r="F127" s="244" t="s">
        <v>539</v>
      </c>
      <c r="G127" s="42"/>
      <c r="H127" s="42"/>
      <c r="I127" s="150"/>
      <c r="J127" s="42"/>
      <c r="K127" s="42"/>
      <c r="L127" s="46"/>
      <c r="M127" s="245"/>
      <c r="N127" s="24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197</v>
      </c>
      <c r="AU127" s="18" t="s">
        <v>87</v>
      </c>
    </row>
    <row r="128" spans="1:63" s="12" customFormat="1" ht="22.8" customHeight="1">
      <c r="A128" s="12"/>
      <c r="B128" s="214"/>
      <c r="C128" s="215"/>
      <c r="D128" s="216" t="s">
        <v>77</v>
      </c>
      <c r="E128" s="228" t="s">
        <v>544</v>
      </c>
      <c r="F128" s="228" t="s">
        <v>545</v>
      </c>
      <c r="G128" s="215"/>
      <c r="H128" s="215"/>
      <c r="I128" s="218"/>
      <c r="J128" s="229">
        <f>BK128</f>
        <v>0</v>
      </c>
      <c r="K128" s="215"/>
      <c r="L128" s="220"/>
      <c r="M128" s="221"/>
      <c r="N128" s="222"/>
      <c r="O128" s="222"/>
      <c r="P128" s="223">
        <f>SUM(P129:P130)</f>
        <v>0</v>
      </c>
      <c r="Q128" s="222"/>
      <c r="R128" s="223">
        <f>SUM(R129:R130)</f>
        <v>0</v>
      </c>
      <c r="S128" s="222"/>
      <c r="T128" s="224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5" t="s">
        <v>217</v>
      </c>
      <c r="AT128" s="226" t="s">
        <v>77</v>
      </c>
      <c r="AU128" s="226" t="s">
        <v>85</v>
      </c>
      <c r="AY128" s="225" t="s">
        <v>188</v>
      </c>
      <c r="BK128" s="227">
        <f>SUM(BK129:BK130)</f>
        <v>0</v>
      </c>
    </row>
    <row r="129" spans="1:65" s="2" customFormat="1" ht="16.5" customHeight="1">
      <c r="A129" s="40"/>
      <c r="B129" s="41"/>
      <c r="C129" s="230" t="s">
        <v>256</v>
      </c>
      <c r="D129" s="230" t="s">
        <v>190</v>
      </c>
      <c r="E129" s="231" t="s">
        <v>546</v>
      </c>
      <c r="F129" s="232" t="s">
        <v>547</v>
      </c>
      <c r="G129" s="233" t="s">
        <v>412</v>
      </c>
      <c r="H129" s="234">
        <v>2</v>
      </c>
      <c r="I129" s="235"/>
      <c r="J129" s="236">
        <f>ROUND(I129*H129,2)</f>
        <v>0</v>
      </c>
      <c r="K129" s="232" t="s">
        <v>194</v>
      </c>
      <c r="L129" s="46"/>
      <c r="M129" s="237" t="s">
        <v>32</v>
      </c>
      <c r="N129" s="238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511</v>
      </c>
      <c r="AT129" s="241" t="s">
        <v>190</v>
      </c>
      <c r="AU129" s="241" t="s">
        <v>87</v>
      </c>
      <c r="AY129" s="18" t="s">
        <v>188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8" t="s">
        <v>85</v>
      </c>
      <c r="BK129" s="242">
        <f>ROUND(I129*H129,2)</f>
        <v>0</v>
      </c>
      <c r="BL129" s="18" t="s">
        <v>511</v>
      </c>
      <c r="BM129" s="241" t="s">
        <v>768</v>
      </c>
    </row>
    <row r="130" spans="1:47" s="2" customFormat="1" ht="12">
      <c r="A130" s="40"/>
      <c r="B130" s="41"/>
      <c r="C130" s="42"/>
      <c r="D130" s="243" t="s">
        <v>197</v>
      </c>
      <c r="E130" s="42"/>
      <c r="F130" s="244" t="s">
        <v>547</v>
      </c>
      <c r="G130" s="42"/>
      <c r="H130" s="42"/>
      <c r="I130" s="150"/>
      <c r="J130" s="42"/>
      <c r="K130" s="42"/>
      <c r="L130" s="46"/>
      <c r="M130" s="245"/>
      <c r="N130" s="24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197</v>
      </c>
      <c r="AU130" s="18" t="s">
        <v>87</v>
      </c>
    </row>
    <row r="131" spans="1:63" s="12" customFormat="1" ht="22.8" customHeight="1">
      <c r="A131" s="12"/>
      <c r="B131" s="214"/>
      <c r="C131" s="215"/>
      <c r="D131" s="216" t="s">
        <v>77</v>
      </c>
      <c r="E131" s="228" t="s">
        <v>549</v>
      </c>
      <c r="F131" s="228" t="s">
        <v>550</v>
      </c>
      <c r="G131" s="215"/>
      <c r="H131" s="215"/>
      <c r="I131" s="218"/>
      <c r="J131" s="229">
        <f>BK131</f>
        <v>0</v>
      </c>
      <c r="K131" s="215"/>
      <c r="L131" s="220"/>
      <c r="M131" s="221"/>
      <c r="N131" s="222"/>
      <c r="O131" s="222"/>
      <c r="P131" s="223">
        <f>SUM(P132:P134)</f>
        <v>0</v>
      </c>
      <c r="Q131" s="222"/>
      <c r="R131" s="223">
        <f>SUM(R132:R134)</f>
        <v>0</v>
      </c>
      <c r="S131" s="222"/>
      <c r="T131" s="224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5" t="s">
        <v>217</v>
      </c>
      <c r="AT131" s="226" t="s">
        <v>77</v>
      </c>
      <c r="AU131" s="226" t="s">
        <v>85</v>
      </c>
      <c r="AY131" s="225" t="s">
        <v>188</v>
      </c>
      <c r="BK131" s="227">
        <f>SUM(BK132:BK134)</f>
        <v>0</v>
      </c>
    </row>
    <row r="132" spans="1:65" s="2" customFormat="1" ht="16.5" customHeight="1">
      <c r="A132" s="40"/>
      <c r="B132" s="41"/>
      <c r="C132" s="230" t="s">
        <v>262</v>
      </c>
      <c r="D132" s="230" t="s">
        <v>190</v>
      </c>
      <c r="E132" s="231" t="s">
        <v>551</v>
      </c>
      <c r="F132" s="232" t="s">
        <v>552</v>
      </c>
      <c r="G132" s="233" t="s">
        <v>510</v>
      </c>
      <c r="H132" s="234">
        <v>1</v>
      </c>
      <c r="I132" s="235"/>
      <c r="J132" s="236">
        <f>ROUND(I132*H132,2)</f>
        <v>0</v>
      </c>
      <c r="K132" s="232" t="s">
        <v>194</v>
      </c>
      <c r="L132" s="46"/>
      <c r="M132" s="237" t="s">
        <v>32</v>
      </c>
      <c r="N132" s="238" t="s">
        <v>49</v>
      </c>
      <c r="O132" s="86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511</v>
      </c>
      <c r="AT132" s="241" t="s">
        <v>190</v>
      </c>
      <c r="AU132" s="241" t="s">
        <v>87</v>
      </c>
      <c r="AY132" s="18" t="s">
        <v>188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8" t="s">
        <v>85</v>
      </c>
      <c r="BK132" s="242">
        <f>ROUND(I132*H132,2)</f>
        <v>0</v>
      </c>
      <c r="BL132" s="18" t="s">
        <v>511</v>
      </c>
      <c r="BM132" s="241" t="s">
        <v>769</v>
      </c>
    </row>
    <row r="133" spans="1:47" s="2" customFormat="1" ht="12">
      <c r="A133" s="40"/>
      <c r="B133" s="41"/>
      <c r="C133" s="42"/>
      <c r="D133" s="243" t="s">
        <v>197</v>
      </c>
      <c r="E133" s="42"/>
      <c r="F133" s="244" t="s">
        <v>552</v>
      </c>
      <c r="G133" s="42"/>
      <c r="H133" s="42"/>
      <c r="I133" s="150"/>
      <c r="J133" s="42"/>
      <c r="K133" s="42"/>
      <c r="L133" s="46"/>
      <c r="M133" s="245"/>
      <c r="N133" s="24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197</v>
      </c>
      <c r="AU133" s="18" t="s">
        <v>87</v>
      </c>
    </row>
    <row r="134" spans="1:47" s="2" customFormat="1" ht="12">
      <c r="A134" s="40"/>
      <c r="B134" s="41"/>
      <c r="C134" s="42"/>
      <c r="D134" s="243" t="s">
        <v>302</v>
      </c>
      <c r="E134" s="42"/>
      <c r="F134" s="279" t="s">
        <v>554</v>
      </c>
      <c r="G134" s="42"/>
      <c r="H134" s="42"/>
      <c r="I134" s="150"/>
      <c r="J134" s="42"/>
      <c r="K134" s="42"/>
      <c r="L134" s="46"/>
      <c r="M134" s="293"/>
      <c r="N134" s="294"/>
      <c r="O134" s="295"/>
      <c r="P134" s="295"/>
      <c r="Q134" s="295"/>
      <c r="R134" s="295"/>
      <c r="S134" s="295"/>
      <c r="T134" s="296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302</v>
      </c>
      <c r="AU134" s="18" t="s">
        <v>87</v>
      </c>
    </row>
    <row r="135" spans="1:31" s="2" customFormat="1" ht="6.95" customHeight="1">
      <c r="A135" s="40"/>
      <c r="B135" s="61"/>
      <c r="C135" s="62"/>
      <c r="D135" s="62"/>
      <c r="E135" s="62"/>
      <c r="F135" s="62"/>
      <c r="G135" s="62"/>
      <c r="H135" s="62"/>
      <c r="I135" s="178"/>
      <c r="J135" s="62"/>
      <c r="K135" s="62"/>
      <c r="L135" s="46"/>
      <c r="M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</sheetData>
  <sheetProtection password="CC35" sheet="1" objects="1" scenarios="1" formatColumns="0" formatRows="0" autoFilter="0"/>
  <autoFilter ref="C97:K13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717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770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771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ROUND(J97,2)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ROUND((SUM(BE97:BE155)),2)</f>
        <v>0</v>
      </c>
      <c r="G37" s="40"/>
      <c r="H37" s="40"/>
      <c r="I37" s="167">
        <v>0.21</v>
      </c>
      <c r="J37" s="166">
        <f>ROUND(((SUM(BE97:BE155))*I37),2)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ROUND((SUM(BF97:BF155)),2)</f>
        <v>0</v>
      </c>
      <c r="G38" s="40"/>
      <c r="H38" s="40"/>
      <c r="I38" s="167">
        <v>0.15</v>
      </c>
      <c r="J38" s="166">
        <f>ROUND(((SUM(BF97:BF155))*I38),2)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ROUND((SUM(BG97:BG155)),2)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ROUND((SUM(BH97:BH155)),2)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ROUND((SUM(BI97:BI155)),2)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717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770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B2.02.01 - SO 101 Chodník_vybourané konstrukce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J97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J98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169</v>
      </c>
      <c r="E69" s="198"/>
      <c r="F69" s="198"/>
      <c r="G69" s="198"/>
      <c r="H69" s="198"/>
      <c r="I69" s="199"/>
      <c r="J69" s="200">
        <f>J99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171</v>
      </c>
      <c r="E70" s="198"/>
      <c r="F70" s="198"/>
      <c r="G70" s="198"/>
      <c r="H70" s="198"/>
      <c r="I70" s="199"/>
      <c r="J70" s="200">
        <f>J132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6"/>
      <c r="C71" s="126"/>
      <c r="D71" s="197" t="s">
        <v>172</v>
      </c>
      <c r="E71" s="198"/>
      <c r="F71" s="198"/>
      <c r="G71" s="198"/>
      <c r="H71" s="198"/>
      <c r="I71" s="199"/>
      <c r="J71" s="200">
        <f>J135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89"/>
      <c r="C72" s="190"/>
      <c r="D72" s="191" t="s">
        <v>488</v>
      </c>
      <c r="E72" s="192"/>
      <c r="F72" s="192"/>
      <c r="G72" s="192"/>
      <c r="H72" s="192"/>
      <c r="I72" s="193"/>
      <c r="J72" s="194">
        <f>J147</f>
        <v>0</v>
      </c>
      <c r="K72" s="190"/>
      <c r="L72" s="19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96"/>
      <c r="C73" s="126"/>
      <c r="D73" s="197" t="s">
        <v>557</v>
      </c>
      <c r="E73" s="198"/>
      <c r="F73" s="198"/>
      <c r="G73" s="198"/>
      <c r="H73" s="198"/>
      <c r="I73" s="199"/>
      <c r="J73" s="200">
        <f>J148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150"/>
      <c r="J74" s="42"/>
      <c r="K74" s="42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178"/>
      <c r="J75" s="62"/>
      <c r="K75" s="6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181"/>
      <c r="J79" s="64"/>
      <c r="K79" s="64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4" t="s">
        <v>173</v>
      </c>
      <c r="D80" s="42"/>
      <c r="E80" s="42"/>
      <c r="F80" s="42"/>
      <c r="G80" s="42"/>
      <c r="H80" s="42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16</v>
      </c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82" t="str">
        <f>E7</f>
        <v>II/605 Mýto</v>
      </c>
      <c r="F83" s="33"/>
      <c r="G83" s="33"/>
      <c r="H83" s="33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2"/>
      <c r="C84" s="33" t="s">
        <v>158</v>
      </c>
      <c r="D84" s="23"/>
      <c r="E84" s="23"/>
      <c r="F84" s="23"/>
      <c r="G84" s="23"/>
      <c r="H84" s="23"/>
      <c r="I84" s="141"/>
      <c r="J84" s="23"/>
      <c r="K84" s="23"/>
      <c r="L84" s="21"/>
    </row>
    <row r="85" spans="2:12" s="1" customFormat="1" ht="16.5" customHeight="1">
      <c r="B85" s="22"/>
      <c r="C85" s="23"/>
      <c r="D85" s="23"/>
      <c r="E85" s="182" t="s">
        <v>717</v>
      </c>
      <c r="F85" s="23"/>
      <c r="G85" s="23"/>
      <c r="H85" s="23"/>
      <c r="I85" s="141"/>
      <c r="J85" s="23"/>
      <c r="K85" s="23"/>
      <c r="L85" s="21"/>
    </row>
    <row r="86" spans="2:12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141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83" t="s">
        <v>770</v>
      </c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162</v>
      </c>
      <c r="D88" s="42"/>
      <c r="E88" s="42"/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B2.02.01 - SO 101 Chodník_vybourané konstrukce</v>
      </c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F16</f>
        <v>Mýto v Čechách</v>
      </c>
      <c r="G91" s="42"/>
      <c r="H91" s="42"/>
      <c r="I91" s="153" t="s">
        <v>24</v>
      </c>
      <c r="J91" s="74" t="str">
        <f>IF(J16="","",J16)</f>
        <v>4. 3. 2020</v>
      </c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30</v>
      </c>
      <c r="D93" s="42"/>
      <c r="E93" s="42"/>
      <c r="F93" s="28" t="str">
        <f>E19</f>
        <v>Město Mýto</v>
      </c>
      <c r="G93" s="42"/>
      <c r="H93" s="42"/>
      <c r="I93" s="153" t="s">
        <v>37</v>
      </c>
      <c r="J93" s="38" t="str">
        <f>E25</f>
        <v>Road Project s.r.o.</v>
      </c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35</v>
      </c>
      <c r="D94" s="42"/>
      <c r="E94" s="42"/>
      <c r="F94" s="28" t="str">
        <f>IF(E22="","",E22)</f>
        <v>Vyplň údaj</v>
      </c>
      <c r="G94" s="42"/>
      <c r="H94" s="42"/>
      <c r="I94" s="153" t="s">
        <v>40</v>
      </c>
      <c r="J94" s="38" t="str">
        <f>E28</f>
        <v>Area Projekt s.r.o.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0"/>
      <c r="J95" s="42"/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202"/>
      <c r="B96" s="203"/>
      <c r="C96" s="204" t="s">
        <v>174</v>
      </c>
      <c r="D96" s="205" t="s">
        <v>63</v>
      </c>
      <c r="E96" s="205" t="s">
        <v>59</v>
      </c>
      <c r="F96" s="205" t="s">
        <v>60</v>
      </c>
      <c r="G96" s="205" t="s">
        <v>175</v>
      </c>
      <c r="H96" s="205" t="s">
        <v>176</v>
      </c>
      <c r="I96" s="206" t="s">
        <v>177</v>
      </c>
      <c r="J96" s="205" t="s">
        <v>166</v>
      </c>
      <c r="K96" s="207" t="s">
        <v>178</v>
      </c>
      <c r="L96" s="208"/>
      <c r="M96" s="94" t="s">
        <v>32</v>
      </c>
      <c r="N96" s="95" t="s">
        <v>48</v>
      </c>
      <c r="O96" s="95" t="s">
        <v>179</v>
      </c>
      <c r="P96" s="95" t="s">
        <v>180</v>
      </c>
      <c r="Q96" s="95" t="s">
        <v>181</v>
      </c>
      <c r="R96" s="95" t="s">
        <v>182</v>
      </c>
      <c r="S96" s="95" t="s">
        <v>183</v>
      </c>
      <c r="T96" s="96" t="s">
        <v>184</v>
      </c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</row>
    <row r="97" spans="1:63" s="2" customFormat="1" ht="22.8" customHeight="1">
      <c r="A97" s="40"/>
      <c r="B97" s="41"/>
      <c r="C97" s="101" t="s">
        <v>185</v>
      </c>
      <c r="D97" s="42"/>
      <c r="E97" s="42"/>
      <c r="F97" s="42"/>
      <c r="G97" s="42"/>
      <c r="H97" s="42"/>
      <c r="I97" s="150"/>
      <c r="J97" s="209">
        <f>BK97</f>
        <v>0</v>
      </c>
      <c r="K97" s="42"/>
      <c r="L97" s="46"/>
      <c r="M97" s="97"/>
      <c r="N97" s="210"/>
      <c r="O97" s="98"/>
      <c r="P97" s="211">
        <f>P98+P147</f>
        <v>0</v>
      </c>
      <c r="Q97" s="98"/>
      <c r="R97" s="211">
        <f>R98+R147</f>
        <v>0</v>
      </c>
      <c r="S97" s="98"/>
      <c r="T97" s="212">
        <f>T98+T147</f>
        <v>59.568999999999996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77</v>
      </c>
      <c r="AU97" s="18" t="s">
        <v>167</v>
      </c>
      <c r="BK97" s="213">
        <f>BK98+BK147</f>
        <v>0</v>
      </c>
    </row>
    <row r="98" spans="1:63" s="12" customFormat="1" ht="25.9" customHeight="1">
      <c r="A98" s="12"/>
      <c r="B98" s="214"/>
      <c r="C98" s="215"/>
      <c r="D98" s="216" t="s">
        <v>77</v>
      </c>
      <c r="E98" s="217" t="s">
        <v>186</v>
      </c>
      <c r="F98" s="217" t="s">
        <v>187</v>
      </c>
      <c r="G98" s="215"/>
      <c r="H98" s="215"/>
      <c r="I98" s="218"/>
      <c r="J98" s="219">
        <f>BK98</f>
        <v>0</v>
      </c>
      <c r="K98" s="215"/>
      <c r="L98" s="220"/>
      <c r="M98" s="221"/>
      <c r="N98" s="222"/>
      <c r="O98" s="222"/>
      <c r="P98" s="223">
        <f>P99+P132+P135</f>
        <v>0</v>
      </c>
      <c r="Q98" s="222"/>
      <c r="R98" s="223">
        <f>R99+R132+R135</f>
        <v>0</v>
      </c>
      <c r="S98" s="222"/>
      <c r="T98" s="224">
        <f>T99+T132+T135</f>
        <v>59.568999999999996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5" t="s">
        <v>85</v>
      </c>
      <c r="AT98" s="226" t="s">
        <v>77</v>
      </c>
      <c r="AU98" s="226" t="s">
        <v>78</v>
      </c>
      <c r="AY98" s="225" t="s">
        <v>188</v>
      </c>
      <c r="BK98" s="227">
        <f>BK99+BK132+BK135</f>
        <v>0</v>
      </c>
    </row>
    <row r="99" spans="1:63" s="12" customFormat="1" ht="22.8" customHeight="1">
      <c r="A99" s="12"/>
      <c r="B99" s="214"/>
      <c r="C99" s="215"/>
      <c r="D99" s="216" t="s">
        <v>77</v>
      </c>
      <c r="E99" s="228" t="s">
        <v>85</v>
      </c>
      <c r="F99" s="228" t="s">
        <v>189</v>
      </c>
      <c r="G99" s="215"/>
      <c r="H99" s="215"/>
      <c r="I99" s="218"/>
      <c r="J99" s="229">
        <f>BK99</f>
        <v>0</v>
      </c>
      <c r="K99" s="215"/>
      <c r="L99" s="220"/>
      <c r="M99" s="221"/>
      <c r="N99" s="222"/>
      <c r="O99" s="222"/>
      <c r="P99" s="223">
        <f>SUM(P100:P131)</f>
        <v>0</v>
      </c>
      <c r="Q99" s="222"/>
      <c r="R99" s="223">
        <f>SUM(R100:R131)</f>
        <v>0</v>
      </c>
      <c r="S99" s="222"/>
      <c r="T99" s="224">
        <f>SUM(T100:T131)</f>
        <v>59.568999999999996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85</v>
      </c>
      <c r="AT99" s="226" t="s">
        <v>77</v>
      </c>
      <c r="AU99" s="226" t="s">
        <v>85</v>
      </c>
      <c r="AY99" s="225" t="s">
        <v>188</v>
      </c>
      <c r="BK99" s="227">
        <f>SUM(BK100:BK131)</f>
        <v>0</v>
      </c>
    </row>
    <row r="100" spans="1:65" s="2" customFormat="1" ht="21.75" customHeight="1">
      <c r="A100" s="40"/>
      <c r="B100" s="41"/>
      <c r="C100" s="230" t="s">
        <v>85</v>
      </c>
      <c r="D100" s="230" t="s">
        <v>190</v>
      </c>
      <c r="E100" s="231" t="s">
        <v>772</v>
      </c>
      <c r="F100" s="232" t="s">
        <v>773</v>
      </c>
      <c r="G100" s="233" t="s">
        <v>193</v>
      </c>
      <c r="H100" s="234">
        <v>41.5</v>
      </c>
      <c r="I100" s="235"/>
      <c r="J100" s="236">
        <f>ROUND(I100*H100,2)</f>
        <v>0</v>
      </c>
      <c r="K100" s="232" t="s">
        <v>194</v>
      </c>
      <c r="L100" s="46"/>
      <c r="M100" s="237" t="s">
        <v>32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0.26</v>
      </c>
      <c r="T100" s="240">
        <f>S100*H100</f>
        <v>10.790000000000001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195</v>
      </c>
      <c r="AT100" s="241" t="s">
        <v>190</v>
      </c>
      <c r="AU100" s="241" t="s">
        <v>87</v>
      </c>
      <c r="AY100" s="18" t="s">
        <v>188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8" t="s">
        <v>85</v>
      </c>
      <c r="BK100" s="242">
        <f>ROUND(I100*H100,2)</f>
        <v>0</v>
      </c>
      <c r="BL100" s="18" t="s">
        <v>195</v>
      </c>
      <c r="BM100" s="241" t="s">
        <v>774</v>
      </c>
    </row>
    <row r="101" spans="1:47" s="2" customFormat="1" ht="12">
      <c r="A101" s="40"/>
      <c r="B101" s="41"/>
      <c r="C101" s="42"/>
      <c r="D101" s="243" t="s">
        <v>197</v>
      </c>
      <c r="E101" s="42"/>
      <c r="F101" s="244" t="s">
        <v>775</v>
      </c>
      <c r="G101" s="42"/>
      <c r="H101" s="42"/>
      <c r="I101" s="150"/>
      <c r="J101" s="42"/>
      <c r="K101" s="42"/>
      <c r="L101" s="46"/>
      <c r="M101" s="245"/>
      <c r="N101" s="24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197</v>
      </c>
      <c r="AU101" s="18" t="s">
        <v>87</v>
      </c>
    </row>
    <row r="102" spans="1:51" s="13" customFormat="1" ht="12">
      <c r="A102" s="13"/>
      <c r="B102" s="247"/>
      <c r="C102" s="248"/>
      <c r="D102" s="243" t="s">
        <v>199</v>
      </c>
      <c r="E102" s="249" t="s">
        <v>32</v>
      </c>
      <c r="F102" s="250" t="s">
        <v>776</v>
      </c>
      <c r="G102" s="248"/>
      <c r="H102" s="251">
        <v>41.5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7" t="s">
        <v>199</v>
      </c>
      <c r="AU102" s="257" t="s">
        <v>87</v>
      </c>
      <c r="AV102" s="13" t="s">
        <v>87</v>
      </c>
      <c r="AW102" s="13" t="s">
        <v>39</v>
      </c>
      <c r="AX102" s="13" t="s">
        <v>85</v>
      </c>
      <c r="AY102" s="257" t="s">
        <v>188</v>
      </c>
    </row>
    <row r="103" spans="1:65" s="2" customFormat="1" ht="21.75" customHeight="1">
      <c r="A103" s="40"/>
      <c r="B103" s="41"/>
      <c r="C103" s="230" t="s">
        <v>87</v>
      </c>
      <c r="D103" s="230" t="s">
        <v>190</v>
      </c>
      <c r="E103" s="231" t="s">
        <v>566</v>
      </c>
      <c r="F103" s="232" t="s">
        <v>567</v>
      </c>
      <c r="G103" s="233" t="s">
        <v>193</v>
      </c>
      <c r="H103" s="234">
        <v>44.5</v>
      </c>
      <c r="I103" s="235"/>
      <c r="J103" s="236">
        <f>ROUND(I103*H103,2)</f>
        <v>0</v>
      </c>
      <c r="K103" s="232" t="s">
        <v>194</v>
      </c>
      <c r="L103" s="46"/>
      <c r="M103" s="237" t="s">
        <v>32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0.22</v>
      </c>
      <c r="T103" s="240">
        <f>S103*H103</f>
        <v>9.790000000000001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195</v>
      </c>
      <c r="AT103" s="241" t="s">
        <v>190</v>
      </c>
      <c r="AU103" s="241" t="s">
        <v>87</v>
      </c>
      <c r="AY103" s="18" t="s">
        <v>188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8" t="s">
        <v>85</v>
      </c>
      <c r="BK103" s="242">
        <f>ROUND(I103*H103,2)</f>
        <v>0</v>
      </c>
      <c r="BL103" s="18" t="s">
        <v>195</v>
      </c>
      <c r="BM103" s="241" t="s">
        <v>777</v>
      </c>
    </row>
    <row r="104" spans="1:47" s="2" customFormat="1" ht="12">
      <c r="A104" s="40"/>
      <c r="B104" s="41"/>
      <c r="C104" s="42"/>
      <c r="D104" s="243" t="s">
        <v>197</v>
      </c>
      <c r="E104" s="42"/>
      <c r="F104" s="244" t="s">
        <v>569</v>
      </c>
      <c r="G104" s="42"/>
      <c r="H104" s="42"/>
      <c r="I104" s="150"/>
      <c r="J104" s="42"/>
      <c r="K104" s="42"/>
      <c r="L104" s="46"/>
      <c r="M104" s="245"/>
      <c r="N104" s="246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197</v>
      </c>
      <c r="AU104" s="18" t="s">
        <v>87</v>
      </c>
    </row>
    <row r="105" spans="1:65" s="2" customFormat="1" ht="16.5" customHeight="1">
      <c r="A105" s="40"/>
      <c r="B105" s="41"/>
      <c r="C105" s="230" t="s">
        <v>95</v>
      </c>
      <c r="D105" s="230" t="s">
        <v>190</v>
      </c>
      <c r="E105" s="231" t="s">
        <v>571</v>
      </c>
      <c r="F105" s="232" t="s">
        <v>572</v>
      </c>
      <c r="G105" s="233" t="s">
        <v>193</v>
      </c>
      <c r="H105" s="234">
        <v>17.6</v>
      </c>
      <c r="I105" s="235"/>
      <c r="J105" s="236">
        <f>ROUND(I105*H105,2)</f>
        <v>0</v>
      </c>
      <c r="K105" s="232" t="s">
        <v>194</v>
      </c>
      <c r="L105" s="46"/>
      <c r="M105" s="237" t="s">
        <v>32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0.355</v>
      </c>
      <c r="T105" s="240">
        <f>S105*H105</f>
        <v>6.248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195</v>
      </c>
      <c r="AT105" s="241" t="s">
        <v>190</v>
      </c>
      <c r="AU105" s="241" t="s">
        <v>87</v>
      </c>
      <c r="AY105" s="18" t="s">
        <v>188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8" t="s">
        <v>85</v>
      </c>
      <c r="BK105" s="242">
        <f>ROUND(I105*H105,2)</f>
        <v>0</v>
      </c>
      <c r="BL105" s="18" t="s">
        <v>195</v>
      </c>
      <c r="BM105" s="241" t="s">
        <v>778</v>
      </c>
    </row>
    <row r="106" spans="1:47" s="2" customFormat="1" ht="12">
      <c r="A106" s="40"/>
      <c r="B106" s="41"/>
      <c r="C106" s="42"/>
      <c r="D106" s="243" t="s">
        <v>197</v>
      </c>
      <c r="E106" s="42"/>
      <c r="F106" s="244" t="s">
        <v>574</v>
      </c>
      <c r="G106" s="42"/>
      <c r="H106" s="42"/>
      <c r="I106" s="150"/>
      <c r="J106" s="42"/>
      <c r="K106" s="42"/>
      <c r="L106" s="46"/>
      <c r="M106" s="245"/>
      <c r="N106" s="24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197</v>
      </c>
      <c r="AU106" s="18" t="s">
        <v>87</v>
      </c>
    </row>
    <row r="107" spans="1:65" s="2" customFormat="1" ht="16.5" customHeight="1">
      <c r="A107" s="40"/>
      <c r="B107" s="41"/>
      <c r="C107" s="230" t="s">
        <v>195</v>
      </c>
      <c r="D107" s="230" t="s">
        <v>190</v>
      </c>
      <c r="E107" s="231" t="s">
        <v>211</v>
      </c>
      <c r="F107" s="232" t="s">
        <v>212</v>
      </c>
      <c r="G107" s="233" t="s">
        <v>213</v>
      </c>
      <c r="H107" s="234">
        <v>112.9</v>
      </c>
      <c r="I107" s="235"/>
      <c r="J107" s="236">
        <f>ROUND(I107*H107,2)</f>
        <v>0</v>
      </c>
      <c r="K107" s="232" t="s">
        <v>194</v>
      </c>
      <c r="L107" s="46"/>
      <c r="M107" s="237" t="s">
        <v>32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0.29</v>
      </c>
      <c r="T107" s="240">
        <f>S107*H107</f>
        <v>32.741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195</v>
      </c>
      <c r="AT107" s="241" t="s">
        <v>190</v>
      </c>
      <c r="AU107" s="241" t="s">
        <v>87</v>
      </c>
      <c r="AY107" s="18" t="s">
        <v>188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8" t="s">
        <v>85</v>
      </c>
      <c r="BK107" s="242">
        <f>ROUND(I107*H107,2)</f>
        <v>0</v>
      </c>
      <c r="BL107" s="18" t="s">
        <v>195</v>
      </c>
      <c r="BM107" s="241" t="s">
        <v>779</v>
      </c>
    </row>
    <row r="108" spans="1:47" s="2" customFormat="1" ht="12">
      <c r="A108" s="40"/>
      <c r="B108" s="41"/>
      <c r="C108" s="42"/>
      <c r="D108" s="243" t="s">
        <v>197</v>
      </c>
      <c r="E108" s="42"/>
      <c r="F108" s="244" t="s">
        <v>215</v>
      </c>
      <c r="G108" s="42"/>
      <c r="H108" s="42"/>
      <c r="I108" s="150"/>
      <c r="J108" s="42"/>
      <c r="K108" s="42"/>
      <c r="L108" s="46"/>
      <c r="M108" s="245"/>
      <c r="N108" s="24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197</v>
      </c>
      <c r="AU108" s="18" t="s">
        <v>87</v>
      </c>
    </row>
    <row r="109" spans="1:65" s="2" customFormat="1" ht="21.75" customHeight="1">
      <c r="A109" s="40"/>
      <c r="B109" s="41"/>
      <c r="C109" s="230" t="s">
        <v>217</v>
      </c>
      <c r="D109" s="230" t="s">
        <v>190</v>
      </c>
      <c r="E109" s="231" t="s">
        <v>780</v>
      </c>
      <c r="F109" s="232" t="s">
        <v>781</v>
      </c>
      <c r="G109" s="233" t="s">
        <v>193</v>
      </c>
      <c r="H109" s="234">
        <v>140</v>
      </c>
      <c r="I109" s="235"/>
      <c r="J109" s="236">
        <f>ROUND(I109*H109,2)</f>
        <v>0</v>
      </c>
      <c r="K109" s="232" t="s">
        <v>194</v>
      </c>
      <c r="L109" s="46"/>
      <c r="M109" s="237" t="s">
        <v>32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195</v>
      </c>
      <c r="AT109" s="241" t="s">
        <v>190</v>
      </c>
      <c r="AU109" s="241" t="s">
        <v>87</v>
      </c>
      <c r="AY109" s="18" t="s">
        <v>188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8" t="s">
        <v>85</v>
      </c>
      <c r="BK109" s="242">
        <f>ROUND(I109*H109,2)</f>
        <v>0</v>
      </c>
      <c r="BL109" s="18" t="s">
        <v>195</v>
      </c>
      <c r="BM109" s="241" t="s">
        <v>782</v>
      </c>
    </row>
    <row r="110" spans="1:47" s="2" customFormat="1" ht="12">
      <c r="A110" s="40"/>
      <c r="B110" s="41"/>
      <c r="C110" s="42"/>
      <c r="D110" s="243" t="s">
        <v>197</v>
      </c>
      <c r="E110" s="42"/>
      <c r="F110" s="244" t="s">
        <v>783</v>
      </c>
      <c r="G110" s="42"/>
      <c r="H110" s="42"/>
      <c r="I110" s="150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197</v>
      </c>
      <c r="AU110" s="18" t="s">
        <v>87</v>
      </c>
    </row>
    <row r="111" spans="1:65" s="2" customFormat="1" ht="33" customHeight="1">
      <c r="A111" s="40"/>
      <c r="B111" s="41"/>
      <c r="C111" s="230" t="s">
        <v>224</v>
      </c>
      <c r="D111" s="230" t="s">
        <v>190</v>
      </c>
      <c r="E111" s="231" t="s">
        <v>581</v>
      </c>
      <c r="F111" s="232" t="s">
        <v>582</v>
      </c>
      <c r="G111" s="233" t="s">
        <v>220</v>
      </c>
      <c r="H111" s="234">
        <v>184.26</v>
      </c>
      <c r="I111" s="235"/>
      <c r="J111" s="236">
        <f>ROUND(I111*H111,2)</f>
        <v>0</v>
      </c>
      <c r="K111" s="232" t="s">
        <v>194</v>
      </c>
      <c r="L111" s="46"/>
      <c r="M111" s="237" t="s">
        <v>32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195</v>
      </c>
      <c r="AT111" s="241" t="s">
        <v>190</v>
      </c>
      <c r="AU111" s="241" t="s">
        <v>87</v>
      </c>
      <c r="AY111" s="18" t="s">
        <v>188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8" t="s">
        <v>85</v>
      </c>
      <c r="BK111" s="242">
        <f>ROUND(I111*H111,2)</f>
        <v>0</v>
      </c>
      <c r="BL111" s="18" t="s">
        <v>195</v>
      </c>
      <c r="BM111" s="241" t="s">
        <v>784</v>
      </c>
    </row>
    <row r="112" spans="1:47" s="2" customFormat="1" ht="12">
      <c r="A112" s="40"/>
      <c r="B112" s="41"/>
      <c r="C112" s="42"/>
      <c r="D112" s="243" t="s">
        <v>197</v>
      </c>
      <c r="E112" s="42"/>
      <c r="F112" s="244" t="s">
        <v>584</v>
      </c>
      <c r="G112" s="42"/>
      <c r="H112" s="42"/>
      <c r="I112" s="150"/>
      <c r="J112" s="42"/>
      <c r="K112" s="42"/>
      <c r="L112" s="46"/>
      <c r="M112" s="245"/>
      <c r="N112" s="24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197</v>
      </c>
      <c r="AU112" s="18" t="s">
        <v>87</v>
      </c>
    </row>
    <row r="113" spans="1:51" s="13" customFormat="1" ht="12">
      <c r="A113" s="13"/>
      <c r="B113" s="247"/>
      <c r="C113" s="248"/>
      <c r="D113" s="243" t="s">
        <v>199</v>
      </c>
      <c r="E113" s="249" t="s">
        <v>32</v>
      </c>
      <c r="F113" s="250" t="s">
        <v>785</v>
      </c>
      <c r="G113" s="248"/>
      <c r="H113" s="251">
        <v>184.26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7" t="s">
        <v>199</v>
      </c>
      <c r="AU113" s="257" t="s">
        <v>87</v>
      </c>
      <c r="AV113" s="13" t="s">
        <v>87</v>
      </c>
      <c r="AW113" s="13" t="s">
        <v>39</v>
      </c>
      <c r="AX113" s="13" t="s">
        <v>85</v>
      </c>
      <c r="AY113" s="257" t="s">
        <v>188</v>
      </c>
    </row>
    <row r="114" spans="1:65" s="2" customFormat="1" ht="21.75" customHeight="1">
      <c r="A114" s="40"/>
      <c r="B114" s="41"/>
      <c r="C114" s="230" t="s">
        <v>231</v>
      </c>
      <c r="D114" s="230" t="s">
        <v>190</v>
      </c>
      <c r="E114" s="231" t="s">
        <v>232</v>
      </c>
      <c r="F114" s="232" t="s">
        <v>233</v>
      </c>
      <c r="G114" s="233" t="s">
        <v>220</v>
      </c>
      <c r="H114" s="234">
        <v>198.26</v>
      </c>
      <c r="I114" s="235"/>
      <c r="J114" s="236">
        <f>ROUND(I114*H114,2)</f>
        <v>0</v>
      </c>
      <c r="K114" s="232" t="s">
        <v>194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195</v>
      </c>
      <c r="AT114" s="241" t="s">
        <v>190</v>
      </c>
      <c r="AU114" s="241" t="s">
        <v>87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195</v>
      </c>
      <c r="BM114" s="241" t="s">
        <v>786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235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87</v>
      </c>
    </row>
    <row r="116" spans="1:51" s="13" customFormat="1" ht="12">
      <c r="A116" s="13"/>
      <c r="B116" s="247"/>
      <c r="C116" s="248"/>
      <c r="D116" s="243" t="s">
        <v>199</v>
      </c>
      <c r="E116" s="249" t="s">
        <v>32</v>
      </c>
      <c r="F116" s="250" t="s">
        <v>787</v>
      </c>
      <c r="G116" s="248"/>
      <c r="H116" s="251">
        <v>184.26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7" t="s">
        <v>199</v>
      </c>
      <c r="AU116" s="257" t="s">
        <v>87</v>
      </c>
      <c r="AV116" s="13" t="s">
        <v>87</v>
      </c>
      <c r="AW116" s="13" t="s">
        <v>39</v>
      </c>
      <c r="AX116" s="13" t="s">
        <v>78</v>
      </c>
      <c r="AY116" s="257" t="s">
        <v>188</v>
      </c>
    </row>
    <row r="117" spans="1:51" s="13" customFormat="1" ht="12">
      <c r="A117" s="13"/>
      <c r="B117" s="247"/>
      <c r="C117" s="248"/>
      <c r="D117" s="243" t="s">
        <v>199</v>
      </c>
      <c r="E117" s="249" t="s">
        <v>32</v>
      </c>
      <c r="F117" s="250" t="s">
        <v>788</v>
      </c>
      <c r="G117" s="248"/>
      <c r="H117" s="251">
        <v>14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7" t="s">
        <v>199</v>
      </c>
      <c r="AU117" s="257" t="s">
        <v>87</v>
      </c>
      <c r="AV117" s="13" t="s">
        <v>87</v>
      </c>
      <c r="AW117" s="13" t="s">
        <v>39</v>
      </c>
      <c r="AX117" s="13" t="s">
        <v>78</v>
      </c>
      <c r="AY117" s="257" t="s">
        <v>188</v>
      </c>
    </row>
    <row r="118" spans="1:51" s="15" customFormat="1" ht="12">
      <c r="A118" s="15"/>
      <c r="B118" s="268"/>
      <c r="C118" s="269"/>
      <c r="D118" s="243" t="s">
        <v>199</v>
      </c>
      <c r="E118" s="270" t="s">
        <v>32</v>
      </c>
      <c r="F118" s="271" t="s">
        <v>236</v>
      </c>
      <c r="G118" s="269"/>
      <c r="H118" s="272">
        <v>198.26</v>
      </c>
      <c r="I118" s="273"/>
      <c r="J118" s="269"/>
      <c r="K118" s="269"/>
      <c r="L118" s="274"/>
      <c r="M118" s="275"/>
      <c r="N118" s="276"/>
      <c r="O118" s="276"/>
      <c r="P118" s="276"/>
      <c r="Q118" s="276"/>
      <c r="R118" s="276"/>
      <c r="S118" s="276"/>
      <c r="T118" s="27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8" t="s">
        <v>199</v>
      </c>
      <c r="AU118" s="278" t="s">
        <v>87</v>
      </c>
      <c r="AV118" s="15" t="s">
        <v>195</v>
      </c>
      <c r="AW118" s="15" t="s">
        <v>39</v>
      </c>
      <c r="AX118" s="15" t="s">
        <v>85</v>
      </c>
      <c r="AY118" s="278" t="s">
        <v>188</v>
      </c>
    </row>
    <row r="119" spans="1:65" s="2" customFormat="1" ht="33" customHeight="1">
      <c r="A119" s="40"/>
      <c r="B119" s="41"/>
      <c r="C119" s="230" t="s">
        <v>237</v>
      </c>
      <c r="D119" s="230" t="s">
        <v>190</v>
      </c>
      <c r="E119" s="231" t="s">
        <v>595</v>
      </c>
      <c r="F119" s="232" t="s">
        <v>596</v>
      </c>
      <c r="G119" s="233" t="s">
        <v>220</v>
      </c>
      <c r="H119" s="234">
        <v>1982.6</v>
      </c>
      <c r="I119" s="235"/>
      <c r="J119" s="236">
        <f>ROUND(I119*H119,2)</f>
        <v>0</v>
      </c>
      <c r="K119" s="232" t="s">
        <v>194</v>
      </c>
      <c r="L119" s="46"/>
      <c r="M119" s="237" t="s">
        <v>32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195</v>
      </c>
      <c r="AT119" s="241" t="s">
        <v>190</v>
      </c>
      <c r="AU119" s="241" t="s">
        <v>87</v>
      </c>
      <c r="AY119" s="18" t="s">
        <v>188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8" t="s">
        <v>85</v>
      </c>
      <c r="BK119" s="242">
        <f>ROUND(I119*H119,2)</f>
        <v>0</v>
      </c>
      <c r="BL119" s="18" t="s">
        <v>195</v>
      </c>
      <c r="BM119" s="241" t="s">
        <v>789</v>
      </c>
    </row>
    <row r="120" spans="1:47" s="2" customFormat="1" ht="12">
      <c r="A120" s="40"/>
      <c r="B120" s="41"/>
      <c r="C120" s="42"/>
      <c r="D120" s="243" t="s">
        <v>197</v>
      </c>
      <c r="E120" s="42"/>
      <c r="F120" s="244" t="s">
        <v>598</v>
      </c>
      <c r="G120" s="42"/>
      <c r="H120" s="42"/>
      <c r="I120" s="150"/>
      <c r="J120" s="42"/>
      <c r="K120" s="42"/>
      <c r="L120" s="46"/>
      <c r="M120" s="245"/>
      <c r="N120" s="24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197</v>
      </c>
      <c r="AU120" s="18" t="s">
        <v>87</v>
      </c>
    </row>
    <row r="121" spans="1:51" s="13" customFormat="1" ht="12">
      <c r="A121" s="13"/>
      <c r="B121" s="247"/>
      <c r="C121" s="248"/>
      <c r="D121" s="243" t="s">
        <v>199</v>
      </c>
      <c r="E121" s="249" t="s">
        <v>32</v>
      </c>
      <c r="F121" s="250" t="s">
        <v>787</v>
      </c>
      <c r="G121" s="248"/>
      <c r="H121" s="251">
        <v>184.26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7" t="s">
        <v>199</v>
      </c>
      <c r="AU121" s="257" t="s">
        <v>87</v>
      </c>
      <c r="AV121" s="13" t="s">
        <v>87</v>
      </c>
      <c r="AW121" s="13" t="s">
        <v>39</v>
      </c>
      <c r="AX121" s="13" t="s">
        <v>78</v>
      </c>
      <c r="AY121" s="257" t="s">
        <v>188</v>
      </c>
    </row>
    <row r="122" spans="1:51" s="13" customFormat="1" ht="12">
      <c r="A122" s="13"/>
      <c r="B122" s="247"/>
      <c r="C122" s="248"/>
      <c r="D122" s="243" t="s">
        <v>199</v>
      </c>
      <c r="E122" s="249" t="s">
        <v>32</v>
      </c>
      <c r="F122" s="250" t="s">
        <v>788</v>
      </c>
      <c r="G122" s="248"/>
      <c r="H122" s="251">
        <v>14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7" t="s">
        <v>199</v>
      </c>
      <c r="AU122" s="257" t="s">
        <v>87</v>
      </c>
      <c r="AV122" s="13" t="s">
        <v>87</v>
      </c>
      <c r="AW122" s="13" t="s">
        <v>39</v>
      </c>
      <c r="AX122" s="13" t="s">
        <v>78</v>
      </c>
      <c r="AY122" s="257" t="s">
        <v>188</v>
      </c>
    </row>
    <row r="123" spans="1:51" s="15" customFormat="1" ht="12">
      <c r="A123" s="15"/>
      <c r="B123" s="268"/>
      <c r="C123" s="269"/>
      <c r="D123" s="243" t="s">
        <v>199</v>
      </c>
      <c r="E123" s="270" t="s">
        <v>32</v>
      </c>
      <c r="F123" s="271" t="s">
        <v>236</v>
      </c>
      <c r="G123" s="269"/>
      <c r="H123" s="272">
        <v>198.26</v>
      </c>
      <c r="I123" s="273"/>
      <c r="J123" s="269"/>
      <c r="K123" s="269"/>
      <c r="L123" s="274"/>
      <c r="M123" s="275"/>
      <c r="N123" s="276"/>
      <c r="O123" s="276"/>
      <c r="P123" s="276"/>
      <c r="Q123" s="276"/>
      <c r="R123" s="276"/>
      <c r="S123" s="276"/>
      <c r="T123" s="27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8" t="s">
        <v>199</v>
      </c>
      <c r="AU123" s="278" t="s">
        <v>87</v>
      </c>
      <c r="AV123" s="15" t="s">
        <v>195</v>
      </c>
      <c r="AW123" s="15" t="s">
        <v>39</v>
      </c>
      <c r="AX123" s="15" t="s">
        <v>85</v>
      </c>
      <c r="AY123" s="278" t="s">
        <v>188</v>
      </c>
    </row>
    <row r="124" spans="1:51" s="13" customFormat="1" ht="12">
      <c r="A124" s="13"/>
      <c r="B124" s="247"/>
      <c r="C124" s="248"/>
      <c r="D124" s="243" t="s">
        <v>199</v>
      </c>
      <c r="E124" s="248"/>
      <c r="F124" s="250" t="s">
        <v>790</v>
      </c>
      <c r="G124" s="248"/>
      <c r="H124" s="251">
        <v>1982.6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7" t="s">
        <v>199</v>
      </c>
      <c r="AU124" s="257" t="s">
        <v>87</v>
      </c>
      <c r="AV124" s="13" t="s">
        <v>87</v>
      </c>
      <c r="AW124" s="13" t="s">
        <v>4</v>
      </c>
      <c r="AX124" s="13" t="s">
        <v>85</v>
      </c>
      <c r="AY124" s="257" t="s">
        <v>188</v>
      </c>
    </row>
    <row r="125" spans="1:65" s="2" customFormat="1" ht="16.5" customHeight="1">
      <c r="A125" s="40"/>
      <c r="B125" s="41"/>
      <c r="C125" s="230" t="s">
        <v>243</v>
      </c>
      <c r="D125" s="230" t="s">
        <v>190</v>
      </c>
      <c r="E125" s="231" t="s">
        <v>244</v>
      </c>
      <c r="F125" s="232" t="s">
        <v>245</v>
      </c>
      <c r="G125" s="233" t="s">
        <v>220</v>
      </c>
      <c r="H125" s="234">
        <v>198.26</v>
      </c>
      <c r="I125" s="235"/>
      <c r="J125" s="236">
        <f>ROUND(I125*H125,2)</f>
        <v>0</v>
      </c>
      <c r="K125" s="232" t="s">
        <v>194</v>
      </c>
      <c r="L125" s="46"/>
      <c r="M125" s="237" t="s">
        <v>32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195</v>
      </c>
      <c r="AT125" s="241" t="s">
        <v>190</v>
      </c>
      <c r="AU125" s="241" t="s">
        <v>87</v>
      </c>
      <c r="AY125" s="18" t="s">
        <v>188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8" t="s">
        <v>85</v>
      </c>
      <c r="BK125" s="242">
        <f>ROUND(I125*H125,2)</f>
        <v>0</v>
      </c>
      <c r="BL125" s="18" t="s">
        <v>195</v>
      </c>
      <c r="BM125" s="241" t="s">
        <v>735</v>
      </c>
    </row>
    <row r="126" spans="1:47" s="2" customFormat="1" ht="12">
      <c r="A126" s="40"/>
      <c r="B126" s="41"/>
      <c r="C126" s="42"/>
      <c r="D126" s="243" t="s">
        <v>197</v>
      </c>
      <c r="E126" s="42"/>
      <c r="F126" s="244" t="s">
        <v>247</v>
      </c>
      <c r="G126" s="42"/>
      <c r="H126" s="42"/>
      <c r="I126" s="150"/>
      <c r="J126" s="42"/>
      <c r="K126" s="42"/>
      <c r="L126" s="46"/>
      <c r="M126" s="245"/>
      <c r="N126" s="24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197</v>
      </c>
      <c r="AU126" s="18" t="s">
        <v>87</v>
      </c>
    </row>
    <row r="127" spans="1:65" s="2" customFormat="1" ht="21.75" customHeight="1">
      <c r="A127" s="40"/>
      <c r="B127" s="41"/>
      <c r="C127" s="230" t="s">
        <v>310</v>
      </c>
      <c r="D127" s="230" t="s">
        <v>190</v>
      </c>
      <c r="E127" s="231" t="s">
        <v>249</v>
      </c>
      <c r="F127" s="232" t="s">
        <v>250</v>
      </c>
      <c r="G127" s="233" t="s">
        <v>251</v>
      </c>
      <c r="H127" s="234">
        <v>304.029</v>
      </c>
      <c r="I127" s="235"/>
      <c r="J127" s="236">
        <f>ROUND(I127*H127,2)</f>
        <v>0</v>
      </c>
      <c r="K127" s="232" t="s">
        <v>194</v>
      </c>
      <c r="L127" s="46"/>
      <c r="M127" s="237" t="s">
        <v>32</v>
      </c>
      <c r="N127" s="238" t="s">
        <v>49</v>
      </c>
      <c r="O127" s="86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195</v>
      </c>
      <c r="AT127" s="241" t="s">
        <v>190</v>
      </c>
      <c r="AU127" s="241" t="s">
        <v>87</v>
      </c>
      <c r="AY127" s="18" t="s">
        <v>188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8" t="s">
        <v>85</v>
      </c>
      <c r="BK127" s="242">
        <f>ROUND(I127*H127,2)</f>
        <v>0</v>
      </c>
      <c r="BL127" s="18" t="s">
        <v>195</v>
      </c>
      <c r="BM127" s="241" t="s">
        <v>791</v>
      </c>
    </row>
    <row r="128" spans="1:47" s="2" customFormat="1" ht="12">
      <c r="A128" s="40"/>
      <c r="B128" s="41"/>
      <c r="C128" s="42"/>
      <c r="D128" s="243" t="s">
        <v>197</v>
      </c>
      <c r="E128" s="42"/>
      <c r="F128" s="244" t="s">
        <v>253</v>
      </c>
      <c r="G128" s="42"/>
      <c r="H128" s="42"/>
      <c r="I128" s="150"/>
      <c r="J128" s="42"/>
      <c r="K128" s="42"/>
      <c r="L128" s="46"/>
      <c r="M128" s="245"/>
      <c r="N128" s="24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197</v>
      </c>
      <c r="AU128" s="18" t="s">
        <v>87</v>
      </c>
    </row>
    <row r="129" spans="1:51" s="13" customFormat="1" ht="12">
      <c r="A129" s="13"/>
      <c r="B129" s="247"/>
      <c r="C129" s="248"/>
      <c r="D129" s="243" t="s">
        <v>199</v>
      </c>
      <c r="E129" s="248"/>
      <c r="F129" s="250" t="s">
        <v>792</v>
      </c>
      <c r="G129" s="248"/>
      <c r="H129" s="251">
        <v>304.029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7" t="s">
        <v>199</v>
      </c>
      <c r="AU129" s="257" t="s">
        <v>87</v>
      </c>
      <c r="AV129" s="13" t="s">
        <v>87</v>
      </c>
      <c r="AW129" s="13" t="s">
        <v>4</v>
      </c>
      <c r="AX129" s="13" t="s">
        <v>85</v>
      </c>
      <c r="AY129" s="257" t="s">
        <v>188</v>
      </c>
    </row>
    <row r="130" spans="1:65" s="2" customFormat="1" ht="16.5" customHeight="1">
      <c r="A130" s="40"/>
      <c r="B130" s="41"/>
      <c r="C130" s="230" t="s">
        <v>256</v>
      </c>
      <c r="D130" s="230" t="s">
        <v>190</v>
      </c>
      <c r="E130" s="231" t="s">
        <v>602</v>
      </c>
      <c r="F130" s="232" t="s">
        <v>245</v>
      </c>
      <c r="G130" s="233" t="s">
        <v>220</v>
      </c>
      <c r="H130" s="234">
        <v>184.26</v>
      </c>
      <c r="I130" s="235"/>
      <c r="J130" s="236">
        <f>ROUND(I130*H130,2)</f>
        <v>0</v>
      </c>
      <c r="K130" s="232" t="s">
        <v>194</v>
      </c>
      <c r="L130" s="46"/>
      <c r="M130" s="237" t="s">
        <v>32</v>
      </c>
      <c r="N130" s="238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195</v>
      </c>
      <c r="AT130" s="241" t="s">
        <v>190</v>
      </c>
      <c r="AU130" s="241" t="s">
        <v>87</v>
      </c>
      <c r="AY130" s="18" t="s">
        <v>188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8" t="s">
        <v>85</v>
      </c>
      <c r="BK130" s="242">
        <f>ROUND(I130*H130,2)</f>
        <v>0</v>
      </c>
      <c r="BL130" s="18" t="s">
        <v>195</v>
      </c>
      <c r="BM130" s="241" t="s">
        <v>793</v>
      </c>
    </row>
    <row r="131" spans="1:47" s="2" customFormat="1" ht="12">
      <c r="A131" s="40"/>
      <c r="B131" s="41"/>
      <c r="C131" s="42"/>
      <c r="D131" s="243" t="s">
        <v>197</v>
      </c>
      <c r="E131" s="42"/>
      <c r="F131" s="244" t="s">
        <v>247</v>
      </c>
      <c r="G131" s="42"/>
      <c r="H131" s="42"/>
      <c r="I131" s="150"/>
      <c r="J131" s="42"/>
      <c r="K131" s="42"/>
      <c r="L131" s="46"/>
      <c r="M131" s="245"/>
      <c r="N131" s="24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197</v>
      </c>
      <c r="AU131" s="18" t="s">
        <v>87</v>
      </c>
    </row>
    <row r="132" spans="1:63" s="12" customFormat="1" ht="22.8" customHeight="1">
      <c r="A132" s="12"/>
      <c r="B132" s="214"/>
      <c r="C132" s="215"/>
      <c r="D132" s="216" t="s">
        <v>77</v>
      </c>
      <c r="E132" s="228" t="s">
        <v>243</v>
      </c>
      <c r="F132" s="228" t="s">
        <v>269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SUM(P133:P134)</f>
        <v>0</v>
      </c>
      <c r="Q132" s="222"/>
      <c r="R132" s="223">
        <f>SUM(R133:R134)</f>
        <v>0</v>
      </c>
      <c r="S132" s="222"/>
      <c r="T132" s="224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85</v>
      </c>
      <c r="AT132" s="226" t="s">
        <v>77</v>
      </c>
      <c r="AU132" s="226" t="s">
        <v>85</v>
      </c>
      <c r="AY132" s="225" t="s">
        <v>188</v>
      </c>
      <c r="BK132" s="227">
        <f>SUM(BK133:BK134)</f>
        <v>0</v>
      </c>
    </row>
    <row r="133" spans="1:65" s="2" customFormat="1" ht="16.5" customHeight="1">
      <c r="A133" s="40"/>
      <c r="B133" s="41"/>
      <c r="C133" s="230" t="s">
        <v>262</v>
      </c>
      <c r="D133" s="230" t="s">
        <v>190</v>
      </c>
      <c r="E133" s="231" t="s">
        <v>271</v>
      </c>
      <c r="F133" s="232" t="s">
        <v>272</v>
      </c>
      <c r="G133" s="233" t="s">
        <v>213</v>
      </c>
      <c r="H133" s="234">
        <v>130.5</v>
      </c>
      <c r="I133" s="235"/>
      <c r="J133" s="236">
        <f>ROUND(I133*H133,2)</f>
        <v>0</v>
      </c>
      <c r="K133" s="232" t="s">
        <v>194</v>
      </c>
      <c r="L133" s="46"/>
      <c r="M133" s="237" t="s">
        <v>32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195</v>
      </c>
      <c r="AT133" s="241" t="s">
        <v>190</v>
      </c>
      <c r="AU133" s="241" t="s">
        <v>87</v>
      </c>
      <c r="AY133" s="18" t="s">
        <v>188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8" t="s">
        <v>85</v>
      </c>
      <c r="BK133" s="242">
        <f>ROUND(I133*H133,2)</f>
        <v>0</v>
      </c>
      <c r="BL133" s="18" t="s">
        <v>195</v>
      </c>
      <c r="BM133" s="241" t="s">
        <v>794</v>
      </c>
    </row>
    <row r="134" spans="1:47" s="2" customFormat="1" ht="12">
      <c r="A134" s="40"/>
      <c r="B134" s="41"/>
      <c r="C134" s="42"/>
      <c r="D134" s="243" t="s">
        <v>197</v>
      </c>
      <c r="E134" s="42"/>
      <c r="F134" s="244" t="s">
        <v>274</v>
      </c>
      <c r="G134" s="42"/>
      <c r="H134" s="42"/>
      <c r="I134" s="150"/>
      <c r="J134" s="42"/>
      <c r="K134" s="42"/>
      <c r="L134" s="46"/>
      <c r="M134" s="245"/>
      <c r="N134" s="24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197</v>
      </c>
      <c r="AU134" s="18" t="s">
        <v>87</v>
      </c>
    </row>
    <row r="135" spans="1:63" s="12" customFormat="1" ht="22.8" customHeight="1">
      <c r="A135" s="12"/>
      <c r="B135" s="214"/>
      <c r="C135" s="215"/>
      <c r="D135" s="216" t="s">
        <v>77</v>
      </c>
      <c r="E135" s="228" t="s">
        <v>290</v>
      </c>
      <c r="F135" s="228" t="s">
        <v>291</v>
      </c>
      <c r="G135" s="215"/>
      <c r="H135" s="215"/>
      <c r="I135" s="218"/>
      <c r="J135" s="229">
        <f>BK135</f>
        <v>0</v>
      </c>
      <c r="K135" s="215"/>
      <c r="L135" s="220"/>
      <c r="M135" s="221"/>
      <c r="N135" s="222"/>
      <c r="O135" s="222"/>
      <c r="P135" s="223">
        <f>SUM(P136:P146)</f>
        <v>0</v>
      </c>
      <c r="Q135" s="222"/>
      <c r="R135" s="223">
        <f>SUM(R136:R146)</f>
        <v>0</v>
      </c>
      <c r="S135" s="222"/>
      <c r="T135" s="224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5" t="s">
        <v>85</v>
      </c>
      <c r="AT135" s="226" t="s">
        <v>77</v>
      </c>
      <c r="AU135" s="226" t="s">
        <v>85</v>
      </c>
      <c r="AY135" s="225" t="s">
        <v>188</v>
      </c>
      <c r="BK135" s="227">
        <f>SUM(BK136:BK146)</f>
        <v>0</v>
      </c>
    </row>
    <row r="136" spans="1:65" s="2" customFormat="1" ht="16.5" customHeight="1">
      <c r="A136" s="40"/>
      <c r="B136" s="41"/>
      <c r="C136" s="230" t="s">
        <v>270</v>
      </c>
      <c r="D136" s="230" t="s">
        <v>190</v>
      </c>
      <c r="E136" s="231" t="s">
        <v>293</v>
      </c>
      <c r="F136" s="232" t="s">
        <v>294</v>
      </c>
      <c r="G136" s="233" t="s">
        <v>251</v>
      </c>
      <c r="H136" s="234">
        <v>59.569</v>
      </c>
      <c r="I136" s="235"/>
      <c r="J136" s="236">
        <f>ROUND(I136*H136,2)</f>
        <v>0</v>
      </c>
      <c r="K136" s="232" t="s">
        <v>194</v>
      </c>
      <c r="L136" s="46"/>
      <c r="M136" s="237" t="s">
        <v>32</v>
      </c>
      <c r="N136" s="238" t="s">
        <v>49</v>
      </c>
      <c r="O136" s="86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195</v>
      </c>
      <c r="AT136" s="241" t="s">
        <v>190</v>
      </c>
      <c r="AU136" s="241" t="s">
        <v>87</v>
      </c>
      <c r="AY136" s="18" t="s">
        <v>188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8" t="s">
        <v>85</v>
      </c>
      <c r="BK136" s="242">
        <f>ROUND(I136*H136,2)</f>
        <v>0</v>
      </c>
      <c r="BL136" s="18" t="s">
        <v>195</v>
      </c>
      <c r="BM136" s="241" t="s">
        <v>737</v>
      </c>
    </row>
    <row r="137" spans="1:47" s="2" customFormat="1" ht="12">
      <c r="A137" s="40"/>
      <c r="B137" s="41"/>
      <c r="C137" s="42"/>
      <c r="D137" s="243" t="s">
        <v>197</v>
      </c>
      <c r="E137" s="42"/>
      <c r="F137" s="244" t="s">
        <v>296</v>
      </c>
      <c r="G137" s="42"/>
      <c r="H137" s="42"/>
      <c r="I137" s="150"/>
      <c r="J137" s="42"/>
      <c r="K137" s="42"/>
      <c r="L137" s="46"/>
      <c r="M137" s="245"/>
      <c r="N137" s="24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197</v>
      </c>
      <c r="AU137" s="18" t="s">
        <v>87</v>
      </c>
    </row>
    <row r="138" spans="1:65" s="2" customFormat="1" ht="21.75" customHeight="1">
      <c r="A138" s="40"/>
      <c r="B138" s="41"/>
      <c r="C138" s="230" t="s">
        <v>276</v>
      </c>
      <c r="D138" s="230" t="s">
        <v>190</v>
      </c>
      <c r="E138" s="231" t="s">
        <v>298</v>
      </c>
      <c r="F138" s="232" t="s">
        <v>299</v>
      </c>
      <c r="G138" s="233" t="s">
        <v>251</v>
      </c>
      <c r="H138" s="234">
        <v>1191.38</v>
      </c>
      <c r="I138" s="235"/>
      <c r="J138" s="236">
        <f>ROUND(I138*H138,2)</f>
        <v>0</v>
      </c>
      <c r="K138" s="232" t="s">
        <v>194</v>
      </c>
      <c r="L138" s="46"/>
      <c r="M138" s="237" t="s">
        <v>32</v>
      </c>
      <c r="N138" s="238" t="s">
        <v>49</v>
      </c>
      <c r="O138" s="86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195</v>
      </c>
      <c r="AT138" s="241" t="s">
        <v>190</v>
      </c>
      <c r="AU138" s="241" t="s">
        <v>87</v>
      </c>
      <c r="AY138" s="18" t="s">
        <v>188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8" t="s">
        <v>85</v>
      </c>
      <c r="BK138" s="242">
        <f>ROUND(I138*H138,2)</f>
        <v>0</v>
      </c>
      <c r="BL138" s="18" t="s">
        <v>195</v>
      </c>
      <c r="BM138" s="241" t="s">
        <v>738</v>
      </c>
    </row>
    <row r="139" spans="1:47" s="2" customFormat="1" ht="12">
      <c r="A139" s="40"/>
      <c r="B139" s="41"/>
      <c r="C139" s="42"/>
      <c r="D139" s="243" t="s">
        <v>197</v>
      </c>
      <c r="E139" s="42"/>
      <c r="F139" s="244" t="s">
        <v>301</v>
      </c>
      <c r="G139" s="42"/>
      <c r="H139" s="42"/>
      <c r="I139" s="150"/>
      <c r="J139" s="42"/>
      <c r="K139" s="42"/>
      <c r="L139" s="46"/>
      <c r="M139" s="245"/>
      <c r="N139" s="246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197</v>
      </c>
      <c r="AU139" s="18" t="s">
        <v>87</v>
      </c>
    </row>
    <row r="140" spans="1:47" s="2" customFormat="1" ht="12">
      <c r="A140" s="40"/>
      <c r="B140" s="41"/>
      <c r="C140" s="42"/>
      <c r="D140" s="243" t="s">
        <v>302</v>
      </c>
      <c r="E140" s="42"/>
      <c r="F140" s="279" t="s">
        <v>303</v>
      </c>
      <c r="G140" s="42"/>
      <c r="H140" s="42"/>
      <c r="I140" s="150"/>
      <c r="J140" s="42"/>
      <c r="K140" s="42"/>
      <c r="L140" s="46"/>
      <c r="M140" s="245"/>
      <c r="N140" s="246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302</v>
      </c>
      <c r="AU140" s="18" t="s">
        <v>87</v>
      </c>
    </row>
    <row r="141" spans="1:51" s="13" customFormat="1" ht="12">
      <c r="A141" s="13"/>
      <c r="B141" s="247"/>
      <c r="C141" s="248"/>
      <c r="D141" s="243" t="s">
        <v>199</v>
      </c>
      <c r="E141" s="248"/>
      <c r="F141" s="250" t="s">
        <v>795</v>
      </c>
      <c r="G141" s="248"/>
      <c r="H141" s="251">
        <v>1191.38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7" t="s">
        <v>199</v>
      </c>
      <c r="AU141" s="257" t="s">
        <v>87</v>
      </c>
      <c r="AV141" s="13" t="s">
        <v>87</v>
      </c>
      <c r="AW141" s="13" t="s">
        <v>4</v>
      </c>
      <c r="AX141" s="13" t="s">
        <v>85</v>
      </c>
      <c r="AY141" s="257" t="s">
        <v>188</v>
      </c>
    </row>
    <row r="142" spans="1:65" s="2" customFormat="1" ht="33" customHeight="1">
      <c r="A142" s="40"/>
      <c r="B142" s="41"/>
      <c r="C142" s="230" t="s">
        <v>7</v>
      </c>
      <c r="D142" s="230" t="s">
        <v>190</v>
      </c>
      <c r="E142" s="231" t="s">
        <v>311</v>
      </c>
      <c r="F142" s="232" t="s">
        <v>312</v>
      </c>
      <c r="G142" s="233" t="s">
        <v>251</v>
      </c>
      <c r="H142" s="234">
        <v>43.53</v>
      </c>
      <c r="I142" s="235"/>
      <c r="J142" s="236">
        <f>ROUND(I142*H142,2)</f>
        <v>0</v>
      </c>
      <c r="K142" s="232" t="s">
        <v>194</v>
      </c>
      <c r="L142" s="46"/>
      <c r="M142" s="237" t="s">
        <v>32</v>
      </c>
      <c r="N142" s="238" t="s">
        <v>49</v>
      </c>
      <c r="O142" s="86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1" t="s">
        <v>195</v>
      </c>
      <c r="AT142" s="241" t="s">
        <v>190</v>
      </c>
      <c r="AU142" s="241" t="s">
        <v>87</v>
      </c>
      <c r="AY142" s="18" t="s">
        <v>188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8" t="s">
        <v>85</v>
      </c>
      <c r="BK142" s="242">
        <f>ROUND(I142*H142,2)</f>
        <v>0</v>
      </c>
      <c r="BL142" s="18" t="s">
        <v>195</v>
      </c>
      <c r="BM142" s="241" t="s">
        <v>796</v>
      </c>
    </row>
    <row r="143" spans="1:47" s="2" customFormat="1" ht="12">
      <c r="A143" s="40"/>
      <c r="B143" s="41"/>
      <c r="C143" s="42"/>
      <c r="D143" s="243" t="s">
        <v>197</v>
      </c>
      <c r="E143" s="42"/>
      <c r="F143" s="244" t="s">
        <v>314</v>
      </c>
      <c r="G143" s="42"/>
      <c r="H143" s="42"/>
      <c r="I143" s="150"/>
      <c r="J143" s="42"/>
      <c r="K143" s="42"/>
      <c r="L143" s="46"/>
      <c r="M143" s="245"/>
      <c r="N143" s="24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197</v>
      </c>
      <c r="AU143" s="18" t="s">
        <v>87</v>
      </c>
    </row>
    <row r="144" spans="1:51" s="13" customFormat="1" ht="12">
      <c r="A144" s="13"/>
      <c r="B144" s="247"/>
      <c r="C144" s="248"/>
      <c r="D144" s="243" t="s">
        <v>199</v>
      </c>
      <c r="E144" s="249" t="s">
        <v>32</v>
      </c>
      <c r="F144" s="250" t="s">
        <v>797</v>
      </c>
      <c r="G144" s="248"/>
      <c r="H144" s="251">
        <v>43.53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7" t="s">
        <v>199</v>
      </c>
      <c r="AU144" s="257" t="s">
        <v>87</v>
      </c>
      <c r="AV144" s="13" t="s">
        <v>87</v>
      </c>
      <c r="AW144" s="13" t="s">
        <v>39</v>
      </c>
      <c r="AX144" s="13" t="s">
        <v>85</v>
      </c>
      <c r="AY144" s="257" t="s">
        <v>188</v>
      </c>
    </row>
    <row r="145" spans="1:65" s="2" customFormat="1" ht="33" customHeight="1">
      <c r="A145" s="40"/>
      <c r="B145" s="41"/>
      <c r="C145" s="230" t="s">
        <v>483</v>
      </c>
      <c r="D145" s="230" t="s">
        <v>190</v>
      </c>
      <c r="E145" s="231" t="s">
        <v>614</v>
      </c>
      <c r="F145" s="232" t="s">
        <v>615</v>
      </c>
      <c r="G145" s="233" t="s">
        <v>251</v>
      </c>
      <c r="H145" s="234">
        <v>9.79</v>
      </c>
      <c r="I145" s="235"/>
      <c r="J145" s="236">
        <f>ROUND(I145*H145,2)</f>
        <v>0</v>
      </c>
      <c r="K145" s="232" t="s">
        <v>194</v>
      </c>
      <c r="L145" s="46"/>
      <c r="M145" s="237" t="s">
        <v>32</v>
      </c>
      <c r="N145" s="238" t="s">
        <v>49</v>
      </c>
      <c r="O145" s="86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1" t="s">
        <v>195</v>
      </c>
      <c r="AT145" s="241" t="s">
        <v>190</v>
      </c>
      <c r="AU145" s="241" t="s">
        <v>87</v>
      </c>
      <c r="AY145" s="18" t="s">
        <v>188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8" t="s">
        <v>85</v>
      </c>
      <c r="BK145" s="242">
        <f>ROUND(I145*H145,2)</f>
        <v>0</v>
      </c>
      <c r="BL145" s="18" t="s">
        <v>195</v>
      </c>
      <c r="BM145" s="241" t="s">
        <v>798</v>
      </c>
    </row>
    <row r="146" spans="1:47" s="2" customFormat="1" ht="12">
      <c r="A146" s="40"/>
      <c r="B146" s="41"/>
      <c r="C146" s="42"/>
      <c r="D146" s="243" t="s">
        <v>197</v>
      </c>
      <c r="E146" s="42"/>
      <c r="F146" s="244" t="s">
        <v>615</v>
      </c>
      <c r="G146" s="42"/>
      <c r="H146" s="42"/>
      <c r="I146" s="150"/>
      <c r="J146" s="42"/>
      <c r="K146" s="42"/>
      <c r="L146" s="46"/>
      <c r="M146" s="245"/>
      <c r="N146" s="246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197</v>
      </c>
      <c r="AU146" s="18" t="s">
        <v>87</v>
      </c>
    </row>
    <row r="147" spans="1:63" s="12" customFormat="1" ht="25.9" customHeight="1">
      <c r="A147" s="12"/>
      <c r="B147" s="214"/>
      <c r="C147" s="215"/>
      <c r="D147" s="216" t="s">
        <v>77</v>
      </c>
      <c r="E147" s="217" t="s">
        <v>345</v>
      </c>
      <c r="F147" s="217" t="s">
        <v>495</v>
      </c>
      <c r="G147" s="215"/>
      <c r="H147" s="215"/>
      <c r="I147" s="218"/>
      <c r="J147" s="219">
        <f>BK147</f>
        <v>0</v>
      </c>
      <c r="K147" s="215"/>
      <c r="L147" s="220"/>
      <c r="M147" s="221"/>
      <c r="N147" s="222"/>
      <c r="O147" s="222"/>
      <c r="P147" s="223">
        <f>P148</f>
        <v>0</v>
      </c>
      <c r="Q147" s="222"/>
      <c r="R147" s="223">
        <f>R148</f>
        <v>0</v>
      </c>
      <c r="S147" s="222"/>
      <c r="T147" s="224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5" t="s">
        <v>95</v>
      </c>
      <c r="AT147" s="226" t="s">
        <v>77</v>
      </c>
      <c r="AU147" s="226" t="s">
        <v>78</v>
      </c>
      <c r="AY147" s="225" t="s">
        <v>188</v>
      </c>
      <c r="BK147" s="227">
        <f>BK148</f>
        <v>0</v>
      </c>
    </row>
    <row r="148" spans="1:63" s="12" customFormat="1" ht="22.8" customHeight="1">
      <c r="A148" s="12"/>
      <c r="B148" s="214"/>
      <c r="C148" s="215"/>
      <c r="D148" s="216" t="s">
        <v>77</v>
      </c>
      <c r="E148" s="228" t="s">
        <v>617</v>
      </c>
      <c r="F148" s="228" t="s">
        <v>618</v>
      </c>
      <c r="G148" s="215"/>
      <c r="H148" s="215"/>
      <c r="I148" s="218"/>
      <c r="J148" s="229">
        <f>BK148</f>
        <v>0</v>
      </c>
      <c r="K148" s="215"/>
      <c r="L148" s="220"/>
      <c r="M148" s="221"/>
      <c r="N148" s="222"/>
      <c r="O148" s="222"/>
      <c r="P148" s="223">
        <f>SUM(P149:P155)</f>
        <v>0</v>
      </c>
      <c r="Q148" s="222"/>
      <c r="R148" s="223">
        <f>SUM(R149:R155)</f>
        <v>0</v>
      </c>
      <c r="S148" s="222"/>
      <c r="T148" s="224">
        <f>SUM(T149:T155)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5" t="s">
        <v>95</v>
      </c>
      <c r="AT148" s="226" t="s">
        <v>77</v>
      </c>
      <c r="AU148" s="226" t="s">
        <v>85</v>
      </c>
      <c r="AY148" s="225" t="s">
        <v>188</v>
      </c>
      <c r="BK148" s="227">
        <f>SUM(BK149:BK155)</f>
        <v>0</v>
      </c>
    </row>
    <row r="149" spans="1:65" s="2" customFormat="1" ht="16.5" customHeight="1">
      <c r="A149" s="40"/>
      <c r="B149" s="41"/>
      <c r="C149" s="230" t="s">
        <v>292</v>
      </c>
      <c r="D149" s="230" t="s">
        <v>190</v>
      </c>
      <c r="E149" s="231" t="s">
        <v>799</v>
      </c>
      <c r="F149" s="232" t="s">
        <v>800</v>
      </c>
      <c r="G149" s="233" t="s">
        <v>265</v>
      </c>
      <c r="H149" s="234">
        <v>5</v>
      </c>
      <c r="I149" s="235"/>
      <c r="J149" s="236">
        <f>ROUND(I149*H149,2)</f>
        <v>0</v>
      </c>
      <c r="K149" s="232" t="s">
        <v>32</v>
      </c>
      <c r="L149" s="46"/>
      <c r="M149" s="237" t="s">
        <v>32</v>
      </c>
      <c r="N149" s="238" t="s">
        <v>49</v>
      </c>
      <c r="O149" s="86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413</v>
      </c>
      <c r="AT149" s="241" t="s">
        <v>190</v>
      </c>
      <c r="AU149" s="241" t="s">
        <v>87</v>
      </c>
      <c r="AY149" s="18" t="s">
        <v>188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8" t="s">
        <v>85</v>
      </c>
      <c r="BK149" s="242">
        <f>ROUND(I149*H149,2)</f>
        <v>0</v>
      </c>
      <c r="BL149" s="18" t="s">
        <v>413</v>
      </c>
      <c r="BM149" s="241" t="s">
        <v>801</v>
      </c>
    </row>
    <row r="150" spans="1:47" s="2" customFormat="1" ht="12">
      <c r="A150" s="40"/>
      <c r="B150" s="41"/>
      <c r="C150" s="42"/>
      <c r="D150" s="243" t="s">
        <v>197</v>
      </c>
      <c r="E150" s="42"/>
      <c r="F150" s="244" t="s">
        <v>800</v>
      </c>
      <c r="G150" s="42"/>
      <c r="H150" s="42"/>
      <c r="I150" s="150"/>
      <c r="J150" s="42"/>
      <c r="K150" s="42"/>
      <c r="L150" s="46"/>
      <c r="M150" s="245"/>
      <c r="N150" s="24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197</v>
      </c>
      <c r="AU150" s="18" t="s">
        <v>87</v>
      </c>
    </row>
    <row r="151" spans="1:47" s="2" customFormat="1" ht="12">
      <c r="A151" s="40"/>
      <c r="B151" s="41"/>
      <c r="C151" s="42"/>
      <c r="D151" s="243" t="s">
        <v>302</v>
      </c>
      <c r="E151" s="42"/>
      <c r="F151" s="279" t="s">
        <v>802</v>
      </c>
      <c r="G151" s="42"/>
      <c r="H151" s="42"/>
      <c r="I151" s="150"/>
      <c r="J151" s="42"/>
      <c r="K151" s="42"/>
      <c r="L151" s="46"/>
      <c r="M151" s="245"/>
      <c r="N151" s="24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302</v>
      </c>
      <c r="AU151" s="18" t="s">
        <v>87</v>
      </c>
    </row>
    <row r="152" spans="1:65" s="2" customFormat="1" ht="21.75" customHeight="1">
      <c r="A152" s="40"/>
      <c r="B152" s="41"/>
      <c r="C152" s="230" t="s">
        <v>297</v>
      </c>
      <c r="D152" s="230" t="s">
        <v>190</v>
      </c>
      <c r="E152" s="231" t="s">
        <v>620</v>
      </c>
      <c r="F152" s="232" t="s">
        <v>621</v>
      </c>
      <c r="G152" s="233" t="s">
        <v>213</v>
      </c>
      <c r="H152" s="234">
        <v>210</v>
      </c>
      <c r="I152" s="235"/>
      <c r="J152" s="236">
        <f>ROUND(I152*H152,2)</f>
        <v>0</v>
      </c>
      <c r="K152" s="232" t="s">
        <v>32</v>
      </c>
      <c r="L152" s="46"/>
      <c r="M152" s="237" t="s">
        <v>32</v>
      </c>
      <c r="N152" s="238" t="s">
        <v>49</v>
      </c>
      <c r="O152" s="86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413</v>
      </c>
      <c r="AT152" s="241" t="s">
        <v>190</v>
      </c>
      <c r="AU152" s="241" t="s">
        <v>87</v>
      </c>
      <c r="AY152" s="18" t="s">
        <v>188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8" t="s">
        <v>85</v>
      </c>
      <c r="BK152" s="242">
        <f>ROUND(I152*H152,2)</f>
        <v>0</v>
      </c>
      <c r="BL152" s="18" t="s">
        <v>413</v>
      </c>
      <c r="BM152" s="241" t="s">
        <v>803</v>
      </c>
    </row>
    <row r="153" spans="1:47" s="2" customFormat="1" ht="12">
      <c r="A153" s="40"/>
      <c r="B153" s="41"/>
      <c r="C153" s="42"/>
      <c r="D153" s="243" t="s">
        <v>197</v>
      </c>
      <c r="E153" s="42"/>
      <c r="F153" s="244" t="s">
        <v>621</v>
      </c>
      <c r="G153" s="42"/>
      <c r="H153" s="42"/>
      <c r="I153" s="150"/>
      <c r="J153" s="42"/>
      <c r="K153" s="42"/>
      <c r="L153" s="46"/>
      <c r="M153" s="245"/>
      <c r="N153" s="24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197</v>
      </c>
      <c r="AU153" s="18" t="s">
        <v>87</v>
      </c>
    </row>
    <row r="154" spans="1:65" s="2" customFormat="1" ht="16.5" customHeight="1">
      <c r="A154" s="40"/>
      <c r="B154" s="41"/>
      <c r="C154" s="230" t="s">
        <v>305</v>
      </c>
      <c r="D154" s="230" t="s">
        <v>190</v>
      </c>
      <c r="E154" s="231" t="s">
        <v>804</v>
      </c>
      <c r="F154" s="232" t="s">
        <v>805</v>
      </c>
      <c r="G154" s="233" t="s">
        <v>806</v>
      </c>
      <c r="H154" s="234">
        <v>5</v>
      </c>
      <c r="I154" s="235"/>
      <c r="J154" s="236">
        <f>ROUND(I154*H154,2)</f>
        <v>0</v>
      </c>
      <c r="K154" s="232" t="s">
        <v>32</v>
      </c>
      <c r="L154" s="46"/>
      <c r="M154" s="237" t="s">
        <v>32</v>
      </c>
      <c r="N154" s="238" t="s">
        <v>49</v>
      </c>
      <c r="O154" s="86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1" t="s">
        <v>413</v>
      </c>
      <c r="AT154" s="241" t="s">
        <v>190</v>
      </c>
      <c r="AU154" s="241" t="s">
        <v>87</v>
      </c>
      <c r="AY154" s="18" t="s">
        <v>188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8" t="s">
        <v>85</v>
      </c>
      <c r="BK154" s="242">
        <f>ROUND(I154*H154,2)</f>
        <v>0</v>
      </c>
      <c r="BL154" s="18" t="s">
        <v>413</v>
      </c>
      <c r="BM154" s="241" t="s">
        <v>807</v>
      </c>
    </row>
    <row r="155" spans="1:47" s="2" customFormat="1" ht="12">
      <c r="A155" s="40"/>
      <c r="B155" s="41"/>
      <c r="C155" s="42"/>
      <c r="D155" s="243" t="s">
        <v>197</v>
      </c>
      <c r="E155" s="42"/>
      <c r="F155" s="244" t="s">
        <v>805</v>
      </c>
      <c r="G155" s="42"/>
      <c r="H155" s="42"/>
      <c r="I155" s="150"/>
      <c r="J155" s="42"/>
      <c r="K155" s="42"/>
      <c r="L155" s="46"/>
      <c r="M155" s="293"/>
      <c r="N155" s="294"/>
      <c r="O155" s="295"/>
      <c r="P155" s="295"/>
      <c r="Q155" s="295"/>
      <c r="R155" s="295"/>
      <c r="S155" s="295"/>
      <c r="T155" s="296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197</v>
      </c>
      <c r="AU155" s="18" t="s">
        <v>87</v>
      </c>
    </row>
    <row r="156" spans="1:31" s="2" customFormat="1" ht="6.95" customHeight="1">
      <c r="A156" s="40"/>
      <c r="B156" s="61"/>
      <c r="C156" s="62"/>
      <c r="D156" s="62"/>
      <c r="E156" s="62"/>
      <c r="F156" s="62"/>
      <c r="G156" s="62"/>
      <c r="H156" s="62"/>
      <c r="I156" s="178"/>
      <c r="J156" s="62"/>
      <c r="K156" s="62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password="CC35" sheet="1" objects="1" scenarios="1" formatColumns="0" formatRows="0" autoFilter="0"/>
  <autoFilter ref="C96:K15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717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770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808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ROUND(J97,2)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ROUND((SUM(BE97:BE184)),2)</f>
        <v>0</v>
      </c>
      <c r="G37" s="40"/>
      <c r="H37" s="40"/>
      <c r="I37" s="167">
        <v>0.21</v>
      </c>
      <c r="J37" s="166">
        <f>ROUND(((SUM(BE97:BE184))*I37),2)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ROUND((SUM(BF97:BF184)),2)</f>
        <v>0</v>
      </c>
      <c r="G38" s="40"/>
      <c r="H38" s="40"/>
      <c r="I38" s="167">
        <v>0.15</v>
      </c>
      <c r="J38" s="166">
        <f>ROUND(((SUM(BF97:BF184))*I38),2)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ROUND((SUM(BG97:BG184)),2)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ROUND((SUM(BH97:BH184)),2)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ROUND((SUM(BI97:BI184)),2)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717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770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B2.02.02 - SO 101_Chodník_nové konstrukce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J97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J98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169</v>
      </c>
      <c r="E69" s="198"/>
      <c r="F69" s="198"/>
      <c r="G69" s="198"/>
      <c r="H69" s="198"/>
      <c r="I69" s="199"/>
      <c r="J69" s="200">
        <f>J99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322</v>
      </c>
      <c r="E70" s="198"/>
      <c r="F70" s="198"/>
      <c r="G70" s="198"/>
      <c r="H70" s="198"/>
      <c r="I70" s="199"/>
      <c r="J70" s="200">
        <f>J102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6"/>
      <c r="C71" s="126"/>
      <c r="D71" s="197" t="s">
        <v>170</v>
      </c>
      <c r="E71" s="198"/>
      <c r="F71" s="198"/>
      <c r="G71" s="198"/>
      <c r="H71" s="198"/>
      <c r="I71" s="199"/>
      <c r="J71" s="200">
        <f>J135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171</v>
      </c>
      <c r="E72" s="198"/>
      <c r="F72" s="198"/>
      <c r="G72" s="198"/>
      <c r="H72" s="198"/>
      <c r="I72" s="199"/>
      <c r="J72" s="200">
        <f>J150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6"/>
      <c r="C73" s="126"/>
      <c r="D73" s="197" t="s">
        <v>323</v>
      </c>
      <c r="E73" s="198"/>
      <c r="F73" s="198"/>
      <c r="G73" s="198"/>
      <c r="H73" s="198"/>
      <c r="I73" s="199"/>
      <c r="J73" s="200">
        <f>J182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150"/>
      <c r="J74" s="42"/>
      <c r="K74" s="42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178"/>
      <c r="J75" s="62"/>
      <c r="K75" s="6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181"/>
      <c r="J79" s="64"/>
      <c r="K79" s="64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4" t="s">
        <v>173</v>
      </c>
      <c r="D80" s="42"/>
      <c r="E80" s="42"/>
      <c r="F80" s="42"/>
      <c r="G80" s="42"/>
      <c r="H80" s="42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16</v>
      </c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82" t="str">
        <f>E7</f>
        <v>II/605 Mýto</v>
      </c>
      <c r="F83" s="33"/>
      <c r="G83" s="33"/>
      <c r="H83" s="33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2"/>
      <c r="C84" s="33" t="s">
        <v>158</v>
      </c>
      <c r="D84" s="23"/>
      <c r="E84" s="23"/>
      <c r="F84" s="23"/>
      <c r="G84" s="23"/>
      <c r="H84" s="23"/>
      <c r="I84" s="141"/>
      <c r="J84" s="23"/>
      <c r="K84" s="23"/>
      <c r="L84" s="21"/>
    </row>
    <row r="85" spans="2:12" s="1" customFormat="1" ht="16.5" customHeight="1">
      <c r="B85" s="22"/>
      <c r="C85" s="23"/>
      <c r="D85" s="23"/>
      <c r="E85" s="182" t="s">
        <v>717</v>
      </c>
      <c r="F85" s="23"/>
      <c r="G85" s="23"/>
      <c r="H85" s="23"/>
      <c r="I85" s="141"/>
      <c r="J85" s="23"/>
      <c r="K85" s="23"/>
      <c r="L85" s="21"/>
    </row>
    <row r="86" spans="2:12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141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83" t="s">
        <v>770</v>
      </c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162</v>
      </c>
      <c r="D88" s="42"/>
      <c r="E88" s="42"/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B2.02.02 - SO 101_Chodník_nové konstrukce</v>
      </c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F16</f>
        <v>Mýto v Čechách</v>
      </c>
      <c r="G91" s="42"/>
      <c r="H91" s="42"/>
      <c r="I91" s="153" t="s">
        <v>24</v>
      </c>
      <c r="J91" s="74" t="str">
        <f>IF(J16="","",J16)</f>
        <v>4. 3. 2020</v>
      </c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30</v>
      </c>
      <c r="D93" s="42"/>
      <c r="E93" s="42"/>
      <c r="F93" s="28" t="str">
        <f>E19</f>
        <v>Město Mýto</v>
      </c>
      <c r="G93" s="42"/>
      <c r="H93" s="42"/>
      <c r="I93" s="153" t="s">
        <v>37</v>
      </c>
      <c r="J93" s="38" t="str">
        <f>E25</f>
        <v>Road Project s.r.o.</v>
      </c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35</v>
      </c>
      <c r="D94" s="42"/>
      <c r="E94" s="42"/>
      <c r="F94" s="28" t="str">
        <f>IF(E22="","",E22)</f>
        <v>Vyplň údaj</v>
      </c>
      <c r="G94" s="42"/>
      <c r="H94" s="42"/>
      <c r="I94" s="153" t="s">
        <v>40</v>
      </c>
      <c r="J94" s="38" t="str">
        <f>E28</f>
        <v>Area Projekt s.r.o.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0"/>
      <c r="J95" s="42"/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202"/>
      <c r="B96" s="203"/>
      <c r="C96" s="204" t="s">
        <v>174</v>
      </c>
      <c r="D96" s="205" t="s">
        <v>63</v>
      </c>
      <c r="E96" s="205" t="s">
        <v>59</v>
      </c>
      <c r="F96" s="205" t="s">
        <v>60</v>
      </c>
      <c r="G96" s="205" t="s">
        <v>175</v>
      </c>
      <c r="H96" s="205" t="s">
        <v>176</v>
      </c>
      <c r="I96" s="206" t="s">
        <v>177</v>
      </c>
      <c r="J96" s="205" t="s">
        <v>166</v>
      </c>
      <c r="K96" s="207" t="s">
        <v>178</v>
      </c>
      <c r="L96" s="208"/>
      <c r="M96" s="94" t="s">
        <v>32</v>
      </c>
      <c r="N96" s="95" t="s">
        <v>48</v>
      </c>
      <c r="O96" s="95" t="s">
        <v>179</v>
      </c>
      <c r="P96" s="95" t="s">
        <v>180</v>
      </c>
      <c r="Q96" s="95" t="s">
        <v>181</v>
      </c>
      <c r="R96" s="95" t="s">
        <v>182</v>
      </c>
      <c r="S96" s="95" t="s">
        <v>183</v>
      </c>
      <c r="T96" s="96" t="s">
        <v>184</v>
      </c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</row>
    <row r="97" spans="1:63" s="2" customFormat="1" ht="22.8" customHeight="1">
      <c r="A97" s="40"/>
      <c r="B97" s="41"/>
      <c r="C97" s="101" t="s">
        <v>185</v>
      </c>
      <c r="D97" s="42"/>
      <c r="E97" s="42"/>
      <c r="F97" s="42"/>
      <c r="G97" s="42"/>
      <c r="H97" s="42"/>
      <c r="I97" s="150"/>
      <c r="J97" s="209">
        <f>BK97</f>
        <v>0</v>
      </c>
      <c r="K97" s="42"/>
      <c r="L97" s="46"/>
      <c r="M97" s="97"/>
      <c r="N97" s="210"/>
      <c r="O97" s="98"/>
      <c r="P97" s="211">
        <f>P98</f>
        <v>0</v>
      </c>
      <c r="Q97" s="98"/>
      <c r="R97" s="211">
        <f>R98</f>
        <v>295.579883</v>
      </c>
      <c r="S97" s="98"/>
      <c r="T97" s="212">
        <f>T98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77</v>
      </c>
      <c r="AU97" s="18" t="s">
        <v>167</v>
      </c>
      <c r="BK97" s="213">
        <f>BK98</f>
        <v>0</v>
      </c>
    </row>
    <row r="98" spans="1:63" s="12" customFormat="1" ht="25.9" customHeight="1">
      <c r="A98" s="12"/>
      <c r="B98" s="214"/>
      <c r="C98" s="215"/>
      <c r="D98" s="216" t="s">
        <v>77</v>
      </c>
      <c r="E98" s="217" t="s">
        <v>186</v>
      </c>
      <c r="F98" s="217" t="s">
        <v>187</v>
      </c>
      <c r="G98" s="215"/>
      <c r="H98" s="215"/>
      <c r="I98" s="218"/>
      <c r="J98" s="219">
        <f>BK98</f>
        <v>0</v>
      </c>
      <c r="K98" s="215"/>
      <c r="L98" s="220"/>
      <c r="M98" s="221"/>
      <c r="N98" s="222"/>
      <c r="O98" s="222"/>
      <c r="P98" s="223">
        <f>P99+P102+P135+P150+P182</f>
        <v>0</v>
      </c>
      <c r="Q98" s="222"/>
      <c r="R98" s="223">
        <f>R99+R102+R135+R150+R182</f>
        <v>295.579883</v>
      </c>
      <c r="S98" s="222"/>
      <c r="T98" s="224">
        <f>T99+T102+T135+T150+T182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5" t="s">
        <v>85</v>
      </c>
      <c r="AT98" s="226" t="s">
        <v>77</v>
      </c>
      <c r="AU98" s="226" t="s">
        <v>78</v>
      </c>
      <c r="AY98" s="225" t="s">
        <v>188</v>
      </c>
      <c r="BK98" s="227">
        <f>BK99+BK102+BK135+BK150+BK182</f>
        <v>0</v>
      </c>
    </row>
    <row r="99" spans="1:63" s="12" customFormat="1" ht="22.8" customHeight="1">
      <c r="A99" s="12"/>
      <c r="B99" s="214"/>
      <c r="C99" s="215"/>
      <c r="D99" s="216" t="s">
        <v>77</v>
      </c>
      <c r="E99" s="228" t="s">
        <v>85</v>
      </c>
      <c r="F99" s="228" t="s">
        <v>189</v>
      </c>
      <c r="G99" s="215"/>
      <c r="H99" s="215"/>
      <c r="I99" s="218"/>
      <c r="J99" s="229">
        <f>BK99</f>
        <v>0</v>
      </c>
      <c r="K99" s="215"/>
      <c r="L99" s="220"/>
      <c r="M99" s="221"/>
      <c r="N99" s="222"/>
      <c r="O99" s="222"/>
      <c r="P99" s="223">
        <f>SUM(P100:P101)</f>
        <v>0</v>
      </c>
      <c r="Q99" s="222"/>
      <c r="R99" s="223">
        <f>SUM(R100:R101)</f>
        <v>0</v>
      </c>
      <c r="S99" s="222"/>
      <c r="T99" s="224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85</v>
      </c>
      <c r="AT99" s="226" t="s">
        <v>77</v>
      </c>
      <c r="AU99" s="226" t="s">
        <v>85</v>
      </c>
      <c r="AY99" s="225" t="s">
        <v>188</v>
      </c>
      <c r="BK99" s="227">
        <f>SUM(BK100:BK101)</f>
        <v>0</v>
      </c>
    </row>
    <row r="100" spans="1:65" s="2" customFormat="1" ht="16.5" customHeight="1">
      <c r="A100" s="40"/>
      <c r="B100" s="41"/>
      <c r="C100" s="230" t="s">
        <v>85</v>
      </c>
      <c r="D100" s="230" t="s">
        <v>190</v>
      </c>
      <c r="E100" s="231" t="s">
        <v>624</v>
      </c>
      <c r="F100" s="232" t="s">
        <v>625</v>
      </c>
      <c r="G100" s="233" t="s">
        <v>193</v>
      </c>
      <c r="H100" s="234">
        <v>630</v>
      </c>
      <c r="I100" s="235"/>
      <c r="J100" s="236">
        <f>ROUND(I100*H100,2)</f>
        <v>0</v>
      </c>
      <c r="K100" s="232" t="s">
        <v>32</v>
      </c>
      <c r="L100" s="46"/>
      <c r="M100" s="237" t="s">
        <v>32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195</v>
      </c>
      <c r="AT100" s="241" t="s">
        <v>190</v>
      </c>
      <c r="AU100" s="241" t="s">
        <v>87</v>
      </c>
      <c r="AY100" s="18" t="s">
        <v>188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8" t="s">
        <v>85</v>
      </c>
      <c r="BK100" s="242">
        <f>ROUND(I100*H100,2)</f>
        <v>0</v>
      </c>
      <c r="BL100" s="18" t="s">
        <v>195</v>
      </c>
      <c r="BM100" s="241" t="s">
        <v>809</v>
      </c>
    </row>
    <row r="101" spans="1:47" s="2" customFormat="1" ht="12">
      <c r="A101" s="40"/>
      <c r="B101" s="41"/>
      <c r="C101" s="42"/>
      <c r="D101" s="243" t="s">
        <v>197</v>
      </c>
      <c r="E101" s="42"/>
      <c r="F101" s="244" t="s">
        <v>625</v>
      </c>
      <c r="G101" s="42"/>
      <c r="H101" s="42"/>
      <c r="I101" s="150"/>
      <c r="J101" s="42"/>
      <c r="K101" s="42"/>
      <c r="L101" s="46"/>
      <c r="M101" s="245"/>
      <c r="N101" s="24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197</v>
      </c>
      <c r="AU101" s="18" t="s">
        <v>87</v>
      </c>
    </row>
    <row r="102" spans="1:63" s="12" customFormat="1" ht="22.8" customHeight="1">
      <c r="A102" s="12"/>
      <c r="B102" s="214"/>
      <c r="C102" s="215"/>
      <c r="D102" s="216" t="s">
        <v>77</v>
      </c>
      <c r="E102" s="228" t="s">
        <v>217</v>
      </c>
      <c r="F102" s="228" t="s">
        <v>326</v>
      </c>
      <c r="G102" s="215"/>
      <c r="H102" s="215"/>
      <c r="I102" s="218"/>
      <c r="J102" s="229">
        <f>BK102</f>
        <v>0</v>
      </c>
      <c r="K102" s="215"/>
      <c r="L102" s="220"/>
      <c r="M102" s="221"/>
      <c r="N102" s="222"/>
      <c r="O102" s="222"/>
      <c r="P102" s="223">
        <f>SUM(P103:P134)</f>
        <v>0</v>
      </c>
      <c r="Q102" s="222"/>
      <c r="R102" s="223">
        <f>SUM(R103:R134)</f>
        <v>142.380858</v>
      </c>
      <c r="S102" s="222"/>
      <c r="T102" s="224">
        <f>SUM(T103:T134)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5" t="s">
        <v>85</v>
      </c>
      <c r="AT102" s="226" t="s">
        <v>77</v>
      </c>
      <c r="AU102" s="226" t="s">
        <v>85</v>
      </c>
      <c r="AY102" s="225" t="s">
        <v>188</v>
      </c>
      <c r="BK102" s="227">
        <f>SUM(BK103:BK134)</f>
        <v>0</v>
      </c>
    </row>
    <row r="103" spans="1:65" s="2" customFormat="1" ht="16.5" customHeight="1">
      <c r="A103" s="40"/>
      <c r="B103" s="41"/>
      <c r="C103" s="230" t="s">
        <v>87</v>
      </c>
      <c r="D103" s="230" t="s">
        <v>402</v>
      </c>
      <c r="E103" s="231" t="s">
        <v>627</v>
      </c>
      <c r="F103" s="232" t="s">
        <v>628</v>
      </c>
      <c r="G103" s="233" t="s">
        <v>265</v>
      </c>
      <c r="H103" s="234">
        <v>3</v>
      </c>
      <c r="I103" s="235"/>
      <c r="J103" s="236">
        <f>ROUND(I103*H103,2)</f>
        <v>0</v>
      </c>
      <c r="K103" s="232" t="s">
        <v>32</v>
      </c>
      <c r="L103" s="46"/>
      <c r="M103" s="237" t="s">
        <v>32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195</v>
      </c>
      <c r="AT103" s="241" t="s">
        <v>190</v>
      </c>
      <c r="AU103" s="241" t="s">
        <v>87</v>
      </c>
      <c r="AY103" s="18" t="s">
        <v>188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8" t="s">
        <v>85</v>
      </c>
      <c r="BK103" s="242">
        <f>ROUND(I103*H103,2)</f>
        <v>0</v>
      </c>
      <c r="BL103" s="18" t="s">
        <v>195</v>
      </c>
      <c r="BM103" s="241" t="s">
        <v>810</v>
      </c>
    </row>
    <row r="104" spans="1:47" s="2" customFormat="1" ht="12">
      <c r="A104" s="40"/>
      <c r="B104" s="41"/>
      <c r="C104" s="42"/>
      <c r="D104" s="243" t="s">
        <v>197</v>
      </c>
      <c r="E104" s="42"/>
      <c r="F104" s="244" t="s">
        <v>630</v>
      </c>
      <c r="G104" s="42"/>
      <c r="H104" s="42"/>
      <c r="I104" s="150"/>
      <c r="J104" s="42"/>
      <c r="K104" s="42"/>
      <c r="L104" s="46"/>
      <c r="M104" s="245"/>
      <c r="N104" s="246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197</v>
      </c>
      <c r="AU104" s="18" t="s">
        <v>87</v>
      </c>
    </row>
    <row r="105" spans="1:65" s="2" customFormat="1" ht="16.5" customHeight="1">
      <c r="A105" s="40"/>
      <c r="B105" s="41"/>
      <c r="C105" s="230" t="s">
        <v>95</v>
      </c>
      <c r="D105" s="230" t="s">
        <v>402</v>
      </c>
      <c r="E105" s="231" t="s">
        <v>631</v>
      </c>
      <c r="F105" s="232" t="s">
        <v>632</v>
      </c>
      <c r="G105" s="233" t="s">
        <v>265</v>
      </c>
      <c r="H105" s="234">
        <v>2</v>
      </c>
      <c r="I105" s="235"/>
      <c r="J105" s="236">
        <f>ROUND(I105*H105,2)</f>
        <v>0</v>
      </c>
      <c r="K105" s="232" t="s">
        <v>32</v>
      </c>
      <c r="L105" s="46"/>
      <c r="M105" s="237" t="s">
        <v>32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195</v>
      </c>
      <c r="AT105" s="241" t="s">
        <v>190</v>
      </c>
      <c r="AU105" s="241" t="s">
        <v>87</v>
      </c>
      <c r="AY105" s="18" t="s">
        <v>188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8" t="s">
        <v>85</v>
      </c>
      <c r="BK105" s="242">
        <f>ROUND(I105*H105,2)</f>
        <v>0</v>
      </c>
      <c r="BL105" s="18" t="s">
        <v>195</v>
      </c>
      <c r="BM105" s="241" t="s">
        <v>811</v>
      </c>
    </row>
    <row r="106" spans="1:47" s="2" customFormat="1" ht="12">
      <c r="A106" s="40"/>
      <c r="B106" s="41"/>
      <c r="C106" s="42"/>
      <c r="D106" s="243" t="s">
        <v>197</v>
      </c>
      <c r="E106" s="42"/>
      <c r="F106" s="244" t="s">
        <v>632</v>
      </c>
      <c r="G106" s="42"/>
      <c r="H106" s="42"/>
      <c r="I106" s="150"/>
      <c r="J106" s="42"/>
      <c r="K106" s="42"/>
      <c r="L106" s="46"/>
      <c r="M106" s="245"/>
      <c r="N106" s="24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197</v>
      </c>
      <c r="AU106" s="18" t="s">
        <v>87</v>
      </c>
    </row>
    <row r="107" spans="1:65" s="2" customFormat="1" ht="16.5" customHeight="1">
      <c r="A107" s="40"/>
      <c r="B107" s="41"/>
      <c r="C107" s="230" t="s">
        <v>195</v>
      </c>
      <c r="D107" s="230" t="s">
        <v>190</v>
      </c>
      <c r="E107" s="231" t="s">
        <v>327</v>
      </c>
      <c r="F107" s="232" t="s">
        <v>328</v>
      </c>
      <c r="G107" s="233" t="s">
        <v>193</v>
      </c>
      <c r="H107" s="234">
        <v>1496.1</v>
      </c>
      <c r="I107" s="235"/>
      <c r="J107" s="236">
        <f>ROUND(I107*H107,2)</f>
        <v>0</v>
      </c>
      <c r="K107" s="232" t="s">
        <v>194</v>
      </c>
      <c r="L107" s="46"/>
      <c r="M107" s="237" t="s">
        <v>32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195</v>
      </c>
      <c r="AT107" s="241" t="s">
        <v>190</v>
      </c>
      <c r="AU107" s="241" t="s">
        <v>87</v>
      </c>
      <c r="AY107" s="18" t="s">
        <v>188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8" t="s">
        <v>85</v>
      </c>
      <c r="BK107" s="242">
        <f>ROUND(I107*H107,2)</f>
        <v>0</v>
      </c>
      <c r="BL107" s="18" t="s">
        <v>195</v>
      </c>
      <c r="BM107" s="241" t="s">
        <v>812</v>
      </c>
    </row>
    <row r="108" spans="1:47" s="2" customFormat="1" ht="12">
      <c r="A108" s="40"/>
      <c r="B108" s="41"/>
      <c r="C108" s="42"/>
      <c r="D108" s="243" t="s">
        <v>197</v>
      </c>
      <c r="E108" s="42"/>
      <c r="F108" s="244" t="s">
        <v>330</v>
      </c>
      <c r="G108" s="42"/>
      <c r="H108" s="42"/>
      <c r="I108" s="150"/>
      <c r="J108" s="42"/>
      <c r="K108" s="42"/>
      <c r="L108" s="46"/>
      <c r="M108" s="245"/>
      <c r="N108" s="24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197</v>
      </c>
      <c r="AU108" s="18" t="s">
        <v>87</v>
      </c>
    </row>
    <row r="109" spans="1:51" s="13" customFormat="1" ht="12">
      <c r="A109" s="13"/>
      <c r="B109" s="247"/>
      <c r="C109" s="248"/>
      <c r="D109" s="243" t="s">
        <v>199</v>
      </c>
      <c r="E109" s="249" t="s">
        <v>32</v>
      </c>
      <c r="F109" s="250" t="s">
        <v>813</v>
      </c>
      <c r="G109" s="248"/>
      <c r="H109" s="251">
        <v>426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7" t="s">
        <v>199</v>
      </c>
      <c r="AU109" s="257" t="s">
        <v>87</v>
      </c>
      <c r="AV109" s="13" t="s">
        <v>87</v>
      </c>
      <c r="AW109" s="13" t="s">
        <v>39</v>
      </c>
      <c r="AX109" s="13" t="s">
        <v>78</v>
      </c>
      <c r="AY109" s="257" t="s">
        <v>188</v>
      </c>
    </row>
    <row r="110" spans="1:51" s="13" customFormat="1" ht="12">
      <c r="A110" s="13"/>
      <c r="B110" s="247"/>
      <c r="C110" s="248"/>
      <c r="D110" s="243" t="s">
        <v>199</v>
      </c>
      <c r="E110" s="249" t="s">
        <v>32</v>
      </c>
      <c r="F110" s="250" t="s">
        <v>814</v>
      </c>
      <c r="G110" s="248"/>
      <c r="H110" s="251">
        <v>1053.6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7" t="s">
        <v>199</v>
      </c>
      <c r="AU110" s="257" t="s">
        <v>87</v>
      </c>
      <c r="AV110" s="13" t="s">
        <v>87</v>
      </c>
      <c r="AW110" s="13" t="s">
        <v>39</v>
      </c>
      <c r="AX110" s="13" t="s">
        <v>78</v>
      </c>
      <c r="AY110" s="257" t="s">
        <v>188</v>
      </c>
    </row>
    <row r="111" spans="1:51" s="13" customFormat="1" ht="12">
      <c r="A111" s="13"/>
      <c r="B111" s="247"/>
      <c r="C111" s="248"/>
      <c r="D111" s="243" t="s">
        <v>199</v>
      </c>
      <c r="E111" s="249" t="s">
        <v>32</v>
      </c>
      <c r="F111" s="250" t="s">
        <v>815</v>
      </c>
      <c r="G111" s="248"/>
      <c r="H111" s="251">
        <v>16.5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7" t="s">
        <v>199</v>
      </c>
      <c r="AU111" s="257" t="s">
        <v>87</v>
      </c>
      <c r="AV111" s="13" t="s">
        <v>87</v>
      </c>
      <c r="AW111" s="13" t="s">
        <v>39</v>
      </c>
      <c r="AX111" s="13" t="s">
        <v>78</v>
      </c>
      <c r="AY111" s="257" t="s">
        <v>188</v>
      </c>
    </row>
    <row r="112" spans="1:51" s="15" customFormat="1" ht="12">
      <c r="A112" s="15"/>
      <c r="B112" s="268"/>
      <c r="C112" s="269"/>
      <c r="D112" s="243" t="s">
        <v>199</v>
      </c>
      <c r="E112" s="270" t="s">
        <v>32</v>
      </c>
      <c r="F112" s="271" t="s">
        <v>236</v>
      </c>
      <c r="G112" s="269"/>
      <c r="H112" s="272">
        <v>1496.1</v>
      </c>
      <c r="I112" s="273"/>
      <c r="J112" s="269"/>
      <c r="K112" s="269"/>
      <c r="L112" s="274"/>
      <c r="M112" s="275"/>
      <c r="N112" s="276"/>
      <c r="O112" s="276"/>
      <c r="P112" s="276"/>
      <c r="Q112" s="276"/>
      <c r="R112" s="276"/>
      <c r="S112" s="276"/>
      <c r="T112" s="27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78" t="s">
        <v>199</v>
      </c>
      <c r="AU112" s="278" t="s">
        <v>87</v>
      </c>
      <c r="AV112" s="15" t="s">
        <v>195</v>
      </c>
      <c r="AW112" s="15" t="s">
        <v>39</v>
      </c>
      <c r="AX112" s="15" t="s">
        <v>85</v>
      </c>
      <c r="AY112" s="278" t="s">
        <v>188</v>
      </c>
    </row>
    <row r="113" spans="1:65" s="2" customFormat="1" ht="16.5" customHeight="1">
      <c r="A113" s="40"/>
      <c r="B113" s="41"/>
      <c r="C113" s="230" t="s">
        <v>217</v>
      </c>
      <c r="D113" s="230" t="s">
        <v>190</v>
      </c>
      <c r="E113" s="231" t="s">
        <v>336</v>
      </c>
      <c r="F113" s="232" t="s">
        <v>337</v>
      </c>
      <c r="G113" s="233" t="s">
        <v>193</v>
      </c>
      <c r="H113" s="234">
        <v>16.5</v>
      </c>
      <c r="I113" s="235"/>
      <c r="J113" s="236">
        <f>ROUND(I113*H113,2)</f>
        <v>0</v>
      </c>
      <c r="K113" s="232" t="s">
        <v>194</v>
      </c>
      <c r="L113" s="46"/>
      <c r="M113" s="237" t="s">
        <v>32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195</v>
      </c>
      <c r="AT113" s="241" t="s">
        <v>190</v>
      </c>
      <c r="AU113" s="241" t="s">
        <v>87</v>
      </c>
      <c r="AY113" s="18" t="s">
        <v>188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8" t="s">
        <v>85</v>
      </c>
      <c r="BK113" s="242">
        <f>ROUND(I113*H113,2)</f>
        <v>0</v>
      </c>
      <c r="BL113" s="18" t="s">
        <v>195</v>
      </c>
      <c r="BM113" s="241" t="s">
        <v>816</v>
      </c>
    </row>
    <row r="114" spans="1:47" s="2" customFormat="1" ht="12">
      <c r="A114" s="40"/>
      <c r="B114" s="41"/>
      <c r="C114" s="42"/>
      <c r="D114" s="243" t="s">
        <v>197</v>
      </c>
      <c r="E114" s="42"/>
      <c r="F114" s="244" t="s">
        <v>339</v>
      </c>
      <c r="G114" s="42"/>
      <c r="H114" s="42"/>
      <c r="I114" s="150"/>
      <c r="J114" s="42"/>
      <c r="K114" s="42"/>
      <c r="L114" s="46"/>
      <c r="M114" s="245"/>
      <c r="N114" s="24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197</v>
      </c>
      <c r="AU114" s="18" t="s">
        <v>87</v>
      </c>
    </row>
    <row r="115" spans="1:65" s="2" customFormat="1" ht="21.75" customHeight="1">
      <c r="A115" s="40"/>
      <c r="B115" s="41"/>
      <c r="C115" s="230" t="s">
        <v>224</v>
      </c>
      <c r="D115" s="230" t="s">
        <v>190</v>
      </c>
      <c r="E115" s="231" t="s">
        <v>640</v>
      </c>
      <c r="F115" s="232" t="s">
        <v>641</v>
      </c>
      <c r="G115" s="233" t="s">
        <v>193</v>
      </c>
      <c r="H115" s="234">
        <v>213</v>
      </c>
      <c r="I115" s="235"/>
      <c r="J115" s="236">
        <f>ROUND(I115*H115,2)</f>
        <v>0</v>
      </c>
      <c r="K115" s="232" t="s">
        <v>194</v>
      </c>
      <c r="L115" s="46"/>
      <c r="M115" s="237" t="s">
        <v>32</v>
      </c>
      <c r="N115" s="238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195</v>
      </c>
      <c r="AT115" s="241" t="s">
        <v>190</v>
      </c>
      <c r="AU115" s="241" t="s">
        <v>87</v>
      </c>
      <c r="AY115" s="18" t="s">
        <v>188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8" t="s">
        <v>85</v>
      </c>
      <c r="BK115" s="242">
        <f>ROUND(I115*H115,2)</f>
        <v>0</v>
      </c>
      <c r="BL115" s="18" t="s">
        <v>195</v>
      </c>
      <c r="BM115" s="241" t="s">
        <v>817</v>
      </c>
    </row>
    <row r="116" spans="1:47" s="2" customFormat="1" ht="12">
      <c r="A116" s="40"/>
      <c r="B116" s="41"/>
      <c r="C116" s="42"/>
      <c r="D116" s="243" t="s">
        <v>197</v>
      </c>
      <c r="E116" s="42"/>
      <c r="F116" s="244" t="s">
        <v>643</v>
      </c>
      <c r="G116" s="42"/>
      <c r="H116" s="42"/>
      <c r="I116" s="150"/>
      <c r="J116" s="42"/>
      <c r="K116" s="42"/>
      <c r="L116" s="46"/>
      <c r="M116" s="245"/>
      <c r="N116" s="246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197</v>
      </c>
      <c r="AU116" s="18" t="s">
        <v>87</v>
      </c>
    </row>
    <row r="117" spans="1:65" s="2" customFormat="1" ht="21.75" customHeight="1">
      <c r="A117" s="40"/>
      <c r="B117" s="41"/>
      <c r="C117" s="230" t="s">
        <v>231</v>
      </c>
      <c r="D117" s="230" t="s">
        <v>190</v>
      </c>
      <c r="E117" s="231" t="s">
        <v>644</v>
      </c>
      <c r="F117" s="232" t="s">
        <v>645</v>
      </c>
      <c r="G117" s="233" t="s">
        <v>193</v>
      </c>
      <c r="H117" s="234">
        <v>213</v>
      </c>
      <c r="I117" s="235"/>
      <c r="J117" s="236">
        <f>ROUND(I117*H117,2)</f>
        <v>0</v>
      </c>
      <c r="K117" s="232" t="s">
        <v>194</v>
      </c>
      <c r="L117" s="46"/>
      <c r="M117" s="237" t="s">
        <v>32</v>
      </c>
      <c r="N117" s="238" t="s">
        <v>49</v>
      </c>
      <c r="O117" s="86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1" t="s">
        <v>195</v>
      </c>
      <c r="AT117" s="241" t="s">
        <v>190</v>
      </c>
      <c r="AU117" s="241" t="s">
        <v>87</v>
      </c>
      <c r="AY117" s="18" t="s">
        <v>188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8" t="s">
        <v>85</v>
      </c>
      <c r="BK117" s="242">
        <f>ROUND(I117*H117,2)</f>
        <v>0</v>
      </c>
      <c r="BL117" s="18" t="s">
        <v>195</v>
      </c>
      <c r="BM117" s="241" t="s">
        <v>818</v>
      </c>
    </row>
    <row r="118" spans="1:47" s="2" customFormat="1" ht="12">
      <c r="A118" s="40"/>
      <c r="B118" s="41"/>
      <c r="C118" s="42"/>
      <c r="D118" s="243" t="s">
        <v>197</v>
      </c>
      <c r="E118" s="42"/>
      <c r="F118" s="244" t="s">
        <v>647</v>
      </c>
      <c r="G118" s="42"/>
      <c r="H118" s="42"/>
      <c r="I118" s="150"/>
      <c r="J118" s="42"/>
      <c r="K118" s="42"/>
      <c r="L118" s="46"/>
      <c r="M118" s="245"/>
      <c r="N118" s="24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197</v>
      </c>
      <c r="AU118" s="18" t="s">
        <v>87</v>
      </c>
    </row>
    <row r="119" spans="1:65" s="2" customFormat="1" ht="16.5" customHeight="1">
      <c r="A119" s="40"/>
      <c r="B119" s="41"/>
      <c r="C119" s="230" t="s">
        <v>237</v>
      </c>
      <c r="D119" s="230" t="s">
        <v>190</v>
      </c>
      <c r="E119" s="231" t="s">
        <v>648</v>
      </c>
      <c r="F119" s="232" t="s">
        <v>649</v>
      </c>
      <c r="G119" s="233" t="s">
        <v>193</v>
      </c>
      <c r="H119" s="234">
        <v>213</v>
      </c>
      <c r="I119" s="235"/>
      <c r="J119" s="236">
        <f>ROUND(I119*H119,2)</f>
        <v>0</v>
      </c>
      <c r="K119" s="232" t="s">
        <v>194</v>
      </c>
      <c r="L119" s="46"/>
      <c r="M119" s="237" t="s">
        <v>32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195</v>
      </c>
      <c r="AT119" s="241" t="s">
        <v>190</v>
      </c>
      <c r="AU119" s="241" t="s">
        <v>87</v>
      </c>
      <c r="AY119" s="18" t="s">
        <v>188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8" t="s">
        <v>85</v>
      </c>
      <c r="BK119" s="242">
        <f>ROUND(I119*H119,2)</f>
        <v>0</v>
      </c>
      <c r="BL119" s="18" t="s">
        <v>195</v>
      </c>
      <c r="BM119" s="241" t="s">
        <v>819</v>
      </c>
    </row>
    <row r="120" spans="1:47" s="2" customFormat="1" ht="12">
      <c r="A120" s="40"/>
      <c r="B120" s="41"/>
      <c r="C120" s="42"/>
      <c r="D120" s="243" t="s">
        <v>197</v>
      </c>
      <c r="E120" s="42"/>
      <c r="F120" s="244" t="s">
        <v>651</v>
      </c>
      <c r="G120" s="42"/>
      <c r="H120" s="42"/>
      <c r="I120" s="150"/>
      <c r="J120" s="42"/>
      <c r="K120" s="42"/>
      <c r="L120" s="46"/>
      <c r="M120" s="245"/>
      <c r="N120" s="24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197</v>
      </c>
      <c r="AU120" s="18" t="s">
        <v>87</v>
      </c>
    </row>
    <row r="121" spans="1:65" s="2" customFormat="1" ht="21.75" customHeight="1">
      <c r="A121" s="40"/>
      <c r="B121" s="41"/>
      <c r="C121" s="230" t="s">
        <v>243</v>
      </c>
      <c r="D121" s="230" t="s">
        <v>190</v>
      </c>
      <c r="E121" s="231" t="s">
        <v>652</v>
      </c>
      <c r="F121" s="232" t="s">
        <v>653</v>
      </c>
      <c r="G121" s="233" t="s">
        <v>193</v>
      </c>
      <c r="H121" s="234">
        <v>213</v>
      </c>
      <c r="I121" s="235"/>
      <c r="J121" s="236">
        <f>ROUND(I121*H121,2)</f>
        <v>0</v>
      </c>
      <c r="K121" s="232" t="s">
        <v>194</v>
      </c>
      <c r="L121" s="46"/>
      <c r="M121" s="237" t="s">
        <v>32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195</v>
      </c>
      <c r="AT121" s="241" t="s">
        <v>190</v>
      </c>
      <c r="AU121" s="241" t="s">
        <v>87</v>
      </c>
      <c r="AY121" s="18" t="s">
        <v>188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8" t="s">
        <v>85</v>
      </c>
      <c r="BK121" s="242">
        <f>ROUND(I121*H121,2)</f>
        <v>0</v>
      </c>
      <c r="BL121" s="18" t="s">
        <v>195</v>
      </c>
      <c r="BM121" s="241" t="s">
        <v>820</v>
      </c>
    </row>
    <row r="122" spans="1:47" s="2" customFormat="1" ht="12">
      <c r="A122" s="40"/>
      <c r="B122" s="41"/>
      <c r="C122" s="42"/>
      <c r="D122" s="243" t="s">
        <v>197</v>
      </c>
      <c r="E122" s="42"/>
      <c r="F122" s="244" t="s">
        <v>655</v>
      </c>
      <c r="G122" s="42"/>
      <c r="H122" s="42"/>
      <c r="I122" s="150"/>
      <c r="J122" s="42"/>
      <c r="K122" s="42"/>
      <c r="L122" s="46"/>
      <c r="M122" s="245"/>
      <c r="N122" s="24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197</v>
      </c>
      <c r="AU122" s="18" t="s">
        <v>87</v>
      </c>
    </row>
    <row r="123" spans="1:65" s="2" customFormat="1" ht="21.75" customHeight="1">
      <c r="A123" s="40"/>
      <c r="B123" s="41"/>
      <c r="C123" s="230" t="s">
        <v>248</v>
      </c>
      <c r="D123" s="230" t="s">
        <v>190</v>
      </c>
      <c r="E123" s="231" t="s">
        <v>821</v>
      </c>
      <c r="F123" s="232" t="s">
        <v>822</v>
      </c>
      <c r="G123" s="233" t="s">
        <v>193</v>
      </c>
      <c r="H123" s="234">
        <v>16.5</v>
      </c>
      <c r="I123" s="235"/>
      <c r="J123" s="236">
        <f>ROUND(I123*H123,2)</f>
        <v>0</v>
      </c>
      <c r="K123" s="232" t="s">
        <v>194</v>
      </c>
      <c r="L123" s="46"/>
      <c r="M123" s="237" t="s">
        <v>32</v>
      </c>
      <c r="N123" s="238" t="s">
        <v>49</v>
      </c>
      <c r="O123" s="86"/>
      <c r="P123" s="239">
        <f>O123*H123</f>
        <v>0</v>
      </c>
      <c r="Q123" s="239">
        <v>0.08425</v>
      </c>
      <c r="R123" s="239">
        <f>Q123*H123</f>
        <v>1.390125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195</v>
      </c>
      <c r="AT123" s="241" t="s">
        <v>190</v>
      </c>
      <c r="AU123" s="241" t="s">
        <v>87</v>
      </c>
      <c r="AY123" s="18" t="s">
        <v>188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8" t="s">
        <v>85</v>
      </c>
      <c r="BK123" s="242">
        <f>ROUND(I123*H123,2)</f>
        <v>0</v>
      </c>
      <c r="BL123" s="18" t="s">
        <v>195</v>
      </c>
      <c r="BM123" s="241" t="s">
        <v>823</v>
      </c>
    </row>
    <row r="124" spans="1:47" s="2" customFormat="1" ht="12">
      <c r="A124" s="40"/>
      <c r="B124" s="41"/>
      <c r="C124" s="42"/>
      <c r="D124" s="243" t="s">
        <v>197</v>
      </c>
      <c r="E124" s="42"/>
      <c r="F124" s="244" t="s">
        <v>824</v>
      </c>
      <c r="G124" s="42"/>
      <c r="H124" s="42"/>
      <c r="I124" s="150"/>
      <c r="J124" s="42"/>
      <c r="K124" s="42"/>
      <c r="L124" s="46"/>
      <c r="M124" s="245"/>
      <c r="N124" s="24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197</v>
      </c>
      <c r="AU124" s="18" t="s">
        <v>87</v>
      </c>
    </row>
    <row r="125" spans="1:51" s="13" customFormat="1" ht="12">
      <c r="A125" s="13"/>
      <c r="B125" s="247"/>
      <c r="C125" s="248"/>
      <c r="D125" s="243" t="s">
        <v>199</v>
      </c>
      <c r="E125" s="249" t="s">
        <v>32</v>
      </c>
      <c r="F125" s="250" t="s">
        <v>825</v>
      </c>
      <c r="G125" s="248"/>
      <c r="H125" s="251">
        <v>16.5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7" t="s">
        <v>199</v>
      </c>
      <c r="AU125" s="257" t="s">
        <v>87</v>
      </c>
      <c r="AV125" s="13" t="s">
        <v>87</v>
      </c>
      <c r="AW125" s="13" t="s">
        <v>39</v>
      </c>
      <c r="AX125" s="13" t="s">
        <v>85</v>
      </c>
      <c r="AY125" s="257" t="s">
        <v>188</v>
      </c>
    </row>
    <row r="126" spans="1:65" s="2" customFormat="1" ht="16.5" customHeight="1">
      <c r="A126" s="40"/>
      <c r="B126" s="41"/>
      <c r="C126" s="283" t="s">
        <v>256</v>
      </c>
      <c r="D126" s="283" t="s">
        <v>345</v>
      </c>
      <c r="E126" s="284" t="s">
        <v>346</v>
      </c>
      <c r="F126" s="285" t="s">
        <v>347</v>
      </c>
      <c r="G126" s="286" t="s">
        <v>193</v>
      </c>
      <c r="H126" s="287">
        <v>16.995</v>
      </c>
      <c r="I126" s="288"/>
      <c r="J126" s="289">
        <f>ROUND(I126*H126,2)</f>
        <v>0</v>
      </c>
      <c r="K126" s="285" t="s">
        <v>194</v>
      </c>
      <c r="L126" s="290"/>
      <c r="M126" s="291" t="s">
        <v>32</v>
      </c>
      <c r="N126" s="292" t="s">
        <v>49</v>
      </c>
      <c r="O126" s="86"/>
      <c r="P126" s="239">
        <f>O126*H126</f>
        <v>0</v>
      </c>
      <c r="Q126" s="239">
        <v>0.131</v>
      </c>
      <c r="R126" s="239">
        <f>Q126*H126</f>
        <v>2.2263450000000002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237</v>
      </c>
      <c r="AT126" s="241" t="s">
        <v>345</v>
      </c>
      <c r="AU126" s="241" t="s">
        <v>87</v>
      </c>
      <c r="AY126" s="18" t="s">
        <v>188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8" t="s">
        <v>85</v>
      </c>
      <c r="BK126" s="242">
        <f>ROUND(I126*H126,2)</f>
        <v>0</v>
      </c>
      <c r="BL126" s="18" t="s">
        <v>195</v>
      </c>
      <c r="BM126" s="241" t="s">
        <v>826</v>
      </c>
    </row>
    <row r="127" spans="1:47" s="2" customFormat="1" ht="12">
      <c r="A127" s="40"/>
      <c r="B127" s="41"/>
      <c r="C127" s="42"/>
      <c r="D127" s="243" t="s">
        <v>197</v>
      </c>
      <c r="E127" s="42"/>
      <c r="F127" s="244" t="s">
        <v>347</v>
      </c>
      <c r="G127" s="42"/>
      <c r="H127" s="42"/>
      <c r="I127" s="150"/>
      <c r="J127" s="42"/>
      <c r="K127" s="42"/>
      <c r="L127" s="46"/>
      <c r="M127" s="245"/>
      <c r="N127" s="24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197</v>
      </c>
      <c r="AU127" s="18" t="s">
        <v>87</v>
      </c>
    </row>
    <row r="128" spans="1:51" s="13" customFormat="1" ht="12">
      <c r="A128" s="13"/>
      <c r="B128" s="247"/>
      <c r="C128" s="248"/>
      <c r="D128" s="243" t="s">
        <v>199</v>
      </c>
      <c r="E128" s="248"/>
      <c r="F128" s="250" t="s">
        <v>827</v>
      </c>
      <c r="G128" s="248"/>
      <c r="H128" s="251">
        <v>16.995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7" t="s">
        <v>199</v>
      </c>
      <c r="AU128" s="257" t="s">
        <v>87</v>
      </c>
      <c r="AV128" s="13" t="s">
        <v>87</v>
      </c>
      <c r="AW128" s="13" t="s">
        <v>4</v>
      </c>
      <c r="AX128" s="13" t="s">
        <v>85</v>
      </c>
      <c r="AY128" s="257" t="s">
        <v>188</v>
      </c>
    </row>
    <row r="129" spans="1:65" s="2" customFormat="1" ht="21.75" customHeight="1">
      <c r="A129" s="40"/>
      <c r="B129" s="41"/>
      <c r="C129" s="230" t="s">
        <v>262</v>
      </c>
      <c r="D129" s="230" t="s">
        <v>190</v>
      </c>
      <c r="E129" s="231" t="s">
        <v>828</v>
      </c>
      <c r="F129" s="232" t="s">
        <v>829</v>
      </c>
      <c r="G129" s="233" t="s">
        <v>193</v>
      </c>
      <c r="H129" s="234">
        <v>526.8</v>
      </c>
      <c r="I129" s="235"/>
      <c r="J129" s="236">
        <f>ROUND(I129*H129,2)</f>
        <v>0</v>
      </c>
      <c r="K129" s="232" t="s">
        <v>194</v>
      </c>
      <c r="L129" s="46"/>
      <c r="M129" s="237" t="s">
        <v>32</v>
      </c>
      <c r="N129" s="238" t="s">
        <v>49</v>
      </c>
      <c r="O129" s="86"/>
      <c r="P129" s="239">
        <f>O129*H129</f>
        <v>0</v>
      </c>
      <c r="Q129" s="239">
        <v>0.08565</v>
      </c>
      <c r="R129" s="239">
        <f>Q129*H129</f>
        <v>45.120419999999996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195</v>
      </c>
      <c r="AT129" s="241" t="s">
        <v>190</v>
      </c>
      <c r="AU129" s="241" t="s">
        <v>87</v>
      </c>
      <c r="AY129" s="18" t="s">
        <v>188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8" t="s">
        <v>85</v>
      </c>
      <c r="BK129" s="242">
        <f>ROUND(I129*H129,2)</f>
        <v>0</v>
      </c>
      <c r="BL129" s="18" t="s">
        <v>195</v>
      </c>
      <c r="BM129" s="241" t="s">
        <v>830</v>
      </c>
    </row>
    <row r="130" spans="1:47" s="2" customFormat="1" ht="12">
      <c r="A130" s="40"/>
      <c r="B130" s="41"/>
      <c r="C130" s="42"/>
      <c r="D130" s="243" t="s">
        <v>197</v>
      </c>
      <c r="E130" s="42"/>
      <c r="F130" s="244" t="s">
        <v>831</v>
      </c>
      <c r="G130" s="42"/>
      <c r="H130" s="42"/>
      <c r="I130" s="150"/>
      <c r="J130" s="42"/>
      <c r="K130" s="42"/>
      <c r="L130" s="46"/>
      <c r="M130" s="245"/>
      <c r="N130" s="24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197</v>
      </c>
      <c r="AU130" s="18" t="s">
        <v>87</v>
      </c>
    </row>
    <row r="131" spans="1:51" s="13" customFormat="1" ht="12">
      <c r="A131" s="13"/>
      <c r="B131" s="247"/>
      <c r="C131" s="248"/>
      <c r="D131" s="243" t="s">
        <v>199</v>
      </c>
      <c r="E131" s="249" t="s">
        <v>32</v>
      </c>
      <c r="F131" s="250" t="s">
        <v>832</v>
      </c>
      <c r="G131" s="248"/>
      <c r="H131" s="251">
        <v>526.8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199</v>
      </c>
      <c r="AU131" s="257" t="s">
        <v>87</v>
      </c>
      <c r="AV131" s="13" t="s">
        <v>87</v>
      </c>
      <c r="AW131" s="13" t="s">
        <v>39</v>
      </c>
      <c r="AX131" s="13" t="s">
        <v>85</v>
      </c>
      <c r="AY131" s="257" t="s">
        <v>188</v>
      </c>
    </row>
    <row r="132" spans="1:65" s="2" customFormat="1" ht="16.5" customHeight="1">
      <c r="A132" s="40"/>
      <c r="B132" s="41"/>
      <c r="C132" s="283" t="s">
        <v>270</v>
      </c>
      <c r="D132" s="283" t="s">
        <v>345</v>
      </c>
      <c r="E132" s="284" t="s">
        <v>362</v>
      </c>
      <c r="F132" s="285" t="s">
        <v>363</v>
      </c>
      <c r="G132" s="286" t="s">
        <v>193</v>
      </c>
      <c r="H132" s="287">
        <v>532.068</v>
      </c>
      <c r="I132" s="288"/>
      <c r="J132" s="289">
        <f>ROUND(I132*H132,2)</f>
        <v>0</v>
      </c>
      <c r="K132" s="285" t="s">
        <v>194</v>
      </c>
      <c r="L132" s="290"/>
      <c r="M132" s="291" t="s">
        <v>32</v>
      </c>
      <c r="N132" s="292" t="s">
        <v>49</v>
      </c>
      <c r="O132" s="86"/>
      <c r="P132" s="239">
        <f>O132*H132</f>
        <v>0</v>
      </c>
      <c r="Q132" s="239">
        <v>0.176</v>
      </c>
      <c r="R132" s="239">
        <f>Q132*H132</f>
        <v>93.64396799999999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237</v>
      </c>
      <c r="AT132" s="241" t="s">
        <v>345</v>
      </c>
      <c r="AU132" s="241" t="s">
        <v>87</v>
      </c>
      <c r="AY132" s="18" t="s">
        <v>188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8" t="s">
        <v>85</v>
      </c>
      <c r="BK132" s="242">
        <f>ROUND(I132*H132,2)</f>
        <v>0</v>
      </c>
      <c r="BL132" s="18" t="s">
        <v>195</v>
      </c>
      <c r="BM132" s="241" t="s">
        <v>833</v>
      </c>
    </row>
    <row r="133" spans="1:47" s="2" customFormat="1" ht="12">
      <c r="A133" s="40"/>
      <c r="B133" s="41"/>
      <c r="C133" s="42"/>
      <c r="D133" s="243" t="s">
        <v>197</v>
      </c>
      <c r="E133" s="42"/>
      <c r="F133" s="244" t="s">
        <v>363</v>
      </c>
      <c r="G133" s="42"/>
      <c r="H133" s="42"/>
      <c r="I133" s="150"/>
      <c r="J133" s="42"/>
      <c r="K133" s="42"/>
      <c r="L133" s="46"/>
      <c r="M133" s="245"/>
      <c r="N133" s="24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197</v>
      </c>
      <c r="AU133" s="18" t="s">
        <v>87</v>
      </c>
    </row>
    <row r="134" spans="1:51" s="13" customFormat="1" ht="12">
      <c r="A134" s="13"/>
      <c r="B134" s="247"/>
      <c r="C134" s="248"/>
      <c r="D134" s="243" t="s">
        <v>199</v>
      </c>
      <c r="E134" s="248"/>
      <c r="F134" s="250" t="s">
        <v>834</v>
      </c>
      <c r="G134" s="248"/>
      <c r="H134" s="251">
        <v>532.068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7" t="s">
        <v>199</v>
      </c>
      <c r="AU134" s="257" t="s">
        <v>87</v>
      </c>
      <c r="AV134" s="13" t="s">
        <v>87</v>
      </c>
      <c r="AW134" s="13" t="s">
        <v>4</v>
      </c>
      <c r="AX134" s="13" t="s">
        <v>85</v>
      </c>
      <c r="AY134" s="257" t="s">
        <v>188</v>
      </c>
    </row>
    <row r="135" spans="1:63" s="12" customFormat="1" ht="22.8" customHeight="1">
      <c r="A135" s="12"/>
      <c r="B135" s="214"/>
      <c r="C135" s="215"/>
      <c r="D135" s="216" t="s">
        <v>77</v>
      </c>
      <c r="E135" s="228" t="s">
        <v>237</v>
      </c>
      <c r="F135" s="228" t="s">
        <v>255</v>
      </c>
      <c r="G135" s="215"/>
      <c r="H135" s="215"/>
      <c r="I135" s="218"/>
      <c r="J135" s="229">
        <f>BK135</f>
        <v>0</v>
      </c>
      <c r="K135" s="215"/>
      <c r="L135" s="220"/>
      <c r="M135" s="221"/>
      <c r="N135" s="222"/>
      <c r="O135" s="222"/>
      <c r="P135" s="223">
        <f>SUM(P136:P149)</f>
        <v>0</v>
      </c>
      <c r="Q135" s="222"/>
      <c r="R135" s="223">
        <f>SUM(R136:R149)</f>
        <v>6.44418</v>
      </c>
      <c r="S135" s="222"/>
      <c r="T135" s="224">
        <f>SUM(T136:T149)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5" t="s">
        <v>85</v>
      </c>
      <c r="AT135" s="226" t="s">
        <v>77</v>
      </c>
      <c r="AU135" s="226" t="s">
        <v>85</v>
      </c>
      <c r="AY135" s="225" t="s">
        <v>188</v>
      </c>
      <c r="BK135" s="227">
        <f>SUM(BK136:BK149)</f>
        <v>0</v>
      </c>
    </row>
    <row r="136" spans="1:65" s="2" customFormat="1" ht="16.5" customHeight="1">
      <c r="A136" s="40"/>
      <c r="B136" s="41"/>
      <c r="C136" s="230" t="s">
        <v>276</v>
      </c>
      <c r="D136" s="230" t="s">
        <v>402</v>
      </c>
      <c r="E136" s="231" t="s">
        <v>835</v>
      </c>
      <c r="F136" s="232" t="s">
        <v>836</v>
      </c>
      <c r="G136" s="233" t="s">
        <v>213</v>
      </c>
      <c r="H136" s="234">
        <v>20</v>
      </c>
      <c r="I136" s="235"/>
      <c r="J136" s="236">
        <f>ROUND(I136*H136,2)</f>
        <v>0</v>
      </c>
      <c r="K136" s="232" t="s">
        <v>32</v>
      </c>
      <c r="L136" s="46"/>
      <c r="M136" s="237" t="s">
        <v>32</v>
      </c>
      <c r="N136" s="238" t="s">
        <v>49</v>
      </c>
      <c r="O136" s="86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195</v>
      </c>
      <c r="AT136" s="241" t="s">
        <v>190</v>
      </c>
      <c r="AU136" s="241" t="s">
        <v>87</v>
      </c>
      <c r="AY136" s="18" t="s">
        <v>188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8" t="s">
        <v>85</v>
      </c>
      <c r="BK136" s="242">
        <f>ROUND(I136*H136,2)</f>
        <v>0</v>
      </c>
      <c r="BL136" s="18" t="s">
        <v>195</v>
      </c>
      <c r="BM136" s="241" t="s">
        <v>837</v>
      </c>
    </row>
    <row r="137" spans="1:47" s="2" customFormat="1" ht="12">
      <c r="A137" s="40"/>
      <c r="B137" s="41"/>
      <c r="C137" s="42"/>
      <c r="D137" s="243" t="s">
        <v>197</v>
      </c>
      <c r="E137" s="42"/>
      <c r="F137" s="244" t="s">
        <v>838</v>
      </c>
      <c r="G137" s="42"/>
      <c r="H137" s="42"/>
      <c r="I137" s="150"/>
      <c r="J137" s="42"/>
      <c r="K137" s="42"/>
      <c r="L137" s="46"/>
      <c r="M137" s="245"/>
      <c r="N137" s="24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197</v>
      </c>
      <c r="AU137" s="18" t="s">
        <v>87</v>
      </c>
    </row>
    <row r="138" spans="1:51" s="13" customFormat="1" ht="12">
      <c r="A138" s="13"/>
      <c r="B138" s="247"/>
      <c r="C138" s="248"/>
      <c r="D138" s="243" t="s">
        <v>199</v>
      </c>
      <c r="E138" s="249" t="s">
        <v>32</v>
      </c>
      <c r="F138" s="250" t="s">
        <v>839</v>
      </c>
      <c r="G138" s="248"/>
      <c r="H138" s="251">
        <v>20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7" t="s">
        <v>199</v>
      </c>
      <c r="AU138" s="257" t="s">
        <v>87</v>
      </c>
      <c r="AV138" s="13" t="s">
        <v>87</v>
      </c>
      <c r="AW138" s="13" t="s">
        <v>39</v>
      </c>
      <c r="AX138" s="13" t="s">
        <v>85</v>
      </c>
      <c r="AY138" s="257" t="s">
        <v>188</v>
      </c>
    </row>
    <row r="139" spans="1:65" s="2" customFormat="1" ht="21.75" customHeight="1">
      <c r="A139" s="40"/>
      <c r="B139" s="41"/>
      <c r="C139" s="230" t="s">
        <v>8</v>
      </c>
      <c r="D139" s="230" t="s">
        <v>190</v>
      </c>
      <c r="E139" s="231" t="s">
        <v>840</v>
      </c>
      <c r="F139" s="232" t="s">
        <v>841</v>
      </c>
      <c r="G139" s="233" t="s">
        <v>412</v>
      </c>
      <c r="H139" s="234">
        <v>1</v>
      </c>
      <c r="I139" s="235"/>
      <c r="J139" s="236">
        <f>ROUND(I139*H139,2)</f>
        <v>0</v>
      </c>
      <c r="K139" s="232" t="s">
        <v>32</v>
      </c>
      <c r="L139" s="46"/>
      <c r="M139" s="237" t="s">
        <v>32</v>
      </c>
      <c r="N139" s="238" t="s">
        <v>49</v>
      </c>
      <c r="O139" s="86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1" t="s">
        <v>195</v>
      </c>
      <c r="AT139" s="241" t="s">
        <v>190</v>
      </c>
      <c r="AU139" s="241" t="s">
        <v>87</v>
      </c>
      <c r="AY139" s="18" t="s">
        <v>188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8" t="s">
        <v>85</v>
      </c>
      <c r="BK139" s="242">
        <f>ROUND(I139*H139,2)</f>
        <v>0</v>
      </c>
      <c r="BL139" s="18" t="s">
        <v>195</v>
      </c>
      <c r="BM139" s="241" t="s">
        <v>842</v>
      </c>
    </row>
    <row r="140" spans="1:47" s="2" customFormat="1" ht="12">
      <c r="A140" s="40"/>
      <c r="B140" s="41"/>
      <c r="C140" s="42"/>
      <c r="D140" s="243" t="s">
        <v>197</v>
      </c>
      <c r="E140" s="42"/>
      <c r="F140" s="244" t="s">
        <v>841</v>
      </c>
      <c r="G140" s="42"/>
      <c r="H140" s="42"/>
      <c r="I140" s="150"/>
      <c r="J140" s="42"/>
      <c r="K140" s="42"/>
      <c r="L140" s="46"/>
      <c r="M140" s="245"/>
      <c r="N140" s="246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197</v>
      </c>
      <c r="AU140" s="18" t="s">
        <v>87</v>
      </c>
    </row>
    <row r="141" spans="1:47" s="2" customFormat="1" ht="12">
      <c r="A141" s="40"/>
      <c r="B141" s="41"/>
      <c r="C141" s="42"/>
      <c r="D141" s="243" t="s">
        <v>302</v>
      </c>
      <c r="E141" s="42"/>
      <c r="F141" s="279" t="s">
        <v>843</v>
      </c>
      <c r="G141" s="42"/>
      <c r="H141" s="42"/>
      <c r="I141" s="150"/>
      <c r="J141" s="42"/>
      <c r="K141" s="42"/>
      <c r="L141" s="46"/>
      <c r="M141" s="245"/>
      <c r="N141" s="24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302</v>
      </c>
      <c r="AU141" s="18" t="s">
        <v>87</v>
      </c>
    </row>
    <row r="142" spans="1:65" s="2" customFormat="1" ht="21.75" customHeight="1">
      <c r="A142" s="40"/>
      <c r="B142" s="41"/>
      <c r="C142" s="230" t="s">
        <v>285</v>
      </c>
      <c r="D142" s="230" t="s">
        <v>190</v>
      </c>
      <c r="E142" s="231" t="s">
        <v>844</v>
      </c>
      <c r="F142" s="232" t="s">
        <v>845</v>
      </c>
      <c r="G142" s="233" t="s">
        <v>265</v>
      </c>
      <c r="H142" s="234">
        <v>1</v>
      </c>
      <c r="I142" s="235"/>
      <c r="J142" s="236">
        <f>ROUND(I142*H142,2)</f>
        <v>0</v>
      </c>
      <c r="K142" s="232" t="s">
        <v>32</v>
      </c>
      <c r="L142" s="46"/>
      <c r="M142" s="237" t="s">
        <v>32</v>
      </c>
      <c r="N142" s="238" t="s">
        <v>49</v>
      </c>
      <c r="O142" s="86"/>
      <c r="P142" s="239">
        <f>O142*H142</f>
        <v>0</v>
      </c>
      <c r="Q142" s="239">
        <v>0.3409</v>
      </c>
      <c r="R142" s="239">
        <f>Q142*H142</f>
        <v>0.3409</v>
      </c>
      <c r="S142" s="239">
        <v>0</v>
      </c>
      <c r="T142" s="24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1" t="s">
        <v>195</v>
      </c>
      <c r="AT142" s="241" t="s">
        <v>190</v>
      </c>
      <c r="AU142" s="241" t="s">
        <v>87</v>
      </c>
      <c r="AY142" s="18" t="s">
        <v>188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8" t="s">
        <v>85</v>
      </c>
      <c r="BK142" s="242">
        <f>ROUND(I142*H142,2)</f>
        <v>0</v>
      </c>
      <c r="BL142" s="18" t="s">
        <v>195</v>
      </c>
      <c r="BM142" s="241" t="s">
        <v>846</v>
      </c>
    </row>
    <row r="143" spans="1:47" s="2" customFormat="1" ht="12">
      <c r="A143" s="40"/>
      <c r="B143" s="41"/>
      <c r="C143" s="42"/>
      <c r="D143" s="243" t="s">
        <v>197</v>
      </c>
      <c r="E143" s="42"/>
      <c r="F143" s="244" t="s">
        <v>847</v>
      </c>
      <c r="G143" s="42"/>
      <c r="H143" s="42"/>
      <c r="I143" s="150"/>
      <c r="J143" s="42"/>
      <c r="K143" s="42"/>
      <c r="L143" s="46"/>
      <c r="M143" s="245"/>
      <c r="N143" s="24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197</v>
      </c>
      <c r="AU143" s="18" t="s">
        <v>87</v>
      </c>
    </row>
    <row r="144" spans="1:47" s="2" customFormat="1" ht="12">
      <c r="A144" s="40"/>
      <c r="B144" s="41"/>
      <c r="C144" s="42"/>
      <c r="D144" s="243" t="s">
        <v>302</v>
      </c>
      <c r="E144" s="42"/>
      <c r="F144" s="279" t="s">
        <v>848</v>
      </c>
      <c r="G144" s="42"/>
      <c r="H144" s="42"/>
      <c r="I144" s="150"/>
      <c r="J144" s="42"/>
      <c r="K144" s="42"/>
      <c r="L144" s="46"/>
      <c r="M144" s="245"/>
      <c r="N144" s="24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302</v>
      </c>
      <c r="AU144" s="18" t="s">
        <v>87</v>
      </c>
    </row>
    <row r="145" spans="1:65" s="2" customFormat="1" ht="21.75" customHeight="1">
      <c r="A145" s="40"/>
      <c r="B145" s="41"/>
      <c r="C145" s="230" t="s">
        <v>292</v>
      </c>
      <c r="D145" s="230" t="s">
        <v>190</v>
      </c>
      <c r="E145" s="231" t="s">
        <v>849</v>
      </c>
      <c r="F145" s="232" t="s">
        <v>850</v>
      </c>
      <c r="G145" s="233" t="s">
        <v>265</v>
      </c>
      <c r="H145" s="234">
        <v>10</v>
      </c>
      <c r="I145" s="235"/>
      <c r="J145" s="236">
        <f>ROUND(I145*H145,2)</f>
        <v>0</v>
      </c>
      <c r="K145" s="232" t="s">
        <v>194</v>
      </c>
      <c r="L145" s="46"/>
      <c r="M145" s="237" t="s">
        <v>32</v>
      </c>
      <c r="N145" s="238" t="s">
        <v>49</v>
      </c>
      <c r="O145" s="86"/>
      <c r="P145" s="239">
        <f>O145*H145</f>
        <v>0</v>
      </c>
      <c r="Q145" s="239">
        <v>0.42368</v>
      </c>
      <c r="R145" s="239">
        <f>Q145*H145</f>
        <v>4.2368</v>
      </c>
      <c r="S145" s="239">
        <v>0</v>
      </c>
      <c r="T145" s="24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1" t="s">
        <v>195</v>
      </c>
      <c r="AT145" s="241" t="s">
        <v>190</v>
      </c>
      <c r="AU145" s="241" t="s">
        <v>87</v>
      </c>
      <c r="AY145" s="18" t="s">
        <v>188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8" t="s">
        <v>85</v>
      </c>
      <c r="BK145" s="242">
        <f>ROUND(I145*H145,2)</f>
        <v>0</v>
      </c>
      <c r="BL145" s="18" t="s">
        <v>195</v>
      </c>
      <c r="BM145" s="241" t="s">
        <v>851</v>
      </c>
    </row>
    <row r="146" spans="1:47" s="2" customFormat="1" ht="12">
      <c r="A146" s="40"/>
      <c r="B146" s="41"/>
      <c r="C146" s="42"/>
      <c r="D146" s="243" t="s">
        <v>197</v>
      </c>
      <c r="E146" s="42"/>
      <c r="F146" s="244" t="s">
        <v>850</v>
      </c>
      <c r="G146" s="42"/>
      <c r="H146" s="42"/>
      <c r="I146" s="150"/>
      <c r="J146" s="42"/>
      <c r="K146" s="42"/>
      <c r="L146" s="46"/>
      <c r="M146" s="245"/>
      <c r="N146" s="246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197</v>
      </c>
      <c r="AU146" s="18" t="s">
        <v>87</v>
      </c>
    </row>
    <row r="147" spans="1:51" s="13" customFormat="1" ht="12">
      <c r="A147" s="13"/>
      <c r="B147" s="247"/>
      <c r="C147" s="248"/>
      <c r="D147" s="243" t="s">
        <v>199</v>
      </c>
      <c r="E147" s="249" t="s">
        <v>32</v>
      </c>
      <c r="F147" s="250" t="s">
        <v>852</v>
      </c>
      <c r="G147" s="248"/>
      <c r="H147" s="251">
        <v>10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7" t="s">
        <v>199</v>
      </c>
      <c r="AU147" s="257" t="s">
        <v>87</v>
      </c>
      <c r="AV147" s="13" t="s">
        <v>87</v>
      </c>
      <c r="AW147" s="13" t="s">
        <v>39</v>
      </c>
      <c r="AX147" s="13" t="s">
        <v>85</v>
      </c>
      <c r="AY147" s="257" t="s">
        <v>188</v>
      </c>
    </row>
    <row r="148" spans="1:65" s="2" customFormat="1" ht="21.75" customHeight="1">
      <c r="A148" s="40"/>
      <c r="B148" s="41"/>
      <c r="C148" s="230" t="s">
        <v>297</v>
      </c>
      <c r="D148" s="230" t="s">
        <v>190</v>
      </c>
      <c r="E148" s="231" t="s">
        <v>674</v>
      </c>
      <c r="F148" s="232" t="s">
        <v>675</v>
      </c>
      <c r="G148" s="233" t="s">
        <v>265</v>
      </c>
      <c r="H148" s="234">
        <v>6</v>
      </c>
      <c r="I148" s="235"/>
      <c r="J148" s="236">
        <f>ROUND(I148*H148,2)</f>
        <v>0</v>
      </c>
      <c r="K148" s="232" t="s">
        <v>194</v>
      </c>
      <c r="L148" s="46"/>
      <c r="M148" s="237" t="s">
        <v>32</v>
      </c>
      <c r="N148" s="238" t="s">
        <v>49</v>
      </c>
      <c r="O148" s="86"/>
      <c r="P148" s="239">
        <f>O148*H148</f>
        <v>0</v>
      </c>
      <c r="Q148" s="239">
        <v>0.31108</v>
      </c>
      <c r="R148" s="239">
        <f>Q148*H148</f>
        <v>1.8664800000000001</v>
      </c>
      <c r="S148" s="239">
        <v>0</v>
      </c>
      <c r="T148" s="24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1" t="s">
        <v>195</v>
      </c>
      <c r="AT148" s="241" t="s">
        <v>190</v>
      </c>
      <c r="AU148" s="241" t="s">
        <v>87</v>
      </c>
      <c r="AY148" s="18" t="s">
        <v>188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8" t="s">
        <v>85</v>
      </c>
      <c r="BK148" s="242">
        <f>ROUND(I148*H148,2)</f>
        <v>0</v>
      </c>
      <c r="BL148" s="18" t="s">
        <v>195</v>
      </c>
      <c r="BM148" s="241" t="s">
        <v>853</v>
      </c>
    </row>
    <row r="149" spans="1:47" s="2" customFormat="1" ht="12">
      <c r="A149" s="40"/>
      <c r="B149" s="41"/>
      <c r="C149" s="42"/>
      <c r="D149" s="243" t="s">
        <v>197</v>
      </c>
      <c r="E149" s="42"/>
      <c r="F149" s="244" t="s">
        <v>677</v>
      </c>
      <c r="G149" s="42"/>
      <c r="H149" s="42"/>
      <c r="I149" s="150"/>
      <c r="J149" s="42"/>
      <c r="K149" s="42"/>
      <c r="L149" s="46"/>
      <c r="M149" s="245"/>
      <c r="N149" s="246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197</v>
      </c>
      <c r="AU149" s="18" t="s">
        <v>87</v>
      </c>
    </row>
    <row r="150" spans="1:63" s="12" customFormat="1" ht="22.8" customHeight="1">
      <c r="A150" s="12"/>
      <c r="B150" s="214"/>
      <c r="C150" s="215"/>
      <c r="D150" s="216" t="s">
        <v>77</v>
      </c>
      <c r="E150" s="228" t="s">
        <v>243</v>
      </c>
      <c r="F150" s="228" t="s">
        <v>269</v>
      </c>
      <c r="G150" s="215"/>
      <c r="H150" s="215"/>
      <c r="I150" s="218"/>
      <c r="J150" s="229">
        <f>BK150</f>
        <v>0</v>
      </c>
      <c r="K150" s="215"/>
      <c r="L150" s="220"/>
      <c r="M150" s="221"/>
      <c r="N150" s="222"/>
      <c r="O150" s="222"/>
      <c r="P150" s="223">
        <f>SUM(P151:P181)</f>
        <v>0</v>
      </c>
      <c r="Q150" s="222"/>
      <c r="R150" s="223">
        <f>SUM(R151:R181)</f>
        <v>146.75484500000002</v>
      </c>
      <c r="S150" s="222"/>
      <c r="T150" s="224">
        <f>SUM(T151:T181)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5" t="s">
        <v>85</v>
      </c>
      <c r="AT150" s="226" t="s">
        <v>77</v>
      </c>
      <c r="AU150" s="226" t="s">
        <v>85</v>
      </c>
      <c r="AY150" s="225" t="s">
        <v>188</v>
      </c>
      <c r="BK150" s="227">
        <f>SUM(BK151:BK181)</f>
        <v>0</v>
      </c>
    </row>
    <row r="151" spans="1:65" s="2" customFormat="1" ht="21.75" customHeight="1">
      <c r="A151" s="40"/>
      <c r="B151" s="41"/>
      <c r="C151" s="230" t="s">
        <v>305</v>
      </c>
      <c r="D151" s="230" t="s">
        <v>190</v>
      </c>
      <c r="E151" s="231" t="s">
        <v>854</v>
      </c>
      <c r="F151" s="232" t="s">
        <v>855</v>
      </c>
      <c r="G151" s="233" t="s">
        <v>265</v>
      </c>
      <c r="H151" s="234">
        <v>3</v>
      </c>
      <c r="I151" s="235"/>
      <c r="J151" s="236">
        <f>ROUND(I151*H151,2)</f>
        <v>0</v>
      </c>
      <c r="K151" s="232" t="s">
        <v>194</v>
      </c>
      <c r="L151" s="46"/>
      <c r="M151" s="237" t="s">
        <v>32</v>
      </c>
      <c r="N151" s="238" t="s">
        <v>49</v>
      </c>
      <c r="O151" s="86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1" t="s">
        <v>195</v>
      </c>
      <c r="AT151" s="241" t="s">
        <v>190</v>
      </c>
      <c r="AU151" s="241" t="s">
        <v>87</v>
      </c>
      <c r="AY151" s="18" t="s">
        <v>188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8" t="s">
        <v>85</v>
      </c>
      <c r="BK151" s="242">
        <f>ROUND(I151*H151,2)</f>
        <v>0</v>
      </c>
      <c r="BL151" s="18" t="s">
        <v>195</v>
      </c>
      <c r="BM151" s="241" t="s">
        <v>856</v>
      </c>
    </row>
    <row r="152" spans="1:47" s="2" customFormat="1" ht="12">
      <c r="A152" s="40"/>
      <c r="B152" s="41"/>
      <c r="C152" s="42"/>
      <c r="D152" s="243" t="s">
        <v>197</v>
      </c>
      <c r="E152" s="42"/>
      <c r="F152" s="244" t="s">
        <v>857</v>
      </c>
      <c r="G152" s="42"/>
      <c r="H152" s="42"/>
      <c r="I152" s="150"/>
      <c r="J152" s="42"/>
      <c r="K152" s="42"/>
      <c r="L152" s="46"/>
      <c r="M152" s="245"/>
      <c r="N152" s="246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8" t="s">
        <v>197</v>
      </c>
      <c r="AU152" s="18" t="s">
        <v>87</v>
      </c>
    </row>
    <row r="153" spans="1:65" s="2" customFormat="1" ht="16.5" customHeight="1">
      <c r="A153" s="40"/>
      <c r="B153" s="41"/>
      <c r="C153" s="283" t="s">
        <v>310</v>
      </c>
      <c r="D153" s="283" t="s">
        <v>345</v>
      </c>
      <c r="E153" s="284" t="s">
        <v>858</v>
      </c>
      <c r="F153" s="285" t="s">
        <v>859</v>
      </c>
      <c r="G153" s="286" t="s">
        <v>265</v>
      </c>
      <c r="H153" s="287">
        <v>3</v>
      </c>
      <c r="I153" s="288"/>
      <c r="J153" s="289">
        <f>ROUND(I153*H153,2)</f>
        <v>0</v>
      </c>
      <c r="K153" s="285" t="s">
        <v>194</v>
      </c>
      <c r="L153" s="290"/>
      <c r="M153" s="291" t="s">
        <v>32</v>
      </c>
      <c r="N153" s="292" t="s">
        <v>49</v>
      </c>
      <c r="O153" s="86"/>
      <c r="P153" s="239">
        <f>O153*H153</f>
        <v>0</v>
      </c>
      <c r="Q153" s="239">
        <v>0.009</v>
      </c>
      <c r="R153" s="239">
        <f>Q153*H153</f>
        <v>0.026999999999999996</v>
      </c>
      <c r="S153" s="239">
        <v>0</v>
      </c>
      <c r="T153" s="24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1" t="s">
        <v>237</v>
      </c>
      <c r="AT153" s="241" t="s">
        <v>345</v>
      </c>
      <c r="AU153" s="241" t="s">
        <v>87</v>
      </c>
      <c r="AY153" s="18" t="s">
        <v>188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8" t="s">
        <v>85</v>
      </c>
      <c r="BK153" s="242">
        <f>ROUND(I153*H153,2)</f>
        <v>0</v>
      </c>
      <c r="BL153" s="18" t="s">
        <v>195</v>
      </c>
      <c r="BM153" s="241" t="s">
        <v>860</v>
      </c>
    </row>
    <row r="154" spans="1:47" s="2" customFormat="1" ht="12">
      <c r="A154" s="40"/>
      <c r="B154" s="41"/>
      <c r="C154" s="42"/>
      <c r="D154" s="243" t="s">
        <v>197</v>
      </c>
      <c r="E154" s="42"/>
      <c r="F154" s="244" t="s">
        <v>859</v>
      </c>
      <c r="G154" s="42"/>
      <c r="H154" s="42"/>
      <c r="I154" s="150"/>
      <c r="J154" s="42"/>
      <c r="K154" s="42"/>
      <c r="L154" s="46"/>
      <c r="M154" s="245"/>
      <c r="N154" s="246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197</v>
      </c>
      <c r="AU154" s="18" t="s">
        <v>87</v>
      </c>
    </row>
    <row r="155" spans="1:65" s="2" customFormat="1" ht="21.75" customHeight="1">
      <c r="A155" s="40"/>
      <c r="B155" s="41"/>
      <c r="C155" s="230" t="s">
        <v>7</v>
      </c>
      <c r="D155" s="230" t="s">
        <v>190</v>
      </c>
      <c r="E155" s="231" t="s">
        <v>861</v>
      </c>
      <c r="F155" s="232" t="s">
        <v>862</v>
      </c>
      <c r="G155" s="233" t="s">
        <v>265</v>
      </c>
      <c r="H155" s="234">
        <v>3</v>
      </c>
      <c r="I155" s="235"/>
      <c r="J155" s="236">
        <f>ROUND(I155*H155,2)</f>
        <v>0</v>
      </c>
      <c r="K155" s="232" t="s">
        <v>194</v>
      </c>
      <c r="L155" s="46"/>
      <c r="M155" s="237" t="s">
        <v>32</v>
      </c>
      <c r="N155" s="238" t="s">
        <v>49</v>
      </c>
      <c r="O155" s="86"/>
      <c r="P155" s="239">
        <f>O155*H155</f>
        <v>0</v>
      </c>
      <c r="Q155" s="239">
        <v>0.11241</v>
      </c>
      <c r="R155" s="239">
        <f>Q155*H155</f>
        <v>0.33723</v>
      </c>
      <c r="S155" s="239">
        <v>0</v>
      </c>
      <c r="T155" s="24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195</v>
      </c>
      <c r="AT155" s="241" t="s">
        <v>190</v>
      </c>
      <c r="AU155" s="241" t="s">
        <v>87</v>
      </c>
      <c r="AY155" s="18" t="s">
        <v>188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8" t="s">
        <v>85</v>
      </c>
      <c r="BK155" s="242">
        <f>ROUND(I155*H155,2)</f>
        <v>0</v>
      </c>
      <c r="BL155" s="18" t="s">
        <v>195</v>
      </c>
      <c r="BM155" s="241" t="s">
        <v>863</v>
      </c>
    </row>
    <row r="156" spans="1:47" s="2" customFormat="1" ht="12">
      <c r="A156" s="40"/>
      <c r="B156" s="41"/>
      <c r="C156" s="42"/>
      <c r="D156" s="243" t="s">
        <v>197</v>
      </c>
      <c r="E156" s="42"/>
      <c r="F156" s="244" t="s">
        <v>864</v>
      </c>
      <c r="G156" s="42"/>
      <c r="H156" s="42"/>
      <c r="I156" s="150"/>
      <c r="J156" s="42"/>
      <c r="K156" s="42"/>
      <c r="L156" s="46"/>
      <c r="M156" s="245"/>
      <c r="N156" s="24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197</v>
      </c>
      <c r="AU156" s="18" t="s">
        <v>87</v>
      </c>
    </row>
    <row r="157" spans="1:65" s="2" customFormat="1" ht="16.5" customHeight="1">
      <c r="A157" s="40"/>
      <c r="B157" s="41"/>
      <c r="C157" s="283" t="s">
        <v>483</v>
      </c>
      <c r="D157" s="283" t="s">
        <v>345</v>
      </c>
      <c r="E157" s="284" t="s">
        <v>865</v>
      </c>
      <c r="F157" s="285" t="s">
        <v>866</v>
      </c>
      <c r="G157" s="286" t="s">
        <v>265</v>
      </c>
      <c r="H157" s="287">
        <v>3</v>
      </c>
      <c r="I157" s="288"/>
      <c r="J157" s="289">
        <f>ROUND(I157*H157,2)</f>
        <v>0</v>
      </c>
      <c r="K157" s="285" t="s">
        <v>194</v>
      </c>
      <c r="L157" s="290"/>
      <c r="M157" s="291" t="s">
        <v>32</v>
      </c>
      <c r="N157" s="292" t="s">
        <v>49</v>
      </c>
      <c r="O157" s="86"/>
      <c r="P157" s="239">
        <f>O157*H157</f>
        <v>0</v>
      </c>
      <c r="Q157" s="239">
        <v>0.0061</v>
      </c>
      <c r="R157" s="239">
        <f>Q157*H157</f>
        <v>0.0183</v>
      </c>
      <c r="S157" s="239">
        <v>0</v>
      </c>
      <c r="T157" s="24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1" t="s">
        <v>237</v>
      </c>
      <c r="AT157" s="241" t="s">
        <v>345</v>
      </c>
      <c r="AU157" s="241" t="s">
        <v>87</v>
      </c>
      <c r="AY157" s="18" t="s">
        <v>188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8" t="s">
        <v>85</v>
      </c>
      <c r="BK157" s="242">
        <f>ROUND(I157*H157,2)</f>
        <v>0</v>
      </c>
      <c r="BL157" s="18" t="s">
        <v>195</v>
      </c>
      <c r="BM157" s="241" t="s">
        <v>867</v>
      </c>
    </row>
    <row r="158" spans="1:47" s="2" customFormat="1" ht="12">
      <c r="A158" s="40"/>
      <c r="B158" s="41"/>
      <c r="C158" s="42"/>
      <c r="D158" s="243" t="s">
        <v>197</v>
      </c>
      <c r="E158" s="42"/>
      <c r="F158" s="244" t="s">
        <v>866</v>
      </c>
      <c r="G158" s="42"/>
      <c r="H158" s="42"/>
      <c r="I158" s="150"/>
      <c r="J158" s="42"/>
      <c r="K158" s="42"/>
      <c r="L158" s="46"/>
      <c r="M158" s="245"/>
      <c r="N158" s="24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197</v>
      </c>
      <c r="AU158" s="18" t="s">
        <v>87</v>
      </c>
    </row>
    <row r="159" spans="1:65" s="2" customFormat="1" ht="21.75" customHeight="1">
      <c r="A159" s="40"/>
      <c r="B159" s="41"/>
      <c r="C159" s="230" t="s">
        <v>619</v>
      </c>
      <c r="D159" s="230" t="s">
        <v>190</v>
      </c>
      <c r="E159" s="231" t="s">
        <v>868</v>
      </c>
      <c r="F159" s="232" t="s">
        <v>371</v>
      </c>
      <c r="G159" s="233" t="s">
        <v>213</v>
      </c>
      <c r="H159" s="234">
        <v>127.75</v>
      </c>
      <c r="I159" s="235"/>
      <c r="J159" s="236">
        <f>ROUND(I159*H159,2)</f>
        <v>0</v>
      </c>
      <c r="K159" s="232" t="s">
        <v>32</v>
      </c>
      <c r="L159" s="46"/>
      <c r="M159" s="237" t="s">
        <v>32</v>
      </c>
      <c r="N159" s="238" t="s">
        <v>49</v>
      </c>
      <c r="O159" s="86"/>
      <c r="P159" s="239">
        <f>O159*H159</f>
        <v>0</v>
      </c>
      <c r="Q159" s="239">
        <v>0.08088</v>
      </c>
      <c r="R159" s="239">
        <f>Q159*H159</f>
        <v>10.332419999999999</v>
      </c>
      <c r="S159" s="239">
        <v>0</v>
      </c>
      <c r="T159" s="24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1" t="s">
        <v>195</v>
      </c>
      <c r="AT159" s="241" t="s">
        <v>190</v>
      </c>
      <c r="AU159" s="241" t="s">
        <v>87</v>
      </c>
      <c r="AY159" s="18" t="s">
        <v>188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8" t="s">
        <v>85</v>
      </c>
      <c r="BK159" s="242">
        <f>ROUND(I159*H159,2)</f>
        <v>0</v>
      </c>
      <c r="BL159" s="18" t="s">
        <v>195</v>
      </c>
      <c r="BM159" s="241" t="s">
        <v>869</v>
      </c>
    </row>
    <row r="160" spans="1:47" s="2" customFormat="1" ht="12">
      <c r="A160" s="40"/>
      <c r="B160" s="41"/>
      <c r="C160" s="42"/>
      <c r="D160" s="243" t="s">
        <v>197</v>
      </c>
      <c r="E160" s="42"/>
      <c r="F160" s="244" t="s">
        <v>374</v>
      </c>
      <c r="G160" s="42"/>
      <c r="H160" s="42"/>
      <c r="I160" s="150"/>
      <c r="J160" s="42"/>
      <c r="K160" s="42"/>
      <c r="L160" s="46"/>
      <c r="M160" s="245"/>
      <c r="N160" s="246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197</v>
      </c>
      <c r="AU160" s="18" t="s">
        <v>87</v>
      </c>
    </row>
    <row r="161" spans="1:47" s="2" customFormat="1" ht="12">
      <c r="A161" s="40"/>
      <c r="B161" s="41"/>
      <c r="C161" s="42"/>
      <c r="D161" s="243" t="s">
        <v>302</v>
      </c>
      <c r="E161" s="42"/>
      <c r="F161" s="279" t="s">
        <v>375</v>
      </c>
      <c r="G161" s="42"/>
      <c r="H161" s="42"/>
      <c r="I161" s="150"/>
      <c r="J161" s="42"/>
      <c r="K161" s="42"/>
      <c r="L161" s="46"/>
      <c r="M161" s="245"/>
      <c r="N161" s="24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302</v>
      </c>
      <c r="AU161" s="18" t="s">
        <v>87</v>
      </c>
    </row>
    <row r="162" spans="1:65" s="2" customFormat="1" ht="16.5" customHeight="1">
      <c r="A162" s="40"/>
      <c r="B162" s="41"/>
      <c r="C162" s="283" t="s">
        <v>690</v>
      </c>
      <c r="D162" s="283" t="s">
        <v>345</v>
      </c>
      <c r="E162" s="284" t="s">
        <v>376</v>
      </c>
      <c r="F162" s="285" t="s">
        <v>377</v>
      </c>
      <c r="G162" s="286" t="s">
        <v>265</v>
      </c>
      <c r="H162" s="287">
        <v>511</v>
      </c>
      <c r="I162" s="288"/>
      <c r="J162" s="289">
        <f>ROUND(I162*H162,2)</f>
        <v>0</v>
      </c>
      <c r="K162" s="285" t="s">
        <v>32</v>
      </c>
      <c r="L162" s="290"/>
      <c r="M162" s="291" t="s">
        <v>32</v>
      </c>
      <c r="N162" s="292" t="s">
        <v>49</v>
      </c>
      <c r="O162" s="86"/>
      <c r="P162" s="239">
        <f>O162*H162</f>
        <v>0</v>
      </c>
      <c r="Q162" s="239">
        <v>0.0294</v>
      </c>
      <c r="R162" s="239">
        <f>Q162*H162</f>
        <v>15.023399999999999</v>
      </c>
      <c r="S162" s="239">
        <v>0</v>
      </c>
      <c r="T162" s="24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1" t="s">
        <v>237</v>
      </c>
      <c r="AT162" s="241" t="s">
        <v>345</v>
      </c>
      <c r="AU162" s="241" t="s">
        <v>87</v>
      </c>
      <c r="AY162" s="18" t="s">
        <v>188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8" t="s">
        <v>85</v>
      </c>
      <c r="BK162" s="242">
        <f>ROUND(I162*H162,2)</f>
        <v>0</v>
      </c>
      <c r="BL162" s="18" t="s">
        <v>195</v>
      </c>
      <c r="BM162" s="241" t="s">
        <v>870</v>
      </c>
    </row>
    <row r="163" spans="1:47" s="2" customFormat="1" ht="12">
      <c r="A163" s="40"/>
      <c r="B163" s="41"/>
      <c r="C163" s="42"/>
      <c r="D163" s="243" t="s">
        <v>197</v>
      </c>
      <c r="E163" s="42"/>
      <c r="F163" s="244" t="s">
        <v>377</v>
      </c>
      <c r="G163" s="42"/>
      <c r="H163" s="42"/>
      <c r="I163" s="150"/>
      <c r="J163" s="42"/>
      <c r="K163" s="42"/>
      <c r="L163" s="46"/>
      <c r="M163" s="245"/>
      <c r="N163" s="24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197</v>
      </c>
      <c r="AU163" s="18" t="s">
        <v>87</v>
      </c>
    </row>
    <row r="164" spans="1:51" s="13" customFormat="1" ht="12">
      <c r="A164" s="13"/>
      <c r="B164" s="247"/>
      <c r="C164" s="248"/>
      <c r="D164" s="243" t="s">
        <v>199</v>
      </c>
      <c r="E164" s="249" t="s">
        <v>32</v>
      </c>
      <c r="F164" s="250" t="s">
        <v>871</v>
      </c>
      <c r="G164" s="248"/>
      <c r="H164" s="251">
        <v>511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199</v>
      </c>
      <c r="AU164" s="257" t="s">
        <v>87</v>
      </c>
      <c r="AV164" s="13" t="s">
        <v>87</v>
      </c>
      <c r="AW164" s="13" t="s">
        <v>39</v>
      </c>
      <c r="AX164" s="13" t="s">
        <v>85</v>
      </c>
      <c r="AY164" s="257" t="s">
        <v>188</v>
      </c>
    </row>
    <row r="165" spans="1:65" s="2" customFormat="1" ht="21.75" customHeight="1">
      <c r="A165" s="40"/>
      <c r="B165" s="41"/>
      <c r="C165" s="230" t="s">
        <v>695</v>
      </c>
      <c r="D165" s="230" t="s">
        <v>190</v>
      </c>
      <c r="E165" s="231" t="s">
        <v>381</v>
      </c>
      <c r="F165" s="232" t="s">
        <v>382</v>
      </c>
      <c r="G165" s="233" t="s">
        <v>213</v>
      </c>
      <c r="H165" s="234">
        <v>421</v>
      </c>
      <c r="I165" s="235"/>
      <c r="J165" s="236">
        <f>ROUND(I165*H165,2)</f>
        <v>0</v>
      </c>
      <c r="K165" s="232" t="s">
        <v>194</v>
      </c>
      <c r="L165" s="46"/>
      <c r="M165" s="237" t="s">
        <v>32</v>
      </c>
      <c r="N165" s="238" t="s">
        <v>49</v>
      </c>
      <c r="O165" s="86"/>
      <c r="P165" s="239">
        <f>O165*H165</f>
        <v>0</v>
      </c>
      <c r="Q165" s="239">
        <v>0.1554</v>
      </c>
      <c r="R165" s="239">
        <f>Q165*H165</f>
        <v>65.4234</v>
      </c>
      <c r="S165" s="239">
        <v>0</v>
      </c>
      <c r="T165" s="24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1" t="s">
        <v>195</v>
      </c>
      <c r="AT165" s="241" t="s">
        <v>190</v>
      </c>
      <c r="AU165" s="241" t="s">
        <v>87</v>
      </c>
      <c r="AY165" s="18" t="s">
        <v>188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8" t="s">
        <v>85</v>
      </c>
      <c r="BK165" s="242">
        <f>ROUND(I165*H165,2)</f>
        <v>0</v>
      </c>
      <c r="BL165" s="18" t="s">
        <v>195</v>
      </c>
      <c r="BM165" s="241" t="s">
        <v>872</v>
      </c>
    </row>
    <row r="166" spans="1:47" s="2" customFormat="1" ht="12">
      <c r="A166" s="40"/>
      <c r="B166" s="41"/>
      <c r="C166" s="42"/>
      <c r="D166" s="243" t="s">
        <v>197</v>
      </c>
      <c r="E166" s="42"/>
      <c r="F166" s="244" t="s">
        <v>384</v>
      </c>
      <c r="G166" s="42"/>
      <c r="H166" s="42"/>
      <c r="I166" s="150"/>
      <c r="J166" s="42"/>
      <c r="K166" s="42"/>
      <c r="L166" s="46"/>
      <c r="M166" s="245"/>
      <c r="N166" s="24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197</v>
      </c>
      <c r="AU166" s="18" t="s">
        <v>87</v>
      </c>
    </row>
    <row r="167" spans="1:51" s="13" customFormat="1" ht="12">
      <c r="A167" s="13"/>
      <c r="B167" s="247"/>
      <c r="C167" s="248"/>
      <c r="D167" s="243" t="s">
        <v>199</v>
      </c>
      <c r="E167" s="249" t="s">
        <v>32</v>
      </c>
      <c r="F167" s="250" t="s">
        <v>873</v>
      </c>
      <c r="G167" s="248"/>
      <c r="H167" s="251">
        <v>421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7" t="s">
        <v>199</v>
      </c>
      <c r="AU167" s="257" t="s">
        <v>87</v>
      </c>
      <c r="AV167" s="13" t="s">
        <v>87</v>
      </c>
      <c r="AW167" s="13" t="s">
        <v>39</v>
      </c>
      <c r="AX167" s="13" t="s">
        <v>85</v>
      </c>
      <c r="AY167" s="257" t="s">
        <v>188</v>
      </c>
    </row>
    <row r="168" spans="1:65" s="2" customFormat="1" ht="16.5" customHeight="1">
      <c r="A168" s="40"/>
      <c r="B168" s="41"/>
      <c r="C168" s="283" t="s">
        <v>700</v>
      </c>
      <c r="D168" s="283" t="s">
        <v>345</v>
      </c>
      <c r="E168" s="284" t="s">
        <v>386</v>
      </c>
      <c r="F168" s="285" t="s">
        <v>387</v>
      </c>
      <c r="G168" s="286" t="s">
        <v>213</v>
      </c>
      <c r="H168" s="287">
        <v>421</v>
      </c>
      <c r="I168" s="288"/>
      <c r="J168" s="289">
        <f>ROUND(I168*H168,2)</f>
        <v>0</v>
      </c>
      <c r="K168" s="285" t="s">
        <v>194</v>
      </c>
      <c r="L168" s="290"/>
      <c r="M168" s="291" t="s">
        <v>32</v>
      </c>
      <c r="N168" s="292" t="s">
        <v>49</v>
      </c>
      <c r="O168" s="86"/>
      <c r="P168" s="239">
        <f>O168*H168</f>
        <v>0</v>
      </c>
      <c r="Q168" s="239">
        <v>0.08</v>
      </c>
      <c r="R168" s="239">
        <f>Q168*H168</f>
        <v>33.68</v>
      </c>
      <c r="S168" s="239">
        <v>0</v>
      </c>
      <c r="T168" s="24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1" t="s">
        <v>237</v>
      </c>
      <c r="AT168" s="241" t="s">
        <v>345</v>
      </c>
      <c r="AU168" s="241" t="s">
        <v>87</v>
      </c>
      <c r="AY168" s="18" t="s">
        <v>188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8" t="s">
        <v>85</v>
      </c>
      <c r="BK168" s="242">
        <f>ROUND(I168*H168,2)</f>
        <v>0</v>
      </c>
      <c r="BL168" s="18" t="s">
        <v>195</v>
      </c>
      <c r="BM168" s="241" t="s">
        <v>874</v>
      </c>
    </row>
    <row r="169" spans="1:47" s="2" customFormat="1" ht="12">
      <c r="A169" s="40"/>
      <c r="B169" s="41"/>
      <c r="C169" s="42"/>
      <c r="D169" s="243" t="s">
        <v>197</v>
      </c>
      <c r="E169" s="42"/>
      <c r="F169" s="244" t="s">
        <v>387</v>
      </c>
      <c r="G169" s="42"/>
      <c r="H169" s="42"/>
      <c r="I169" s="150"/>
      <c r="J169" s="42"/>
      <c r="K169" s="42"/>
      <c r="L169" s="46"/>
      <c r="M169" s="245"/>
      <c r="N169" s="246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8" t="s">
        <v>197</v>
      </c>
      <c r="AU169" s="18" t="s">
        <v>87</v>
      </c>
    </row>
    <row r="170" spans="1:65" s="2" customFormat="1" ht="21.75" customHeight="1">
      <c r="A170" s="40"/>
      <c r="B170" s="41"/>
      <c r="C170" s="230" t="s">
        <v>701</v>
      </c>
      <c r="D170" s="230" t="s">
        <v>190</v>
      </c>
      <c r="E170" s="231" t="s">
        <v>691</v>
      </c>
      <c r="F170" s="232" t="s">
        <v>692</v>
      </c>
      <c r="G170" s="233" t="s">
        <v>213</v>
      </c>
      <c r="H170" s="234">
        <v>25</v>
      </c>
      <c r="I170" s="235"/>
      <c r="J170" s="236">
        <f>ROUND(I170*H170,2)</f>
        <v>0</v>
      </c>
      <c r="K170" s="232" t="s">
        <v>194</v>
      </c>
      <c r="L170" s="46"/>
      <c r="M170" s="237" t="s">
        <v>32</v>
      </c>
      <c r="N170" s="238" t="s">
        <v>49</v>
      </c>
      <c r="O170" s="86"/>
      <c r="P170" s="239">
        <f>O170*H170</f>
        <v>0</v>
      </c>
      <c r="Q170" s="239">
        <v>0.1295</v>
      </c>
      <c r="R170" s="239">
        <f>Q170*H170</f>
        <v>3.2375000000000003</v>
      </c>
      <c r="S170" s="239">
        <v>0</v>
      </c>
      <c r="T170" s="24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1" t="s">
        <v>195</v>
      </c>
      <c r="AT170" s="241" t="s">
        <v>190</v>
      </c>
      <c r="AU170" s="241" t="s">
        <v>87</v>
      </c>
      <c r="AY170" s="18" t="s">
        <v>188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8" t="s">
        <v>85</v>
      </c>
      <c r="BK170" s="242">
        <f>ROUND(I170*H170,2)</f>
        <v>0</v>
      </c>
      <c r="BL170" s="18" t="s">
        <v>195</v>
      </c>
      <c r="BM170" s="241" t="s">
        <v>875</v>
      </c>
    </row>
    <row r="171" spans="1:47" s="2" customFormat="1" ht="12">
      <c r="A171" s="40"/>
      <c r="B171" s="41"/>
      <c r="C171" s="42"/>
      <c r="D171" s="243" t="s">
        <v>197</v>
      </c>
      <c r="E171" s="42"/>
      <c r="F171" s="244" t="s">
        <v>694</v>
      </c>
      <c r="G171" s="42"/>
      <c r="H171" s="42"/>
      <c r="I171" s="150"/>
      <c r="J171" s="42"/>
      <c r="K171" s="42"/>
      <c r="L171" s="46"/>
      <c r="M171" s="245"/>
      <c r="N171" s="24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197</v>
      </c>
      <c r="AU171" s="18" t="s">
        <v>87</v>
      </c>
    </row>
    <row r="172" spans="1:65" s="2" customFormat="1" ht="16.5" customHeight="1">
      <c r="A172" s="40"/>
      <c r="B172" s="41"/>
      <c r="C172" s="283" t="s">
        <v>876</v>
      </c>
      <c r="D172" s="283" t="s">
        <v>345</v>
      </c>
      <c r="E172" s="284" t="s">
        <v>696</v>
      </c>
      <c r="F172" s="285" t="s">
        <v>697</v>
      </c>
      <c r="G172" s="286" t="s">
        <v>213</v>
      </c>
      <c r="H172" s="287">
        <v>25</v>
      </c>
      <c r="I172" s="288"/>
      <c r="J172" s="289">
        <f>ROUND(I172*H172,2)</f>
        <v>0</v>
      </c>
      <c r="K172" s="285" t="s">
        <v>194</v>
      </c>
      <c r="L172" s="290"/>
      <c r="M172" s="291" t="s">
        <v>32</v>
      </c>
      <c r="N172" s="292" t="s">
        <v>49</v>
      </c>
      <c r="O172" s="86"/>
      <c r="P172" s="239">
        <f>O172*H172</f>
        <v>0</v>
      </c>
      <c r="Q172" s="239">
        <v>0.0335</v>
      </c>
      <c r="R172" s="239">
        <f>Q172*H172</f>
        <v>0.8375</v>
      </c>
      <c r="S172" s="239">
        <v>0</v>
      </c>
      <c r="T172" s="24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1" t="s">
        <v>237</v>
      </c>
      <c r="AT172" s="241" t="s">
        <v>345</v>
      </c>
      <c r="AU172" s="241" t="s">
        <v>87</v>
      </c>
      <c r="AY172" s="18" t="s">
        <v>188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8" t="s">
        <v>85</v>
      </c>
      <c r="BK172" s="242">
        <f>ROUND(I172*H172,2)</f>
        <v>0</v>
      </c>
      <c r="BL172" s="18" t="s">
        <v>195</v>
      </c>
      <c r="BM172" s="241" t="s">
        <v>877</v>
      </c>
    </row>
    <row r="173" spans="1:47" s="2" customFormat="1" ht="12">
      <c r="A173" s="40"/>
      <c r="B173" s="41"/>
      <c r="C173" s="42"/>
      <c r="D173" s="243" t="s">
        <v>197</v>
      </c>
      <c r="E173" s="42"/>
      <c r="F173" s="244" t="s">
        <v>697</v>
      </c>
      <c r="G173" s="42"/>
      <c r="H173" s="42"/>
      <c r="I173" s="150"/>
      <c r="J173" s="42"/>
      <c r="K173" s="42"/>
      <c r="L173" s="46"/>
      <c r="M173" s="245"/>
      <c r="N173" s="246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8" t="s">
        <v>197</v>
      </c>
      <c r="AU173" s="18" t="s">
        <v>87</v>
      </c>
    </row>
    <row r="174" spans="1:65" s="2" customFormat="1" ht="21.75" customHeight="1">
      <c r="A174" s="40"/>
      <c r="B174" s="41"/>
      <c r="C174" s="230" t="s">
        <v>878</v>
      </c>
      <c r="D174" s="230" t="s">
        <v>190</v>
      </c>
      <c r="E174" s="231" t="s">
        <v>879</v>
      </c>
      <c r="F174" s="232" t="s">
        <v>880</v>
      </c>
      <c r="G174" s="233" t="s">
        <v>213</v>
      </c>
      <c r="H174" s="234">
        <v>6.5</v>
      </c>
      <c r="I174" s="235"/>
      <c r="J174" s="236">
        <f>ROUND(I174*H174,2)</f>
        <v>0</v>
      </c>
      <c r="K174" s="232" t="s">
        <v>194</v>
      </c>
      <c r="L174" s="46"/>
      <c r="M174" s="237" t="s">
        <v>32</v>
      </c>
      <c r="N174" s="238" t="s">
        <v>49</v>
      </c>
      <c r="O174" s="86"/>
      <c r="P174" s="239">
        <f>O174*H174</f>
        <v>0</v>
      </c>
      <c r="Q174" s="239">
        <v>0.00011</v>
      </c>
      <c r="R174" s="239">
        <f>Q174*H174</f>
        <v>0.000715</v>
      </c>
      <c r="S174" s="239">
        <v>0</v>
      </c>
      <c r="T174" s="24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1" t="s">
        <v>195</v>
      </c>
      <c r="AT174" s="241" t="s">
        <v>190</v>
      </c>
      <c r="AU174" s="241" t="s">
        <v>87</v>
      </c>
      <c r="AY174" s="18" t="s">
        <v>188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8" t="s">
        <v>85</v>
      </c>
      <c r="BK174" s="242">
        <f>ROUND(I174*H174,2)</f>
        <v>0</v>
      </c>
      <c r="BL174" s="18" t="s">
        <v>195</v>
      </c>
      <c r="BM174" s="241" t="s">
        <v>881</v>
      </c>
    </row>
    <row r="175" spans="1:47" s="2" customFormat="1" ht="12">
      <c r="A175" s="40"/>
      <c r="B175" s="41"/>
      <c r="C175" s="42"/>
      <c r="D175" s="243" t="s">
        <v>197</v>
      </c>
      <c r="E175" s="42"/>
      <c r="F175" s="244" t="s">
        <v>882</v>
      </c>
      <c r="G175" s="42"/>
      <c r="H175" s="42"/>
      <c r="I175" s="150"/>
      <c r="J175" s="42"/>
      <c r="K175" s="42"/>
      <c r="L175" s="46"/>
      <c r="M175" s="245"/>
      <c r="N175" s="246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8" t="s">
        <v>197</v>
      </c>
      <c r="AU175" s="18" t="s">
        <v>87</v>
      </c>
    </row>
    <row r="176" spans="1:65" s="2" customFormat="1" ht="16.5" customHeight="1">
      <c r="A176" s="40"/>
      <c r="B176" s="41"/>
      <c r="C176" s="230" t="s">
        <v>883</v>
      </c>
      <c r="D176" s="230" t="s">
        <v>190</v>
      </c>
      <c r="E176" s="231" t="s">
        <v>884</v>
      </c>
      <c r="F176" s="232" t="s">
        <v>885</v>
      </c>
      <c r="G176" s="233" t="s">
        <v>213</v>
      </c>
      <c r="H176" s="234">
        <v>2</v>
      </c>
      <c r="I176" s="235"/>
      <c r="J176" s="236">
        <f>ROUND(I176*H176,2)</f>
        <v>0</v>
      </c>
      <c r="K176" s="232" t="s">
        <v>32</v>
      </c>
      <c r="L176" s="46"/>
      <c r="M176" s="237" t="s">
        <v>32</v>
      </c>
      <c r="N176" s="238" t="s">
        <v>49</v>
      </c>
      <c r="O176" s="86"/>
      <c r="P176" s="239">
        <f>O176*H176</f>
        <v>0</v>
      </c>
      <c r="Q176" s="239">
        <v>0.30001</v>
      </c>
      <c r="R176" s="239">
        <f>Q176*H176</f>
        <v>0.60002</v>
      </c>
      <c r="S176" s="239">
        <v>0</v>
      </c>
      <c r="T176" s="24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1" t="s">
        <v>195</v>
      </c>
      <c r="AT176" s="241" t="s">
        <v>190</v>
      </c>
      <c r="AU176" s="241" t="s">
        <v>87</v>
      </c>
      <c r="AY176" s="18" t="s">
        <v>188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8" t="s">
        <v>85</v>
      </c>
      <c r="BK176" s="242">
        <f>ROUND(I176*H176,2)</f>
        <v>0</v>
      </c>
      <c r="BL176" s="18" t="s">
        <v>195</v>
      </c>
      <c r="BM176" s="241" t="s">
        <v>886</v>
      </c>
    </row>
    <row r="177" spans="1:47" s="2" customFormat="1" ht="12">
      <c r="A177" s="40"/>
      <c r="B177" s="41"/>
      <c r="C177" s="42"/>
      <c r="D177" s="243" t="s">
        <v>197</v>
      </c>
      <c r="E177" s="42"/>
      <c r="F177" s="244" t="s">
        <v>885</v>
      </c>
      <c r="G177" s="42"/>
      <c r="H177" s="42"/>
      <c r="I177" s="150"/>
      <c r="J177" s="42"/>
      <c r="K177" s="42"/>
      <c r="L177" s="46"/>
      <c r="M177" s="245"/>
      <c r="N177" s="24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8" t="s">
        <v>197</v>
      </c>
      <c r="AU177" s="18" t="s">
        <v>87</v>
      </c>
    </row>
    <row r="178" spans="1:65" s="2" customFormat="1" ht="21.75" customHeight="1">
      <c r="A178" s="40"/>
      <c r="B178" s="41"/>
      <c r="C178" s="230" t="s">
        <v>887</v>
      </c>
      <c r="D178" s="230" t="s">
        <v>190</v>
      </c>
      <c r="E178" s="231" t="s">
        <v>888</v>
      </c>
      <c r="F178" s="232" t="s">
        <v>889</v>
      </c>
      <c r="G178" s="233" t="s">
        <v>213</v>
      </c>
      <c r="H178" s="234">
        <v>56</v>
      </c>
      <c r="I178" s="235"/>
      <c r="J178" s="236">
        <f>ROUND(I178*H178,2)</f>
        <v>0</v>
      </c>
      <c r="K178" s="232" t="s">
        <v>194</v>
      </c>
      <c r="L178" s="46"/>
      <c r="M178" s="237" t="s">
        <v>32</v>
      </c>
      <c r="N178" s="238" t="s">
        <v>49</v>
      </c>
      <c r="O178" s="86"/>
      <c r="P178" s="239">
        <f>O178*H178</f>
        <v>0</v>
      </c>
      <c r="Q178" s="239">
        <v>0.29221</v>
      </c>
      <c r="R178" s="239">
        <f>Q178*H178</f>
        <v>16.363760000000003</v>
      </c>
      <c r="S178" s="239">
        <v>0</v>
      </c>
      <c r="T178" s="24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1" t="s">
        <v>195</v>
      </c>
      <c r="AT178" s="241" t="s">
        <v>190</v>
      </c>
      <c r="AU178" s="241" t="s">
        <v>87</v>
      </c>
      <c r="AY178" s="18" t="s">
        <v>188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8" t="s">
        <v>85</v>
      </c>
      <c r="BK178" s="242">
        <f>ROUND(I178*H178,2)</f>
        <v>0</v>
      </c>
      <c r="BL178" s="18" t="s">
        <v>195</v>
      </c>
      <c r="BM178" s="241" t="s">
        <v>890</v>
      </c>
    </row>
    <row r="179" spans="1:47" s="2" customFormat="1" ht="12">
      <c r="A179" s="40"/>
      <c r="B179" s="41"/>
      <c r="C179" s="42"/>
      <c r="D179" s="243" t="s">
        <v>197</v>
      </c>
      <c r="E179" s="42"/>
      <c r="F179" s="244" t="s">
        <v>891</v>
      </c>
      <c r="G179" s="42"/>
      <c r="H179" s="42"/>
      <c r="I179" s="150"/>
      <c r="J179" s="42"/>
      <c r="K179" s="42"/>
      <c r="L179" s="46"/>
      <c r="M179" s="245"/>
      <c r="N179" s="246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197</v>
      </c>
      <c r="AU179" s="18" t="s">
        <v>87</v>
      </c>
    </row>
    <row r="180" spans="1:65" s="2" customFormat="1" ht="21.75" customHeight="1">
      <c r="A180" s="40"/>
      <c r="B180" s="41"/>
      <c r="C180" s="283" t="s">
        <v>892</v>
      </c>
      <c r="D180" s="283" t="s">
        <v>345</v>
      </c>
      <c r="E180" s="284" t="s">
        <v>893</v>
      </c>
      <c r="F180" s="285" t="s">
        <v>894</v>
      </c>
      <c r="G180" s="286" t="s">
        <v>213</v>
      </c>
      <c r="H180" s="287">
        <v>56</v>
      </c>
      <c r="I180" s="288"/>
      <c r="J180" s="289">
        <f>ROUND(I180*H180,2)</f>
        <v>0</v>
      </c>
      <c r="K180" s="285" t="s">
        <v>194</v>
      </c>
      <c r="L180" s="290"/>
      <c r="M180" s="291" t="s">
        <v>32</v>
      </c>
      <c r="N180" s="292" t="s">
        <v>49</v>
      </c>
      <c r="O180" s="86"/>
      <c r="P180" s="239">
        <f>O180*H180</f>
        <v>0</v>
      </c>
      <c r="Q180" s="239">
        <v>0.0156</v>
      </c>
      <c r="R180" s="239">
        <f>Q180*H180</f>
        <v>0.8735999999999999</v>
      </c>
      <c r="S180" s="239">
        <v>0</v>
      </c>
      <c r="T180" s="24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1" t="s">
        <v>237</v>
      </c>
      <c r="AT180" s="241" t="s">
        <v>345</v>
      </c>
      <c r="AU180" s="241" t="s">
        <v>87</v>
      </c>
      <c r="AY180" s="18" t="s">
        <v>188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8" t="s">
        <v>85</v>
      </c>
      <c r="BK180" s="242">
        <f>ROUND(I180*H180,2)</f>
        <v>0</v>
      </c>
      <c r="BL180" s="18" t="s">
        <v>195</v>
      </c>
      <c r="BM180" s="241" t="s">
        <v>895</v>
      </c>
    </row>
    <row r="181" spans="1:47" s="2" customFormat="1" ht="12">
      <c r="A181" s="40"/>
      <c r="B181" s="41"/>
      <c r="C181" s="42"/>
      <c r="D181" s="243" t="s">
        <v>197</v>
      </c>
      <c r="E181" s="42"/>
      <c r="F181" s="244" t="s">
        <v>894</v>
      </c>
      <c r="G181" s="42"/>
      <c r="H181" s="42"/>
      <c r="I181" s="150"/>
      <c r="J181" s="42"/>
      <c r="K181" s="42"/>
      <c r="L181" s="46"/>
      <c r="M181" s="245"/>
      <c r="N181" s="24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8" t="s">
        <v>197</v>
      </c>
      <c r="AU181" s="18" t="s">
        <v>87</v>
      </c>
    </row>
    <row r="182" spans="1:63" s="12" customFormat="1" ht="22.8" customHeight="1">
      <c r="A182" s="12"/>
      <c r="B182" s="214"/>
      <c r="C182" s="215"/>
      <c r="D182" s="216" t="s">
        <v>77</v>
      </c>
      <c r="E182" s="228" t="s">
        <v>392</v>
      </c>
      <c r="F182" s="228" t="s">
        <v>393</v>
      </c>
      <c r="G182" s="215"/>
      <c r="H182" s="215"/>
      <c r="I182" s="218"/>
      <c r="J182" s="229">
        <f>BK182</f>
        <v>0</v>
      </c>
      <c r="K182" s="215"/>
      <c r="L182" s="220"/>
      <c r="M182" s="221"/>
      <c r="N182" s="222"/>
      <c r="O182" s="222"/>
      <c r="P182" s="223">
        <f>SUM(P183:P184)</f>
        <v>0</v>
      </c>
      <c r="Q182" s="222"/>
      <c r="R182" s="223">
        <f>SUM(R183:R184)</f>
        <v>0</v>
      </c>
      <c r="S182" s="222"/>
      <c r="T182" s="224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5" t="s">
        <v>85</v>
      </c>
      <c r="AT182" s="226" t="s">
        <v>77</v>
      </c>
      <c r="AU182" s="226" t="s">
        <v>85</v>
      </c>
      <c r="AY182" s="225" t="s">
        <v>188</v>
      </c>
      <c r="BK182" s="227">
        <f>SUM(BK183:BK184)</f>
        <v>0</v>
      </c>
    </row>
    <row r="183" spans="1:65" s="2" customFormat="1" ht="21.75" customHeight="1">
      <c r="A183" s="40"/>
      <c r="B183" s="41"/>
      <c r="C183" s="230" t="s">
        <v>896</v>
      </c>
      <c r="D183" s="230" t="s">
        <v>190</v>
      </c>
      <c r="E183" s="231" t="s">
        <v>394</v>
      </c>
      <c r="F183" s="232" t="s">
        <v>395</v>
      </c>
      <c r="G183" s="233" t="s">
        <v>251</v>
      </c>
      <c r="H183" s="234">
        <v>295.58</v>
      </c>
      <c r="I183" s="235"/>
      <c r="J183" s="236">
        <f>ROUND(I183*H183,2)</f>
        <v>0</v>
      </c>
      <c r="K183" s="232" t="s">
        <v>194</v>
      </c>
      <c r="L183" s="46"/>
      <c r="M183" s="237" t="s">
        <v>32</v>
      </c>
      <c r="N183" s="238" t="s">
        <v>49</v>
      </c>
      <c r="O183" s="86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1" t="s">
        <v>195</v>
      </c>
      <c r="AT183" s="241" t="s">
        <v>190</v>
      </c>
      <c r="AU183" s="241" t="s">
        <v>87</v>
      </c>
      <c r="AY183" s="18" t="s">
        <v>188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8" t="s">
        <v>85</v>
      </c>
      <c r="BK183" s="242">
        <f>ROUND(I183*H183,2)</f>
        <v>0</v>
      </c>
      <c r="BL183" s="18" t="s">
        <v>195</v>
      </c>
      <c r="BM183" s="241" t="s">
        <v>755</v>
      </c>
    </row>
    <row r="184" spans="1:47" s="2" customFormat="1" ht="12">
      <c r="A184" s="40"/>
      <c r="B184" s="41"/>
      <c r="C184" s="42"/>
      <c r="D184" s="243" t="s">
        <v>197</v>
      </c>
      <c r="E184" s="42"/>
      <c r="F184" s="244" t="s">
        <v>397</v>
      </c>
      <c r="G184" s="42"/>
      <c r="H184" s="42"/>
      <c r="I184" s="150"/>
      <c r="J184" s="42"/>
      <c r="K184" s="42"/>
      <c r="L184" s="46"/>
      <c r="M184" s="293"/>
      <c r="N184" s="294"/>
      <c r="O184" s="295"/>
      <c r="P184" s="295"/>
      <c r="Q184" s="295"/>
      <c r="R184" s="295"/>
      <c r="S184" s="295"/>
      <c r="T184" s="296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197</v>
      </c>
      <c r="AU184" s="18" t="s">
        <v>87</v>
      </c>
    </row>
    <row r="185" spans="1:31" s="2" customFormat="1" ht="6.95" customHeight="1">
      <c r="A185" s="40"/>
      <c r="B185" s="61"/>
      <c r="C185" s="62"/>
      <c r="D185" s="62"/>
      <c r="E185" s="62"/>
      <c r="F185" s="62"/>
      <c r="G185" s="62"/>
      <c r="H185" s="62"/>
      <c r="I185" s="178"/>
      <c r="J185" s="62"/>
      <c r="K185" s="62"/>
      <c r="L185" s="46"/>
      <c r="M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</row>
  </sheetData>
  <sheetProtection password="CC35" sheet="1" objects="1" scenarios="1" formatColumns="0" formatRows="0" autoFilter="0"/>
  <autoFilter ref="C96:K18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717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770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897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ROUND(J92,2)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ROUND((SUM(BE92:BE140)),2)</f>
        <v>0</v>
      </c>
      <c r="G37" s="40"/>
      <c r="H37" s="40"/>
      <c r="I37" s="167">
        <v>0.21</v>
      </c>
      <c r="J37" s="166">
        <f>ROUND(((SUM(BE92:BE140))*I37),2)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ROUND((SUM(BF92:BF140)),2)</f>
        <v>0</v>
      </c>
      <c r="G38" s="40"/>
      <c r="H38" s="40"/>
      <c r="I38" s="167">
        <v>0.15</v>
      </c>
      <c r="J38" s="166">
        <f>ROUND(((SUM(BF92:BF140))*I38),2)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ROUND((SUM(BG92:BG140)),2)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ROUND((SUM(BH92:BH140)),2)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ROUND((SUM(BI92:BI140)),2)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717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770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B2.02.03 - VO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J92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407</v>
      </c>
      <c r="E68" s="192"/>
      <c r="F68" s="192"/>
      <c r="G68" s="192"/>
      <c r="H68" s="192"/>
      <c r="I68" s="193"/>
      <c r="J68" s="194">
        <f>J93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150"/>
      <c r="J69" s="42"/>
      <c r="K69" s="42"/>
      <c r="L69" s="151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178"/>
      <c r="J70" s="62"/>
      <c r="K70" s="62"/>
      <c r="L70" s="151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181"/>
      <c r="J74" s="64"/>
      <c r="K74" s="64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173</v>
      </c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50"/>
      <c r="J76" s="42"/>
      <c r="K76" s="4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16</v>
      </c>
      <c r="D77" s="42"/>
      <c r="E77" s="42"/>
      <c r="F77" s="42"/>
      <c r="G77" s="42"/>
      <c r="H77" s="42"/>
      <c r="I77" s="150"/>
      <c r="J77" s="42"/>
      <c r="K77" s="4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82" t="str">
        <f>E7</f>
        <v>II/605 Mýto</v>
      </c>
      <c r="F78" s="33"/>
      <c r="G78" s="33"/>
      <c r="H78" s="33"/>
      <c r="I78" s="150"/>
      <c r="J78" s="42"/>
      <c r="K78" s="42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2"/>
      <c r="C79" s="33" t="s">
        <v>158</v>
      </c>
      <c r="D79" s="23"/>
      <c r="E79" s="23"/>
      <c r="F79" s="23"/>
      <c r="G79" s="23"/>
      <c r="H79" s="23"/>
      <c r="I79" s="141"/>
      <c r="J79" s="23"/>
      <c r="K79" s="23"/>
      <c r="L79" s="21"/>
    </row>
    <row r="80" spans="2:12" s="1" customFormat="1" ht="16.5" customHeight="1">
      <c r="B80" s="22"/>
      <c r="C80" s="23"/>
      <c r="D80" s="23"/>
      <c r="E80" s="182" t="s">
        <v>717</v>
      </c>
      <c r="F80" s="23"/>
      <c r="G80" s="23"/>
      <c r="H80" s="23"/>
      <c r="I80" s="141"/>
      <c r="J80" s="23"/>
      <c r="K80" s="23"/>
      <c r="L80" s="21"/>
    </row>
    <row r="81" spans="2:12" s="1" customFormat="1" ht="12" customHeight="1">
      <c r="B81" s="22"/>
      <c r="C81" s="33" t="s">
        <v>160</v>
      </c>
      <c r="D81" s="23"/>
      <c r="E81" s="23"/>
      <c r="F81" s="23"/>
      <c r="G81" s="23"/>
      <c r="H81" s="23"/>
      <c r="I81" s="141"/>
      <c r="J81" s="23"/>
      <c r="K81" s="23"/>
      <c r="L81" s="21"/>
    </row>
    <row r="82" spans="1:31" s="2" customFormat="1" ht="16.5" customHeight="1">
      <c r="A82" s="40"/>
      <c r="B82" s="41"/>
      <c r="C82" s="42"/>
      <c r="D82" s="42"/>
      <c r="E82" s="183" t="s">
        <v>770</v>
      </c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162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B2.02.03 - VO</v>
      </c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22</v>
      </c>
      <c r="D86" s="42"/>
      <c r="E86" s="42"/>
      <c r="F86" s="28" t="str">
        <f>F16</f>
        <v>Mýto v Čechách</v>
      </c>
      <c r="G86" s="42"/>
      <c r="H86" s="42"/>
      <c r="I86" s="153" t="s">
        <v>24</v>
      </c>
      <c r="J86" s="74" t="str">
        <f>IF(J16="","",J16)</f>
        <v>4. 3. 2020</v>
      </c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3" t="s">
        <v>30</v>
      </c>
      <c r="D88" s="42"/>
      <c r="E88" s="42"/>
      <c r="F88" s="28" t="str">
        <f>E19</f>
        <v>Město Mýto</v>
      </c>
      <c r="G88" s="42"/>
      <c r="H88" s="42"/>
      <c r="I88" s="153" t="s">
        <v>37</v>
      </c>
      <c r="J88" s="38" t="str">
        <f>E25</f>
        <v>Road Project s.r.o.</v>
      </c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3" t="s">
        <v>35</v>
      </c>
      <c r="D89" s="42"/>
      <c r="E89" s="42"/>
      <c r="F89" s="28" t="str">
        <f>IF(E22="","",E22)</f>
        <v>Vyplň údaj</v>
      </c>
      <c r="G89" s="42"/>
      <c r="H89" s="42"/>
      <c r="I89" s="153" t="s">
        <v>40</v>
      </c>
      <c r="J89" s="38" t="str">
        <f>E28</f>
        <v>Area Projekt s.r.o.</v>
      </c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202"/>
      <c r="B91" s="203"/>
      <c r="C91" s="204" t="s">
        <v>174</v>
      </c>
      <c r="D91" s="205" t="s">
        <v>63</v>
      </c>
      <c r="E91" s="205" t="s">
        <v>59</v>
      </c>
      <c r="F91" s="205" t="s">
        <v>60</v>
      </c>
      <c r="G91" s="205" t="s">
        <v>175</v>
      </c>
      <c r="H91" s="205" t="s">
        <v>176</v>
      </c>
      <c r="I91" s="206" t="s">
        <v>177</v>
      </c>
      <c r="J91" s="205" t="s">
        <v>166</v>
      </c>
      <c r="K91" s="207" t="s">
        <v>178</v>
      </c>
      <c r="L91" s="208"/>
      <c r="M91" s="94" t="s">
        <v>32</v>
      </c>
      <c r="N91" s="95" t="s">
        <v>48</v>
      </c>
      <c r="O91" s="95" t="s">
        <v>179</v>
      </c>
      <c r="P91" s="95" t="s">
        <v>180</v>
      </c>
      <c r="Q91" s="95" t="s">
        <v>181</v>
      </c>
      <c r="R91" s="95" t="s">
        <v>182</v>
      </c>
      <c r="S91" s="95" t="s">
        <v>183</v>
      </c>
      <c r="T91" s="96" t="s">
        <v>184</v>
      </c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</row>
    <row r="92" spans="1:63" s="2" customFormat="1" ht="22.8" customHeight="1">
      <c r="A92" s="40"/>
      <c r="B92" s="41"/>
      <c r="C92" s="101" t="s">
        <v>185</v>
      </c>
      <c r="D92" s="42"/>
      <c r="E92" s="42"/>
      <c r="F92" s="42"/>
      <c r="G92" s="42"/>
      <c r="H92" s="42"/>
      <c r="I92" s="150"/>
      <c r="J92" s="209">
        <f>BK92</f>
        <v>0</v>
      </c>
      <c r="K92" s="42"/>
      <c r="L92" s="46"/>
      <c r="M92" s="97"/>
      <c r="N92" s="210"/>
      <c r="O92" s="98"/>
      <c r="P92" s="211">
        <f>P93</f>
        <v>0</v>
      </c>
      <c r="Q92" s="98"/>
      <c r="R92" s="211">
        <f>R93</f>
        <v>0</v>
      </c>
      <c r="S92" s="98"/>
      <c r="T92" s="212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8" t="s">
        <v>77</v>
      </c>
      <c r="AU92" s="18" t="s">
        <v>167</v>
      </c>
      <c r="BK92" s="213">
        <f>BK93</f>
        <v>0</v>
      </c>
    </row>
    <row r="93" spans="1:63" s="12" customFormat="1" ht="25.9" customHeight="1">
      <c r="A93" s="12"/>
      <c r="B93" s="214"/>
      <c r="C93" s="215"/>
      <c r="D93" s="216" t="s">
        <v>77</v>
      </c>
      <c r="E93" s="217" t="s">
        <v>408</v>
      </c>
      <c r="F93" s="217" t="s">
        <v>409</v>
      </c>
      <c r="G93" s="215"/>
      <c r="H93" s="215"/>
      <c r="I93" s="218"/>
      <c r="J93" s="219">
        <f>BK93</f>
        <v>0</v>
      </c>
      <c r="K93" s="215"/>
      <c r="L93" s="220"/>
      <c r="M93" s="221"/>
      <c r="N93" s="222"/>
      <c r="O93" s="222"/>
      <c r="P93" s="223">
        <f>SUM(P94:P140)</f>
        <v>0</v>
      </c>
      <c r="Q93" s="222"/>
      <c r="R93" s="223">
        <f>SUM(R94:R140)</f>
        <v>0</v>
      </c>
      <c r="S93" s="222"/>
      <c r="T93" s="224">
        <f>SUM(T94:T140)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5" t="s">
        <v>95</v>
      </c>
      <c r="AT93" s="226" t="s">
        <v>77</v>
      </c>
      <c r="AU93" s="226" t="s">
        <v>78</v>
      </c>
      <c r="AY93" s="225" t="s">
        <v>188</v>
      </c>
      <c r="BK93" s="227">
        <f>SUM(BK94:BK140)</f>
        <v>0</v>
      </c>
    </row>
    <row r="94" spans="1:65" s="2" customFormat="1" ht="21.75" customHeight="1">
      <c r="A94" s="40"/>
      <c r="B94" s="41"/>
      <c r="C94" s="230" t="s">
        <v>85</v>
      </c>
      <c r="D94" s="230" t="s">
        <v>190</v>
      </c>
      <c r="E94" s="231" t="s">
        <v>410</v>
      </c>
      <c r="F94" s="232" t="s">
        <v>898</v>
      </c>
      <c r="G94" s="233" t="s">
        <v>412</v>
      </c>
      <c r="H94" s="234">
        <v>11</v>
      </c>
      <c r="I94" s="235"/>
      <c r="J94" s="236">
        <f>ROUND(I94*H94,2)</f>
        <v>0</v>
      </c>
      <c r="K94" s="232" t="s">
        <v>32</v>
      </c>
      <c r="L94" s="46"/>
      <c r="M94" s="237" t="s">
        <v>32</v>
      </c>
      <c r="N94" s="238" t="s">
        <v>49</v>
      </c>
      <c r="O94" s="86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1" t="s">
        <v>413</v>
      </c>
      <c r="AT94" s="241" t="s">
        <v>190</v>
      </c>
      <c r="AU94" s="241" t="s">
        <v>85</v>
      </c>
      <c r="AY94" s="18" t="s">
        <v>188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8" t="s">
        <v>85</v>
      </c>
      <c r="BK94" s="242">
        <f>ROUND(I94*H94,2)</f>
        <v>0</v>
      </c>
      <c r="BL94" s="18" t="s">
        <v>413</v>
      </c>
      <c r="BM94" s="241" t="s">
        <v>899</v>
      </c>
    </row>
    <row r="95" spans="1:47" s="2" customFormat="1" ht="12">
      <c r="A95" s="40"/>
      <c r="B95" s="41"/>
      <c r="C95" s="42"/>
      <c r="D95" s="243" t="s">
        <v>197</v>
      </c>
      <c r="E95" s="42"/>
      <c r="F95" s="244" t="s">
        <v>898</v>
      </c>
      <c r="G95" s="42"/>
      <c r="H95" s="42"/>
      <c r="I95" s="150"/>
      <c r="J95" s="42"/>
      <c r="K95" s="42"/>
      <c r="L95" s="46"/>
      <c r="M95" s="245"/>
      <c r="N95" s="24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197</v>
      </c>
      <c r="AU95" s="18" t="s">
        <v>85</v>
      </c>
    </row>
    <row r="96" spans="1:65" s="2" customFormat="1" ht="16.5" customHeight="1">
      <c r="A96" s="40"/>
      <c r="B96" s="41"/>
      <c r="C96" s="230" t="s">
        <v>87</v>
      </c>
      <c r="D96" s="230" t="s">
        <v>190</v>
      </c>
      <c r="E96" s="231" t="s">
        <v>415</v>
      </c>
      <c r="F96" s="232" t="s">
        <v>416</v>
      </c>
      <c r="G96" s="233" t="s">
        <v>417</v>
      </c>
      <c r="H96" s="234">
        <v>260</v>
      </c>
      <c r="I96" s="235"/>
      <c r="J96" s="236">
        <f>ROUND(I96*H96,2)</f>
        <v>0</v>
      </c>
      <c r="K96" s="232" t="s">
        <v>32</v>
      </c>
      <c r="L96" s="46"/>
      <c r="M96" s="237" t="s">
        <v>32</v>
      </c>
      <c r="N96" s="238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413</v>
      </c>
      <c r="AT96" s="241" t="s">
        <v>190</v>
      </c>
      <c r="AU96" s="241" t="s">
        <v>85</v>
      </c>
      <c r="AY96" s="18" t="s">
        <v>188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8" t="s">
        <v>85</v>
      </c>
      <c r="BK96" s="242">
        <f>ROUND(I96*H96,2)</f>
        <v>0</v>
      </c>
      <c r="BL96" s="18" t="s">
        <v>413</v>
      </c>
      <c r="BM96" s="241" t="s">
        <v>900</v>
      </c>
    </row>
    <row r="97" spans="1:47" s="2" customFormat="1" ht="12">
      <c r="A97" s="40"/>
      <c r="B97" s="41"/>
      <c r="C97" s="42"/>
      <c r="D97" s="243" t="s">
        <v>197</v>
      </c>
      <c r="E97" s="42"/>
      <c r="F97" s="244" t="s">
        <v>419</v>
      </c>
      <c r="G97" s="42"/>
      <c r="H97" s="42"/>
      <c r="I97" s="150"/>
      <c r="J97" s="42"/>
      <c r="K97" s="42"/>
      <c r="L97" s="46"/>
      <c r="M97" s="245"/>
      <c r="N97" s="24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197</v>
      </c>
      <c r="AU97" s="18" t="s">
        <v>85</v>
      </c>
    </row>
    <row r="98" spans="1:65" s="2" customFormat="1" ht="21.75" customHeight="1">
      <c r="A98" s="40"/>
      <c r="B98" s="41"/>
      <c r="C98" s="230" t="s">
        <v>95</v>
      </c>
      <c r="D98" s="230" t="s">
        <v>190</v>
      </c>
      <c r="E98" s="231" t="s">
        <v>420</v>
      </c>
      <c r="F98" s="232" t="s">
        <v>421</v>
      </c>
      <c r="G98" s="233" t="s">
        <v>417</v>
      </c>
      <c r="H98" s="234">
        <v>260</v>
      </c>
      <c r="I98" s="235"/>
      <c r="J98" s="236">
        <f>ROUND(I98*H98,2)</f>
        <v>0</v>
      </c>
      <c r="K98" s="232" t="s">
        <v>32</v>
      </c>
      <c r="L98" s="46"/>
      <c r="M98" s="237" t="s">
        <v>32</v>
      </c>
      <c r="N98" s="238" t="s">
        <v>49</v>
      </c>
      <c r="O98" s="86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413</v>
      </c>
      <c r="AT98" s="241" t="s">
        <v>190</v>
      </c>
      <c r="AU98" s="241" t="s">
        <v>85</v>
      </c>
      <c r="AY98" s="18" t="s">
        <v>188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8" t="s">
        <v>85</v>
      </c>
      <c r="BK98" s="242">
        <f>ROUND(I98*H98,2)</f>
        <v>0</v>
      </c>
      <c r="BL98" s="18" t="s">
        <v>413</v>
      </c>
      <c r="BM98" s="241" t="s">
        <v>901</v>
      </c>
    </row>
    <row r="99" spans="1:47" s="2" customFormat="1" ht="12">
      <c r="A99" s="40"/>
      <c r="B99" s="41"/>
      <c r="C99" s="42"/>
      <c r="D99" s="243" t="s">
        <v>197</v>
      </c>
      <c r="E99" s="42"/>
      <c r="F99" s="244" t="s">
        <v>421</v>
      </c>
      <c r="G99" s="42"/>
      <c r="H99" s="42"/>
      <c r="I99" s="150"/>
      <c r="J99" s="42"/>
      <c r="K99" s="42"/>
      <c r="L99" s="46"/>
      <c r="M99" s="245"/>
      <c r="N99" s="24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197</v>
      </c>
      <c r="AU99" s="18" t="s">
        <v>85</v>
      </c>
    </row>
    <row r="100" spans="1:65" s="2" customFormat="1" ht="16.5" customHeight="1">
      <c r="A100" s="40"/>
      <c r="B100" s="41"/>
      <c r="C100" s="230" t="s">
        <v>195</v>
      </c>
      <c r="D100" s="230" t="s">
        <v>190</v>
      </c>
      <c r="E100" s="231" t="s">
        <v>423</v>
      </c>
      <c r="F100" s="232" t="s">
        <v>424</v>
      </c>
      <c r="G100" s="233" t="s">
        <v>412</v>
      </c>
      <c r="H100" s="234">
        <v>11</v>
      </c>
      <c r="I100" s="235"/>
      <c r="J100" s="236">
        <f>ROUND(I100*H100,2)</f>
        <v>0</v>
      </c>
      <c r="K100" s="232" t="s">
        <v>32</v>
      </c>
      <c r="L100" s="46"/>
      <c r="M100" s="237" t="s">
        <v>32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413</v>
      </c>
      <c r="AT100" s="241" t="s">
        <v>190</v>
      </c>
      <c r="AU100" s="241" t="s">
        <v>85</v>
      </c>
      <c r="AY100" s="18" t="s">
        <v>188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8" t="s">
        <v>85</v>
      </c>
      <c r="BK100" s="242">
        <f>ROUND(I100*H100,2)</f>
        <v>0</v>
      </c>
      <c r="BL100" s="18" t="s">
        <v>413</v>
      </c>
      <c r="BM100" s="241" t="s">
        <v>902</v>
      </c>
    </row>
    <row r="101" spans="1:47" s="2" customFormat="1" ht="12">
      <c r="A101" s="40"/>
      <c r="B101" s="41"/>
      <c r="C101" s="42"/>
      <c r="D101" s="243" t="s">
        <v>197</v>
      </c>
      <c r="E101" s="42"/>
      <c r="F101" s="244" t="s">
        <v>424</v>
      </c>
      <c r="G101" s="42"/>
      <c r="H101" s="42"/>
      <c r="I101" s="150"/>
      <c r="J101" s="42"/>
      <c r="K101" s="42"/>
      <c r="L101" s="46"/>
      <c r="M101" s="245"/>
      <c r="N101" s="24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197</v>
      </c>
      <c r="AU101" s="18" t="s">
        <v>85</v>
      </c>
    </row>
    <row r="102" spans="1:65" s="2" customFormat="1" ht="21.75" customHeight="1">
      <c r="A102" s="40"/>
      <c r="B102" s="41"/>
      <c r="C102" s="230" t="s">
        <v>217</v>
      </c>
      <c r="D102" s="230" t="s">
        <v>190</v>
      </c>
      <c r="E102" s="231" t="s">
        <v>426</v>
      </c>
      <c r="F102" s="232" t="s">
        <v>427</v>
      </c>
      <c r="G102" s="233" t="s">
        <v>412</v>
      </c>
      <c r="H102" s="234">
        <v>11</v>
      </c>
      <c r="I102" s="235"/>
      <c r="J102" s="236">
        <f>ROUND(I102*H102,2)</f>
        <v>0</v>
      </c>
      <c r="K102" s="232" t="s">
        <v>32</v>
      </c>
      <c r="L102" s="46"/>
      <c r="M102" s="237" t="s">
        <v>32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413</v>
      </c>
      <c r="AT102" s="241" t="s">
        <v>190</v>
      </c>
      <c r="AU102" s="241" t="s">
        <v>85</v>
      </c>
      <c r="AY102" s="18" t="s">
        <v>188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8" t="s">
        <v>85</v>
      </c>
      <c r="BK102" s="242">
        <f>ROUND(I102*H102,2)</f>
        <v>0</v>
      </c>
      <c r="BL102" s="18" t="s">
        <v>413</v>
      </c>
      <c r="BM102" s="241" t="s">
        <v>903</v>
      </c>
    </row>
    <row r="103" spans="1:47" s="2" customFormat="1" ht="12">
      <c r="A103" s="40"/>
      <c r="B103" s="41"/>
      <c r="C103" s="42"/>
      <c r="D103" s="243" t="s">
        <v>197</v>
      </c>
      <c r="E103" s="42"/>
      <c r="F103" s="244" t="s">
        <v>427</v>
      </c>
      <c r="G103" s="42"/>
      <c r="H103" s="42"/>
      <c r="I103" s="150"/>
      <c r="J103" s="42"/>
      <c r="K103" s="42"/>
      <c r="L103" s="46"/>
      <c r="M103" s="245"/>
      <c r="N103" s="24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197</v>
      </c>
      <c r="AU103" s="18" t="s">
        <v>85</v>
      </c>
    </row>
    <row r="104" spans="1:65" s="2" customFormat="1" ht="16.5" customHeight="1">
      <c r="A104" s="40"/>
      <c r="B104" s="41"/>
      <c r="C104" s="230" t="s">
        <v>224</v>
      </c>
      <c r="D104" s="230" t="s">
        <v>190</v>
      </c>
      <c r="E104" s="231" t="s">
        <v>429</v>
      </c>
      <c r="F104" s="232" t="s">
        <v>430</v>
      </c>
      <c r="G104" s="233" t="s">
        <v>213</v>
      </c>
      <c r="H104" s="234">
        <v>5</v>
      </c>
      <c r="I104" s="235"/>
      <c r="J104" s="236">
        <f>ROUND(I104*H104,2)</f>
        <v>0</v>
      </c>
      <c r="K104" s="232" t="s">
        <v>32</v>
      </c>
      <c r="L104" s="46"/>
      <c r="M104" s="237" t="s">
        <v>32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413</v>
      </c>
      <c r="AT104" s="241" t="s">
        <v>190</v>
      </c>
      <c r="AU104" s="241" t="s">
        <v>85</v>
      </c>
      <c r="AY104" s="18" t="s">
        <v>188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8" t="s">
        <v>85</v>
      </c>
      <c r="BK104" s="242">
        <f>ROUND(I104*H104,2)</f>
        <v>0</v>
      </c>
      <c r="BL104" s="18" t="s">
        <v>413</v>
      </c>
      <c r="BM104" s="241" t="s">
        <v>904</v>
      </c>
    </row>
    <row r="105" spans="1:47" s="2" customFormat="1" ht="12">
      <c r="A105" s="40"/>
      <c r="B105" s="41"/>
      <c r="C105" s="42"/>
      <c r="D105" s="243" t="s">
        <v>197</v>
      </c>
      <c r="E105" s="42"/>
      <c r="F105" s="244" t="s">
        <v>430</v>
      </c>
      <c r="G105" s="42"/>
      <c r="H105" s="42"/>
      <c r="I105" s="150"/>
      <c r="J105" s="42"/>
      <c r="K105" s="42"/>
      <c r="L105" s="46"/>
      <c r="M105" s="245"/>
      <c r="N105" s="24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197</v>
      </c>
      <c r="AU105" s="18" t="s">
        <v>85</v>
      </c>
    </row>
    <row r="106" spans="1:65" s="2" customFormat="1" ht="44.25" customHeight="1">
      <c r="A106" s="40"/>
      <c r="B106" s="41"/>
      <c r="C106" s="230" t="s">
        <v>231</v>
      </c>
      <c r="D106" s="230" t="s">
        <v>190</v>
      </c>
      <c r="E106" s="231" t="s">
        <v>432</v>
      </c>
      <c r="F106" s="232" t="s">
        <v>433</v>
      </c>
      <c r="G106" s="233" t="s">
        <v>412</v>
      </c>
      <c r="H106" s="234">
        <v>1</v>
      </c>
      <c r="I106" s="235"/>
      <c r="J106" s="236">
        <f>ROUND(I106*H106,2)</f>
        <v>0</v>
      </c>
      <c r="K106" s="232" t="s">
        <v>32</v>
      </c>
      <c r="L106" s="46"/>
      <c r="M106" s="237" t="s">
        <v>32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413</v>
      </c>
      <c r="AT106" s="241" t="s">
        <v>190</v>
      </c>
      <c r="AU106" s="241" t="s">
        <v>85</v>
      </c>
      <c r="AY106" s="18" t="s">
        <v>188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8" t="s">
        <v>85</v>
      </c>
      <c r="BK106" s="242">
        <f>ROUND(I106*H106,2)</f>
        <v>0</v>
      </c>
      <c r="BL106" s="18" t="s">
        <v>413</v>
      </c>
      <c r="BM106" s="241" t="s">
        <v>905</v>
      </c>
    </row>
    <row r="107" spans="1:47" s="2" customFormat="1" ht="12">
      <c r="A107" s="40"/>
      <c r="B107" s="41"/>
      <c r="C107" s="42"/>
      <c r="D107" s="243" t="s">
        <v>197</v>
      </c>
      <c r="E107" s="42"/>
      <c r="F107" s="244" t="s">
        <v>433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197</v>
      </c>
      <c r="AU107" s="18" t="s">
        <v>85</v>
      </c>
    </row>
    <row r="108" spans="1:65" s="2" customFormat="1" ht="66.75" customHeight="1">
      <c r="A108" s="40"/>
      <c r="B108" s="41"/>
      <c r="C108" s="230" t="s">
        <v>237</v>
      </c>
      <c r="D108" s="230" t="s">
        <v>190</v>
      </c>
      <c r="E108" s="231" t="s">
        <v>435</v>
      </c>
      <c r="F108" s="232" t="s">
        <v>436</v>
      </c>
      <c r="G108" s="233" t="s">
        <v>412</v>
      </c>
      <c r="H108" s="234">
        <v>11</v>
      </c>
      <c r="I108" s="235"/>
      <c r="J108" s="236">
        <f>ROUND(I108*H108,2)</f>
        <v>0</v>
      </c>
      <c r="K108" s="232" t="s">
        <v>32</v>
      </c>
      <c r="L108" s="46"/>
      <c r="M108" s="237" t="s">
        <v>32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413</v>
      </c>
      <c r="AT108" s="241" t="s">
        <v>190</v>
      </c>
      <c r="AU108" s="241" t="s">
        <v>85</v>
      </c>
      <c r="AY108" s="18" t="s">
        <v>188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8" t="s">
        <v>85</v>
      </c>
      <c r="BK108" s="242">
        <f>ROUND(I108*H108,2)</f>
        <v>0</v>
      </c>
      <c r="BL108" s="18" t="s">
        <v>413</v>
      </c>
      <c r="BM108" s="241" t="s">
        <v>906</v>
      </c>
    </row>
    <row r="109" spans="1:47" s="2" customFormat="1" ht="12">
      <c r="A109" s="40"/>
      <c r="B109" s="41"/>
      <c r="C109" s="42"/>
      <c r="D109" s="243" t="s">
        <v>197</v>
      </c>
      <c r="E109" s="42"/>
      <c r="F109" s="244" t="s">
        <v>438</v>
      </c>
      <c r="G109" s="42"/>
      <c r="H109" s="42"/>
      <c r="I109" s="150"/>
      <c r="J109" s="42"/>
      <c r="K109" s="42"/>
      <c r="L109" s="46"/>
      <c r="M109" s="245"/>
      <c r="N109" s="24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197</v>
      </c>
      <c r="AU109" s="18" t="s">
        <v>85</v>
      </c>
    </row>
    <row r="110" spans="1:65" s="2" customFormat="1" ht="55.5" customHeight="1">
      <c r="A110" s="40"/>
      <c r="B110" s="41"/>
      <c r="C110" s="230" t="s">
        <v>243</v>
      </c>
      <c r="D110" s="230" t="s">
        <v>190</v>
      </c>
      <c r="E110" s="231" t="s">
        <v>439</v>
      </c>
      <c r="F110" s="232" t="s">
        <v>440</v>
      </c>
      <c r="G110" s="233" t="s">
        <v>412</v>
      </c>
      <c r="H110" s="234">
        <v>11</v>
      </c>
      <c r="I110" s="235"/>
      <c r="J110" s="236">
        <f>ROUND(I110*H110,2)</f>
        <v>0</v>
      </c>
      <c r="K110" s="232" t="s">
        <v>32</v>
      </c>
      <c r="L110" s="46"/>
      <c r="M110" s="237" t="s">
        <v>32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413</v>
      </c>
      <c r="AT110" s="241" t="s">
        <v>190</v>
      </c>
      <c r="AU110" s="241" t="s">
        <v>85</v>
      </c>
      <c r="AY110" s="18" t="s">
        <v>188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8" t="s">
        <v>85</v>
      </c>
      <c r="BK110" s="242">
        <f>ROUND(I110*H110,2)</f>
        <v>0</v>
      </c>
      <c r="BL110" s="18" t="s">
        <v>413</v>
      </c>
      <c r="BM110" s="241" t="s">
        <v>907</v>
      </c>
    </row>
    <row r="111" spans="1:47" s="2" customFormat="1" ht="12">
      <c r="A111" s="40"/>
      <c r="B111" s="41"/>
      <c r="C111" s="42"/>
      <c r="D111" s="243" t="s">
        <v>197</v>
      </c>
      <c r="E111" s="42"/>
      <c r="F111" s="244" t="s">
        <v>440</v>
      </c>
      <c r="G111" s="42"/>
      <c r="H111" s="42"/>
      <c r="I111" s="150"/>
      <c r="J111" s="42"/>
      <c r="K111" s="42"/>
      <c r="L111" s="46"/>
      <c r="M111" s="245"/>
      <c r="N111" s="24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197</v>
      </c>
      <c r="AU111" s="18" t="s">
        <v>85</v>
      </c>
    </row>
    <row r="112" spans="1:65" s="2" customFormat="1" ht="55.5" customHeight="1">
      <c r="A112" s="40"/>
      <c r="B112" s="41"/>
      <c r="C112" s="230" t="s">
        <v>248</v>
      </c>
      <c r="D112" s="230" t="s">
        <v>190</v>
      </c>
      <c r="E112" s="231" t="s">
        <v>442</v>
      </c>
      <c r="F112" s="232" t="s">
        <v>443</v>
      </c>
      <c r="G112" s="233" t="s">
        <v>412</v>
      </c>
      <c r="H112" s="234">
        <v>1</v>
      </c>
      <c r="I112" s="235"/>
      <c r="J112" s="236">
        <f>ROUND(I112*H112,2)</f>
        <v>0</v>
      </c>
      <c r="K112" s="232" t="s">
        <v>32</v>
      </c>
      <c r="L112" s="46"/>
      <c r="M112" s="237" t="s">
        <v>32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413</v>
      </c>
      <c r="AT112" s="241" t="s">
        <v>190</v>
      </c>
      <c r="AU112" s="241" t="s">
        <v>85</v>
      </c>
      <c r="AY112" s="18" t="s">
        <v>188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8" t="s">
        <v>85</v>
      </c>
      <c r="BK112" s="242">
        <f>ROUND(I112*H112,2)</f>
        <v>0</v>
      </c>
      <c r="BL112" s="18" t="s">
        <v>413</v>
      </c>
      <c r="BM112" s="241" t="s">
        <v>908</v>
      </c>
    </row>
    <row r="113" spans="1:47" s="2" customFormat="1" ht="12">
      <c r="A113" s="40"/>
      <c r="B113" s="41"/>
      <c r="C113" s="42"/>
      <c r="D113" s="243" t="s">
        <v>197</v>
      </c>
      <c r="E113" s="42"/>
      <c r="F113" s="244" t="s">
        <v>445</v>
      </c>
      <c r="G113" s="42"/>
      <c r="H113" s="42"/>
      <c r="I113" s="150"/>
      <c r="J113" s="42"/>
      <c r="K113" s="42"/>
      <c r="L113" s="46"/>
      <c r="M113" s="245"/>
      <c r="N113" s="24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197</v>
      </c>
      <c r="AU113" s="18" t="s">
        <v>85</v>
      </c>
    </row>
    <row r="114" spans="1:65" s="2" customFormat="1" ht="33" customHeight="1">
      <c r="A114" s="40"/>
      <c r="B114" s="41"/>
      <c r="C114" s="230" t="s">
        <v>256</v>
      </c>
      <c r="D114" s="230" t="s">
        <v>190</v>
      </c>
      <c r="E114" s="231" t="s">
        <v>446</v>
      </c>
      <c r="F114" s="232" t="s">
        <v>447</v>
      </c>
      <c r="G114" s="233" t="s">
        <v>412</v>
      </c>
      <c r="H114" s="234">
        <v>11</v>
      </c>
      <c r="I114" s="235"/>
      <c r="J114" s="236">
        <f>ROUND(I114*H114,2)</f>
        <v>0</v>
      </c>
      <c r="K114" s="232" t="s">
        <v>32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413</v>
      </c>
      <c r="AT114" s="241" t="s">
        <v>190</v>
      </c>
      <c r="AU114" s="241" t="s">
        <v>85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413</v>
      </c>
      <c r="BM114" s="241" t="s">
        <v>909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447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85</v>
      </c>
    </row>
    <row r="116" spans="1:65" s="2" customFormat="1" ht="33" customHeight="1">
      <c r="A116" s="40"/>
      <c r="B116" s="41"/>
      <c r="C116" s="230" t="s">
        <v>262</v>
      </c>
      <c r="D116" s="230" t="s">
        <v>190</v>
      </c>
      <c r="E116" s="231" t="s">
        <v>449</v>
      </c>
      <c r="F116" s="232" t="s">
        <v>450</v>
      </c>
      <c r="G116" s="233" t="s">
        <v>412</v>
      </c>
      <c r="H116" s="234">
        <v>11</v>
      </c>
      <c r="I116" s="235"/>
      <c r="J116" s="236">
        <f>ROUND(I116*H116,2)</f>
        <v>0</v>
      </c>
      <c r="K116" s="232" t="s">
        <v>32</v>
      </c>
      <c r="L116" s="46"/>
      <c r="M116" s="237" t="s">
        <v>32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413</v>
      </c>
      <c r="AT116" s="241" t="s">
        <v>190</v>
      </c>
      <c r="AU116" s="241" t="s">
        <v>85</v>
      </c>
      <c r="AY116" s="18" t="s">
        <v>188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8" t="s">
        <v>85</v>
      </c>
      <c r="BK116" s="242">
        <f>ROUND(I116*H116,2)</f>
        <v>0</v>
      </c>
      <c r="BL116" s="18" t="s">
        <v>413</v>
      </c>
      <c r="BM116" s="241" t="s">
        <v>910</v>
      </c>
    </row>
    <row r="117" spans="1:47" s="2" customFormat="1" ht="12">
      <c r="A117" s="40"/>
      <c r="B117" s="41"/>
      <c r="C117" s="42"/>
      <c r="D117" s="243" t="s">
        <v>197</v>
      </c>
      <c r="E117" s="42"/>
      <c r="F117" s="244" t="s">
        <v>450</v>
      </c>
      <c r="G117" s="42"/>
      <c r="H117" s="42"/>
      <c r="I117" s="150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197</v>
      </c>
      <c r="AU117" s="18" t="s">
        <v>85</v>
      </c>
    </row>
    <row r="118" spans="1:65" s="2" customFormat="1" ht="55.5" customHeight="1">
      <c r="A118" s="40"/>
      <c r="B118" s="41"/>
      <c r="C118" s="230" t="s">
        <v>270</v>
      </c>
      <c r="D118" s="230" t="s">
        <v>190</v>
      </c>
      <c r="E118" s="231" t="s">
        <v>452</v>
      </c>
      <c r="F118" s="232" t="s">
        <v>453</v>
      </c>
      <c r="G118" s="233" t="s">
        <v>412</v>
      </c>
      <c r="H118" s="234">
        <v>11</v>
      </c>
      <c r="I118" s="235"/>
      <c r="J118" s="236">
        <f>ROUND(I118*H118,2)</f>
        <v>0</v>
      </c>
      <c r="K118" s="232" t="s">
        <v>32</v>
      </c>
      <c r="L118" s="46"/>
      <c r="M118" s="237" t="s">
        <v>32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413</v>
      </c>
      <c r="AT118" s="241" t="s">
        <v>190</v>
      </c>
      <c r="AU118" s="241" t="s">
        <v>85</v>
      </c>
      <c r="AY118" s="18" t="s">
        <v>188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8" t="s">
        <v>85</v>
      </c>
      <c r="BK118" s="242">
        <f>ROUND(I118*H118,2)</f>
        <v>0</v>
      </c>
      <c r="BL118" s="18" t="s">
        <v>413</v>
      </c>
      <c r="BM118" s="241" t="s">
        <v>911</v>
      </c>
    </row>
    <row r="119" spans="1:47" s="2" customFormat="1" ht="12">
      <c r="A119" s="40"/>
      <c r="B119" s="41"/>
      <c r="C119" s="42"/>
      <c r="D119" s="243" t="s">
        <v>197</v>
      </c>
      <c r="E119" s="42"/>
      <c r="F119" s="244" t="s">
        <v>912</v>
      </c>
      <c r="G119" s="42"/>
      <c r="H119" s="42"/>
      <c r="I119" s="150"/>
      <c r="J119" s="42"/>
      <c r="K119" s="42"/>
      <c r="L119" s="46"/>
      <c r="M119" s="245"/>
      <c r="N119" s="24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197</v>
      </c>
      <c r="AU119" s="18" t="s">
        <v>85</v>
      </c>
    </row>
    <row r="120" spans="1:65" s="2" customFormat="1" ht="66.75" customHeight="1">
      <c r="A120" s="40"/>
      <c r="B120" s="41"/>
      <c r="C120" s="230" t="s">
        <v>276</v>
      </c>
      <c r="D120" s="230" t="s">
        <v>190</v>
      </c>
      <c r="E120" s="231" t="s">
        <v>456</v>
      </c>
      <c r="F120" s="232" t="s">
        <v>457</v>
      </c>
      <c r="G120" s="233" t="s">
        <v>412</v>
      </c>
      <c r="H120" s="234">
        <v>1</v>
      </c>
      <c r="I120" s="235"/>
      <c r="J120" s="236">
        <f>ROUND(I120*H120,2)</f>
        <v>0</v>
      </c>
      <c r="K120" s="232" t="s">
        <v>32</v>
      </c>
      <c r="L120" s="46"/>
      <c r="M120" s="237" t="s">
        <v>32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413</v>
      </c>
      <c r="AT120" s="241" t="s">
        <v>190</v>
      </c>
      <c r="AU120" s="241" t="s">
        <v>85</v>
      </c>
      <c r="AY120" s="18" t="s">
        <v>188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8" t="s">
        <v>85</v>
      </c>
      <c r="BK120" s="242">
        <f>ROUND(I120*H120,2)</f>
        <v>0</v>
      </c>
      <c r="BL120" s="18" t="s">
        <v>413</v>
      </c>
      <c r="BM120" s="241" t="s">
        <v>913</v>
      </c>
    </row>
    <row r="121" spans="1:47" s="2" customFormat="1" ht="12">
      <c r="A121" s="40"/>
      <c r="B121" s="41"/>
      <c r="C121" s="42"/>
      <c r="D121" s="243" t="s">
        <v>197</v>
      </c>
      <c r="E121" s="42"/>
      <c r="F121" s="244" t="s">
        <v>914</v>
      </c>
      <c r="G121" s="42"/>
      <c r="H121" s="42"/>
      <c r="I121" s="150"/>
      <c r="J121" s="42"/>
      <c r="K121" s="42"/>
      <c r="L121" s="46"/>
      <c r="M121" s="245"/>
      <c r="N121" s="24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197</v>
      </c>
      <c r="AU121" s="18" t="s">
        <v>85</v>
      </c>
    </row>
    <row r="122" spans="1:65" s="2" customFormat="1" ht="16.5" customHeight="1">
      <c r="A122" s="40"/>
      <c r="B122" s="41"/>
      <c r="C122" s="230" t="s">
        <v>8</v>
      </c>
      <c r="D122" s="230" t="s">
        <v>190</v>
      </c>
      <c r="E122" s="231" t="s">
        <v>460</v>
      </c>
      <c r="F122" s="232" t="s">
        <v>461</v>
      </c>
      <c r="G122" s="233" t="s">
        <v>417</v>
      </c>
      <c r="H122" s="234">
        <v>260</v>
      </c>
      <c r="I122" s="235"/>
      <c r="J122" s="236">
        <f>ROUND(I122*H122,2)</f>
        <v>0</v>
      </c>
      <c r="K122" s="232" t="s">
        <v>32</v>
      </c>
      <c r="L122" s="46"/>
      <c r="M122" s="237" t="s">
        <v>32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413</v>
      </c>
      <c r="AT122" s="241" t="s">
        <v>190</v>
      </c>
      <c r="AU122" s="241" t="s">
        <v>85</v>
      </c>
      <c r="AY122" s="18" t="s">
        <v>188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8" t="s">
        <v>85</v>
      </c>
      <c r="BK122" s="242">
        <f>ROUND(I122*H122,2)</f>
        <v>0</v>
      </c>
      <c r="BL122" s="18" t="s">
        <v>413</v>
      </c>
      <c r="BM122" s="241" t="s">
        <v>915</v>
      </c>
    </row>
    <row r="123" spans="1:47" s="2" customFormat="1" ht="12">
      <c r="A123" s="40"/>
      <c r="B123" s="41"/>
      <c r="C123" s="42"/>
      <c r="D123" s="243" t="s">
        <v>197</v>
      </c>
      <c r="E123" s="42"/>
      <c r="F123" s="244" t="s">
        <v>461</v>
      </c>
      <c r="G123" s="42"/>
      <c r="H123" s="42"/>
      <c r="I123" s="150"/>
      <c r="J123" s="42"/>
      <c r="K123" s="42"/>
      <c r="L123" s="46"/>
      <c r="M123" s="245"/>
      <c r="N123" s="24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197</v>
      </c>
      <c r="AU123" s="18" t="s">
        <v>85</v>
      </c>
    </row>
    <row r="124" spans="1:65" s="2" customFormat="1" ht="44.25" customHeight="1">
      <c r="A124" s="40"/>
      <c r="B124" s="41"/>
      <c r="C124" s="230" t="s">
        <v>285</v>
      </c>
      <c r="D124" s="230" t="s">
        <v>190</v>
      </c>
      <c r="E124" s="231" t="s">
        <v>463</v>
      </c>
      <c r="F124" s="232" t="s">
        <v>464</v>
      </c>
      <c r="G124" s="233" t="s">
        <v>412</v>
      </c>
      <c r="H124" s="234">
        <v>1</v>
      </c>
      <c r="I124" s="235"/>
      <c r="J124" s="236">
        <f>ROUND(I124*H124,2)</f>
        <v>0</v>
      </c>
      <c r="K124" s="232" t="s">
        <v>32</v>
      </c>
      <c r="L124" s="46"/>
      <c r="M124" s="237" t="s">
        <v>32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413</v>
      </c>
      <c r="AT124" s="241" t="s">
        <v>190</v>
      </c>
      <c r="AU124" s="241" t="s">
        <v>85</v>
      </c>
      <c r="AY124" s="18" t="s">
        <v>188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8" t="s">
        <v>85</v>
      </c>
      <c r="BK124" s="242">
        <f>ROUND(I124*H124,2)</f>
        <v>0</v>
      </c>
      <c r="BL124" s="18" t="s">
        <v>413</v>
      </c>
      <c r="BM124" s="241" t="s">
        <v>916</v>
      </c>
    </row>
    <row r="125" spans="1:47" s="2" customFormat="1" ht="12">
      <c r="A125" s="40"/>
      <c r="B125" s="41"/>
      <c r="C125" s="42"/>
      <c r="D125" s="243" t="s">
        <v>197</v>
      </c>
      <c r="E125" s="42"/>
      <c r="F125" s="244" t="s">
        <v>464</v>
      </c>
      <c r="G125" s="42"/>
      <c r="H125" s="42"/>
      <c r="I125" s="150"/>
      <c r="J125" s="42"/>
      <c r="K125" s="42"/>
      <c r="L125" s="46"/>
      <c r="M125" s="245"/>
      <c r="N125" s="24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197</v>
      </c>
      <c r="AU125" s="18" t="s">
        <v>85</v>
      </c>
    </row>
    <row r="126" spans="1:65" s="2" customFormat="1" ht="33" customHeight="1">
      <c r="A126" s="40"/>
      <c r="B126" s="41"/>
      <c r="C126" s="230" t="s">
        <v>292</v>
      </c>
      <c r="D126" s="230" t="s">
        <v>190</v>
      </c>
      <c r="E126" s="231" t="s">
        <v>917</v>
      </c>
      <c r="F126" s="232" t="s">
        <v>918</v>
      </c>
      <c r="G126" s="233" t="s">
        <v>412</v>
      </c>
      <c r="H126" s="234">
        <v>1</v>
      </c>
      <c r="I126" s="235"/>
      <c r="J126" s="236">
        <f>ROUND(I126*H126,2)</f>
        <v>0</v>
      </c>
      <c r="K126" s="232" t="s">
        <v>32</v>
      </c>
      <c r="L126" s="46"/>
      <c r="M126" s="237" t="s">
        <v>32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413</v>
      </c>
      <c r="AT126" s="241" t="s">
        <v>190</v>
      </c>
      <c r="AU126" s="241" t="s">
        <v>85</v>
      </c>
      <c r="AY126" s="18" t="s">
        <v>188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8" t="s">
        <v>85</v>
      </c>
      <c r="BK126" s="242">
        <f>ROUND(I126*H126,2)</f>
        <v>0</v>
      </c>
      <c r="BL126" s="18" t="s">
        <v>413</v>
      </c>
      <c r="BM126" s="241" t="s">
        <v>919</v>
      </c>
    </row>
    <row r="127" spans="1:47" s="2" customFormat="1" ht="12">
      <c r="A127" s="40"/>
      <c r="B127" s="41"/>
      <c r="C127" s="42"/>
      <c r="D127" s="243" t="s">
        <v>197</v>
      </c>
      <c r="E127" s="42"/>
      <c r="F127" s="244" t="s">
        <v>918</v>
      </c>
      <c r="G127" s="42"/>
      <c r="H127" s="42"/>
      <c r="I127" s="150"/>
      <c r="J127" s="42"/>
      <c r="K127" s="42"/>
      <c r="L127" s="46"/>
      <c r="M127" s="245"/>
      <c r="N127" s="24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197</v>
      </c>
      <c r="AU127" s="18" t="s">
        <v>85</v>
      </c>
    </row>
    <row r="128" spans="1:65" s="2" customFormat="1" ht="16.5" customHeight="1">
      <c r="A128" s="40"/>
      <c r="B128" s="41"/>
      <c r="C128" s="230" t="s">
        <v>297</v>
      </c>
      <c r="D128" s="230" t="s">
        <v>190</v>
      </c>
      <c r="E128" s="231" t="s">
        <v>466</v>
      </c>
      <c r="F128" s="232" t="s">
        <v>467</v>
      </c>
      <c r="G128" s="233" t="s">
        <v>417</v>
      </c>
      <c r="H128" s="234">
        <v>260</v>
      </c>
      <c r="I128" s="235"/>
      <c r="J128" s="236">
        <f>ROUND(I128*H128,2)</f>
        <v>0</v>
      </c>
      <c r="K128" s="232" t="s">
        <v>32</v>
      </c>
      <c r="L128" s="46"/>
      <c r="M128" s="237" t="s">
        <v>32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413</v>
      </c>
      <c r="AT128" s="241" t="s">
        <v>190</v>
      </c>
      <c r="AU128" s="241" t="s">
        <v>85</v>
      </c>
      <c r="AY128" s="18" t="s">
        <v>188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8" t="s">
        <v>85</v>
      </c>
      <c r="BK128" s="242">
        <f>ROUND(I128*H128,2)</f>
        <v>0</v>
      </c>
      <c r="BL128" s="18" t="s">
        <v>413</v>
      </c>
      <c r="BM128" s="241" t="s">
        <v>920</v>
      </c>
    </row>
    <row r="129" spans="1:47" s="2" customFormat="1" ht="12">
      <c r="A129" s="40"/>
      <c r="B129" s="41"/>
      <c r="C129" s="42"/>
      <c r="D129" s="243" t="s">
        <v>197</v>
      </c>
      <c r="E129" s="42"/>
      <c r="F129" s="244" t="s">
        <v>467</v>
      </c>
      <c r="G129" s="42"/>
      <c r="H129" s="42"/>
      <c r="I129" s="150"/>
      <c r="J129" s="42"/>
      <c r="K129" s="42"/>
      <c r="L129" s="46"/>
      <c r="M129" s="245"/>
      <c r="N129" s="24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197</v>
      </c>
      <c r="AU129" s="18" t="s">
        <v>85</v>
      </c>
    </row>
    <row r="130" spans="1:65" s="2" customFormat="1" ht="16.5" customHeight="1">
      <c r="A130" s="40"/>
      <c r="B130" s="41"/>
      <c r="C130" s="230" t="s">
        <v>305</v>
      </c>
      <c r="D130" s="230" t="s">
        <v>190</v>
      </c>
      <c r="E130" s="231" t="s">
        <v>469</v>
      </c>
      <c r="F130" s="232" t="s">
        <v>470</v>
      </c>
      <c r="G130" s="233" t="s">
        <v>220</v>
      </c>
      <c r="H130" s="234">
        <v>7.8</v>
      </c>
      <c r="I130" s="235"/>
      <c r="J130" s="236">
        <f>ROUND(I130*H130,2)</f>
        <v>0</v>
      </c>
      <c r="K130" s="232" t="s">
        <v>32</v>
      </c>
      <c r="L130" s="46"/>
      <c r="M130" s="237" t="s">
        <v>32</v>
      </c>
      <c r="N130" s="238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413</v>
      </c>
      <c r="AT130" s="241" t="s">
        <v>190</v>
      </c>
      <c r="AU130" s="241" t="s">
        <v>85</v>
      </c>
      <c r="AY130" s="18" t="s">
        <v>188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8" t="s">
        <v>85</v>
      </c>
      <c r="BK130" s="242">
        <f>ROUND(I130*H130,2)</f>
        <v>0</v>
      </c>
      <c r="BL130" s="18" t="s">
        <v>413</v>
      </c>
      <c r="BM130" s="241" t="s">
        <v>921</v>
      </c>
    </row>
    <row r="131" spans="1:47" s="2" customFormat="1" ht="12">
      <c r="A131" s="40"/>
      <c r="B131" s="41"/>
      <c r="C131" s="42"/>
      <c r="D131" s="243" t="s">
        <v>197</v>
      </c>
      <c r="E131" s="42"/>
      <c r="F131" s="244" t="s">
        <v>470</v>
      </c>
      <c r="G131" s="42"/>
      <c r="H131" s="42"/>
      <c r="I131" s="150"/>
      <c r="J131" s="42"/>
      <c r="K131" s="42"/>
      <c r="L131" s="46"/>
      <c r="M131" s="245"/>
      <c r="N131" s="24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197</v>
      </c>
      <c r="AU131" s="18" t="s">
        <v>85</v>
      </c>
    </row>
    <row r="132" spans="1:51" s="13" customFormat="1" ht="12">
      <c r="A132" s="13"/>
      <c r="B132" s="247"/>
      <c r="C132" s="248"/>
      <c r="D132" s="243" t="s">
        <v>199</v>
      </c>
      <c r="E132" s="249" t="s">
        <v>32</v>
      </c>
      <c r="F132" s="250" t="s">
        <v>922</v>
      </c>
      <c r="G132" s="248"/>
      <c r="H132" s="251">
        <v>7.8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7" t="s">
        <v>199</v>
      </c>
      <c r="AU132" s="257" t="s">
        <v>85</v>
      </c>
      <c r="AV132" s="13" t="s">
        <v>87</v>
      </c>
      <c r="AW132" s="13" t="s">
        <v>39</v>
      </c>
      <c r="AX132" s="13" t="s">
        <v>85</v>
      </c>
      <c r="AY132" s="257" t="s">
        <v>188</v>
      </c>
    </row>
    <row r="133" spans="1:65" s="2" customFormat="1" ht="16.5" customHeight="1">
      <c r="A133" s="40"/>
      <c r="B133" s="41"/>
      <c r="C133" s="230" t="s">
        <v>310</v>
      </c>
      <c r="D133" s="230" t="s">
        <v>190</v>
      </c>
      <c r="E133" s="231" t="s">
        <v>473</v>
      </c>
      <c r="F133" s="232" t="s">
        <v>474</v>
      </c>
      <c r="G133" s="233" t="s">
        <v>417</v>
      </c>
      <c r="H133" s="234">
        <v>6087</v>
      </c>
      <c r="I133" s="235"/>
      <c r="J133" s="236">
        <f>ROUND(I133*H133,2)</f>
        <v>0</v>
      </c>
      <c r="K133" s="232" t="s">
        <v>32</v>
      </c>
      <c r="L133" s="46"/>
      <c r="M133" s="237" t="s">
        <v>32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413</v>
      </c>
      <c r="AT133" s="241" t="s">
        <v>190</v>
      </c>
      <c r="AU133" s="241" t="s">
        <v>85</v>
      </c>
      <c r="AY133" s="18" t="s">
        <v>188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8" t="s">
        <v>85</v>
      </c>
      <c r="BK133" s="242">
        <f>ROUND(I133*H133,2)</f>
        <v>0</v>
      </c>
      <c r="BL133" s="18" t="s">
        <v>413</v>
      </c>
      <c r="BM133" s="241" t="s">
        <v>923</v>
      </c>
    </row>
    <row r="134" spans="1:47" s="2" customFormat="1" ht="12">
      <c r="A134" s="40"/>
      <c r="B134" s="41"/>
      <c r="C134" s="42"/>
      <c r="D134" s="243" t="s">
        <v>197</v>
      </c>
      <c r="E134" s="42"/>
      <c r="F134" s="244" t="s">
        <v>474</v>
      </c>
      <c r="G134" s="42"/>
      <c r="H134" s="42"/>
      <c r="I134" s="150"/>
      <c r="J134" s="42"/>
      <c r="K134" s="42"/>
      <c r="L134" s="46"/>
      <c r="M134" s="245"/>
      <c r="N134" s="24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197</v>
      </c>
      <c r="AU134" s="18" t="s">
        <v>85</v>
      </c>
    </row>
    <row r="135" spans="1:65" s="2" customFormat="1" ht="16.5" customHeight="1">
      <c r="A135" s="40"/>
      <c r="B135" s="41"/>
      <c r="C135" s="230" t="s">
        <v>7</v>
      </c>
      <c r="D135" s="230" t="s">
        <v>190</v>
      </c>
      <c r="E135" s="231" t="s">
        <v>477</v>
      </c>
      <c r="F135" s="232" t="s">
        <v>478</v>
      </c>
      <c r="G135" s="233" t="s">
        <v>417</v>
      </c>
      <c r="H135" s="234">
        <v>260</v>
      </c>
      <c r="I135" s="235"/>
      <c r="J135" s="236">
        <f>ROUND(I135*H135,2)</f>
        <v>0</v>
      </c>
      <c r="K135" s="232" t="s">
        <v>32</v>
      </c>
      <c r="L135" s="46"/>
      <c r="M135" s="237" t="s">
        <v>32</v>
      </c>
      <c r="N135" s="238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413</v>
      </c>
      <c r="AT135" s="241" t="s">
        <v>190</v>
      </c>
      <c r="AU135" s="241" t="s">
        <v>85</v>
      </c>
      <c r="AY135" s="18" t="s">
        <v>188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8" t="s">
        <v>85</v>
      </c>
      <c r="BK135" s="242">
        <f>ROUND(I135*H135,2)</f>
        <v>0</v>
      </c>
      <c r="BL135" s="18" t="s">
        <v>413</v>
      </c>
      <c r="BM135" s="241" t="s">
        <v>924</v>
      </c>
    </row>
    <row r="136" spans="1:47" s="2" customFormat="1" ht="12">
      <c r="A136" s="40"/>
      <c r="B136" s="41"/>
      <c r="C136" s="42"/>
      <c r="D136" s="243" t="s">
        <v>197</v>
      </c>
      <c r="E136" s="42"/>
      <c r="F136" s="244" t="s">
        <v>478</v>
      </c>
      <c r="G136" s="42"/>
      <c r="H136" s="42"/>
      <c r="I136" s="150"/>
      <c r="J136" s="42"/>
      <c r="K136" s="42"/>
      <c r="L136" s="46"/>
      <c r="M136" s="245"/>
      <c r="N136" s="24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197</v>
      </c>
      <c r="AU136" s="18" t="s">
        <v>85</v>
      </c>
    </row>
    <row r="137" spans="1:65" s="2" customFormat="1" ht="16.5" customHeight="1">
      <c r="A137" s="40"/>
      <c r="B137" s="41"/>
      <c r="C137" s="230" t="s">
        <v>483</v>
      </c>
      <c r="D137" s="230" t="s">
        <v>190</v>
      </c>
      <c r="E137" s="231" t="s">
        <v>480</v>
      </c>
      <c r="F137" s="232" t="s">
        <v>481</v>
      </c>
      <c r="G137" s="233" t="s">
        <v>213</v>
      </c>
      <c r="H137" s="234">
        <v>99</v>
      </c>
      <c r="I137" s="235"/>
      <c r="J137" s="236">
        <f>ROUND(I137*H137,2)</f>
        <v>0</v>
      </c>
      <c r="K137" s="232" t="s">
        <v>32</v>
      </c>
      <c r="L137" s="46"/>
      <c r="M137" s="237" t="s">
        <v>32</v>
      </c>
      <c r="N137" s="238" t="s">
        <v>49</v>
      </c>
      <c r="O137" s="86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413</v>
      </c>
      <c r="AT137" s="241" t="s">
        <v>190</v>
      </c>
      <c r="AU137" s="241" t="s">
        <v>85</v>
      </c>
      <c r="AY137" s="18" t="s">
        <v>188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8" t="s">
        <v>85</v>
      </c>
      <c r="BK137" s="242">
        <f>ROUND(I137*H137,2)</f>
        <v>0</v>
      </c>
      <c r="BL137" s="18" t="s">
        <v>413</v>
      </c>
      <c r="BM137" s="241" t="s">
        <v>925</v>
      </c>
    </row>
    <row r="138" spans="1:47" s="2" customFormat="1" ht="12">
      <c r="A138" s="40"/>
      <c r="B138" s="41"/>
      <c r="C138" s="42"/>
      <c r="D138" s="243" t="s">
        <v>197</v>
      </c>
      <c r="E138" s="42"/>
      <c r="F138" s="244" t="s">
        <v>481</v>
      </c>
      <c r="G138" s="42"/>
      <c r="H138" s="42"/>
      <c r="I138" s="150"/>
      <c r="J138" s="42"/>
      <c r="K138" s="42"/>
      <c r="L138" s="46"/>
      <c r="M138" s="245"/>
      <c r="N138" s="246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197</v>
      </c>
      <c r="AU138" s="18" t="s">
        <v>85</v>
      </c>
    </row>
    <row r="139" spans="1:65" s="2" customFormat="1" ht="21.75" customHeight="1">
      <c r="A139" s="40"/>
      <c r="B139" s="41"/>
      <c r="C139" s="230" t="s">
        <v>619</v>
      </c>
      <c r="D139" s="230" t="s">
        <v>190</v>
      </c>
      <c r="E139" s="231" t="s">
        <v>484</v>
      </c>
      <c r="F139" s="232" t="s">
        <v>485</v>
      </c>
      <c r="G139" s="233" t="s">
        <v>213</v>
      </c>
      <c r="H139" s="234">
        <v>260</v>
      </c>
      <c r="I139" s="235"/>
      <c r="J139" s="236">
        <f>ROUND(I139*H139,2)</f>
        <v>0</v>
      </c>
      <c r="K139" s="232" t="s">
        <v>32</v>
      </c>
      <c r="L139" s="46"/>
      <c r="M139" s="237" t="s">
        <v>32</v>
      </c>
      <c r="N139" s="238" t="s">
        <v>49</v>
      </c>
      <c r="O139" s="86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1" t="s">
        <v>413</v>
      </c>
      <c r="AT139" s="241" t="s">
        <v>190</v>
      </c>
      <c r="AU139" s="241" t="s">
        <v>85</v>
      </c>
      <c r="AY139" s="18" t="s">
        <v>188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8" t="s">
        <v>85</v>
      </c>
      <c r="BK139" s="242">
        <f>ROUND(I139*H139,2)</f>
        <v>0</v>
      </c>
      <c r="BL139" s="18" t="s">
        <v>413</v>
      </c>
      <c r="BM139" s="241" t="s">
        <v>926</v>
      </c>
    </row>
    <row r="140" spans="1:47" s="2" customFormat="1" ht="12">
      <c r="A140" s="40"/>
      <c r="B140" s="41"/>
      <c r="C140" s="42"/>
      <c r="D140" s="243" t="s">
        <v>197</v>
      </c>
      <c r="E140" s="42"/>
      <c r="F140" s="244" t="s">
        <v>485</v>
      </c>
      <c r="G140" s="42"/>
      <c r="H140" s="42"/>
      <c r="I140" s="150"/>
      <c r="J140" s="42"/>
      <c r="K140" s="42"/>
      <c r="L140" s="46"/>
      <c r="M140" s="293"/>
      <c r="N140" s="294"/>
      <c r="O140" s="295"/>
      <c r="P140" s="295"/>
      <c r="Q140" s="295"/>
      <c r="R140" s="295"/>
      <c r="S140" s="295"/>
      <c r="T140" s="296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197</v>
      </c>
      <c r="AU140" s="18" t="s">
        <v>85</v>
      </c>
    </row>
    <row r="141" spans="1:31" s="2" customFormat="1" ht="6.95" customHeight="1">
      <c r="A141" s="40"/>
      <c r="B141" s="61"/>
      <c r="C141" s="62"/>
      <c r="D141" s="62"/>
      <c r="E141" s="62"/>
      <c r="F141" s="62"/>
      <c r="G141" s="62"/>
      <c r="H141" s="62"/>
      <c r="I141" s="178"/>
      <c r="J141" s="62"/>
      <c r="K141" s="62"/>
      <c r="L141" s="46"/>
      <c r="M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</sheetData>
  <sheetProtection password="CC35" sheet="1" objects="1" scenarios="1" formatColumns="0" formatRows="0" autoFilter="0"/>
  <autoFilter ref="C91:K14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717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770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927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ROUND(J98,2)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ROUND((SUM(BE98:BE133)),2)</f>
        <v>0</v>
      </c>
      <c r="G37" s="40"/>
      <c r="H37" s="40"/>
      <c r="I37" s="167">
        <v>0.21</v>
      </c>
      <c r="J37" s="166">
        <f>ROUND(((SUM(BE98:BE133))*I37),2)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ROUND((SUM(BF98:BF133)),2)</f>
        <v>0</v>
      </c>
      <c r="G38" s="40"/>
      <c r="H38" s="40"/>
      <c r="I38" s="167">
        <v>0.15</v>
      </c>
      <c r="J38" s="166">
        <f>ROUND(((SUM(BF98:BF133))*I38),2)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ROUND((SUM(BG98:BG133)),2)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ROUND((SUM(BH98:BH133)),2)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ROUND((SUM(BI98:BI133)),2)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717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770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B2.02.04 - Vedlejší náklady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J98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488</v>
      </c>
      <c r="E68" s="192"/>
      <c r="F68" s="192"/>
      <c r="G68" s="192"/>
      <c r="H68" s="192"/>
      <c r="I68" s="193"/>
      <c r="J68" s="194">
        <f>J99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489</v>
      </c>
      <c r="E69" s="198"/>
      <c r="F69" s="198"/>
      <c r="G69" s="198"/>
      <c r="H69" s="198"/>
      <c r="I69" s="199"/>
      <c r="J69" s="200">
        <f>J100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9"/>
      <c r="C70" s="190"/>
      <c r="D70" s="191" t="s">
        <v>490</v>
      </c>
      <c r="E70" s="192"/>
      <c r="F70" s="192"/>
      <c r="G70" s="192"/>
      <c r="H70" s="192"/>
      <c r="I70" s="193"/>
      <c r="J70" s="194">
        <f>J104</f>
        <v>0</v>
      </c>
      <c r="K70" s="190"/>
      <c r="L70" s="19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6"/>
      <c r="C71" s="126"/>
      <c r="D71" s="197" t="s">
        <v>491</v>
      </c>
      <c r="E71" s="198"/>
      <c r="F71" s="198"/>
      <c r="G71" s="198"/>
      <c r="H71" s="198"/>
      <c r="I71" s="199"/>
      <c r="J71" s="200">
        <f>J105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492</v>
      </c>
      <c r="E72" s="198"/>
      <c r="F72" s="198"/>
      <c r="G72" s="198"/>
      <c r="H72" s="198"/>
      <c r="I72" s="199"/>
      <c r="J72" s="200">
        <f>J119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6"/>
      <c r="C73" s="126"/>
      <c r="D73" s="197" t="s">
        <v>493</v>
      </c>
      <c r="E73" s="198"/>
      <c r="F73" s="198"/>
      <c r="G73" s="198"/>
      <c r="H73" s="198"/>
      <c r="I73" s="199"/>
      <c r="J73" s="200">
        <f>J127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6"/>
      <c r="C74" s="126"/>
      <c r="D74" s="197" t="s">
        <v>494</v>
      </c>
      <c r="E74" s="198"/>
      <c r="F74" s="198"/>
      <c r="G74" s="198"/>
      <c r="H74" s="198"/>
      <c r="I74" s="199"/>
      <c r="J74" s="200">
        <f>J130</f>
        <v>0</v>
      </c>
      <c r="K74" s="126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178"/>
      <c r="J76" s="62"/>
      <c r="K76" s="6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181"/>
      <c r="J80" s="64"/>
      <c r="K80" s="64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173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2" t="str">
        <f>E7</f>
        <v>II/605 Mýto</v>
      </c>
      <c r="F84" s="33"/>
      <c r="G84" s="33"/>
      <c r="H84" s="33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158</v>
      </c>
      <c r="D85" s="23"/>
      <c r="E85" s="23"/>
      <c r="F85" s="23"/>
      <c r="G85" s="23"/>
      <c r="H85" s="23"/>
      <c r="I85" s="141"/>
      <c r="J85" s="23"/>
      <c r="K85" s="23"/>
      <c r="L85" s="21"/>
    </row>
    <row r="86" spans="2:12" s="1" customFormat="1" ht="16.5" customHeight="1">
      <c r="B86" s="22"/>
      <c r="C86" s="23"/>
      <c r="D86" s="23"/>
      <c r="E86" s="182" t="s">
        <v>717</v>
      </c>
      <c r="F86" s="23"/>
      <c r="G86" s="23"/>
      <c r="H86" s="23"/>
      <c r="I86" s="141"/>
      <c r="J86" s="23"/>
      <c r="K86" s="23"/>
      <c r="L86" s="21"/>
    </row>
    <row r="87" spans="2:12" s="1" customFormat="1" ht="12" customHeight="1">
      <c r="B87" s="22"/>
      <c r="C87" s="33" t="s">
        <v>160</v>
      </c>
      <c r="D87" s="23"/>
      <c r="E87" s="23"/>
      <c r="F87" s="23"/>
      <c r="G87" s="23"/>
      <c r="H87" s="23"/>
      <c r="I87" s="141"/>
      <c r="J87" s="23"/>
      <c r="K87" s="23"/>
      <c r="L87" s="21"/>
    </row>
    <row r="88" spans="1:31" s="2" customFormat="1" ht="16.5" customHeight="1">
      <c r="A88" s="40"/>
      <c r="B88" s="41"/>
      <c r="C88" s="42"/>
      <c r="D88" s="42"/>
      <c r="E88" s="183" t="s">
        <v>770</v>
      </c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162</v>
      </c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E13</f>
        <v>B2.02.04 - Vedlejší náklady</v>
      </c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3" t="s">
        <v>22</v>
      </c>
      <c r="D92" s="42"/>
      <c r="E92" s="42"/>
      <c r="F92" s="28" t="str">
        <f>F16</f>
        <v>Mýto v Čechách</v>
      </c>
      <c r="G92" s="42"/>
      <c r="H92" s="42"/>
      <c r="I92" s="153" t="s">
        <v>24</v>
      </c>
      <c r="J92" s="74" t="str">
        <f>IF(J16="","",J16)</f>
        <v>4. 3. 2020</v>
      </c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30</v>
      </c>
      <c r="D94" s="42"/>
      <c r="E94" s="42"/>
      <c r="F94" s="28" t="str">
        <f>E19</f>
        <v>Město Mýto</v>
      </c>
      <c r="G94" s="42"/>
      <c r="H94" s="42"/>
      <c r="I94" s="153" t="s">
        <v>37</v>
      </c>
      <c r="J94" s="38" t="str">
        <f>E25</f>
        <v>Road Project s.r.o.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35</v>
      </c>
      <c r="D95" s="42"/>
      <c r="E95" s="42"/>
      <c r="F95" s="28" t="str">
        <f>IF(E22="","",E22)</f>
        <v>Vyplň údaj</v>
      </c>
      <c r="G95" s="42"/>
      <c r="H95" s="42"/>
      <c r="I95" s="153" t="s">
        <v>40</v>
      </c>
      <c r="J95" s="38" t="str">
        <f>E28</f>
        <v>Area Projekt s.r.o.</v>
      </c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202"/>
      <c r="B97" s="203"/>
      <c r="C97" s="204" t="s">
        <v>174</v>
      </c>
      <c r="D97" s="205" t="s">
        <v>63</v>
      </c>
      <c r="E97" s="205" t="s">
        <v>59</v>
      </c>
      <c r="F97" s="205" t="s">
        <v>60</v>
      </c>
      <c r="G97" s="205" t="s">
        <v>175</v>
      </c>
      <c r="H97" s="205" t="s">
        <v>176</v>
      </c>
      <c r="I97" s="206" t="s">
        <v>177</v>
      </c>
      <c r="J97" s="205" t="s">
        <v>166</v>
      </c>
      <c r="K97" s="207" t="s">
        <v>178</v>
      </c>
      <c r="L97" s="208"/>
      <c r="M97" s="94" t="s">
        <v>32</v>
      </c>
      <c r="N97" s="95" t="s">
        <v>48</v>
      </c>
      <c r="O97" s="95" t="s">
        <v>179</v>
      </c>
      <c r="P97" s="95" t="s">
        <v>180</v>
      </c>
      <c r="Q97" s="95" t="s">
        <v>181</v>
      </c>
      <c r="R97" s="95" t="s">
        <v>182</v>
      </c>
      <c r="S97" s="95" t="s">
        <v>183</v>
      </c>
      <c r="T97" s="96" t="s">
        <v>184</v>
      </c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</row>
    <row r="98" spans="1:63" s="2" customFormat="1" ht="22.8" customHeight="1">
      <c r="A98" s="40"/>
      <c r="B98" s="41"/>
      <c r="C98" s="101" t="s">
        <v>185</v>
      </c>
      <c r="D98" s="42"/>
      <c r="E98" s="42"/>
      <c r="F98" s="42"/>
      <c r="G98" s="42"/>
      <c r="H98" s="42"/>
      <c r="I98" s="150"/>
      <c r="J98" s="209">
        <f>BK98</f>
        <v>0</v>
      </c>
      <c r="K98" s="42"/>
      <c r="L98" s="46"/>
      <c r="M98" s="97"/>
      <c r="N98" s="210"/>
      <c r="O98" s="98"/>
      <c r="P98" s="211">
        <f>P99+P104</f>
        <v>0</v>
      </c>
      <c r="Q98" s="98"/>
      <c r="R98" s="211">
        <f>R99+R104</f>
        <v>0.0495</v>
      </c>
      <c r="S98" s="98"/>
      <c r="T98" s="212">
        <f>T99+T104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77</v>
      </c>
      <c r="AU98" s="18" t="s">
        <v>167</v>
      </c>
      <c r="BK98" s="213">
        <f>BK99+BK104</f>
        <v>0</v>
      </c>
    </row>
    <row r="99" spans="1:63" s="12" customFormat="1" ht="25.9" customHeight="1">
      <c r="A99" s="12"/>
      <c r="B99" s="214"/>
      <c r="C99" s="215"/>
      <c r="D99" s="216" t="s">
        <v>77</v>
      </c>
      <c r="E99" s="217" t="s">
        <v>345</v>
      </c>
      <c r="F99" s="217" t="s">
        <v>495</v>
      </c>
      <c r="G99" s="215"/>
      <c r="H99" s="215"/>
      <c r="I99" s="218"/>
      <c r="J99" s="219">
        <f>BK99</f>
        <v>0</v>
      </c>
      <c r="K99" s="215"/>
      <c r="L99" s="220"/>
      <c r="M99" s="221"/>
      <c r="N99" s="222"/>
      <c r="O99" s="222"/>
      <c r="P99" s="223">
        <f>P100</f>
        <v>0</v>
      </c>
      <c r="Q99" s="222"/>
      <c r="R99" s="223">
        <f>R100</f>
        <v>0.0495</v>
      </c>
      <c r="S99" s="222"/>
      <c r="T99" s="224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95</v>
      </c>
      <c r="AT99" s="226" t="s">
        <v>77</v>
      </c>
      <c r="AU99" s="226" t="s">
        <v>78</v>
      </c>
      <c r="AY99" s="225" t="s">
        <v>188</v>
      </c>
      <c r="BK99" s="227">
        <f>BK100</f>
        <v>0</v>
      </c>
    </row>
    <row r="100" spans="1:63" s="12" customFormat="1" ht="22.8" customHeight="1">
      <c r="A100" s="12"/>
      <c r="B100" s="214"/>
      <c r="C100" s="215"/>
      <c r="D100" s="216" t="s">
        <v>77</v>
      </c>
      <c r="E100" s="228" t="s">
        <v>496</v>
      </c>
      <c r="F100" s="228" t="s">
        <v>497</v>
      </c>
      <c r="G100" s="215"/>
      <c r="H100" s="215"/>
      <c r="I100" s="218"/>
      <c r="J100" s="229">
        <f>BK100</f>
        <v>0</v>
      </c>
      <c r="K100" s="215"/>
      <c r="L100" s="220"/>
      <c r="M100" s="221"/>
      <c r="N100" s="222"/>
      <c r="O100" s="222"/>
      <c r="P100" s="223">
        <f>SUM(P101:P103)</f>
        <v>0</v>
      </c>
      <c r="Q100" s="222"/>
      <c r="R100" s="223">
        <f>SUM(R101:R103)</f>
        <v>0.0495</v>
      </c>
      <c r="S100" s="222"/>
      <c r="T100" s="224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95</v>
      </c>
      <c r="AT100" s="226" t="s">
        <v>77</v>
      </c>
      <c r="AU100" s="226" t="s">
        <v>85</v>
      </c>
      <c r="AY100" s="225" t="s">
        <v>188</v>
      </c>
      <c r="BK100" s="227">
        <f>SUM(BK101:BK103)</f>
        <v>0</v>
      </c>
    </row>
    <row r="101" spans="1:65" s="2" customFormat="1" ht="16.5" customHeight="1">
      <c r="A101" s="40"/>
      <c r="B101" s="41"/>
      <c r="C101" s="230" t="s">
        <v>85</v>
      </c>
      <c r="D101" s="230" t="s">
        <v>190</v>
      </c>
      <c r="E101" s="231" t="s">
        <v>498</v>
      </c>
      <c r="F101" s="232" t="s">
        <v>499</v>
      </c>
      <c r="G101" s="233" t="s">
        <v>500</v>
      </c>
      <c r="H101" s="234">
        <v>5</v>
      </c>
      <c r="I101" s="235"/>
      <c r="J101" s="236">
        <f>ROUND(I101*H101,2)</f>
        <v>0</v>
      </c>
      <c r="K101" s="232" t="s">
        <v>194</v>
      </c>
      <c r="L101" s="46"/>
      <c r="M101" s="237" t="s">
        <v>32</v>
      </c>
      <c r="N101" s="238" t="s">
        <v>49</v>
      </c>
      <c r="O101" s="86"/>
      <c r="P101" s="239">
        <f>O101*H101</f>
        <v>0</v>
      </c>
      <c r="Q101" s="239">
        <v>0.0099</v>
      </c>
      <c r="R101" s="239">
        <f>Q101*H101</f>
        <v>0.0495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413</v>
      </c>
      <c r="AT101" s="241" t="s">
        <v>190</v>
      </c>
      <c r="AU101" s="241" t="s">
        <v>87</v>
      </c>
      <c r="AY101" s="18" t="s">
        <v>188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8" t="s">
        <v>85</v>
      </c>
      <c r="BK101" s="242">
        <f>ROUND(I101*H101,2)</f>
        <v>0</v>
      </c>
      <c r="BL101" s="18" t="s">
        <v>413</v>
      </c>
      <c r="BM101" s="241" t="s">
        <v>928</v>
      </c>
    </row>
    <row r="102" spans="1:47" s="2" customFormat="1" ht="12">
      <c r="A102" s="40"/>
      <c r="B102" s="41"/>
      <c r="C102" s="42"/>
      <c r="D102" s="243" t="s">
        <v>197</v>
      </c>
      <c r="E102" s="42"/>
      <c r="F102" s="244" t="s">
        <v>502</v>
      </c>
      <c r="G102" s="42"/>
      <c r="H102" s="42"/>
      <c r="I102" s="150"/>
      <c r="J102" s="42"/>
      <c r="K102" s="42"/>
      <c r="L102" s="46"/>
      <c r="M102" s="245"/>
      <c r="N102" s="24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197</v>
      </c>
      <c r="AU102" s="18" t="s">
        <v>87</v>
      </c>
    </row>
    <row r="103" spans="1:51" s="13" customFormat="1" ht="12">
      <c r="A103" s="13"/>
      <c r="B103" s="247"/>
      <c r="C103" s="248"/>
      <c r="D103" s="243" t="s">
        <v>199</v>
      </c>
      <c r="E103" s="249" t="s">
        <v>32</v>
      </c>
      <c r="F103" s="250" t="s">
        <v>503</v>
      </c>
      <c r="G103" s="248"/>
      <c r="H103" s="251">
        <v>5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7" t="s">
        <v>199</v>
      </c>
      <c r="AU103" s="257" t="s">
        <v>87</v>
      </c>
      <c r="AV103" s="13" t="s">
        <v>87</v>
      </c>
      <c r="AW103" s="13" t="s">
        <v>39</v>
      </c>
      <c r="AX103" s="13" t="s">
        <v>85</v>
      </c>
      <c r="AY103" s="257" t="s">
        <v>188</v>
      </c>
    </row>
    <row r="104" spans="1:63" s="12" customFormat="1" ht="25.9" customHeight="1">
      <c r="A104" s="12"/>
      <c r="B104" s="214"/>
      <c r="C104" s="215"/>
      <c r="D104" s="216" t="s">
        <v>77</v>
      </c>
      <c r="E104" s="217" t="s">
        <v>504</v>
      </c>
      <c r="F104" s="217" t="s">
        <v>505</v>
      </c>
      <c r="G104" s="215"/>
      <c r="H104" s="215"/>
      <c r="I104" s="218"/>
      <c r="J104" s="219">
        <f>BK104</f>
        <v>0</v>
      </c>
      <c r="K104" s="215"/>
      <c r="L104" s="220"/>
      <c r="M104" s="221"/>
      <c r="N104" s="222"/>
      <c r="O104" s="222"/>
      <c r="P104" s="223">
        <f>P105+P119+P127+P130</f>
        <v>0</v>
      </c>
      <c r="Q104" s="222"/>
      <c r="R104" s="223">
        <f>R105+R119+R127+R130</f>
        <v>0</v>
      </c>
      <c r="S104" s="222"/>
      <c r="T104" s="224">
        <f>T105+T119+T127+T130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5" t="s">
        <v>217</v>
      </c>
      <c r="AT104" s="226" t="s">
        <v>77</v>
      </c>
      <c r="AU104" s="226" t="s">
        <v>78</v>
      </c>
      <c r="AY104" s="225" t="s">
        <v>188</v>
      </c>
      <c r="BK104" s="227">
        <f>BK105+BK119+BK127+BK130</f>
        <v>0</v>
      </c>
    </row>
    <row r="105" spans="1:63" s="12" customFormat="1" ht="22.8" customHeight="1">
      <c r="A105" s="12"/>
      <c r="B105" s="214"/>
      <c r="C105" s="215"/>
      <c r="D105" s="216" t="s">
        <v>77</v>
      </c>
      <c r="E105" s="228" t="s">
        <v>506</v>
      </c>
      <c r="F105" s="228" t="s">
        <v>507</v>
      </c>
      <c r="G105" s="215"/>
      <c r="H105" s="215"/>
      <c r="I105" s="218"/>
      <c r="J105" s="229">
        <f>BK105</f>
        <v>0</v>
      </c>
      <c r="K105" s="215"/>
      <c r="L105" s="220"/>
      <c r="M105" s="221"/>
      <c r="N105" s="222"/>
      <c r="O105" s="222"/>
      <c r="P105" s="223">
        <f>SUM(P106:P118)</f>
        <v>0</v>
      </c>
      <c r="Q105" s="222"/>
      <c r="R105" s="223">
        <f>SUM(R106:R118)</f>
        <v>0</v>
      </c>
      <c r="S105" s="222"/>
      <c r="T105" s="224">
        <f>SUM(T106:T118)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5" t="s">
        <v>217</v>
      </c>
      <c r="AT105" s="226" t="s">
        <v>77</v>
      </c>
      <c r="AU105" s="226" t="s">
        <v>85</v>
      </c>
      <c r="AY105" s="225" t="s">
        <v>188</v>
      </c>
      <c r="BK105" s="227">
        <f>SUM(BK106:BK118)</f>
        <v>0</v>
      </c>
    </row>
    <row r="106" spans="1:65" s="2" customFormat="1" ht="16.5" customHeight="1">
      <c r="A106" s="40"/>
      <c r="B106" s="41"/>
      <c r="C106" s="230" t="s">
        <v>87</v>
      </c>
      <c r="D106" s="230" t="s">
        <v>190</v>
      </c>
      <c r="E106" s="231" t="s">
        <v>508</v>
      </c>
      <c r="F106" s="232" t="s">
        <v>509</v>
      </c>
      <c r="G106" s="233" t="s">
        <v>412</v>
      </c>
      <c r="H106" s="234">
        <v>1</v>
      </c>
      <c r="I106" s="235"/>
      <c r="J106" s="236">
        <f>ROUND(I106*H106,2)</f>
        <v>0</v>
      </c>
      <c r="K106" s="232" t="s">
        <v>194</v>
      </c>
      <c r="L106" s="46"/>
      <c r="M106" s="237" t="s">
        <v>32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511</v>
      </c>
      <c r="AT106" s="241" t="s">
        <v>190</v>
      </c>
      <c r="AU106" s="241" t="s">
        <v>87</v>
      </c>
      <c r="AY106" s="18" t="s">
        <v>188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8" t="s">
        <v>85</v>
      </c>
      <c r="BK106" s="242">
        <f>ROUND(I106*H106,2)</f>
        <v>0</v>
      </c>
      <c r="BL106" s="18" t="s">
        <v>511</v>
      </c>
      <c r="BM106" s="241" t="s">
        <v>929</v>
      </c>
    </row>
    <row r="107" spans="1:47" s="2" customFormat="1" ht="12">
      <c r="A107" s="40"/>
      <c r="B107" s="41"/>
      <c r="C107" s="42"/>
      <c r="D107" s="243" t="s">
        <v>197</v>
      </c>
      <c r="E107" s="42"/>
      <c r="F107" s="244" t="s">
        <v>509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197</v>
      </c>
      <c r="AU107" s="18" t="s">
        <v>87</v>
      </c>
    </row>
    <row r="108" spans="1:47" s="2" customFormat="1" ht="12">
      <c r="A108" s="40"/>
      <c r="B108" s="41"/>
      <c r="C108" s="42"/>
      <c r="D108" s="243" t="s">
        <v>302</v>
      </c>
      <c r="E108" s="42"/>
      <c r="F108" s="279" t="s">
        <v>513</v>
      </c>
      <c r="G108" s="42"/>
      <c r="H108" s="42"/>
      <c r="I108" s="150"/>
      <c r="J108" s="42"/>
      <c r="K108" s="42"/>
      <c r="L108" s="46"/>
      <c r="M108" s="245"/>
      <c r="N108" s="24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302</v>
      </c>
      <c r="AU108" s="18" t="s">
        <v>87</v>
      </c>
    </row>
    <row r="109" spans="1:65" s="2" customFormat="1" ht="16.5" customHeight="1">
      <c r="A109" s="40"/>
      <c r="B109" s="41"/>
      <c r="C109" s="230" t="s">
        <v>95</v>
      </c>
      <c r="D109" s="230" t="s">
        <v>190</v>
      </c>
      <c r="E109" s="231" t="s">
        <v>707</v>
      </c>
      <c r="F109" s="232" t="s">
        <v>518</v>
      </c>
      <c r="G109" s="233" t="s">
        <v>510</v>
      </c>
      <c r="H109" s="234">
        <v>1</v>
      </c>
      <c r="I109" s="235"/>
      <c r="J109" s="236">
        <f>ROUND(I109*H109,2)</f>
        <v>0</v>
      </c>
      <c r="K109" s="232" t="s">
        <v>32</v>
      </c>
      <c r="L109" s="46"/>
      <c r="M109" s="237" t="s">
        <v>32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511</v>
      </c>
      <c r="AT109" s="241" t="s">
        <v>190</v>
      </c>
      <c r="AU109" s="241" t="s">
        <v>87</v>
      </c>
      <c r="AY109" s="18" t="s">
        <v>188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8" t="s">
        <v>85</v>
      </c>
      <c r="BK109" s="242">
        <f>ROUND(I109*H109,2)</f>
        <v>0</v>
      </c>
      <c r="BL109" s="18" t="s">
        <v>511</v>
      </c>
      <c r="BM109" s="241" t="s">
        <v>930</v>
      </c>
    </row>
    <row r="110" spans="1:47" s="2" customFormat="1" ht="12">
      <c r="A110" s="40"/>
      <c r="B110" s="41"/>
      <c r="C110" s="42"/>
      <c r="D110" s="243" t="s">
        <v>197</v>
      </c>
      <c r="E110" s="42"/>
      <c r="F110" s="244" t="s">
        <v>521</v>
      </c>
      <c r="G110" s="42"/>
      <c r="H110" s="42"/>
      <c r="I110" s="150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197</v>
      </c>
      <c r="AU110" s="18" t="s">
        <v>87</v>
      </c>
    </row>
    <row r="111" spans="1:47" s="2" customFormat="1" ht="12">
      <c r="A111" s="40"/>
      <c r="B111" s="41"/>
      <c r="C111" s="42"/>
      <c r="D111" s="243" t="s">
        <v>302</v>
      </c>
      <c r="E111" s="42"/>
      <c r="F111" s="279" t="s">
        <v>522</v>
      </c>
      <c r="G111" s="42"/>
      <c r="H111" s="42"/>
      <c r="I111" s="150"/>
      <c r="J111" s="42"/>
      <c r="K111" s="42"/>
      <c r="L111" s="46"/>
      <c r="M111" s="245"/>
      <c r="N111" s="24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302</v>
      </c>
      <c r="AU111" s="18" t="s">
        <v>87</v>
      </c>
    </row>
    <row r="112" spans="1:65" s="2" customFormat="1" ht="16.5" customHeight="1">
      <c r="A112" s="40"/>
      <c r="B112" s="41"/>
      <c r="C112" s="230" t="s">
        <v>195</v>
      </c>
      <c r="D112" s="230" t="s">
        <v>190</v>
      </c>
      <c r="E112" s="231" t="s">
        <v>514</v>
      </c>
      <c r="F112" s="232" t="s">
        <v>515</v>
      </c>
      <c r="G112" s="233" t="s">
        <v>412</v>
      </c>
      <c r="H112" s="234">
        <v>1</v>
      </c>
      <c r="I112" s="235"/>
      <c r="J112" s="236">
        <f>ROUND(I112*H112,2)</f>
        <v>0</v>
      </c>
      <c r="K112" s="232" t="s">
        <v>194</v>
      </c>
      <c r="L112" s="46"/>
      <c r="M112" s="237" t="s">
        <v>32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511</v>
      </c>
      <c r="AT112" s="241" t="s">
        <v>190</v>
      </c>
      <c r="AU112" s="241" t="s">
        <v>87</v>
      </c>
      <c r="AY112" s="18" t="s">
        <v>188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8" t="s">
        <v>85</v>
      </c>
      <c r="BK112" s="242">
        <f>ROUND(I112*H112,2)</f>
        <v>0</v>
      </c>
      <c r="BL112" s="18" t="s">
        <v>511</v>
      </c>
      <c r="BM112" s="241" t="s">
        <v>931</v>
      </c>
    </row>
    <row r="113" spans="1:47" s="2" customFormat="1" ht="12">
      <c r="A113" s="40"/>
      <c r="B113" s="41"/>
      <c r="C113" s="42"/>
      <c r="D113" s="243" t="s">
        <v>197</v>
      </c>
      <c r="E113" s="42"/>
      <c r="F113" s="244" t="s">
        <v>515</v>
      </c>
      <c r="G113" s="42"/>
      <c r="H113" s="42"/>
      <c r="I113" s="150"/>
      <c r="J113" s="42"/>
      <c r="K113" s="42"/>
      <c r="L113" s="46"/>
      <c r="M113" s="245"/>
      <c r="N113" s="24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197</v>
      </c>
      <c r="AU113" s="18" t="s">
        <v>87</v>
      </c>
    </row>
    <row r="114" spans="1:65" s="2" customFormat="1" ht="16.5" customHeight="1">
      <c r="A114" s="40"/>
      <c r="B114" s="41"/>
      <c r="C114" s="230" t="s">
        <v>217</v>
      </c>
      <c r="D114" s="230" t="s">
        <v>190</v>
      </c>
      <c r="E114" s="231" t="s">
        <v>523</v>
      </c>
      <c r="F114" s="232" t="s">
        <v>524</v>
      </c>
      <c r="G114" s="233" t="s">
        <v>412</v>
      </c>
      <c r="H114" s="234">
        <v>1</v>
      </c>
      <c r="I114" s="235"/>
      <c r="J114" s="236">
        <f>ROUND(I114*H114,2)</f>
        <v>0</v>
      </c>
      <c r="K114" s="232" t="s">
        <v>194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511</v>
      </c>
      <c r="AT114" s="241" t="s">
        <v>190</v>
      </c>
      <c r="AU114" s="241" t="s">
        <v>87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511</v>
      </c>
      <c r="BM114" s="241" t="s">
        <v>932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524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87</v>
      </c>
    </row>
    <row r="116" spans="1:65" s="2" customFormat="1" ht="16.5" customHeight="1">
      <c r="A116" s="40"/>
      <c r="B116" s="41"/>
      <c r="C116" s="230" t="s">
        <v>224</v>
      </c>
      <c r="D116" s="230" t="s">
        <v>190</v>
      </c>
      <c r="E116" s="231" t="s">
        <v>526</v>
      </c>
      <c r="F116" s="232" t="s">
        <v>527</v>
      </c>
      <c r="G116" s="233" t="s">
        <v>412</v>
      </c>
      <c r="H116" s="234">
        <v>1</v>
      </c>
      <c r="I116" s="235"/>
      <c r="J116" s="236">
        <f>ROUND(I116*H116,2)</f>
        <v>0</v>
      </c>
      <c r="K116" s="232" t="s">
        <v>194</v>
      </c>
      <c r="L116" s="46"/>
      <c r="M116" s="237" t="s">
        <v>32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511</v>
      </c>
      <c r="AT116" s="241" t="s">
        <v>190</v>
      </c>
      <c r="AU116" s="241" t="s">
        <v>87</v>
      </c>
      <c r="AY116" s="18" t="s">
        <v>188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8" t="s">
        <v>85</v>
      </c>
      <c r="BK116" s="242">
        <f>ROUND(I116*H116,2)</f>
        <v>0</v>
      </c>
      <c r="BL116" s="18" t="s">
        <v>511</v>
      </c>
      <c r="BM116" s="241" t="s">
        <v>933</v>
      </c>
    </row>
    <row r="117" spans="1:47" s="2" customFormat="1" ht="12">
      <c r="A117" s="40"/>
      <c r="B117" s="41"/>
      <c r="C117" s="42"/>
      <c r="D117" s="243" t="s">
        <v>197</v>
      </c>
      <c r="E117" s="42"/>
      <c r="F117" s="244" t="s">
        <v>527</v>
      </c>
      <c r="G117" s="42"/>
      <c r="H117" s="42"/>
      <c r="I117" s="150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197</v>
      </c>
      <c r="AU117" s="18" t="s">
        <v>87</v>
      </c>
    </row>
    <row r="118" spans="1:47" s="2" customFormat="1" ht="12">
      <c r="A118" s="40"/>
      <c r="B118" s="41"/>
      <c r="C118" s="42"/>
      <c r="D118" s="243" t="s">
        <v>302</v>
      </c>
      <c r="E118" s="42"/>
      <c r="F118" s="279" t="s">
        <v>529</v>
      </c>
      <c r="G118" s="42"/>
      <c r="H118" s="42"/>
      <c r="I118" s="150"/>
      <c r="J118" s="42"/>
      <c r="K118" s="42"/>
      <c r="L118" s="46"/>
      <c r="M118" s="245"/>
      <c r="N118" s="24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302</v>
      </c>
      <c r="AU118" s="18" t="s">
        <v>87</v>
      </c>
    </row>
    <row r="119" spans="1:63" s="12" customFormat="1" ht="22.8" customHeight="1">
      <c r="A119" s="12"/>
      <c r="B119" s="214"/>
      <c r="C119" s="215"/>
      <c r="D119" s="216" t="s">
        <v>77</v>
      </c>
      <c r="E119" s="228" t="s">
        <v>530</v>
      </c>
      <c r="F119" s="228" t="s">
        <v>531</v>
      </c>
      <c r="G119" s="215"/>
      <c r="H119" s="215"/>
      <c r="I119" s="218"/>
      <c r="J119" s="229">
        <f>BK119</f>
        <v>0</v>
      </c>
      <c r="K119" s="215"/>
      <c r="L119" s="220"/>
      <c r="M119" s="221"/>
      <c r="N119" s="222"/>
      <c r="O119" s="222"/>
      <c r="P119" s="223">
        <f>SUM(P120:P126)</f>
        <v>0</v>
      </c>
      <c r="Q119" s="222"/>
      <c r="R119" s="223">
        <f>SUM(R120:R126)</f>
        <v>0</v>
      </c>
      <c r="S119" s="222"/>
      <c r="T119" s="224">
        <f>SUM(T120:T126)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217</v>
      </c>
      <c r="AT119" s="226" t="s">
        <v>77</v>
      </c>
      <c r="AU119" s="226" t="s">
        <v>85</v>
      </c>
      <c r="AY119" s="225" t="s">
        <v>188</v>
      </c>
      <c r="BK119" s="227">
        <f>SUM(BK120:BK126)</f>
        <v>0</v>
      </c>
    </row>
    <row r="120" spans="1:65" s="2" customFormat="1" ht="16.5" customHeight="1">
      <c r="A120" s="40"/>
      <c r="B120" s="41"/>
      <c r="C120" s="230" t="s">
        <v>231</v>
      </c>
      <c r="D120" s="230" t="s">
        <v>190</v>
      </c>
      <c r="E120" s="231" t="s">
        <v>532</v>
      </c>
      <c r="F120" s="232" t="s">
        <v>531</v>
      </c>
      <c r="G120" s="233" t="s">
        <v>412</v>
      </c>
      <c r="H120" s="234">
        <v>1</v>
      </c>
      <c r="I120" s="235"/>
      <c r="J120" s="236">
        <f>ROUND(I120*H120,2)</f>
        <v>0</v>
      </c>
      <c r="K120" s="232" t="s">
        <v>194</v>
      </c>
      <c r="L120" s="46"/>
      <c r="M120" s="237" t="s">
        <v>32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511</v>
      </c>
      <c r="AT120" s="241" t="s">
        <v>190</v>
      </c>
      <c r="AU120" s="241" t="s">
        <v>87</v>
      </c>
      <c r="AY120" s="18" t="s">
        <v>188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8" t="s">
        <v>85</v>
      </c>
      <c r="BK120" s="242">
        <f>ROUND(I120*H120,2)</f>
        <v>0</v>
      </c>
      <c r="BL120" s="18" t="s">
        <v>511</v>
      </c>
      <c r="BM120" s="241" t="s">
        <v>934</v>
      </c>
    </row>
    <row r="121" spans="1:47" s="2" customFormat="1" ht="12">
      <c r="A121" s="40"/>
      <c r="B121" s="41"/>
      <c r="C121" s="42"/>
      <c r="D121" s="243" t="s">
        <v>197</v>
      </c>
      <c r="E121" s="42"/>
      <c r="F121" s="244" t="s">
        <v>531</v>
      </c>
      <c r="G121" s="42"/>
      <c r="H121" s="42"/>
      <c r="I121" s="150"/>
      <c r="J121" s="42"/>
      <c r="K121" s="42"/>
      <c r="L121" s="46"/>
      <c r="M121" s="245"/>
      <c r="N121" s="24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197</v>
      </c>
      <c r="AU121" s="18" t="s">
        <v>87</v>
      </c>
    </row>
    <row r="122" spans="1:47" s="2" customFormat="1" ht="12">
      <c r="A122" s="40"/>
      <c r="B122" s="41"/>
      <c r="C122" s="42"/>
      <c r="D122" s="243" t="s">
        <v>302</v>
      </c>
      <c r="E122" s="42"/>
      <c r="F122" s="279" t="s">
        <v>534</v>
      </c>
      <c r="G122" s="42"/>
      <c r="H122" s="42"/>
      <c r="I122" s="150"/>
      <c r="J122" s="42"/>
      <c r="K122" s="42"/>
      <c r="L122" s="46"/>
      <c r="M122" s="245"/>
      <c r="N122" s="24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302</v>
      </c>
      <c r="AU122" s="18" t="s">
        <v>87</v>
      </c>
    </row>
    <row r="123" spans="1:65" s="2" customFormat="1" ht="16.5" customHeight="1">
      <c r="A123" s="40"/>
      <c r="B123" s="41"/>
      <c r="C123" s="230" t="s">
        <v>237</v>
      </c>
      <c r="D123" s="230" t="s">
        <v>190</v>
      </c>
      <c r="E123" s="231" t="s">
        <v>535</v>
      </c>
      <c r="F123" s="232" t="s">
        <v>536</v>
      </c>
      <c r="G123" s="233" t="s">
        <v>412</v>
      </c>
      <c r="H123" s="234">
        <v>1</v>
      </c>
      <c r="I123" s="235"/>
      <c r="J123" s="236">
        <f>ROUND(I123*H123,2)</f>
        <v>0</v>
      </c>
      <c r="K123" s="232" t="s">
        <v>194</v>
      </c>
      <c r="L123" s="46"/>
      <c r="M123" s="237" t="s">
        <v>32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511</v>
      </c>
      <c r="AT123" s="241" t="s">
        <v>190</v>
      </c>
      <c r="AU123" s="241" t="s">
        <v>87</v>
      </c>
      <c r="AY123" s="18" t="s">
        <v>188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8" t="s">
        <v>85</v>
      </c>
      <c r="BK123" s="242">
        <f>ROUND(I123*H123,2)</f>
        <v>0</v>
      </c>
      <c r="BL123" s="18" t="s">
        <v>511</v>
      </c>
      <c r="BM123" s="241" t="s">
        <v>935</v>
      </c>
    </row>
    <row r="124" spans="1:47" s="2" customFormat="1" ht="12">
      <c r="A124" s="40"/>
      <c r="B124" s="41"/>
      <c r="C124" s="42"/>
      <c r="D124" s="243" t="s">
        <v>197</v>
      </c>
      <c r="E124" s="42"/>
      <c r="F124" s="244" t="s">
        <v>536</v>
      </c>
      <c r="G124" s="42"/>
      <c r="H124" s="42"/>
      <c r="I124" s="150"/>
      <c r="J124" s="42"/>
      <c r="K124" s="42"/>
      <c r="L124" s="46"/>
      <c r="M124" s="245"/>
      <c r="N124" s="24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197</v>
      </c>
      <c r="AU124" s="18" t="s">
        <v>87</v>
      </c>
    </row>
    <row r="125" spans="1:65" s="2" customFormat="1" ht="16.5" customHeight="1">
      <c r="A125" s="40"/>
      <c r="B125" s="41"/>
      <c r="C125" s="230" t="s">
        <v>243</v>
      </c>
      <c r="D125" s="230" t="s">
        <v>190</v>
      </c>
      <c r="E125" s="231" t="s">
        <v>538</v>
      </c>
      <c r="F125" s="232" t="s">
        <v>539</v>
      </c>
      <c r="G125" s="233" t="s">
        <v>412</v>
      </c>
      <c r="H125" s="234">
        <v>1</v>
      </c>
      <c r="I125" s="235"/>
      <c r="J125" s="236">
        <f>ROUND(I125*H125,2)</f>
        <v>0</v>
      </c>
      <c r="K125" s="232" t="s">
        <v>194</v>
      </c>
      <c r="L125" s="46"/>
      <c r="M125" s="237" t="s">
        <v>32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511</v>
      </c>
      <c r="AT125" s="241" t="s">
        <v>190</v>
      </c>
      <c r="AU125" s="241" t="s">
        <v>87</v>
      </c>
      <c r="AY125" s="18" t="s">
        <v>188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8" t="s">
        <v>85</v>
      </c>
      <c r="BK125" s="242">
        <f>ROUND(I125*H125,2)</f>
        <v>0</v>
      </c>
      <c r="BL125" s="18" t="s">
        <v>511</v>
      </c>
      <c r="BM125" s="241" t="s">
        <v>936</v>
      </c>
    </row>
    <row r="126" spans="1:47" s="2" customFormat="1" ht="12">
      <c r="A126" s="40"/>
      <c r="B126" s="41"/>
      <c r="C126" s="42"/>
      <c r="D126" s="243" t="s">
        <v>197</v>
      </c>
      <c r="E126" s="42"/>
      <c r="F126" s="244" t="s">
        <v>539</v>
      </c>
      <c r="G126" s="42"/>
      <c r="H126" s="42"/>
      <c r="I126" s="150"/>
      <c r="J126" s="42"/>
      <c r="K126" s="42"/>
      <c r="L126" s="46"/>
      <c r="M126" s="245"/>
      <c r="N126" s="24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197</v>
      </c>
      <c r="AU126" s="18" t="s">
        <v>87</v>
      </c>
    </row>
    <row r="127" spans="1:63" s="12" customFormat="1" ht="22.8" customHeight="1">
      <c r="A127" s="12"/>
      <c r="B127" s="214"/>
      <c r="C127" s="215"/>
      <c r="D127" s="216" t="s">
        <v>77</v>
      </c>
      <c r="E127" s="228" t="s">
        <v>544</v>
      </c>
      <c r="F127" s="228" t="s">
        <v>545</v>
      </c>
      <c r="G127" s="215"/>
      <c r="H127" s="215"/>
      <c r="I127" s="218"/>
      <c r="J127" s="229">
        <f>BK127</f>
        <v>0</v>
      </c>
      <c r="K127" s="215"/>
      <c r="L127" s="220"/>
      <c r="M127" s="221"/>
      <c r="N127" s="222"/>
      <c r="O127" s="222"/>
      <c r="P127" s="223">
        <f>SUM(P128:P129)</f>
        <v>0</v>
      </c>
      <c r="Q127" s="222"/>
      <c r="R127" s="223">
        <f>SUM(R128:R129)</f>
        <v>0</v>
      </c>
      <c r="S127" s="222"/>
      <c r="T127" s="224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5" t="s">
        <v>217</v>
      </c>
      <c r="AT127" s="226" t="s">
        <v>77</v>
      </c>
      <c r="AU127" s="226" t="s">
        <v>85</v>
      </c>
      <c r="AY127" s="225" t="s">
        <v>188</v>
      </c>
      <c r="BK127" s="227">
        <f>SUM(BK128:BK129)</f>
        <v>0</v>
      </c>
    </row>
    <row r="128" spans="1:65" s="2" customFormat="1" ht="16.5" customHeight="1">
      <c r="A128" s="40"/>
      <c r="B128" s="41"/>
      <c r="C128" s="230" t="s">
        <v>248</v>
      </c>
      <c r="D128" s="230" t="s">
        <v>190</v>
      </c>
      <c r="E128" s="231" t="s">
        <v>546</v>
      </c>
      <c r="F128" s="232" t="s">
        <v>547</v>
      </c>
      <c r="G128" s="233" t="s">
        <v>412</v>
      </c>
      <c r="H128" s="234">
        <v>12</v>
      </c>
      <c r="I128" s="235"/>
      <c r="J128" s="236">
        <f>ROUND(I128*H128,2)</f>
        <v>0</v>
      </c>
      <c r="K128" s="232" t="s">
        <v>194</v>
      </c>
      <c r="L128" s="46"/>
      <c r="M128" s="237" t="s">
        <v>32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511</v>
      </c>
      <c r="AT128" s="241" t="s">
        <v>190</v>
      </c>
      <c r="AU128" s="241" t="s">
        <v>87</v>
      </c>
      <c r="AY128" s="18" t="s">
        <v>188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8" t="s">
        <v>85</v>
      </c>
      <c r="BK128" s="242">
        <f>ROUND(I128*H128,2)</f>
        <v>0</v>
      </c>
      <c r="BL128" s="18" t="s">
        <v>511</v>
      </c>
      <c r="BM128" s="241" t="s">
        <v>937</v>
      </c>
    </row>
    <row r="129" spans="1:47" s="2" customFormat="1" ht="12">
      <c r="A129" s="40"/>
      <c r="B129" s="41"/>
      <c r="C129" s="42"/>
      <c r="D129" s="243" t="s">
        <v>197</v>
      </c>
      <c r="E129" s="42"/>
      <c r="F129" s="244" t="s">
        <v>547</v>
      </c>
      <c r="G129" s="42"/>
      <c r="H129" s="42"/>
      <c r="I129" s="150"/>
      <c r="J129" s="42"/>
      <c r="K129" s="42"/>
      <c r="L129" s="46"/>
      <c r="M129" s="245"/>
      <c r="N129" s="24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197</v>
      </c>
      <c r="AU129" s="18" t="s">
        <v>87</v>
      </c>
    </row>
    <row r="130" spans="1:63" s="12" customFormat="1" ht="22.8" customHeight="1">
      <c r="A130" s="12"/>
      <c r="B130" s="214"/>
      <c r="C130" s="215"/>
      <c r="D130" s="216" t="s">
        <v>77</v>
      </c>
      <c r="E130" s="228" t="s">
        <v>549</v>
      </c>
      <c r="F130" s="228" t="s">
        <v>550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SUM(P131:P133)</f>
        <v>0</v>
      </c>
      <c r="Q130" s="222"/>
      <c r="R130" s="223">
        <f>SUM(R131:R133)</f>
        <v>0</v>
      </c>
      <c r="S130" s="222"/>
      <c r="T130" s="224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5" t="s">
        <v>217</v>
      </c>
      <c r="AT130" s="226" t="s">
        <v>77</v>
      </c>
      <c r="AU130" s="226" t="s">
        <v>85</v>
      </c>
      <c r="AY130" s="225" t="s">
        <v>188</v>
      </c>
      <c r="BK130" s="227">
        <f>SUM(BK131:BK133)</f>
        <v>0</v>
      </c>
    </row>
    <row r="131" spans="1:65" s="2" customFormat="1" ht="16.5" customHeight="1">
      <c r="A131" s="40"/>
      <c r="B131" s="41"/>
      <c r="C131" s="230" t="s">
        <v>256</v>
      </c>
      <c r="D131" s="230" t="s">
        <v>190</v>
      </c>
      <c r="E131" s="231" t="s">
        <v>551</v>
      </c>
      <c r="F131" s="232" t="s">
        <v>552</v>
      </c>
      <c r="G131" s="233" t="s">
        <v>510</v>
      </c>
      <c r="H131" s="234">
        <v>1</v>
      </c>
      <c r="I131" s="235"/>
      <c r="J131" s="236">
        <f>ROUND(I131*H131,2)</f>
        <v>0</v>
      </c>
      <c r="K131" s="232" t="s">
        <v>194</v>
      </c>
      <c r="L131" s="46"/>
      <c r="M131" s="237" t="s">
        <v>32</v>
      </c>
      <c r="N131" s="238" t="s">
        <v>49</v>
      </c>
      <c r="O131" s="86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511</v>
      </c>
      <c r="AT131" s="241" t="s">
        <v>190</v>
      </c>
      <c r="AU131" s="241" t="s">
        <v>87</v>
      </c>
      <c r="AY131" s="18" t="s">
        <v>188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8" t="s">
        <v>85</v>
      </c>
      <c r="BK131" s="242">
        <f>ROUND(I131*H131,2)</f>
        <v>0</v>
      </c>
      <c r="BL131" s="18" t="s">
        <v>511</v>
      </c>
      <c r="BM131" s="241" t="s">
        <v>938</v>
      </c>
    </row>
    <row r="132" spans="1:47" s="2" customFormat="1" ht="12">
      <c r="A132" s="40"/>
      <c r="B132" s="41"/>
      <c r="C132" s="42"/>
      <c r="D132" s="243" t="s">
        <v>197</v>
      </c>
      <c r="E132" s="42"/>
      <c r="F132" s="244" t="s">
        <v>552</v>
      </c>
      <c r="G132" s="42"/>
      <c r="H132" s="42"/>
      <c r="I132" s="150"/>
      <c r="J132" s="42"/>
      <c r="K132" s="42"/>
      <c r="L132" s="46"/>
      <c r="M132" s="245"/>
      <c r="N132" s="24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197</v>
      </c>
      <c r="AU132" s="18" t="s">
        <v>87</v>
      </c>
    </row>
    <row r="133" spans="1:47" s="2" customFormat="1" ht="12">
      <c r="A133" s="40"/>
      <c r="B133" s="41"/>
      <c r="C133" s="42"/>
      <c r="D133" s="243" t="s">
        <v>302</v>
      </c>
      <c r="E133" s="42"/>
      <c r="F133" s="279" t="s">
        <v>554</v>
      </c>
      <c r="G133" s="42"/>
      <c r="H133" s="42"/>
      <c r="I133" s="150"/>
      <c r="J133" s="42"/>
      <c r="K133" s="42"/>
      <c r="L133" s="46"/>
      <c r="M133" s="293"/>
      <c r="N133" s="294"/>
      <c r="O133" s="295"/>
      <c r="P133" s="295"/>
      <c r="Q133" s="295"/>
      <c r="R133" s="295"/>
      <c r="S133" s="295"/>
      <c r="T133" s="296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302</v>
      </c>
      <c r="AU133" s="18" t="s">
        <v>87</v>
      </c>
    </row>
    <row r="134" spans="1:31" s="2" customFormat="1" ht="6.95" customHeight="1">
      <c r="A134" s="40"/>
      <c r="B134" s="61"/>
      <c r="C134" s="62"/>
      <c r="D134" s="62"/>
      <c r="E134" s="62"/>
      <c r="F134" s="62"/>
      <c r="G134" s="62"/>
      <c r="H134" s="62"/>
      <c r="I134" s="178"/>
      <c r="J134" s="62"/>
      <c r="K134" s="62"/>
      <c r="L134" s="46"/>
      <c r="M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</sheetData>
  <sheetProtection password="CC35" sheet="1" objects="1" scenarios="1" formatColumns="0" formatRows="0" autoFilter="0"/>
  <autoFilter ref="C97:K13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939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940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941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ROUND(J100,2)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ROUND((SUM(BE100:BE208)),2)</f>
        <v>0</v>
      </c>
      <c r="G37" s="40"/>
      <c r="H37" s="40"/>
      <c r="I37" s="167">
        <v>0.21</v>
      </c>
      <c r="J37" s="166">
        <f>ROUND(((SUM(BE100:BE208))*I37),2)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ROUND((SUM(BF100:BF208)),2)</f>
        <v>0</v>
      </c>
      <c r="G38" s="40"/>
      <c r="H38" s="40"/>
      <c r="I38" s="167">
        <v>0.15</v>
      </c>
      <c r="J38" s="166">
        <f>ROUND(((SUM(BF100:BF208))*I38),2)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ROUND((SUM(BG100:BG208)),2)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ROUND((SUM(BH100:BH208)),2)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ROUND((SUM(BI100:BI208)),2)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939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940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A3.03.01 - SO 100_Silnice II/605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J100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J101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169</v>
      </c>
      <c r="E69" s="198"/>
      <c r="F69" s="198"/>
      <c r="G69" s="198"/>
      <c r="H69" s="198"/>
      <c r="I69" s="199"/>
      <c r="J69" s="200">
        <f>J102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942</v>
      </c>
      <c r="E70" s="198"/>
      <c r="F70" s="198"/>
      <c r="G70" s="198"/>
      <c r="H70" s="198"/>
      <c r="I70" s="199"/>
      <c r="J70" s="200">
        <f>J131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6"/>
      <c r="C71" s="126"/>
      <c r="D71" s="197" t="s">
        <v>943</v>
      </c>
      <c r="E71" s="198"/>
      <c r="F71" s="198"/>
      <c r="G71" s="198"/>
      <c r="H71" s="198"/>
      <c r="I71" s="199"/>
      <c r="J71" s="200">
        <f>J140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322</v>
      </c>
      <c r="E72" s="198"/>
      <c r="F72" s="198"/>
      <c r="G72" s="198"/>
      <c r="H72" s="198"/>
      <c r="I72" s="199"/>
      <c r="J72" s="200">
        <f>J141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6"/>
      <c r="C73" s="126"/>
      <c r="D73" s="197" t="s">
        <v>170</v>
      </c>
      <c r="E73" s="198"/>
      <c r="F73" s="198"/>
      <c r="G73" s="198"/>
      <c r="H73" s="198"/>
      <c r="I73" s="199"/>
      <c r="J73" s="200">
        <f>J166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6"/>
      <c r="C74" s="126"/>
      <c r="D74" s="197" t="s">
        <v>171</v>
      </c>
      <c r="E74" s="198"/>
      <c r="F74" s="198"/>
      <c r="G74" s="198"/>
      <c r="H74" s="198"/>
      <c r="I74" s="199"/>
      <c r="J74" s="200">
        <f>J184</f>
        <v>0</v>
      </c>
      <c r="K74" s="126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6"/>
      <c r="C75" s="126"/>
      <c r="D75" s="197" t="s">
        <v>172</v>
      </c>
      <c r="E75" s="198"/>
      <c r="F75" s="198"/>
      <c r="G75" s="198"/>
      <c r="H75" s="198"/>
      <c r="I75" s="199"/>
      <c r="J75" s="200">
        <f>J197</f>
        <v>0</v>
      </c>
      <c r="K75" s="126"/>
      <c r="L75" s="20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6"/>
      <c r="C76" s="126"/>
      <c r="D76" s="197" t="s">
        <v>323</v>
      </c>
      <c r="E76" s="198"/>
      <c r="F76" s="198"/>
      <c r="G76" s="198"/>
      <c r="H76" s="198"/>
      <c r="I76" s="199"/>
      <c r="J76" s="200">
        <f>J206</f>
        <v>0</v>
      </c>
      <c r="K76" s="126"/>
      <c r="L76" s="20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150"/>
      <c r="J77" s="42"/>
      <c r="K77" s="4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178"/>
      <c r="J78" s="62"/>
      <c r="K78" s="62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181"/>
      <c r="J82" s="64"/>
      <c r="K82" s="64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4" t="s">
        <v>173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16</v>
      </c>
      <c r="D85" s="42"/>
      <c r="E85" s="42"/>
      <c r="F85" s="42"/>
      <c r="G85" s="42"/>
      <c r="H85" s="42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182" t="str">
        <f>E7</f>
        <v>II/605 Mýto</v>
      </c>
      <c r="F86" s="33"/>
      <c r="G86" s="33"/>
      <c r="H86" s="33"/>
      <c r="I86" s="150"/>
      <c r="J86" s="42"/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2:12" s="1" customFormat="1" ht="12" customHeight="1">
      <c r="B87" s="22"/>
      <c r="C87" s="33" t="s">
        <v>158</v>
      </c>
      <c r="D87" s="23"/>
      <c r="E87" s="23"/>
      <c r="F87" s="23"/>
      <c r="G87" s="23"/>
      <c r="H87" s="23"/>
      <c r="I87" s="141"/>
      <c r="J87" s="23"/>
      <c r="K87" s="23"/>
      <c r="L87" s="21"/>
    </row>
    <row r="88" spans="2:12" s="1" customFormat="1" ht="16.5" customHeight="1">
      <c r="B88" s="22"/>
      <c r="C88" s="23"/>
      <c r="D88" s="23"/>
      <c r="E88" s="182" t="s">
        <v>939</v>
      </c>
      <c r="F88" s="23"/>
      <c r="G88" s="23"/>
      <c r="H88" s="23"/>
      <c r="I88" s="141"/>
      <c r="J88" s="23"/>
      <c r="K88" s="23"/>
      <c r="L88" s="21"/>
    </row>
    <row r="89" spans="2:12" s="1" customFormat="1" ht="12" customHeight="1">
      <c r="B89" s="22"/>
      <c r="C89" s="33" t="s">
        <v>160</v>
      </c>
      <c r="D89" s="23"/>
      <c r="E89" s="23"/>
      <c r="F89" s="23"/>
      <c r="G89" s="23"/>
      <c r="H89" s="23"/>
      <c r="I89" s="141"/>
      <c r="J89" s="23"/>
      <c r="K89" s="23"/>
      <c r="L89" s="21"/>
    </row>
    <row r="90" spans="1:31" s="2" customFormat="1" ht="16.5" customHeight="1">
      <c r="A90" s="40"/>
      <c r="B90" s="41"/>
      <c r="C90" s="42"/>
      <c r="D90" s="42"/>
      <c r="E90" s="183" t="s">
        <v>940</v>
      </c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162</v>
      </c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E13</f>
        <v>A3.03.01 - SO 100_Silnice II/605</v>
      </c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3" t="s">
        <v>22</v>
      </c>
      <c r="D94" s="42"/>
      <c r="E94" s="42"/>
      <c r="F94" s="28" t="str">
        <f>F16</f>
        <v>Mýto v Čechách</v>
      </c>
      <c r="G94" s="42"/>
      <c r="H94" s="42"/>
      <c r="I94" s="153" t="s">
        <v>24</v>
      </c>
      <c r="J94" s="74" t="str">
        <f>IF(J16="","",J16)</f>
        <v>4. 3. 2020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150"/>
      <c r="J95" s="42"/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3" t="s">
        <v>30</v>
      </c>
      <c r="D96" s="42"/>
      <c r="E96" s="42"/>
      <c r="F96" s="28" t="str">
        <f>E19</f>
        <v>Město Mýto</v>
      </c>
      <c r="G96" s="42"/>
      <c r="H96" s="42"/>
      <c r="I96" s="153" t="s">
        <v>37</v>
      </c>
      <c r="J96" s="38" t="str">
        <f>E25</f>
        <v>Road Project s.r.o.</v>
      </c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5.15" customHeight="1">
      <c r="A97" s="40"/>
      <c r="B97" s="41"/>
      <c r="C97" s="33" t="s">
        <v>35</v>
      </c>
      <c r="D97" s="42"/>
      <c r="E97" s="42"/>
      <c r="F97" s="28" t="str">
        <f>IF(E22="","",E22)</f>
        <v>Vyplň údaj</v>
      </c>
      <c r="G97" s="42"/>
      <c r="H97" s="42"/>
      <c r="I97" s="153" t="s">
        <v>40</v>
      </c>
      <c r="J97" s="38" t="str">
        <f>E28</f>
        <v>Area Projekt s.r.o.</v>
      </c>
      <c r="K97" s="42"/>
      <c r="L97" s="151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150"/>
      <c r="J98" s="42"/>
      <c r="K98" s="42"/>
      <c r="L98" s="151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202"/>
      <c r="B99" s="203"/>
      <c r="C99" s="204" t="s">
        <v>174</v>
      </c>
      <c r="D99" s="205" t="s">
        <v>63</v>
      </c>
      <c r="E99" s="205" t="s">
        <v>59</v>
      </c>
      <c r="F99" s="205" t="s">
        <v>60</v>
      </c>
      <c r="G99" s="205" t="s">
        <v>175</v>
      </c>
      <c r="H99" s="205" t="s">
        <v>176</v>
      </c>
      <c r="I99" s="206" t="s">
        <v>177</v>
      </c>
      <c r="J99" s="205" t="s">
        <v>166</v>
      </c>
      <c r="K99" s="207" t="s">
        <v>178</v>
      </c>
      <c r="L99" s="208"/>
      <c r="M99" s="94" t="s">
        <v>32</v>
      </c>
      <c r="N99" s="95" t="s">
        <v>48</v>
      </c>
      <c r="O99" s="95" t="s">
        <v>179</v>
      </c>
      <c r="P99" s="95" t="s">
        <v>180</v>
      </c>
      <c r="Q99" s="95" t="s">
        <v>181</v>
      </c>
      <c r="R99" s="95" t="s">
        <v>182</v>
      </c>
      <c r="S99" s="95" t="s">
        <v>183</v>
      </c>
      <c r="T99" s="96" t="s">
        <v>184</v>
      </c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</row>
    <row r="100" spans="1:63" s="2" customFormat="1" ht="22.8" customHeight="1">
      <c r="A100" s="40"/>
      <c r="B100" s="41"/>
      <c r="C100" s="101" t="s">
        <v>185</v>
      </c>
      <c r="D100" s="42"/>
      <c r="E100" s="42"/>
      <c r="F100" s="42"/>
      <c r="G100" s="42"/>
      <c r="H100" s="42"/>
      <c r="I100" s="150"/>
      <c r="J100" s="209">
        <f>BK100</f>
        <v>0</v>
      </c>
      <c r="K100" s="42"/>
      <c r="L100" s="46"/>
      <c r="M100" s="97"/>
      <c r="N100" s="210"/>
      <c r="O100" s="98"/>
      <c r="P100" s="211">
        <f>P101</f>
        <v>0</v>
      </c>
      <c r="Q100" s="98"/>
      <c r="R100" s="211">
        <f>R101</f>
        <v>1227.7154615000002</v>
      </c>
      <c r="S100" s="98"/>
      <c r="T100" s="212">
        <f>T101</f>
        <v>3050.254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77</v>
      </c>
      <c r="AU100" s="18" t="s">
        <v>167</v>
      </c>
      <c r="BK100" s="213">
        <f>BK101</f>
        <v>0</v>
      </c>
    </row>
    <row r="101" spans="1:63" s="12" customFormat="1" ht="25.9" customHeight="1">
      <c r="A101" s="12"/>
      <c r="B101" s="214"/>
      <c r="C101" s="215"/>
      <c r="D101" s="216" t="s">
        <v>77</v>
      </c>
      <c r="E101" s="217" t="s">
        <v>186</v>
      </c>
      <c r="F101" s="217" t="s">
        <v>187</v>
      </c>
      <c r="G101" s="215"/>
      <c r="H101" s="215"/>
      <c r="I101" s="218"/>
      <c r="J101" s="219">
        <f>BK101</f>
        <v>0</v>
      </c>
      <c r="K101" s="215"/>
      <c r="L101" s="220"/>
      <c r="M101" s="221"/>
      <c r="N101" s="222"/>
      <c r="O101" s="222"/>
      <c r="P101" s="223">
        <f>P102+P131+P140+P141+P166+P184+P197+P206</f>
        <v>0</v>
      </c>
      <c r="Q101" s="222"/>
      <c r="R101" s="223">
        <f>R102+R131+R140+R141+R166+R184+R197+R206</f>
        <v>1227.7154615000002</v>
      </c>
      <c r="S101" s="222"/>
      <c r="T101" s="224">
        <f>T102+T131+T140+T141+T166+T184+T197+T206</f>
        <v>3050.254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5" t="s">
        <v>85</v>
      </c>
      <c r="AT101" s="226" t="s">
        <v>77</v>
      </c>
      <c r="AU101" s="226" t="s">
        <v>78</v>
      </c>
      <c r="AY101" s="225" t="s">
        <v>188</v>
      </c>
      <c r="BK101" s="227">
        <f>BK102+BK131+BK140+BK141+BK166+BK184+BK197+BK206</f>
        <v>0</v>
      </c>
    </row>
    <row r="102" spans="1:63" s="12" customFormat="1" ht="22.8" customHeight="1">
      <c r="A102" s="12"/>
      <c r="B102" s="214"/>
      <c r="C102" s="215"/>
      <c r="D102" s="216" t="s">
        <v>77</v>
      </c>
      <c r="E102" s="228" t="s">
        <v>85</v>
      </c>
      <c r="F102" s="228" t="s">
        <v>189</v>
      </c>
      <c r="G102" s="215"/>
      <c r="H102" s="215"/>
      <c r="I102" s="218"/>
      <c r="J102" s="229">
        <f>BK102</f>
        <v>0</v>
      </c>
      <c r="K102" s="215"/>
      <c r="L102" s="220"/>
      <c r="M102" s="221"/>
      <c r="N102" s="222"/>
      <c r="O102" s="222"/>
      <c r="P102" s="223">
        <f>SUM(P103:P130)</f>
        <v>0</v>
      </c>
      <c r="Q102" s="222"/>
      <c r="R102" s="223">
        <f>SUM(R103:R130)</f>
        <v>0.53174</v>
      </c>
      <c r="S102" s="222"/>
      <c r="T102" s="224">
        <f>SUM(T103:T130)</f>
        <v>3050.254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5" t="s">
        <v>85</v>
      </c>
      <c r="AT102" s="226" t="s">
        <v>77</v>
      </c>
      <c r="AU102" s="226" t="s">
        <v>85</v>
      </c>
      <c r="AY102" s="225" t="s">
        <v>188</v>
      </c>
      <c r="BK102" s="227">
        <f>SUM(BK103:BK130)</f>
        <v>0</v>
      </c>
    </row>
    <row r="103" spans="1:65" s="2" customFormat="1" ht="21.75" customHeight="1">
      <c r="A103" s="40"/>
      <c r="B103" s="41"/>
      <c r="C103" s="230" t="s">
        <v>85</v>
      </c>
      <c r="D103" s="230" t="s">
        <v>190</v>
      </c>
      <c r="E103" s="231" t="s">
        <v>944</v>
      </c>
      <c r="F103" s="232" t="s">
        <v>945</v>
      </c>
      <c r="G103" s="233" t="s">
        <v>193</v>
      </c>
      <c r="H103" s="234">
        <v>2417</v>
      </c>
      <c r="I103" s="235"/>
      <c r="J103" s="236">
        <f>ROUND(I103*H103,2)</f>
        <v>0</v>
      </c>
      <c r="K103" s="232" t="s">
        <v>194</v>
      </c>
      <c r="L103" s="46"/>
      <c r="M103" s="237" t="s">
        <v>32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0.75</v>
      </c>
      <c r="T103" s="240">
        <f>S103*H103</f>
        <v>1812.75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195</v>
      </c>
      <c r="AT103" s="241" t="s">
        <v>190</v>
      </c>
      <c r="AU103" s="241" t="s">
        <v>87</v>
      </c>
      <c r="AY103" s="18" t="s">
        <v>188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8" t="s">
        <v>85</v>
      </c>
      <c r="BK103" s="242">
        <f>ROUND(I103*H103,2)</f>
        <v>0</v>
      </c>
      <c r="BL103" s="18" t="s">
        <v>195</v>
      </c>
      <c r="BM103" s="241" t="s">
        <v>946</v>
      </c>
    </row>
    <row r="104" spans="1:47" s="2" customFormat="1" ht="12">
      <c r="A104" s="40"/>
      <c r="B104" s="41"/>
      <c r="C104" s="42"/>
      <c r="D104" s="243" t="s">
        <v>197</v>
      </c>
      <c r="E104" s="42"/>
      <c r="F104" s="244" t="s">
        <v>947</v>
      </c>
      <c r="G104" s="42"/>
      <c r="H104" s="42"/>
      <c r="I104" s="150"/>
      <c r="J104" s="42"/>
      <c r="K104" s="42"/>
      <c r="L104" s="46"/>
      <c r="M104" s="245"/>
      <c r="N104" s="246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197</v>
      </c>
      <c r="AU104" s="18" t="s">
        <v>87</v>
      </c>
    </row>
    <row r="105" spans="1:65" s="2" customFormat="1" ht="21.75" customHeight="1">
      <c r="A105" s="40"/>
      <c r="B105" s="41"/>
      <c r="C105" s="230" t="s">
        <v>87</v>
      </c>
      <c r="D105" s="230" t="s">
        <v>190</v>
      </c>
      <c r="E105" s="231" t="s">
        <v>948</v>
      </c>
      <c r="F105" s="232" t="s">
        <v>949</v>
      </c>
      <c r="G105" s="233" t="s">
        <v>193</v>
      </c>
      <c r="H105" s="234">
        <v>2417</v>
      </c>
      <c r="I105" s="235"/>
      <c r="J105" s="236">
        <f>ROUND(I105*H105,2)</f>
        <v>0</v>
      </c>
      <c r="K105" s="232" t="s">
        <v>194</v>
      </c>
      <c r="L105" s="46"/>
      <c r="M105" s="237" t="s">
        <v>32</v>
      </c>
      <c r="N105" s="238" t="s">
        <v>49</v>
      </c>
      <c r="O105" s="86"/>
      <c r="P105" s="239">
        <f>O105*H105</f>
        <v>0</v>
      </c>
      <c r="Q105" s="239">
        <v>0.00022</v>
      </c>
      <c r="R105" s="239">
        <f>Q105*H105</f>
        <v>0.53174</v>
      </c>
      <c r="S105" s="239">
        <v>0.512</v>
      </c>
      <c r="T105" s="240">
        <f>S105*H105</f>
        <v>1237.5040000000001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195</v>
      </c>
      <c r="AT105" s="241" t="s">
        <v>190</v>
      </c>
      <c r="AU105" s="241" t="s">
        <v>87</v>
      </c>
      <c r="AY105" s="18" t="s">
        <v>188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8" t="s">
        <v>85</v>
      </c>
      <c r="BK105" s="242">
        <f>ROUND(I105*H105,2)</f>
        <v>0</v>
      </c>
      <c r="BL105" s="18" t="s">
        <v>195</v>
      </c>
      <c r="BM105" s="241" t="s">
        <v>950</v>
      </c>
    </row>
    <row r="106" spans="1:47" s="2" customFormat="1" ht="12">
      <c r="A106" s="40"/>
      <c r="B106" s="41"/>
      <c r="C106" s="42"/>
      <c r="D106" s="243" t="s">
        <v>197</v>
      </c>
      <c r="E106" s="42"/>
      <c r="F106" s="244" t="s">
        <v>951</v>
      </c>
      <c r="G106" s="42"/>
      <c r="H106" s="42"/>
      <c r="I106" s="150"/>
      <c r="J106" s="42"/>
      <c r="K106" s="42"/>
      <c r="L106" s="46"/>
      <c r="M106" s="245"/>
      <c r="N106" s="24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197</v>
      </c>
      <c r="AU106" s="18" t="s">
        <v>87</v>
      </c>
    </row>
    <row r="107" spans="1:47" s="2" customFormat="1" ht="12">
      <c r="A107" s="40"/>
      <c r="B107" s="41"/>
      <c r="C107" s="42"/>
      <c r="D107" s="243" t="s">
        <v>302</v>
      </c>
      <c r="E107" s="42"/>
      <c r="F107" s="279" t="s">
        <v>952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302</v>
      </c>
      <c r="AU107" s="18" t="s">
        <v>87</v>
      </c>
    </row>
    <row r="108" spans="1:65" s="2" customFormat="1" ht="21.75" customHeight="1">
      <c r="A108" s="40"/>
      <c r="B108" s="41"/>
      <c r="C108" s="230" t="s">
        <v>95</v>
      </c>
      <c r="D108" s="230" t="s">
        <v>190</v>
      </c>
      <c r="E108" s="231" t="s">
        <v>953</v>
      </c>
      <c r="F108" s="232" t="s">
        <v>954</v>
      </c>
      <c r="G108" s="233" t="s">
        <v>220</v>
      </c>
      <c r="H108" s="234">
        <v>134.1</v>
      </c>
      <c r="I108" s="235"/>
      <c r="J108" s="236">
        <f>ROUND(I108*H108,2)</f>
        <v>0</v>
      </c>
      <c r="K108" s="232" t="s">
        <v>194</v>
      </c>
      <c r="L108" s="46"/>
      <c r="M108" s="237" t="s">
        <v>32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195</v>
      </c>
      <c r="AT108" s="241" t="s">
        <v>190</v>
      </c>
      <c r="AU108" s="241" t="s">
        <v>87</v>
      </c>
      <c r="AY108" s="18" t="s">
        <v>188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8" t="s">
        <v>85</v>
      </c>
      <c r="BK108" s="242">
        <f>ROUND(I108*H108,2)</f>
        <v>0</v>
      </c>
      <c r="BL108" s="18" t="s">
        <v>195</v>
      </c>
      <c r="BM108" s="241" t="s">
        <v>955</v>
      </c>
    </row>
    <row r="109" spans="1:47" s="2" customFormat="1" ht="12">
      <c r="A109" s="40"/>
      <c r="B109" s="41"/>
      <c r="C109" s="42"/>
      <c r="D109" s="243" t="s">
        <v>197</v>
      </c>
      <c r="E109" s="42"/>
      <c r="F109" s="244" t="s">
        <v>956</v>
      </c>
      <c r="G109" s="42"/>
      <c r="H109" s="42"/>
      <c r="I109" s="150"/>
      <c r="J109" s="42"/>
      <c r="K109" s="42"/>
      <c r="L109" s="46"/>
      <c r="M109" s="245"/>
      <c r="N109" s="24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197</v>
      </c>
      <c r="AU109" s="18" t="s">
        <v>87</v>
      </c>
    </row>
    <row r="110" spans="1:51" s="13" customFormat="1" ht="12">
      <c r="A110" s="13"/>
      <c r="B110" s="247"/>
      <c r="C110" s="248"/>
      <c r="D110" s="243" t="s">
        <v>199</v>
      </c>
      <c r="E110" s="249" t="s">
        <v>32</v>
      </c>
      <c r="F110" s="250" t="s">
        <v>957</v>
      </c>
      <c r="G110" s="248"/>
      <c r="H110" s="251">
        <v>134.1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7" t="s">
        <v>199</v>
      </c>
      <c r="AU110" s="257" t="s">
        <v>87</v>
      </c>
      <c r="AV110" s="13" t="s">
        <v>87</v>
      </c>
      <c r="AW110" s="13" t="s">
        <v>39</v>
      </c>
      <c r="AX110" s="13" t="s">
        <v>85</v>
      </c>
      <c r="AY110" s="257" t="s">
        <v>188</v>
      </c>
    </row>
    <row r="111" spans="1:65" s="2" customFormat="1" ht="21.75" customHeight="1">
      <c r="A111" s="40"/>
      <c r="B111" s="41"/>
      <c r="C111" s="230" t="s">
        <v>195</v>
      </c>
      <c r="D111" s="230" t="s">
        <v>190</v>
      </c>
      <c r="E111" s="231" t="s">
        <v>958</v>
      </c>
      <c r="F111" s="232" t="s">
        <v>959</v>
      </c>
      <c r="G111" s="233" t="s">
        <v>220</v>
      </c>
      <c r="H111" s="234">
        <v>36.45</v>
      </c>
      <c r="I111" s="235"/>
      <c r="J111" s="236">
        <f>ROUND(I111*H111,2)</f>
        <v>0</v>
      </c>
      <c r="K111" s="232" t="s">
        <v>194</v>
      </c>
      <c r="L111" s="46"/>
      <c r="M111" s="237" t="s">
        <v>32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195</v>
      </c>
      <c r="AT111" s="241" t="s">
        <v>190</v>
      </c>
      <c r="AU111" s="241" t="s">
        <v>87</v>
      </c>
      <c r="AY111" s="18" t="s">
        <v>188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8" t="s">
        <v>85</v>
      </c>
      <c r="BK111" s="242">
        <f>ROUND(I111*H111,2)</f>
        <v>0</v>
      </c>
      <c r="BL111" s="18" t="s">
        <v>195</v>
      </c>
      <c r="BM111" s="241" t="s">
        <v>960</v>
      </c>
    </row>
    <row r="112" spans="1:47" s="2" customFormat="1" ht="12">
      <c r="A112" s="40"/>
      <c r="B112" s="41"/>
      <c r="C112" s="42"/>
      <c r="D112" s="243" t="s">
        <v>197</v>
      </c>
      <c r="E112" s="42"/>
      <c r="F112" s="244" t="s">
        <v>961</v>
      </c>
      <c r="G112" s="42"/>
      <c r="H112" s="42"/>
      <c r="I112" s="150"/>
      <c r="J112" s="42"/>
      <c r="K112" s="42"/>
      <c r="L112" s="46"/>
      <c r="M112" s="245"/>
      <c r="N112" s="24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197</v>
      </c>
      <c r="AU112" s="18" t="s">
        <v>87</v>
      </c>
    </row>
    <row r="113" spans="1:51" s="13" customFormat="1" ht="12">
      <c r="A113" s="13"/>
      <c r="B113" s="247"/>
      <c r="C113" s="248"/>
      <c r="D113" s="243" t="s">
        <v>199</v>
      </c>
      <c r="E113" s="249" t="s">
        <v>32</v>
      </c>
      <c r="F113" s="250" t="s">
        <v>962</v>
      </c>
      <c r="G113" s="248"/>
      <c r="H113" s="251">
        <v>36.45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7" t="s">
        <v>199</v>
      </c>
      <c r="AU113" s="257" t="s">
        <v>87</v>
      </c>
      <c r="AV113" s="13" t="s">
        <v>87</v>
      </c>
      <c r="AW113" s="13" t="s">
        <v>39</v>
      </c>
      <c r="AX113" s="13" t="s">
        <v>85</v>
      </c>
      <c r="AY113" s="257" t="s">
        <v>188</v>
      </c>
    </row>
    <row r="114" spans="1:65" s="2" customFormat="1" ht="21.75" customHeight="1">
      <c r="A114" s="40"/>
      <c r="B114" s="41"/>
      <c r="C114" s="230" t="s">
        <v>217</v>
      </c>
      <c r="D114" s="230" t="s">
        <v>190</v>
      </c>
      <c r="E114" s="231" t="s">
        <v>232</v>
      </c>
      <c r="F114" s="232" t="s">
        <v>233</v>
      </c>
      <c r="G114" s="233" t="s">
        <v>220</v>
      </c>
      <c r="H114" s="234">
        <v>170.55</v>
      </c>
      <c r="I114" s="235"/>
      <c r="J114" s="236">
        <f>ROUND(I114*H114,2)</f>
        <v>0</v>
      </c>
      <c r="K114" s="232" t="s">
        <v>194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195</v>
      </c>
      <c r="AT114" s="241" t="s">
        <v>190</v>
      </c>
      <c r="AU114" s="241" t="s">
        <v>87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195</v>
      </c>
      <c r="BM114" s="241" t="s">
        <v>963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235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87</v>
      </c>
    </row>
    <row r="116" spans="1:51" s="13" customFormat="1" ht="12">
      <c r="A116" s="13"/>
      <c r="B116" s="247"/>
      <c r="C116" s="248"/>
      <c r="D116" s="243" t="s">
        <v>199</v>
      </c>
      <c r="E116" s="249" t="s">
        <v>32</v>
      </c>
      <c r="F116" s="250" t="s">
        <v>962</v>
      </c>
      <c r="G116" s="248"/>
      <c r="H116" s="251">
        <v>36.45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7" t="s">
        <v>199</v>
      </c>
      <c r="AU116" s="257" t="s">
        <v>87</v>
      </c>
      <c r="AV116" s="13" t="s">
        <v>87</v>
      </c>
      <c r="AW116" s="13" t="s">
        <v>39</v>
      </c>
      <c r="AX116" s="13" t="s">
        <v>78</v>
      </c>
      <c r="AY116" s="257" t="s">
        <v>188</v>
      </c>
    </row>
    <row r="117" spans="1:51" s="13" customFormat="1" ht="12">
      <c r="A117" s="13"/>
      <c r="B117" s="247"/>
      <c r="C117" s="248"/>
      <c r="D117" s="243" t="s">
        <v>199</v>
      </c>
      <c r="E117" s="249" t="s">
        <v>32</v>
      </c>
      <c r="F117" s="250" t="s">
        <v>957</v>
      </c>
      <c r="G117" s="248"/>
      <c r="H117" s="251">
        <v>134.1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7" t="s">
        <v>199</v>
      </c>
      <c r="AU117" s="257" t="s">
        <v>87</v>
      </c>
      <c r="AV117" s="13" t="s">
        <v>87</v>
      </c>
      <c r="AW117" s="13" t="s">
        <v>39</v>
      </c>
      <c r="AX117" s="13" t="s">
        <v>78</v>
      </c>
      <c r="AY117" s="257" t="s">
        <v>188</v>
      </c>
    </row>
    <row r="118" spans="1:51" s="15" customFormat="1" ht="12">
      <c r="A118" s="15"/>
      <c r="B118" s="268"/>
      <c r="C118" s="269"/>
      <c r="D118" s="243" t="s">
        <v>199</v>
      </c>
      <c r="E118" s="270" t="s">
        <v>32</v>
      </c>
      <c r="F118" s="271" t="s">
        <v>236</v>
      </c>
      <c r="G118" s="269"/>
      <c r="H118" s="272">
        <v>170.55</v>
      </c>
      <c r="I118" s="273"/>
      <c r="J118" s="269"/>
      <c r="K118" s="269"/>
      <c r="L118" s="274"/>
      <c r="M118" s="275"/>
      <c r="N118" s="276"/>
      <c r="O118" s="276"/>
      <c r="P118" s="276"/>
      <c r="Q118" s="276"/>
      <c r="R118" s="276"/>
      <c r="S118" s="276"/>
      <c r="T118" s="27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8" t="s">
        <v>199</v>
      </c>
      <c r="AU118" s="278" t="s">
        <v>87</v>
      </c>
      <c r="AV118" s="15" t="s">
        <v>195</v>
      </c>
      <c r="AW118" s="15" t="s">
        <v>39</v>
      </c>
      <c r="AX118" s="15" t="s">
        <v>85</v>
      </c>
      <c r="AY118" s="278" t="s">
        <v>188</v>
      </c>
    </row>
    <row r="119" spans="1:65" s="2" customFormat="1" ht="33" customHeight="1">
      <c r="A119" s="40"/>
      <c r="B119" s="41"/>
      <c r="C119" s="230" t="s">
        <v>224</v>
      </c>
      <c r="D119" s="230" t="s">
        <v>190</v>
      </c>
      <c r="E119" s="231" t="s">
        <v>595</v>
      </c>
      <c r="F119" s="232" t="s">
        <v>596</v>
      </c>
      <c r="G119" s="233" t="s">
        <v>220</v>
      </c>
      <c r="H119" s="234">
        <v>1705.5</v>
      </c>
      <c r="I119" s="235"/>
      <c r="J119" s="236">
        <f>ROUND(I119*H119,2)</f>
        <v>0</v>
      </c>
      <c r="K119" s="232" t="s">
        <v>194</v>
      </c>
      <c r="L119" s="46"/>
      <c r="M119" s="237" t="s">
        <v>32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195</v>
      </c>
      <c r="AT119" s="241" t="s">
        <v>190</v>
      </c>
      <c r="AU119" s="241" t="s">
        <v>87</v>
      </c>
      <c r="AY119" s="18" t="s">
        <v>188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8" t="s">
        <v>85</v>
      </c>
      <c r="BK119" s="242">
        <f>ROUND(I119*H119,2)</f>
        <v>0</v>
      </c>
      <c r="BL119" s="18" t="s">
        <v>195</v>
      </c>
      <c r="BM119" s="241" t="s">
        <v>964</v>
      </c>
    </row>
    <row r="120" spans="1:47" s="2" customFormat="1" ht="12">
      <c r="A120" s="40"/>
      <c r="B120" s="41"/>
      <c r="C120" s="42"/>
      <c r="D120" s="243" t="s">
        <v>197</v>
      </c>
      <c r="E120" s="42"/>
      <c r="F120" s="244" t="s">
        <v>598</v>
      </c>
      <c r="G120" s="42"/>
      <c r="H120" s="42"/>
      <c r="I120" s="150"/>
      <c r="J120" s="42"/>
      <c r="K120" s="42"/>
      <c r="L120" s="46"/>
      <c r="M120" s="245"/>
      <c r="N120" s="24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197</v>
      </c>
      <c r="AU120" s="18" t="s">
        <v>87</v>
      </c>
    </row>
    <row r="121" spans="1:51" s="13" customFormat="1" ht="12">
      <c r="A121" s="13"/>
      <c r="B121" s="247"/>
      <c r="C121" s="248"/>
      <c r="D121" s="243" t="s">
        <v>199</v>
      </c>
      <c r="E121" s="248"/>
      <c r="F121" s="250" t="s">
        <v>965</v>
      </c>
      <c r="G121" s="248"/>
      <c r="H121" s="251">
        <v>1705.5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7" t="s">
        <v>199</v>
      </c>
      <c r="AU121" s="257" t="s">
        <v>87</v>
      </c>
      <c r="AV121" s="13" t="s">
        <v>87</v>
      </c>
      <c r="AW121" s="13" t="s">
        <v>4</v>
      </c>
      <c r="AX121" s="13" t="s">
        <v>85</v>
      </c>
      <c r="AY121" s="257" t="s">
        <v>188</v>
      </c>
    </row>
    <row r="122" spans="1:65" s="2" customFormat="1" ht="16.5" customHeight="1">
      <c r="A122" s="40"/>
      <c r="B122" s="41"/>
      <c r="C122" s="230" t="s">
        <v>231</v>
      </c>
      <c r="D122" s="230" t="s">
        <v>190</v>
      </c>
      <c r="E122" s="231" t="s">
        <v>966</v>
      </c>
      <c r="F122" s="232" t="s">
        <v>967</v>
      </c>
      <c r="G122" s="233" t="s">
        <v>193</v>
      </c>
      <c r="H122" s="234">
        <v>2700</v>
      </c>
      <c r="I122" s="235"/>
      <c r="J122" s="236">
        <f>ROUND(I122*H122,2)</f>
        <v>0</v>
      </c>
      <c r="K122" s="232" t="s">
        <v>194</v>
      </c>
      <c r="L122" s="46"/>
      <c r="M122" s="237" t="s">
        <v>32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195</v>
      </c>
      <c r="AT122" s="241" t="s">
        <v>190</v>
      </c>
      <c r="AU122" s="241" t="s">
        <v>87</v>
      </c>
      <c r="AY122" s="18" t="s">
        <v>188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8" t="s">
        <v>85</v>
      </c>
      <c r="BK122" s="242">
        <f>ROUND(I122*H122,2)</f>
        <v>0</v>
      </c>
      <c r="BL122" s="18" t="s">
        <v>195</v>
      </c>
      <c r="BM122" s="241" t="s">
        <v>968</v>
      </c>
    </row>
    <row r="123" spans="1:47" s="2" customFormat="1" ht="12">
      <c r="A123" s="40"/>
      <c r="B123" s="41"/>
      <c r="C123" s="42"/>
      <c r="D123" s="243" t="s">
        <v>197</v>
      </c>
      <c r="E123" s="42"/>
      <c r="F123" s="244" t="s">
        <v>969</v>
      </c>
      <c r="G123" s="42"/>
      <c r="H123" s="42"/>
      <c r="I123" s="150"/>
      <c r="J123" s="42"/>
      <c r="K123" s="42"/>
      <c r="L123" s="46"/>
      <c r="M123" s="245"/>
      <c r="N123" s="24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197</v>
      </c>
      <c r="AU123" s="18" t="s">
        <v>87</v>
      </c>
    </row>
    <row r="124" spans="1:51" s="13" customFormat="1" ht="12">
      <c r="A124" s="13"/>
      <c r="B124" s="247"/>
      <c r="C124" s="248"/>
      <c r="D124" s="243" t="s">
        <v>199</v>
      </c>
      <c r="E124" s="249" t="s">
        <v>32</v>
      </c>
      <c r="F124" s="250" t="s">
        <v>970</v>
      </c>
      <c r="G124" s="248"/>
      <c r="H124" s="251">
        <v>2700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7" t="s">
        <v>199</v>
      </c>
      <c r="AU124" s="257" t="s">
        <v>87</v>
      </c>
      <c r="AV124" s="13" t="s">
        <v>87</v>
      </c>
      <c r="AW124" s="13" t="s">
        <v>39</v>
      </c>
      <c r="AX124" s="13" t="s">
        <v>85</v>
      </c>
      <c r="AY124" s="257" t="s">
        <v>188</v>
      </c>
    </row>
    <row r="125" spans="1:65" s="2" customFormat="1" ht="21.75" customHeight="1">
      <c r="A125" s="40"/>
      <c r="B125" s="41"/>
      <c r="C125" s="230" t="s">
        <v>237</v>
      </c>
      <c r="D125" s="230" t="s">
        <v>190</v>
      </c>
      <c r="E125" s="231" t="s">
        <v>249</v>
      </c>
      <c r="F125" s="232" t="s">
        <v>600</v>
      </c>
      <c r="G125" s="233" t="s">
        <v>251</v>
      </c>
      <c r="H125" s="234">
        <v>281.408</v>
      </c>
      <c r="I125" s="235"/>
      <c r="J125" s="236">
        <f>ROUND(I125*H125,2)</f>
        <v>0</v>
      </c>
      <c r="K125" s="232" t="s">
        <v>194</v>
      </c>
      <c r="L125" s="46"/>
      <c r="M125" s="237" t="s">
        <v>32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195</v>
      </c>
      <c r="AT125" s="241" t="s">
        <v>190</v>
      </c>
      <c r="AU125" s="241" t="s">
        <v>87</v>
      </c>
      <c r="AY125" s="18" t="s">
        <v>188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8" t="s">
        <v>85</v>
      </c>
      <c r="BK125" s="242">
        <f>ROUND(I125*H125,2)</f>
        <v>0</v>
      </c>
      <c r="BL125" s="18" t="s">
        <v>195</v>
      </c>
      <c r="BM125" s="241" t="s">
        <v>971</v>
      </c>
    </row>
    <row r="126" spans="1:47" s="2" customFormat="1" ht="12">
      <c r="A126" s="40"/>
      <c r="B126" s="41"/>
      <c r="C126" s="42"/>
      <c r="D126" s="243" t="s">
        <v>197</v>
      </c>
      <c r="E126" s="42"/>
      <c r="F126" s="244" t="s">
        <v>319</v>
      </c>
      <c r="G126" s="42"/>
      <c r="H126" s="42"/>
      <c r="I126" s="150"/>
      <c r="J126" s="42"/>
      <c r="K126" s="42"/>
      <c r="L126" s="46"/>
      <c r="M126" s="245"/>
      <c r="N126" s="24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197</v>
      </c>
      <c r="AU126" s="18" t="s">
        <v>87</v>
      </c>
    </row>
    <row r="127" spans="1:51" s="13" customFormat="1" ht="12">
      <c r="A127" s="13"/>
      <c r="B127" s="247"/>
      <c r="C127" s="248"/>
      <c r="D127" s="243" t="s">
        <v>199</v>
      </c>
      <c r="E127" s="248"/>
      <c r="F127" s="250" t="s">
        <v>972</v>
      </c>
      <c r="G127" s="248"/>
      <c r="H127" s="251">
        <v>281.408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7" t="s">
        <v>199</v>
      </c>
      <c r="AU127" s="257" t="s">
        <v>87</v>
      </c>
      <c r="AV127" s="13" t="s">
        <v>87</v>
      </c>
      <c r="AW127" s="13" t="s">
        <v>4</v>
      </c>
      <c r="AX127" s="13" t="s">
        <v>85</v>
      </c>
      <c r="AY127" s="257" t="s">
        <v>188</v>
      </c>
    </row>
    <row r="128" spans="1:65" s="2" customFormat="1" ht="16.5" customHeight="1">
      <c r="A128" s="40"/>
      <c r="B128" s="41"/>
      <c r="C128" s="230" t="s">
        <v>243</v>
      </c>
      <c r="D128" s="230" t="s">
        <v>190</v>
      </c>
      <c r="E128" s="231" t="s">
        <v>602</v>
      </c>
      <c r="F128" s="232" t="s">
        <v>245</v>
      </c>
      <c r="G128" s="233" t="s">
        <v>220</v>
      </c>
      <c r="H128" s="234">
        <v>170.55</v>
      </c>
      <c r="I128" s="235"/>
      <c r="J128" s="236">
        <f>ROUND(I128*H128,2)</f>
        <v>0</v>
      </c>
      <c r="K128" s="232" t="s">
        <v>194</v>
      </c>
      <c r="L128" s="46"/>
      <c r="M128" s="237" t="s">
        <v>32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195</v>
      </c>
      <c r="AT128" s="241" t="s">
        <v>190</v>
      </c>
      <c r="AU128" s="241" t="s">
        <v>87</v>
      </c>
      <c r="AY128" s="18" t="s">
        <v>188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8" t="s">
        <v>85</v>
      </c>
      <c r="BK128" s="242">
        <f>ROUND(I128*H128,2)</f>
        <v>0</v>
      </c>
      <c r="BL128" s="18" t="s">
        <v>195</v>
      </c>
      <c r="BM128" s="241" t="s">
        <v>973</v>
      </c>
    </row>
    <row r="129" spans="1:47" s="2" customFormat="1" ht="12">
      <c r="A129" s="40"/>
      <c r="B129" s="41"/>
      <c r="C129" s="42"/>
      <c r="D129" s="243" t="s">
        <v>197</v>
      </c>
      <c r="E129" s="42"/>
      <c r="F129" s="244" t="s">
        <v>247</v>
      </c>
      <c r="G129" s="42"/>
      <c r="H129" s="42"/>
      <c r="I129" s="150"/>
      <c r="J129" s="42"/>
      <c r="K129" s="42"/>
      <c r="L129" s="46"/>
      <c r="M129" s="245"/>
      <c r="N129" s="24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197</v>
      </c>
      <c r="AU129" s="18" t="s">
        <v>87</v>
      </c>
    </row>
    <row r="130" spans="1:51" s="13" customFormat="1" ht="12">
      <c r="A130" s="13"/>
      <c r="B130" s="247"/>
      <c r="C130" s="248"/>
      <c r="D130" s="243" t="s">
        <v>199</v>
      </c>
      <c r="E130" s="249" t="s">
        <v>32</v>
      </c>
      <c r="F130" s="250" t="s">
        <v>974</v>
      </c>
      <c r="G130" s="248"/>
      <c r="H130" s="251">
        <v>170.55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7" t="s">
        <v>199</v>
      </c>
      <c r="AU130" s="257" t="s">
        <v>87</v>
      </c>
      <c r="AV130" s="13" t="s">
        <v>87</v>
      </c>
      <c r="AW130" s="13" t="s">
        <v>39</v>
      </c>
      <c r="AX130" s="13" t="s">
        <v>85</v>
      </c>
      <c r="AY130" s="257" t="s">
        <v>188</v>
      </c>
    </row>
    <row r="131" spans="1:63" s="12" customFormat="1" ht="22.8" customHeight="1">
      <c r="A131" s="12"/>
      <c r="B131" s="214"/>
      <c r="C131" s="215"/>
      <c r="D131" s="216" t="s">
        <v>77</v>
      </c>
      <c r="E131" s="228" t="s">
        <v>87</v>
      </c>
      <c r="F131" s="228" t="s">
        <v>975</v>
      </c>
      <c r="G131" s="215"/>
      <c r="H131" s="215"/>
      <c r="I131" s="218"/>
      <c r="J131" s="229">
        <f>BK131</f>
        <v>0</v>
      </c>
      <c r="K131" s="215"/>
      <c r="L131" s="220"/>
      <c r="M131" s="221"/>
      <c r="N131" s="222"/>
      <c r="O131" s="222"/>
      <c r="P131" s="223">
        <f>SUM(P132:P139)</f>
        <v>0</v>
      </c>
      <c r="Q131" s="222"/>
      <c r="R131" s="223">
        <f>SUM(R132:R139)</f>
        <v>138.2402</v>
      </c>
      <c r="S131" s="222"/>
      <c r="T131" s="224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5" t="s">
        <v>85</v>
      </c>
      <c r="AT131" s="226" t="s">
        <v>77</v>
      </c>
      <c r="AU131" s="226" t="s">
        <v>85</v>
      </c>
      <c r="AY131" s="225" t="s">
        <v>188</v>
      </c>
      <c r="BK131" s="227">
        <f>SUM(BK132:BK139)</f>
        <v>0</v>
      </c>
    </row>
    <row r="132" spans="1:65" s="2" customFormat="1" ht="33" customHeight="1">
      <c r="A132" s="40"/>
      <c r="B132" s="41"/>
      <c r="C132" s="230" t="s">
        <v>248</v>
      </c>
      <c r="D132" s="230" t="s">
        <v>190</v>
      </c>
      <c r="E132" s="231" t="s">
        <v>976</v>
      </c>
      <c r="F132" s="232" t="s">
        <v>977</v>
      </c>
      <c r="G132" s="233" t="s">
        <v>213</v>
      </c>
      <c r="H132" s="234">
        <v>270</v>
      </c>
      <c r="I132" s="235"/>
      <c r="J132" s="236">
        <f>ROUND(I132*H132,2)</f>
        <v>0</v>
      </c>
      <c r="K132" s="232" t="s">
        <v>194</v>
      </c>
      <c r="L132" s="46"/>
      <c r="M132" s="237" t="s">
        <v>32</v>
      </c>
      <c r="N132" s="238" t="s">
        <v>49</v>
      </c>
      <c r="O132" s="86"/>
      <c r="P132" s="239">
        <f>O132*H132</f>
        <v>0</v>
      </c>
      <c r="Q132" s="239">
        <v>0.28736</v>
      </c>
      <c r="R132" s="239">
        <f>Q132*H132</f>
        <v>77.5872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195</v>
      </c>
      <c r="AT132" s="241" t="s">
        <v>190</v>
      </c>
      <c r="AU132" s="241" t="s">
        <v>87</v>
      </c>
      <c r="AY132" s="18" t="s">
        <v>188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8" t="s">
        <v>85</v>
      </c>
      <c r="BK132" s="242">
        <f>ROUND(I132*H132,2)</f>
        <v>0</v>
      </c>
      <c r="BL132" s="18" t="s">
        <v>195</v>
      </c>
      <c r="BM132" s="241" t="s">
        <v>978</v>
      </c>
    </row>
    <row r="133" spans="1:47" s="2" customFormat="1" ht="12">
      <c r="A133" s="40"/>
      <c r="B133" s="41"/>
      <c r="C133" s="42"/>
      <c r="D133" s="243" t="s">
        <v>197</v>
      </c>
      <c r="E133" s="42"/>
      <c r="F133" s="244" t="s">
        <v>979</v>
      </c>
      <c r="G133" s="42"/>
      <c r="H133" s="42"/>
      <c r="I133" s="150"/>
      <c r="J133" s="42"/>
      <c r="K133" s="42"/>
      <c r="L133" s="46"/>
      <c r="M133" s="245"/>
      <c r="N133" s="24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197</v>
      </c>
      <c r="AU133" s="18" t="s">
        <v>87</v>
      </c>
    </row>
    <row r="134" spans="1:65" s="2" customFormat="1" ht="21.75" customHeight="1">
      <c r="A134" s="40"/>
      <c r="B134" s="41"/>
      <c r="C134" s="230" t="s">
        <v>256</v>
      </c>
      <c r="D134" s="230" t="s">
        <v>190</v>
      </c>
      <c r="E134" s="231" t="s">
        <v>980</v>
      </c>
      <c r="F134" s="232" t="s">
        <v>981</v>
      </c>
      <c r="G134" s="233" t="s">
        <v>213</v>
      </c>
      <c r="H134" s="234">
        <v>270</v>
      </c>
      <c r="I134" s="235"/>
      <c r="J134" s="236">
        <f>ROUND(I134*H134,2)</f>
        <v>0</v>
      </c>
      <c r="K134" s="232" t="s">
        <v>194</v>
      </c>
      <c r="L134" s="46"/>
      <c r="M134" s="237" t="s">
        <v>32</v>
      </c>
      <c r="N134" s="238" t="s">
        <v>49</v>
      </c>
      <c r="O134" s="86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195</v>
      </c>
      <c r="AT134" s="241" t="s">
        <v>190</v>
      </c>
      <c r="AU134" s="241" t="s">
        <v>87</v>
      </c>
      <c r="AY134" s="18" t="s">
        <v>188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8" t="s">
        <v>85</v>
      </c>
      <c r="BK134" s="242">
        <f>ROUND(I134*H134,2)</f>
        <v>0</v>
      </c>
      <c r="BL134" s="18" t="s">
        <v>195</v>
      </c>
      <c r="BM134" s="241" t="s">
        <v>982</v>
      </c>
    </row>
    <row r="135" spans="1:47" s="2" customFormat="1" ht="12">
      <c r="A135" s="40"/>
      <c r="B135" s="41"/>
      <c r="C135" s="42"/>
      <c r="D135" s="243" t="s">
        <v>197</v>
      </c>
      <c r="E135" s="42"/>
      <c r="F135" s="244" t="s">
        <v>983</v>
      </c>
      <c r="G135" s="42"/>
      <c r="H135" s="42"/>
      <c r="I135" s="150"/>
      <c r="J135" s="42"/>
      <c r="K135" s="42"/>
      <c r="L135" s="46"/>
      <c r="M135" s="245"/>
      <c r="N135" s="24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197</v>
      </c>
      <c r="AU135" s="18" t="s">
        <v>87</v>
      </c>
    </row>
    <row r="136" spans="1:65" s="2" customFormat="1" ht="16.5" customHeight="1">
      <c r="A136" s="40"/>
      <c r="B136" s="41"/>
      <c r="C136" s="283" t="s">
        <v>262</v>
      </c>
      <c r="D136" s="283" t="s">
        <v>345</v>
      </c>
      <c r="E136" s="284" t="s">
        <v>984</v>
      </c>
      <c r="F136" s="285" t="s">
        <v>985</v>
      </c>
      <c r="G136" s="286" t="s">
        <v>251</v>
      </c>
      <c r="H136" s="287">
        <v>60.653</v>
      </c>
      <c r="I136" s="288"/>
      <c r="J136" s="289">
        <f>ROUND(I136*H136,2)</f>
        <v>0</v>
      </c>
      <c r="K136" s="285" t="s">
        <v>194</v>
      </c>
      <c r="L136" s="290"/>
      <c r="M136" s="291" t="s">
        <v>32</v>
      </c>
      <c r="N136" s="292" t="s">
        <v>49</v>
      </c>
      <c r="O136" s="86"/>
      <c r="P136" s="239">
        <f>O136*H136</f>
        <v>0</v>
      </c>
      <c r="Q136" s="239">
        <v>1</v>
      </c>
      <c r="R136" s="239">
        <f>Q136*H136</f>
        <v>60.653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237</v>
      </c>
      <c r="AT136" s="241" t="s">
        <v>345</v>
      </c>
      <c r="AU136" s="241" t="s">
        <v>87</v>
      </c>
      <c r="AY136" s="18" t="s">
        <v>188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8" t="s">
        <v>85</v>
      </c>
      <c r="BK136" s="242">
        <f>ROUND(I136*H136,2)</f>
        <v>0</v>
      </c>
      <c r="BL136" s="18" t="s">
        <v>195</v>
      </c>
      <c r="BM136" s="241" t="s">
        <v>986</v>
      </c>
    </row>
    <row r="137" spans="1:47" s="2" customFormat="1" ht="12">
      <c r="A137" s="40"/>
      <c r="B137" s="41"/>
      <c r="C137" s="42"/>
      <c r="D137" s="243" t="s">
        <v>197</v>
      </c>
      <c r="E137" s="42"/>
      <c r="F137" s="244" t="s">
        <v>985</v>
      </c>
      <c r="G137" s="42"/>
      <c r="H137" s="42"/>
      <c r="I137" s="150"/>
      <c r="J137" s="42"/>
      <c r="K137" s="42"/>
      <c r="L137" s="46"/>
      <c r="M137" s="245"/>
      <c r="N137" s="24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197</v>
      </c>
      <c r="AU137" s="18" t="s">
        <v>87</v>
      </c>
    </row>
    <row r="138" spans="1:51" s="13" customFormat="1" ht="12">
      <c r="A138" s="13"/>
      <c r="B138" s="247"/>
      <c r="C138" s="248"/>
      <c r="D138" s="243" t="s">
        <v>199</v>
      </c>
      <c r="E138" s="249" t="s">
        <v>32</v>
      </c>
      <c r="F138" s="250" t="s">
        <v>987</v>
      </c>
      <c r="G138" s="248"/>
      <c r="H138" s="251">
        <v>58.32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7" t="s">
        <v>199</v>
      </c>
      <c r="AU138" s="257" t="s">
        <v>87</v>
      </c>
      <c r="AV138" s="13" t="s">
        <v>87</v>
      </c>
      <c r="AW138" s="13" t="s">
        <v>39</v>
      </c>
      <c r="AX138" s="13" t="s">
        <v>85</v>
      </c>
      <c r="AY138" s="257" t="s">
        <v>188</v>
      </c>
    </row>
    <row r="139" spans="1:51" s="13" customFormat="1" ht="12">
      <c r="A139" s="13"/>
      <c r="B139" s="247"/>
      <c r="C139" s="248"/>
      <c r="D139" s="243" t="s">
        <v>199</v>
      </c>
      <c r="E139" s="248"/>
      <c r="F139" s="250" t="s">
        <v>988</v>
      </c>
      <c r="G139" s="248"/>
      <c r="H139" s="251">
        <v>60.653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199</v>
      </c>
      <c r="AU139" s="257" t="s">
        <v>87</v>
      </c>
      <c r="AV139" s="13" t="s">
        <v>87</v>
      </c>
      <c r="AW139" s="13" t="s">
        <v>4</v>
      </c>
      <c r="AX139" s="13" t="s">
        <v>85</v>
      </c>
      <c r="AY139" s="257" t="s">
        <v>188</v>
      </c>
    </row>
    <row r="140" spans="1:63" s="12" customFormat="1" ht="22.8" customHeight="1">
      <c r="A140" s="12"/>
      <c r="B140" s="214"/>
      <c r="C140" s="215"/>
      <c r="D140" s="216" t="s">
        <v>77</v>
      </c>
      <c r="E140" s="228" t="s">
        <v>95</v>
      </c>
      <c r="F140" s="228" t="s">
        <v>989</v>
      </c>
      <c r="G140" s="215"/>
      <c r="H140" s="215"/>
      <c r="I140" s="218"/>
      <c r="J140" s="229">
        <f>BK140</f>
        <v>0</v>
      </c>
      <c r="K140" s="215"/>
      <c r="L140" s="220"/>
      <c r="M140" s="221"/>
      <c r="N140" s="222"/>
      <c r="O140" s="222"/>
      <c r="P140" s="223">
        <v>0</v>
      </c>
      <c r="Q140" s="222"/>
      <c r="R140" s="223">
        <v>0</v>
      </c>
      <c r="S140" s="222"/>
      <c r="T140" s="224"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5" t="s">
        <v>85</v>
      </c>
      <c r="AT140" s="226" t="s">
        <v>77</v>
      </c>
      <c r="AU140" s="226" t="s">
        <v>85</v>
      </c>
      <c r="AY140" s="225" t="s">
        <v>188</v>
      </c>
      <c r="BK140" s="227">
        <v>0</v>
      </c>
    </row>
    <row r="141" spans="1:63" s="12" customFormat="1" ht="22.8" customHeight="1">
      <c r="A141" s="12"/>
      <c r="B141" s="214"/>
      <c r="C141" s="215"/>
      <c r="D141" s="216" t="s">
        <v>77</v>
      </c>
      <c r="E141" s="228" t="s">
        <v>217</v>
      </c>
      <c r="F141" s="228" t="s">
        <v>326</v>
      </c>
      <c r="G141" s="215"/>
      <c r="H141" s="215"/>
      <c r="I141" s="218"/>
      <c r="J141" s="229">
        <f>BK141</f>
        <v>0</v>
      </c>
      <c r="K141" s="215"/>
      <c r="L141" s="220"/>
      <c r="M141" s="221"/>
      <c r="N141" s="222"/>
      <c r="O141" s="222"/>
      <c r="P141" s="223">
        <f>SUM(P142:P165)</f>
        <v>0</v>
      </c>
      <c r="Q141" s="222"/>
      <c r="R141" s="223">
        <f>SUM(R142:R165)</f>
        <v>1072.8</v>
      </c>
      <c r="S141" s="222"/>
      <c r="T141" s="224">
        <f>SUM(T142:T165)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5" t="s">
        <v>85</v>
      </c>
      <c r="AT141" s="226" t="s">
        <v>77</v>
      </c>
      <c r="AU141" s="226" t="s">
        <v>85</v>
      </c>
      <c r="AY141" s="225" t="s">
        <v>188</v>
      </c>
      <c r="BK141" s="227">
        <f>SUM(BK142:BK165)</f>
        <v>0</v>
      </c>
    </row>
    <row r="142" spans="1:65" s="2" customFormat="1" ht="16.5" customHeight="1">
      <c r="A142" s="40"/>
      <c r="B142" s="41"/>
      <c r="C142" s="230" t="s">
        <v>270</v>
      </c>
      <c r="D142" s="230" t="s">
        <v>190</v>
      </c>
      <c r="E142" s="231" t="s">
        <v>327</v>
      </c>
      <c r="F142" s="232" t="s">
        <v>328</v>
      </c>
      <c r="G142" s="233" t="s">
        <v>193</v>
      </c>
      <c r="H142" s="234">
        <v>2827</v>
      </c>
      <c r="I142" s="235"/>
      <c r="J142" s="236">
        <f>ROUND(I142*H142,2)</f>
        <v>0</v>
      </c>
      <c r="K142" s="232" t="s">
        <v>194</v>
      </c>
      <c r="L142" s="46"/>
      <c r="M142" s="237" t="s">
        <v>32</v>
      </c>
      <c r="N142" s="238" t="s">
        <v>49</v>
      </c>
      <c r="O142" s="86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1" t="s">
        <v>195</v>
      </c>
      <c r="AT142" s="241" t="s">
        <v>190</v>
      </c>
      <c r="AU142" s="241" t="s">
        <v>87</v>
      </c>
      <c r="AY142" s="18" t="s">
        <v>188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8" t="s">
        <v>85</v>
      </c>
      <c r="BK142" s="242">
        <f>ROUND(I142*H142,2)</f>
        <v>0</v>
      </c>
      <c r="BL142" s="18" t="s">
        <v>195</v>
      </c>
      <c r="BM142" s="241" t="s">
        <v>990</v>
      </c>
    </row>
    <row r="143" spans="1:47" s="2" customFormat="1" ht="12">
      <c r="A143" s="40"/>
      <c r="B143" s="41"/>
      <c r="C143" s="42"/>
      <c r="D143" s="243" t="s">
        <v>197</v>
      </c>
      <c r="E143" s="42"/>
      <c r="F143" s="244" t="s">
        <v>330</v>
      </c>
      <c r="G143" s="42"/>
      <c r="H143" s="42"/>
      <c r="I143" s="150"/>
      <c r="J143" s="42"/>
      <c r="K143" s="42"/>
      <c r="L143" s="46"/>
      <c r="M143" s="245"/>
      <c r="N143" s="24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197</v>
      </c>
      <c r="AU143" s="18" t="s">
        <v>87</v>
      </c>
    </row>
    <row r="144" spans="1:47" s="2" customFormat="1" ht="12">
      <c r="A144" s="40"/>
      <c r="B144" s="41"/>
      <c r="C144" s="42"/>
      <c r="D144" s="243" t="s">
        <v>302</v>
      </c>
      <c r="E144" s="42"/>
      <c r="F144" s="279" t="s">
        <v>991</v>
      </c>
      <c r="G144" s="42"/>
      <c r="H144" s="42"/>
      <c r="I144" s="150"/>
      <c r="J144" s="42"/>
      <c r="K144" s="42"/>
      <c r="L144" s="46"/>
      <c r="M144" s="245"/>
      <c r="N144" s="24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302</v>
      </c>
      <c r="AU144" s="18" t="s">
        <v>87</v>
      </c>
    </row>
    <row r="145" spans="1:65" s="2" customFormat="1" ht="16.5" customHeight="1">
      <c r="A145" s="40"/>
      <c r="B145" s="41"/>
      <c r="C145" s="230" t="s">
        <v>276</v>
      </c>
      <c r="D145" s="230" t="s">
        <v>190</v>
      </c>
      <c r="E145" s="231" t="s">
        <v>992</v>
      </c>
      <c r="F145" s="232" t="s">
        <v>993</v>
      </c>
      <c r="G145" s="233" t="s">
        <v>193</v>
      </c>
      <c r="H145" s="234">
        <v>2683</v>
      </c>
      <c r="I145" s="235"/>
      <c r="J145" s="236">
        <f>ROUND(I145*H145,2)</f>
        <v>0</v>
      </c>
      <c r="K145" s="232" t="s">
        <v>194</v>
      </c>
      <c r="L145" s="46"/>
      <c r="M145" s="237" t="s">
        <v>32</v>
      </c>
      <c r="N145" s="238" t="s">
        <v>49</v>
      </c>
      <c r="O145" s="86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1" t="s">
        <v>195</v>
      </c>
      <c r="AT145" s="241" t="s">
        <v>190</v>
      </c>
      <c r="AU145" s="241" t="s">
        <v>87</v>
      </c>
      <c r="AY145" s="18" t="s">
        <v>188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8" t="s">
        <v>85</v>
      </c>
      <c r="BK145" s="242">
        <f>ROUND(I145*H145,2)</f>
        <v>0</v>
      </c>
      <c r="BL145" s="18" t="s">
        <v>195</v>
      </c>
      <c r="BM145" s="241" t="s">
        <v>994</v>
      </c>
    </row>
    <row r="146" spans="1:47" s="2" customFormat="1" ht="12">
      <c r="A146" s="40"/>
      <c r="B146" s="41"/>
      <c r="C146" s="42"/>
      <c r="D146" s="243" t="s">
        <v>197</v>
      </c>
      <c r="E146" s="42"/>
      <c r="F146" s="244" t="s">
        <v>995</v>
      </c>
      <c r="G146" s="42"/>
      <c r="H146" s="42"/>
      <c r="I146" s="150"/>
      <c r="J146" s="42"/>
      <c r="K146" s="42"/>
      <c r="L146" s="46"/>
      <c r="M146" s="245"/>
      <c r="N146" s="246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197</v>
      </c>
      <c r="AU146" s="18" t="s">
        <v>87</v>
      </c>
    </row>
    <row r="147" spans="1:47" s="2" customFormat="1" ht="12">
      <c r="A147" s="40"/>
      <c r="B147" s="41"/>
      <c r="C147" s="42"/>
      <c r="D147" s="243" t="s">
        <v>302</v>
      </c>
      <c r="E147" s="42"/>
      <c r="F147" s="279" t="s">
        <v>996</v>
      </c>
      <c r="G147" s="42"/>
      <c r="H147" s="42"/>
      <c r="I147" s="150"/>
      <c r="J147" s="42"/>
      <c r="K147" s="42"/>
      <c r="L147" s="46"/>
      <c r="M147" s="245"/>
      <c r="N147" s="24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302</v>
      </c>
      <c r="AU147" s="18" t="s">
        <v>87</v>
      </c>
    </row>
    <row r="148" spans="1:65" s="2" customFormat="1" ht="21.75" customHeight="1">
      <c r="A148" s="40"/>
      <c r="B148" s="41"/>
      <c r="C148" s="230" t="s">
        <v>8</v>
      </c>
      <c r="D148" s="230" t="s">
        <v>190</v>
      </c>
      <c r="E148" s="231" t="s">
        <v>997</v>
      </c>
      <c r="F148" s="232" t="s">
        <v>998</v>
      </c>
      <c r="G148" s="233" t="s">
        <v>193</v>
      </c>
      <c r="H148" s="234">
        <v>536.4</v>
      </c>
      <c r="I148" s="235"/>
      <c r="J148" s="236">
        <f>ROUND(I148*H148,2)</f>
        <v>0</v>
      </c>
      <c r="K148" s="232" t="s">
        <v>32</v>
      </c>
      <c r="L148" s="46"/>
      <c r="M148" s="237" t="s">
        <v>32</v>
      </c>
      <c r="N148" s="238" t="s">
        <v>49</v>
      </c>
      <c r="O148" s="86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1" t="s">
        <v>195</v>
      </c>
      <c r="AT148" s="241" t="s">
        <v>190</v>
      </c>
      <c r="AU148" s="241" t="s">
        <v>87</v>
      </c>
      <c r="AY148" s="18" t="s">
        <v>188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8" t="s">
        <v>85</v>
      </c>
      <c r="BK148" s="242">
        <f>ROUND(I148*H148,2)</f>
        <v>0</v>
      </c>
      <c r="BL148" s="18" t="s">
        <v>195</v>
      </c>
      <c r="BM148" s="241" t="s">
        <v>999</v>
      </c>
    </row>
    <row r="149" spans="1:47" s="2" customFormat="1" ht="12">
      <c r="A149" s="40"/>
      <c r="B149" s="41"/>
      <c r="C149" s="42"/>
      <c r="D149" s="243" t="s">
        <v>197</v>
      </c>
      <c r="E149" s="42"/>
      <c r="F149" s="244" t="s">
        <v>998</v>
      </c>
      <c r="G149" s="42"/>
      <c r="H149" s="42"/>
      <c r="I149" s="150"/>
      <c r="J149" s="42"/>
      <c r="K149" s="42"/>
      <c r="L149" s="46"/>
      <c r="M149" s="245"/>
      <c r="N149" s="246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197</v>
      </c>
      <c r="AU149" s="18" t="s">
        <v>87</v>
      </c>
    </row>
    <row r="150" spans="1:51" s="13" customFormat="1" ht="12">
      <c r="A150" s="13"/>
      <c r="B150" s="247"/>
      <c r="C150" s="248"/>
      <c r="D150" s="243" t="s">
        <v>199</v>
      </c>
      <c r="E150" s="249" t="s">
        <v>32</v>
      </c>
      <c r="F150" s="250" t="s">
        <v>1000</v>
      </c>
      <c r="G150" s="248"/>
      <c r="H150" s="251">
        <v>536.4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7" t="s">
        <v>199</v>
      </c>
      <c r="AU150" s="257" t="s">
        <v>87</v>
      </c>
      <c r="AV150" s="13" t="s">
        <v>87</v>
      </c>
      <c r="AW150" s="13" t="s">
        <v>39</v>
      </c>
      <c r="AX150" s="13" t="s">
        <v>85</v>
      </c>
      <c r="AY150" s="257" t="s">
        <v>188</v>
      </c>
    </row>
    <row r="151" spans="1:65" s="2" customFormat="1" ht="16.5" customHeight="1">
      <c r="A151" s="40"/>
      <c r="B151" s="41"/>
      <c r="C151" s="283" t="s">
        <v>285</v>
      </c>
      <c r="D151" s="283" t="s">
        <v>345</v>
      </c>
      <c r="E151" s="284" t="s">
        <v>1001</v>
      </c>
      <c r="F151" s="285" t="s">
        <v>1002</v>
      </c>
      <c r="G151" s="286" t="s">
        <v>251</v>
      </c>
      <c r="H151" s="287">
        <v>1072.8</v>
      </c>
      <c r="I151" s="288"/>
      <c r="J151" s="289">
        <f>ROUND(I151*H151,2)</f>
        <v>0</v>
      </c>
      <c r="K151" s="285" t="s">
        <v>194</v>
      </c>
      <c r="L151" s="290"/>
      <c r="M151" s="291" t="s">
        <v>32</v>
      </c>
      <c r="N151" s="292" t="s">
        <v>49</v>
      </c>
      <c r="O151" s="86"/>
      <c r="P151" s="239">
        <f>O151*H151</f>
        <v>0</v>
      </c>
      <c r="Q151" s="239">
        <v>1</v>
      </c>
      <c r="R151" s="239">
        <f>Q151*H151</f>
        <v>1072.8</v>
      </c>
      <c r="S151" s="239">
        <v>0</v>
      </c>
      <c r="T151" s="24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1" t="s">
        <v>237</v>
      </c>
      <c r="AT151" s="241" t="s">
        <v>345</v>
      </c>
      <c r="AU151" s="241" t="s">
        <v>87</v>
      </c>
      <c r="AY151" s="18" t="s">
        <v>188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8" t="s">
        <v>85</v>
      </c>
      <c r="BK151" s="242">
        <f>ROUND(I151*H151,2)</f>
        <v>0</v>
      </c>
      <c r="BL151" s="18" t="s">
        <v>195</v>
      </c>
      <c r="BM151" s="241" t="s">
        <v>1003</v>
      </c>
    </row>
    <row r="152" spans="1:47" s="2" customFormat="1" ht="12">
      <c r="A152" s="40"/>
      <c r="B152" s="41"/>
      <c r="C152" s="42"/>
      <c r="D152" s="243" t="s">
        <v>197</v>
      </c>
      <c r="E152" s="42"/>
      <c r="F152" s="244" t="s">
        <v>1002</v>
      </c>
      <c r="G152" s="42"/>
      <c r="H152" s="42"/>
      <c r="I152" s="150"/>
      <c r="J152" s="42"/>
      <c r="K152" s="42"/>
      <c r="L152" s="46"/>
      <c r="M152" s="245"/>
      <c r="N152" s="246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8" t="s">
        <v>197</v>
      </c>
      <c r="AU152" s="18" t="s">
        <v>87</v>
      </c>
    </row>
    <row r="153" spans="1:51" s="13" customFormat="1" ht="12">
      <c r="A153" s="13"/>
      <c r="B153" s="247"/>
      <c r="C153" s="248"/>
      <c r="D153" s="243" t="s">
        <v>199</v>
      </c>
      <c r="E153" s="249" t="s">
        <v>32</v>
      </c>
      <c r="F153" s="250" t="s">
        <v>1004</v>
      </c>
      <c r="G153" s="248"/>
      <c r="H153" s="251">
        <v>1072.8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7" t="s">
        <v>199</v>
      </c>
      <c r="AU153" s="257" t="s">
        <v>87</v>
      </c>
      <c r="AV153" s="13" t="s">
        <v>87</v>
      </c>
      <c r="AW153" s="13" t="s">
        <v>39</v>
      </c>
      <c r="AX153" s="13" t="s">
        <v>85</v>
      </c>
      <c r="AY153" s="257" t="s">
        <v>188</v>
      </c>
    </row>
    <row r="154" spans="1:65" s="2" customFormat="1" ht="21.75" customHeight="1">
      <c r="A154" s="40"/>
      <c r="B154" s="41"/>
      <c r="C154" s="230" t="s">
        <v>292</v>
      </c>
      <c r="D154" s="230" t="s">
        <v>190</v>
      </c>
      <c r="E154" s="231" t="s">
        <v>1005</v>
      </c>
      <c r="F154" s="232" t="s">
        <v>1006</v>
      </c>
      <c r="G154" s="233" t="s">
        <v>193</v>
      </c>
      <c r="H154" s="234">
        <v>2664</v>
      </c>
      <c r="I154" s="235"/>
      <c r="J154" s="236">
        <f>ROUND(I154*H154,2)</f>
        <v>0</v>
      </c>
      <c r="K154" s="232" t="s">
        <v>194</v>
      </c>
      <c r="L154" s="46"/>
      <c r="M154" s="237" t="s">
        <v>32</v>
      </c>
      <c r="N154" s="238" t="s">
        <v>49</v>
      </c>
      <c r="O154" s="86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1" t="s">
        <v>195</v>
      </c>
      <c r="AT154" s="241" t="s">
        <v>190</v>
      </c>
      <c r="AU154" s="241" t="s">
        <v>87</v>
      </c>
      <c r="AY154" s="18" t="s">
        <v>188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8" t="s">
        <v>85</v>
      </c>
      <c r="BK154" s="242">
        <f>ROUND(I154*H154,2)</f>
        <v>0</v>
      </c>
      <c r="BL154" s="18" t="s">
        <v>195</v>
      </c>
      <c r="BM154" s="241" t="s">
        <v>1007</v>
      </c>
    </row>
    <row r="155" spans="1:47" s="2" customFormat="1" ht="12">
      <c r="A155" s="40"/>
      <c r="B155" s="41"/>
      <c r="C155" s="42"/>
      <c r="D155" s="243" t="s">
        <v>197</v>
      </c>
      <c r="E155" s="42"/>
      <c r="F155" s="244" t="s">
        <v>1008</v>
      </c>
      <c r="G155" s="42"/>
      <c r="H155" s="42"/>
      <c r="I155" s="150"/>
      <c r="J155" s="42"/>
      <c r="K155" s="42"/>
      <c r="L155" s="46"/>
      <c r="M155" s="245"/>
      <c r="N155" s="246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197</v>
      </c>
      <c r="AU155" s="18" t="s">
        <v>87</v>
      </c>
    </row>
    <row r="156" spans="1:65" s="2" customFormat="1" ht="21.75" customHeight="1">
      <c r="A156" s="40"/>
      <c r="B156" s="41"/>
      <c r="C156" s="230" t="s">
        <v>297</v>
      </c>
      <c r="D156" s="230" t="s">
        <v>190</v>
      </c>
      <c r="E156" s="231" t="s">
        <v>644</v>
      </c>
      <c r="F156" s="232" t="s">
        <v>645</v>
      </c>
      <c r="G156" s="233" t="s">
        <v>193</v>
      </c>
      <c r="H156" s="234">
        <v>2492</v>
      </c>
      <c r="I156" s="235"/>
      <c r="J156" s="236">
        <f>ROUND(I156*H156,2)</f>
        <v>0</v>
      </c>
      <c r="K156" s="232" t="s">
        <v>194</v>
      </c>
      <c r="L156" s="46"/>
      <c r="M156" s="237" t="s">
        <v>32</v>
      </c>
      <c r="N156" s="238" t="s">
        <v>49</v>
      </c>
      <c r="O156" s="86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1" t="s">
        <v>195</v>
      </c>
      <c r="AT156" s="241" t="s">
        <v>190</v>
      </c>
      <c r="AU156" s="241" t="s">
        <v>87</v>
      </c>
      <c r="AY156" s="18" t="s">
        <v>188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8" t="s">
        <v>85</v>
      </c>
      <c r="BK156" s="242">
        <f>ROUND(I156*H156,2)</f>
        <v>0</v>
      </c>
      <c r="BL156" s="18" t="s">
        <v>195</v>
      </c>
      <c r="BM156" s="241" t="s">
        <v>1009</v>
      </c>
    </row>
    <row r="157" spans="1:47" s="2" customFormat="1" ht="12">
      <c r="A157" s="40"/>
      <c r="B157" s="41"/>
      <c r="C157" s="42"/>
      <c r="D157" s="243" t="s">
        <v>197</v>
      </c>
      <c r="E157" s="42"/>
      <c r="F157" s="244" t="s">
        <v>647</v>
      </c>
      <c r="G157" s="42"/>
      <c r="H157" s="42"/>
      <c r="I157" s="150"/>
      <c r="J157" s="42"/>
      <c r="K157" s="42"/>
      <c r="L157" s="46"/>
      <c r="M157" s="245"/>
      <c r="N157" s="246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8" t="s">
        <v>197</v>
      </c>
      <c r="AU157" s="18" t="s">
        <v>87</v>
      </c>
    </row>
    <row r="158" spans="1:51" s="13" customFormat="1" ht="12">
      <c r="A158" s="13"/>
      <c r="B158" s="247"/>
      <c r="C158" s="248"/>
      <c r="D158" s="243" t="s">
        <v>199</v>
      </c>
      <c r="E158" s="249" t="s">
        <v>32</v>
      </c>
      <c r="F158" s="250" t="s">
        <v>1010</v>
      </c>
      <c r="G158" s="248"/>
      <c r="H158" s="251">
        <v>2492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7" t="s">
        <v>199</v>
      </c>
      <c r="AU158" s="257" t="s">
        <v>87</v>
      </c>
      <c r="AV158" s="13" t="s">
        <v>87</v>
      </c>
      <c r="AW158" s="13" t="s">
        <v>39</v>
      </c>
      <c r="AX158" s="13" t="s">
        <v>85</v>
      </c>
      <c r="AY158" s="257" t="s">
        <v>188</v>
      </c>
    </row>
    <row r="159" spans="1:65" s="2" customFormat="1" ht="16.5" customHeight="1">
      <c r="A159" s="40"/>
      <c r="B159" s="41"/>
      <c r="C159" s="230" t="s">
        <v>305</v>
      </c>
      <c r="D159" s="230" t="s">
        <v>190</v>
      </c>
      <c r="E159" s="231" t="s">
        <v>1011</v>
      </c>
      <c r="F159" s="232" t="s">
        <v>1012</v>
      </c>
      <c r="G159" s="233" t="s">
        <v>193</v>
      </c>
      <c r="H159" s="234">
        <v>5328</v>
      </c>
      <c r="I159" s="235"/>
      <c r="J159" s="236">
        <f>ROUND(I159*H159,2)</f>
        <v>0</v>
      </c>
      <c r="K159" s="232" t="s">
        <v>194</v>
      </c>
      <c r="L159" s="46"/>
      <c r="M159" s="237" t="s">
        <v>32</v>
      </c>
      <c r="N159" s="238" t="s">
        <v>49</v>
      </c>
      <c r="O159" s="86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1" t="s">
        <v>195</v>
      </c>
      <c r="AT159" s="241" t="s">
        <v>190</v>
      </c>
      <c r="AU159" s="241" t="s">
        <v>87</v>
      </c>
      <c r="AY159" s="18" t="s">
        <v>188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8" t="s">
        <v>85</v>
      </c>
      <c r="BK159" s="242">
        <f>ROUND(I159*H159,2)</f>
        <v>0</v>
      </c>
      <c r="BL159" s="18" t="s">
        <v>195</v>
      </c>
      <c r="BM159" s="241" t="s">
        <v>1013</v>
      </c>
    </row>
    <row r="160" spans="1:47" s="2" customFormat="1" ht="12">
      <c r="A160" s="40"/>
      <c r="B160" s="41"/>
      <c r="C160" s="42"/>
      <c r="D160" s="243" t="s">
        <v>197</v>
      </c>
      <c r="E160" s="42"/>
      <c r="F160" s="244" t="s">
        <v>1014</v>
      </c>
      <c r="G160" s="42"/>
      <c r="H160" s="42"/>
      <c r="I160" s="150"/>
      <c r="J160" s="42"/>
      <c r="K160" s="42"/>
      <c r="L160" s="46"/>
      <c r="M160" s="245"/>
      <c r="N160" s="246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197</v>
      </c>
      <c r="AU160" s="18" t="s">
        <v>87</v>
      </c>
    </row>
    <row r="161" spans="1:51" s="13" customFormat="1" ht="12">
      <c r="A161" s="13"/>
      <c r="B161" s="247"/>
      <c r="C161" s="248"/>
      <c r="D161" s="243" t="s">
        <v>199</v>
      </c>
      <c r="E161" s="249" t="s">
        <v>32</v>
      </c>
      <c r="F161" s="250" t="s">
        <v>1015</v>
      </c>
      <c r="G161" s="248"/>
      <c r="H161" s="251">
        <v>5328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7" t="s">
        <v>199</v>
      </c>
      <c r="AU161" s="257" t="s">
        <v>87</v>
      </c>
      <c r="AV161" s="13" t="s">
        <v>87</v>
      </c>
      <c r="AW161" s="13" t="s">
        <v>39</v>
      </c>
      <c r="AX161" s="13" t="s">
        <v>85</v>
      </c>
      <c r="AY161" s="257" t="s">
        <v>188</v>
      </c>
    </row>
    <row r="162" spans="1:65" s="2" customFormat="1" ht="21.75" customHeight="1">
      <c r="A162" s="40"/>
      <c r="B162" s="41"/>
      <c r="C162" s="230" t="s">
        <v>310</v>
      </c>
      <c r="D162" s="230" t="s">
        <v>190</v>
      </c>
      <c r="E162" s="231" t="s">
        <v>652</v>
      </c>
      <c r="F162" s="232" t="s">
        <v>653</v>
      </c>
      <c r="G162" s="233" t="s">
        <v>193</v>
      </c>
      <c r="H162" s="234">
        <v>2417</v>
      </c>
      <c r="I162" s="235"/>
      <c r="J162" s="236">
        <f>ROUND(I162*H162,2)</f>
        <v>0</v>
      </c>
      <c r="K162" s="232" t="s">
        <v>194</v>
      </c>
      <c r="L162" s="46"/>
      <c r="M162" s="237" t="s">
        <v>32</v>
      </c>
      <c r="N162" s="238" t="s">
        <v>49</v>
      </c>
      <c r="O162" s="86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1" t="s">
        <v>195</v>
      </c>
      <c r="AT162" s="241" t="s">
        <v>190</v>
      </c>
      <c r="AU162" s="241" t="s">
        <v>87</v>
      </c>
      <c r="AY162" s="18" t="s">
        <v>188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8" t="s">
        <v>85</v>
      </c>
      <c r="BK162" s="242">
        <f>ROUND(I162*H162,2)</f>
        <v>0</v>
      </c>
      <c r="BL162" s="18" t="s">
        <v>195</v>
      </c>
      <c r="BM162" s="241" t="s">
        <v>1016</v>
      </c>
    </row>
    <row r="163" spans="1:47" s="2" customFormat="1" ht="12">
      <c r="A163" s="40"/>
      <c r="B163" s="41"/>
      <c r="C163" s="42"/>
      <c r="D163" s="243" t="s">
        <v>197</v>
      </c>
      <c r="E163" s="42"/>
      <c r="F163" s="244" t="s">
        <v>655</v>
      </c>
      <c r="G163" s="42"/>
      <c r="H163" s="42"/>
      <c r="I163" s="150"/>
      <c r="J163" s="42"/>
      <c r="K163" s="42"/>
      <c r="L163" s="46"/>
      <c r="M163" s="245"/>
      <c r="N163" s="24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197</v>
      </c>
      <c r="AU163" s="18" t="s">
        <v>87</v>
      </c>
    </row>
    <row r="164" spans="1:65" s="2" customFormat="1" ht="21.75" customHeight="1">
      <c r="A164" s="40"/>
      <c r="B164" s="41"/>
      <c r="C164" s="230" t="s">
        <v>7</v>
      </c>
      <c r="D164" s="230" t="s">
        <v>190</v>
      </c>
      <c r="E164" s="231" t="s">
        <v>1017</v>
      </c>
      <c r="F164" s="232" t="s">
        <v>1018</v>
      </c>
      <c r="G164" s="233" t="s">
        <v>193</v>
      </c>
      <c r="H164" s="234">
        <v>2492</v>
      </c>
      <c r="I164" s="235"/>
      <c r="J164" s="236">
        <f>ROUND(I164*H164,2)</f>
        <v>0</v>
      </c>
      <c r="K164" s="232" t="s">
        <v>194</v>
      </c>
      <c r="L164" s="46"/>
      <c r="M164" s="237" t="s">
        <v>32</v>
      </c>
      <c r="N164" s="238" t="s">
        <v>49</v>
      </c>
      <c r="O164" s="86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1" t="s">
        <v>195</v>
      </c>
      <c r="AT164" s="241" t="s">
        <v>190</v>
      </c>
      <c r="AU164" s="241" t="s">
        <v>87</v>
      </c>
      <c r="AY164" s="18" t="s">
        <v>188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8" t="s">
        <v>85</v>
      </c>
      <c r="BK164" s="242">
        <f>ROUND(I164*H164,2)</f>
        <v>0</v>
      </c>
      <c r="BL164" s="18" t="s">
        <v>195</v>
      </c>
      <c r="BM164" s="241" t="s">
        <v>1019</v>
      </c>
    </row>
    <row r="165" spans="1:47" s="2" customFormat="1" ht="12">
      <c r="A165" s="40"/>
      <c r="B165" s="41"/>
      <c r="C165" s="42"/>
      <c r="D165" s="243" t="s">
        <v>197</v>
      </c>
      <c r="E165" s="42"/>
      <c r="F165" s="244" t="s">
        <v>1020</v>
      </c>
      <c r="G165" s="42"/>
      <c r="H165" s="42"/>
      <c r="I165" s="150"/>
      <c r="J165" s="42"/>
      <c r="K165" s="42"/>
      <c r="L165" s="46"/>
      <c r="M165" s="245"/>
      <c r="N165" s="24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8" t="s">
        <v>197</v>
      </c>
      <c r="AU165" s="18" t="s">
        <v>87</v>
      </c>
    </row>
    <row r="166" spans="1:63" s="12" customFormat="1" ht="22.8" customHeight="1">
      <c r="A166" s="12"/>
      <c r="B166" s="214"/>
      <c r="C166" s="215"/>
      <c r="D166" s="216" t="s">
        <v>77</v>
      </c>
      <c r="E166" s="228" t="s">
        <v>237</v>
      </c>
      <c r="F166" s="228" t="s">
        <v>255</v>
      </c>
      <c r="G166" s="215"/>
      <c r="H166" s="215"/>
      <c r="I166" s="218"/>
      <c r="J166" s="229">
        <f>BK166</f>
        <v>0</v>
      </c>
      <c r="K166" s="215"/>
      <c r="L166" s="220"/>
      <c r="M166" s="221"/>
      <c r="N166" s="222"/>
      <c r="O166" s="222"/>
      <c r="P166" s="223">
        <f>SUM(P167:P183)</f>
        <v>0</v>
      </c>
      <c r="Q166" s="222"/>
      <c r="R166" s="223">
        <f>SUM(R167:R183)</f>
        <v>15.935939999999999</v>
      </c>
      <c r="S166" s="222"/>
      <c r="T166" s="224">
        <f>SUM(T167:T183)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5" t="s">
        <v>85</v>
      </c>
      <c r="AT166" s="226" t="s">
        <v>77</v>
      </c>
      <c r="AU166" s="226" t="s">
        <v>85</v>
      </c>
      <c r="AY166" s="225" t="s">
        <v>188</v>
      </c>
      <c r="BK166" s="227">
        <f>SUM(BK167:BK183)</f>
        <v>0</v>
      </c>
    </row>
    <row r="167" spans="1:65" s="2" customFormat="1" ht="16.5" customHeight="1">
      <c r="A167" s="40"/>
      <c r="B167" s="41"/>
      <c r="C167" s="230" t="s">
        <v>483</v>
      </c>
      <c r="D167" s="230" t="s">
        <v>402</v>
      </c>
      <c r="E167" s="231" t="s">
        <v>1021</v>
      </c>
      <c r="F167" s="232" t="s">
        <v>836</v>
      </c>
      <c r="G167" s="233" t="s">
        <v>213</v>
      </c>
      <c r="H167" s="234">
        <v>14</v>
      </c>
      <c r="I167" s="235"/>
      <c r="J167" s="236">
        <f>ROUND(I167*H167,2)</f>
        <v>0</v>
      </c>
      <c r="K167" s="232" t="s">
        <v>32</v>
      </c>
      <c r="L167" s="46"/>
      <c r="M167" s="237" t="s">
        <v>32</v>
      </c>
      <c r="N167" s="238" t="s">
        <v>49</v>
      </c>
      <c r="O167" s="86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1" t="s">
        <v>195</v>
      </c>
      <c r="AT167" s="241" t="s">
        <v>190</v>
      </c>
      <c r="AU167" s="241" t="s">
        <v>87</v>
      </c>
      <c r="AY167" s="18" t="s">
        <v>188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8" t="s">
        <v>85</v>
      </c>
      <c r="BK167" s="242">
        <f>ROUND(I167*H167,2)</f>
        <v>0</v>
      </c>
      <c r="BL167" s="18" t="s">
        <v>195</v>
      </c>
      <c r="BM167" s="241" t="s">
        <v>1022</v>
      </c>
    </row>
    <row r="168" spans="1:47" s="2" customFormat="1" ht="12">
      <c r="A168" s="40"/>
      <c r="B168" s="41"/>
      <c r="C168" s="42"/>
      <c r="D168" s="243" t="s">
        <v>197</v>
      </c>
      <c r="E168" s="42"/>
      <c r="F168" s="244" t="s">
        <v>838</v>
      </c>
      <c r="G168" s="42"/>
      <c r="H168" s="42"/>
      <c r="I168" s="150"/>
      <c r="J168" s="42"/>
      <c r="K168" s="42"/>
      <c r="L168" s="46"/>
      <c r="M168" s="245"/>
      <c r="N168" s="246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197</v>
      </c>
      <c r="AU168" s="18" t="s">
        <v>87</v>
      </c>
    </row>
    <row r="169" spans="1:65" s="2" customFormat="1" ht="21.75" customHeight="1">
      <c r="A169" s="40"/>
      <c r="B169" s="41"/>
      <c r="C169" s="230" t="s">
        <v>619</v>
      </c>
      <c r="D169" s="230" t="s">
        <v>190</v>
      </c>
      <c r="E169" s="231" t="s">
        <v>1023</v>
      </c>
      <c r="F169" s="232" t="s">
        <v>841</v>
      </c>
      <c r="G169" s="233" t="s">
        <v>412</v>
      </c>
      <c r="H169" s="234">
        <v>4</v>
      </c>
      <c r="I169" s="235"/>
      <c r="J169" s="236">
        <f>ROUND(I169*H169,2)</f>
        <v>0</v>
      </c>
      <c r="K169" s="232" t="s">
        <v>32</v>
      </c>
      <c r="L169" s="46"/>
      <c r="M169" s="237" t="s">
        <v>32</v>
      </c>
      <c r="N169" s="238" t="s">
        <v>49</v>
      </c>
      <c r="O169" s="86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1" t="s">
        <v>195</v>
      </c>
      <c r="AT169" s="241" t="s">
        <v>190</v>
      </c>
      <c r="AU169" s="241" t="s">
        <v>87</v>
      </c>
      <c r="AY169" s="18" t="s">
        <v>188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8" t="s">
        <v>85</v>
      </c>
      <c r="BK169" s="242">
        <f>ROUND(I169*H169,2)</f>
        <v>0</v>
      </c>
      <c r="BL169" s="18" t="s">
        <v>195</v>
      </c>
      <c r="BM169" s="241" t="s">
        <v>1024</v>
      </c>
    </row>
    <row r="170" spans="1:47" s="2" customFormat="1" ht="12">
      <c r="A170" s="40"/>
      <c r="B170" s="41"/>
      <c r="C170" s="42"/>
      <c r="D170" s="243" t="s">
        <v>197</v>
      </c>
      <c r="E170" s="42"/>
      <c r="F170" s="244" t="s">
        <v>841</v>
      </c>
      <c r="G170" s="42"/>
      <c r="H170" s="42"/>
      <c r="I170" s="150"/>
      <c r="J170" s="42"/>
      <c r="K170" s="42"/>
      <c r="L170" s="46"/>
      <c r="M170" s="245"/>
      <c r="N170" s="246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197</v>
      </c>
      <c r="AU170" s="18" t="s">
        <v>87</v>
      </c>
    </row>
    <row r="171" spans="1:47" s="2" customFormat="1" ht="12">
      <c r="A171" s="40"/>
      <c r="B171" s="41"/>
      <c r="C171" s="42"/>
      <c r="D171" s="243" t="s">
        <v>302</v>
      </c>
      <c r="E171" s="42"/>
      <c r="F171" s="279" t="s">
        <v>843</v>
      </c>
      <c r="G171" s="42"/>
      <c r="H171" s="42"/>
      <c r="I171" s="150"/>
      <c r="J171" s="42"/>
      <c r="K171" s="42"/>
      <c r="L171" s="46"/>
      <c r="M171" s="245"/>
      <c r="N171" s="24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302</v>
      </c>
      <c r="AU171" s="18" t="s">
        <v>87</v>
      </c>
    </row>
    <row r="172" spans="1:65" s="2" customFormat="1" ht="21.75" customHeight="1">
      <c r="A172" s="40"/>
      <c r="B172" s="41"/>
      <c r="C172" s="230" t="s">
        <v>690</v>
      </c>
      <c r="D172" s="230" t="s">
        <v>190</v>
      </c>
      <c r="E172" s="231" t="s">
        <v>844</v>
      </c>
      <c r="F172" s="232" t="s">
        <v>845</v>
      </c>
      <c r="G172" s="233" t="s">
        <v>265</v>
      </c>
      <c r="H172" s="234">
        <v>4</v>
      </c>
      <c r="I172" s="235"/>
      <c r="J172" s="236">
        <f>ROUND(I172*H172,2)</f>
        <v>0</v>
      </c>
      <c r="K172" s="232" t="s">
        <v>32</v>
      </c>
      <c r="L172" s="46"/>
      <c r="M172" s="237" t="s">
        <v>32</v>
      </c>
      <c r="N172" s="238" t="s">
        <v>49</v>
      </c>
      <c r="O172" s="86"/>
      <c r="P172" s="239">
        <f>O172*H172</f>
        <v>0</v>
      </c>
      <c r="Q172" s="239">
        <v>0.3409</v>
      </c>
      <c r="R172" s="239">
        <f>Q172*H172</f>
        <v>1.3636</v>
      </c>
      <c r="S172" s="239">
        <v>0</v>
      </c>
      <c r="T172" s="24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1" t="s">
        <v>195</v>
      </c>
      <c r="AT172" s="241" t="s">
        <v>190</v>
      </c>
      <c r="AU172" s="241" t="s">
        <v>87</v>
      </c>
      <c r="AY172" s="18" t="s">
        <v>188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8" t="s">
        <v>85</v>
      </c>
      <c r="BK172" s="242">
        <f>ROUND(I172*H172,2)</f>
        <v>0</v>
      </c>
      <c r="BL172" s="18" t="s">
        <v>195</v>
      </c>
      <c r="BM172" s="241" t="s">
        <v>1025</v>
      </c>
    </row>
    <row r="173" spans="1:47" s="2" customFormat="1" ht="12">
      <c r="A173" s="40"/>
      <c r="B173" s="41"/>
      <c r="C173" s="42"/>
      <c r="D173" s="243" t="s">
        <v>197</v>
      </c>
      <c r="E173" s="42"/>
      <c r="F173" s="244" t="s">
        <v>847</v>
      </c>
      <c r="G173" s="42"/>
      <c r="H173" s="42"/>
      <c r="I173" s="150"/>
      <c r="J173" s="42"/>
      <c r="K173" s="42"/>
      <c r="L173" s="46"/>
      <c r="M173" s="245"/>
      <c r="N173" s="246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8" t="s">
        <v>197</v>
      </c>
      <c r="AU173" s="18" t="s">
        <v>87</v>
      </c>
    </row>
    <row r="174" spans="1:47" s="2" customFormat="1" ht="12">
      <c r="A174" s="40"/>
      <c r="B174" s="41"/>
      <c r="C174" s="42"/>
      <c r="D174" s="243" t="s">
        <v>302</v>
      </c>
      <c r="E174" s="42"/>
      <c r="F174" s="279" t="s">
        <v>848</v>
      </c>
      <c r="G174" s="42"/>
      <c r="H174" s="42"/>
      <c r="I174" s="150"/>
      <c r="J174" s="42"/>
      <c r="K174" s="42"/>
      <c r="L174" s="46"/>
      <c r="M174" s="245"/>
      <c r="N174" s="246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302</v>
      </c>
      <c r="AU174" s="18" t="s">
        <v>87</v>
      </c>
    </row>
    <row r="175" spans="1:65" s="2" customFormat="1" ht="21.75" customHeight="1">
      <c r="A175" s="40"/>
      <c r="B175" s="41"/>
      <c r="C175" s="230" t="s">
        <v>695</v>
      </c>
      <c r="D175" s="230" t="s">
        <v>190</v>
      </c>
      <c r="E175" s="231" t="s">
        <v>1026</v>
      </c>
      <c r="F175" s="232" t="s">
        <v>1027</v>
      </c>
      <c r="G175" s="233" t="s">
        <v>265</v>
      </c>
      <c r="H175" s="234">
        <v>9</v>
      </c>
      <c r="I175" s="235"/>
      <c r="J175" s="236">
        <f>ROUND(I175*H175,2)</f>
        <v>0</v>
      </c>
      <c r="K175" s="232" t="s">
        <v>194</v>
      </c>
      <c r="L175" s="46"/>
      <c r="M175" s="237" t="s">
        <v>32</v>
      </c>
      <c r="N175" s="238" t="s">
        <v>49</v>
      </c>
      <c r="O175" s="86"/>
      <c r="P175" s="239">
        <f>O175*H175</f>
        <v>0</v>
      </c>
      <c r="Q175" s="239">
        <v>0.3409</v>
      </c>
      <c r="R175" s="239">
        <f>Q175*H175</f>
        <v>3.0681</v>
      </c>
      <c r="S175" s="239">
        <v>0</v>
      </c>
      <c r="T175" s="24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1" t="s">
        <v>195</v>
      </c>
      <c r="AT175" s="241" t="s">
        <v>190</v>
      </c>
      <c r="AU175" s="241" t="s">
        <v>87</v>
      </c>
      <c r="AY175" s="18" t="s">
        <v>188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8" t="s">
        <v>85</v>
      </c>
      <c r="BK175" s="242">
        <f>ROUND(I175*H175,2)</f>
        <v>0</v>
      </c>
      <c r="BL175" s="18" t="s">
        <v>195</v>
      </c>
      <c r="BM175" s="241" t="s">
        <v>1028</v>
      </c>
    </row>
    <row r="176" spans="1:47" s="2" customFormat="1" ht="12">
      <c r="A176" s="40"/>
      <c r="B176" s="41"/>
      <c r="C176" s="42"/>
      <c r="D176" s="243" t="s">
        <v>197</v>
      </c>
      <c r="E176" s="42"/>
      <c r="F176" s="244" t="s">
        <v>1027</v>
      </c>
      <c r="G176" s="42"/>
      <c r="H176" s="42"/>
      <c r="I176" s="150"/>
      <c r="J176" s="42"/>
      <c r="K176" s="42"/>
      <c r="L176" s="46"/>
      <c r="M176" s="245"/>
      <c r="N176" s="24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197</v>
      </c>
      <c r="AU176" s="18" t="s">
        <v>87</v>
      </c>
    </row>
    <row r="177" spans="1:47" s="2" customFormat="1" ht="12">
      <c r="A177" s="40"/>
      <c r="B177" s="41"/>
      <c r="C177" s="42"/>
      <c r="D177" s="243" t="s">
        <v>302</v>
      </c>
      <c r="E177" s="42"/>
      <c r="F177" s="279" t="s">
        <v>848</v>
      </c>
      <c r="G177" s="42"/>
      <c r="H177" s="42"/>
      <c r="I177" s="150"/>
      <c r="J177" s="42"/>
      <c r="K177" s="42"/>
      <c r="L177" s="46"/>
      <c r="M177" s="245"/>
      <c r="N177" s="24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8" t="s">
        <v>302</v>
      </c>
      <c r="AU177" s="18" t="s">
        <v>87</v>
      </c>
    </row>
    <row r="178" spans="1:65" s="2" customFormat="1" ht="21.75" customHeight="1">
      <c r="A178" s="40"/>
      <c r="B178" s="41"/>
      <c r="C178" s="230" t="s">
        <v>700</v>
      </c>
      <c r="D178" s="230" t="s">
        <v>190</v>
      </c>
      <c r="E178" s="231" t="s">
        <v>849</v>
      </c>
      <c r="F178" s="232" t="s">
        <v>850</v>
      </c>
      <c r="G178" s="233" t="s">
        <v>265</v>
      </c>
      <c r="H178" s="234">
        <v>11</v>
      </c>
      <c r="I178" s="235"/>
      <c r="J178" s="236">
        <f>ROUND(I178*H178,2)</f>
        <v>0</v>
      </c>
      <c r="K178" s="232" t="s">
        <v>194</v>
      </c>
      <c r="L178" s="46"/>
      <c r="M178" s="237" t="s">
        <v>32</v>
      </c>
      <c r="N178" s="238" t="s">
        <v>49</v>
      </c>
      <c r="O178" s="86"/>
      <c r="P178" s="239">
        <f>O178*H178</f>
        <v>0</v>
      </c>
      <c r="Q178" s="239">
        <v>0.42368</v>
      </c>
      <c r="R178" s="239">
        <f>Q178*H178</f>
        <v>4.66048</v>
      </c>
      <c r="S178" s="239">
        <v>0</v>
      </c>
      <c r="T178" s="24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1" t="s">
        <v>195</v>
      </c>
      <c r="AT178" s="241" t="s">
        <v>190</v>
      </c>
      <c r="AU178" s="241" t="s">
        <v>87</v>
      </c>
      <c r="AY178" s="18" t="s">
        <v>188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8" t="s">
        <v>85</v>
      </c>
      <c r="BK178" s="242">
        <f>ROUND(I178*H178,2)</f>
        <v>0</v>
      </c>
      <c r="BL178" s="18" t="s">
        <v>195</v>
      </c>
      <c r="BM178" s="241" t="s">
        <v>1029</v>
      </c>
    </row>
    <row r="179" spans="1:47" s="2" customFormat="1" ht="12">
      <c r="A179" s="40"/>
      <c r="B179" s="41"/>
      <c r="C179" s="42"/>
      <c r="D179" s="243" t="s">
        <v>197</v>
      </c>
      <c r="E179" s="42"/>
      <c r="F179" s="244" t="s">
        <v>850</v>
      </c>
      <c r="G179" s="42"/>
      <c r="H179" s="42"/>
      <c r="I179" s="150"/>
      <c r="J179" s="42"/>
      <c r="K179" s="42"/>
      <c r="L179" s="46"/>
      <c r="M179" s="245"/>
      <c r="N179" s="246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197</v>
      </c>
      <c r="AU179" s="18" t="s">
        <v>87</v>
      </c>
    </row>
    <row r="180" spans="1:51" s="13" customFormat="1" ht="12">
      <c r="A180" s="13"/>
      <c r="B180" s="247"/>
      <c r="C180" s="248"/>
      <c r="D180" s="243" t="s">
        <v>199</v>
      </c>
      <c r="E180" s="249" t="s">
        <v>32</v>
      </c>
      <c r="F180" s="250" t="s">
        <v>256</v>
      </c>
      <c r="G180" s="248"/>
      <c r="H180" s="251">
        <v>11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7" t="s">
        <v>199</v>
      </c>
      <c r="AU180" s="257" t="s">
        <v>87</v>
      </c>
      <c r="AV180" s="13" t="s">
        <v>87</v>
      </c>
      <c r="AW180" s="13" t="s">
        <v>39</v>
      </c>
      <c r="AX180" s="13" t="s">
        <v>85</v>
      </c>
      <c r="AY180" s="257" t="s">
        <v>188</v>
      </c>
    </row>
    <row r="181" spans="1:65" s="2" customFormat="1" ht="21.75" customHeight="1">
      <c r="A181" s="40"/>
      <c r="B181" s="41"/>
      <c r="C181" s="230" t="s">
        <v>701</v>
      </c>
      <c r="D181" s="230" t="s">
        <v>190</v>
      </c>
      <c r="E181" s="231" t="s">
        <v>674</v>
      </c>
      <c r="F181" s="232" t="s">
        <v>675</v>
      </c>
      <c r="G181" s="233" t="s">
        <v>265</v>
      </c>
      <c r="H181" s="234">
        <v>22</v>
      </c>
      <c r="I181" s="235"/>
      <c r="J181" s="236">
        <f>ROUND(I181*H181,2)</f>
        <v>0</v>
      </c>
      <c r="K181" s="232" t="s">
        <v>194</v>
      </c>
      <c r="L181" s="46"/>
      <c r="M181" s="237" t="s">
        <v>32</v>
      </c>
      <c r="N181" s="238" t="s">
        <v>49</v>
      </c>
      <c r="O181" s="86"/>
      <c r="P181" s="239">
        <f>O181*H181</f>
        <v>0</v>
      </c>
      <c r="Q181" s="239">
        <v>0.31108</v>
      </c>
      <c r="R181" s="239">
        <f>Q181*H181</f>
        <v>6.8437600000000005</v>
      </c>
      <c r="S181" s="239">
        <v>0</v>
      </c>
      <c r="T181" s="24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1" t="s">
        <v>195</v>
      </c>
      <c r="AT181" s="241" t="s">
        <v>190</v>
      </c>
      <c r="AU181" s="241" t="s">
        <v>87</v>
      </c>
      <c r="AY181" s="18" t="s">
        <v>188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8" t="s">
        <v>85</v>
      </c>
      <c r="BK181" s="242">
        <f>ROUND(I181*H181,2)</f>
        <v>0</v>
      </c>
      <c r="BL181" s="18" t="s">
        <v>195</v>
      </c>
      <c r="BM181" s="241" t="s">
        <v>1030</v>
      </c>
    </row>
    <row r="182" spans="1:47" s="2" customFormat="1" ht="12">
      <c r="A182" s="40"/>
      <c r="B182" s="41"/>
      <c r="C182" s="42"/>
      <c r="D182" s="243" t="s">
        <v>197</v>
      </c>
      <c r="E182" s="42"/>
      <c r="F182" s="244" t="s">
        <v>677</v>
      </c>
      <c r="G182" s="42"/>
      <c r="H182" s="42"/>
      <c r="I182" s="150"/>
      <c r="J182" s="42"/>
      <c r="K182" s="42"/>
      <c r="L182" s="46"/>
      <c r="M182" s="245"/>
      <c r="N182" s="246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8" t="s">
        <v>197</v>
      </c>
      <c r="AU182" s="18" t="s">
        <v>87</v>
      </c>
    </row>
    <row r="183" spans="1:51" s="13" customFormat="1" ht="12">
      <c r="A183" s="13"/>
      <c r="B183" s="247"/>
      <c r="C183" s="248"/>
      <c r="D183" s="243" t="s">
        <v>199</v>
      </c>
      <c r="E183" s="249" t="s">
        <v>32</v>
      </c>
      <c r="F183" s="250" t="s">
        <v>483</v>
      </c>
      <c r="G183" s="248"/>
      <c r="H183" s="251">
        <v>22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7" t="s">
        <v>199</v>
      </c>
      <c r="AU183" s="257" t="s">
        <v>87</v>
      </c>
      <c r="AV183" s="13" t="s">
        <v>87</v>
      </c>
      <c r="AW183" s="13" t="s">
        <v>39</v>
      </c>
      <c r="AX183" s="13" t="s">
        <v>85</v>
      </c>
      <c r="AY183" s="257" t="s">
        <v>188</v>
      </c>
    </row>
    <row r="184" spans="1:63" s="12" customFormat="1" ht="22.8" customHeight="1">
      <c r="A184" s="12"/>
      <c r="B184" s="214"/>
      <c r="C184" s="215"/>
      <c r="D184" s="216" t="s">
        <v>77</v>
      </c>
      <c r="E184" s="228" t="s">
        <v>243</v>
      </c>
      <c r="F184" s="228" t="s">
        <v>269</v>
      </c>
      <c r="G184" s="215"/>
      <c r="H184" s="215"/>
      <c r="I184" s="218"/>
      <c r="J184" s="229">
        <f>BK184</f>
        <v>0</v>
      </c>
      <c r="K184" s="215"/>
      <c r="L184" s="220"/>
      <c r="M184" s="221"/>
      <c r="N184" s="222"/>
      <c r="O184" s="222"/>
      <c r="P184" s="223">
        <f>SUM(P185:P196)</f>
        <v>0</v>
      </c>
      <c r="Q184" s="222"/>
      <c r="R184" s="223">
        <f>SUM(R185:R196)</f>
        <v>0.2075815</v>
      </c>
      <c r="S184" s="222"/>
      <c r="T184" s="224">
        <f>SUM(T185:T196)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5" t="s">
        <v>85</v>
      </c>
      <c r="AT184" s="226" t="s">
        <v>77</v>
      </c>
      <c r="AU184" s="226" t="s">
        <v>85</v>
      </c>
      <c r="AY184" s="225" t="s">
        <v>188</v>
      </c>
      <c r="BK184" s="227">
        <f>SUM(BK185:BK196)</f>
        <v>0</v>
      </c>
    </row>
    <row r="185" spans="1:65" s="2" customFormat="1" ht="21.75" customHeight="1">
      <c r="A185" s="40"/>
      <c r="B185" s="41"/>
      <c r="C185" s="230" t="s">
        <v>876</v>
      </c>
      <c r="D185" s="230" t="s">
        <v>190</v>
      </c>
      <c r="E185" s="231" t="s">
        <v>1031</v>
      </c>
      <c r="F185" s="232" t="s">
        <v>1032</v>
      </c>
      <c r="G185" s="233" t="s">
        <v>213</v>
      </c>
      <c r="H185" s="234">
        <v>626</v>
      </c>
      <c r="I185" s="235"/>
      <c r="J185" s="236">
        <f>ROUND(I185*H185,2)</f>
        <v>0</v>
      </c>
      <c r="K185" s="232" t="s">
        <v>194</v>
      </c>
      <c r="L185" s="46"/>
      <c r="M185" s="237" t="s">
        <v>32</v>
      </c>
      <c r="N185" s="238" t="s">
        <v>49</v>
      </c>
      <c r="O185" s="86"/>
      <c r="P185" s="239">
        <f>O185*H185</f>
        <v>0</v>
      </c>
      <c r="Q185" s="239">
        <v>8E-05</v>
      </c>
      <c r="R185" s="239">
        <f>Q185*H185</f>
        <v>0.050080000000000006</v>
      </c>
      <c r="S185" s="239">
        <v>0</v>
      </c>
      <c r="T185" s="24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1" t="s">
        <v>195</v>
      </c>
      <c r="AT185" s="241" t="s">
        <v>190</v>
      </c>
      <c r="AU185" s="241" t="s">
        <v>87</v>
      </c>
      <c r="AY185" s="18" t="s">
        <v>188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8" t="s">
        <v>85</v>
      </c>
      <c r="BK185" s="242">
        <f>ROUND(I185*H185,2)</f>
        <v>0</v>
      </c>
      <c r="BL185" s="18" t="s">
        <v>195</v>
      </c>
      <c r="BM185" s="241" t="s">
        <v>1033</v>
      </c>
    </row>
    <row r="186" spans="1:47" s="2" customFormat="1" ht="12">
      <c r="A186" s="40"/>
      <c r="B186" s="41"/>
      <c r="C186" s="42"/>
      <c r="D186" s="243" t="s">
        <v>197</v>
      </c>
      <c r="E186" s="42"/>
      <c r="F186" s="244" t="s">
        <v>1034</v>
      </c>
      <c r="G186" s="42"/>
      <c r="H186" s="42"/>
      <c r="I186" s="150"/>
      <c r="J186" s="42"/>
      <c r="K186" s="42"/>
      <c r="L186" s="46"/>
      <c r="M186" s="245"/>
      <c r="N186" s="246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197</v>
      </c>
      <c r="AU186" s="18" t="s">
        <v>87</v>
      </c>
    </row>
    <row r="187" spans="1:65" s="2" customFormat="1" ht="21.75" customHeight="1">
      <c r="A187" s="40"/>
      <c r="B187" s="41"/>
      <c r="C187" s="230" t="s">
        <v>878</v>
      </c>
      <c r="D187" s="230" t="s">
        <v>190</v>
      </c>
      <c r="E187" s="231" t="s">
        <v>1035</v>
      </c>
      <c r="F187" s="232" t="s">
        <v>1036</v>
      </c>
      <c r="G187" s="233" t="s">
        <v>213</v>
      </c>
      <c r="H187" s="234">
        <v>51</v>
      </c>
      <c r="I187" s="235"/>
      <c r="J187" s="236">
        <f>ROUND(I187*H187,2)</f>
        <v>0</v>
      </c>
      <c r="K187" s="232" t="s">
        <v>194</v>
      </c>
      <c r="L187" s="46"/>
      <c r="M187" s="237" t="s">
        <v>32</v>
      </c>
      <c r="N187" s="238" t="s">
        <v>49</v>
      </c>
      <c r="O187" s="86"/>
      <c r="P187" s="239">
        <f>O187*H187</f>
        <v>0</v>
      </c>
      <c r="Q187" s="239">
        <v>0.00015</v>
      </c>
      <c r="R187" s="239">
        <f>Q187*H187</f>
        <v>0.00765</v>
      </c>
      <c r="S187" s="239">
        <v>0</v>
      </c>
      <c r="T187" s="24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1" t="s">
        <v>195</v>
      </c>
      <c r="AT187" s="241" t="s">
        <v>190</v>
      </c>
      <c r="AU187" s="241" t="s">
        <v>87</v>
      </c>
      <c r="AY187" s="18" t="s">
        <v>188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8" t="s">
        <v>85</v>
      </c>
      <c r="BK187" s="242">
        <f>ROUND(I187*H187,2)</f>
        <v>0</v>
      </c>
      <c r="BL187" s="18" t="s">
        <v>195</v>
      </c>
      <c r="BM187" s="241" t="s">
        <v>1037</v>
      </c>
    </row>
    <row r="188" spans="1:47" s="2" customFormat="1" ht="12">
      <c r="A188" s="40"/>
      <c r="B188" s="41"/>
      <c r="C188" s="42"/>
      <c r="D188" s="243" t="s">
        <v>197</v>
      </c>
      <c r="E188" s="42"/>
      <c r="F188" s="244" t="s">
        <v>1038</v>
      </c>
      <c r="G188" s="42"/>
      <c r="H188" s="42"/>
      <c r="I188" s="150"/>
      <c r="J188" s="42"/>
      <c r="K188" s="42"/>
      <c r="L188" s="46"/>
      <c r="M188" s="245"/>
      <c r="N188" s="246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197</v>
      </c>
      <c r="AU188" s="18" t="s">
        <v>87</v>
      </c>
    </row>
    <row r="189" spans="1:65" s="2" customFormat="1" ht="21.75" customHeight="1">
      <c r="A189" s="40"/>
      <c r="B189" s="41"/>
      <c r="C189" s="230" t="s">
        <v>883</v>
      </c>
      <c r="D189" s="230" t="s">
        <v>190</v>
      </c>
      <c r="E189" s="231" t="s">
        <v>1039</v>
      </c>
      <c r="F189" s="232" t="s">
        <v>1040</v>
      </c>
      <c r="G189" s="233" t="s">
        <v>213</v>
      </c>
      <c r="H189" s="234">
        <v>626</v>
      </c>
      <c r="I189" s="235"/>
      <c r="J189" s="236">
        <f>ROUND(I189*H189,2)</f>
        <v>0</v>
      </c>
      <c r="K189" s="232" t="s">
        <v>194</v>
      </c>
      <c r="L189" s="46"/>
      <c r="M189" s="237" t="s">
        <v>32</v>
      </c>
      <c r="N189" s="238" t="s">
        <v>49</v>
      </c>
      <c r="O189" s="86"/>
      <c r="P189" s="239">
        <f>O189*H189</f>
        <v>0</v>
      </c>
      <c r="Q189" s="239">
        <v>0.0002</v>
      </c>
      <c r="R189" s="239">
        <f>Q189*H189</f>
        <v>0.1252</v>
      </c>
      <c r="S189" s="239">
        <v>0</v>
      </c>
      <c r="T189" s="24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1" t="s">
        <v>195</v>
      </c>
      <c r="AT189" s="241" t="s">
        <v>190</v>
      </c>
      <c r="AU189" s="241" t="s">
        <v>87</v>
      </c>
      <c r="AY189" s="18" t="s">
        <v>188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8" t="s">
        <v>85</v>
      </c>
      <c r="BK189" s="242">
        <f>ROUND(I189*H189,2)</f>
        <v>0</v>
      </c>
      <c r="BL189" s="18" t="s">
        <v>195</v>
      </c>
      <c r="BM189" s="241" t="s">
        <v>1041</v>
      </c>
    </row>
    <row r="190" spans="1:47" s="2" customFormat="1" ht="12">
      <c r="A190" s="40"/>
      <c r="B190" s="41"/>
      <c r="C190" s="42"/>
      <c r="D190" s="243" t="s">
        <v>197</v>
      </c>
      <c r="E190" s="42"/>
      <c r="F190" s="244" t="s">
        <v>1042</v>
      </c>
      <c r="G190" s="42"/>
      <c r="H190" s="42"/>
      <c r="I190" s="150"/>
      <c r="J190" s="42"/>
      <c r="K190" s="42"/>
      <c r="L190" s="46"/>
      <c r="M190" s="245"/>
      <c r="N190" s="246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197</v>
      </c>
      <c r="AU190" s="18" t="s">
        <v>87</v>
      </c>
    </row>
    <row r="191" spans="1:65" s="2" customFormat="1" ht="21.75" customHeight="1">
      <c r="A191" s="40"/>
      <c r="B191" s="41"/>
      <c r="C191" s="230" t="s">
        <v>887</v>
      </c>
      <c r="D191" s="230" t="s">
        <v>190</v>
      </c>
      <c r="E191" s="231" t="s">
        <v>1043</v>
      </c>
      <c r="F191" s="232" t="s">
        <v>1044</v>
      </c>
      <c r="G191" s="233" t="s">
        <v>213</v>
      </c>
      <c r="H191" s="234">
        <v>51</v>
      </c>
      <c r="I191" s="235"/>
      <c r="J191" s="236">
        <f>ROUND(I191*H191,2)</f>
        <v>0</v>
      </c>
      <c r="K191" s="232" t="s">
        <v>194</v>
      </c>
      <c r="L191" s="46"/>
      <c r="M191" s="237" t="s">
        <v>32</v>
      </c>
      <c r="N191" s="238" t="s">
        <v>49</v>
      </c>
      <c r="O191" s="86"/>
      <c r="P191" s="239">
        <f>O191*H191</f>
        <v>0</v>
      </c>
      <c r="Q191" s="239">
        <v>0.0004</v>
      </c>
      <c r="R191" s="239">
        <f>Q191*H191</f>
        <v>0.0204</v>
      </c>
      <c r="S191" s="239">
        <v>0</v>
      </c>
      <c r="T191" s="24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1" t="s">
        <v>195</v>
      </c>
      <c r="AT191" s="241" t="s">
        <v>190</v>
      </c>
      <c r="AU191" s="241" t="s">
        <v>87</v>
      </c>
      <c r="AY191" s="18" t="s">
        <v>188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8" t="s">
        <v>85</v>
      </c>
      <c r="BK191" s="242">
        <f>ROUND(I191*H191,2)</f>
        <v>0</v>
      </c>
      <c r="BL191" s="18" t="s">
        <v>195</v>
      </c>
      <c r="BM191" s="241" t="s">
        <v>1045</v>
      </c>
    </row>
    <row r="192" spans="1:47" s="2" customFormat="1" ht="12">
      <c r="A192" s="40"/>
      <c r="B192" s="41"/>
      <c r="C192" s="42"/>
      <c r="D192" s="243" t="s">
        <v>197</v>
      </c>
      <c r="E192" s="42"/>
      <c r="F192" s="244" t="s">
        <v>1046</v>
      </c>
      <c r="G192" s="42"/>
      <c r="H192" s="42"/>
      <c r="I192" s="150"/>
      <c r="J192" s="42"/>
      <c r="K192" s="42"/>
      <c r="L192" s="46"/>
      <c r="M192" s="245"/>
      <c r="N192" s="246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8" t="s">
        <v>197</v>
      </c>
      <c r="AU192" s="18" t="s">
        <v>87</v>
      </c>
    </row>
    <row r="193" spans="1:65" s="2" customFormat="1" ht="21.75" customHeight="1">
      <c r="A193" s="40"/>
      <c r="B193" s="41"/>
      <c r="C193" s="230" t="s">
        <v>892</v>
      </c>
      <c r="D193" s="230" t="s">
        <v>190</v>
      </c>
      <c r="E193" s="231" t="s">
        <v>1047</v>
      </c>
      <c r="F193" s="232" t="s">
        <v>1048</v>
      </c>
      <c r="G193" s="233" t="s">
        <v>213</v>
      </c>
      <c r="H193" s="234">
        <v>85.03</v>
      </c>
      <c r="I193" s="235"/>
      <c r="J193" s="236">
        <f>ROUND(I193*H193,2)</f>
        <v>0</v>
      </c>
      <c r="K193" s="232" t="s">
        <v>194</v>
      </c>
      <c r="L193" s="46"/>
      <c r="M193" s="237" t="s">
        <v>32</v>
      </c>
      <c r="N193" s="238" t="s">
        <v>49</v>
      </c>
      <c r="O193" s="86"/>
      <c r="P193" s="239">
        <f>O193*H193</f>
        <v>0</v>
      </c>
      <c r="Q193" s="239">
        <v>5E-05</v>
      </c>
      <c r="R193" s="239">
        <f>Q193*H193</f>
        <v>0.0042515</v>
      </c>
      <c r="S193" s="239">
        <v>0</v>
      </c>
      <c r="T193" s="24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1" t="s">
        <v>195</v>
      </c>
      <c r="AT193" s="241" t="s">
        <v>190</v>
      </c>
      <c r="AU193" s="241" t="s">
        <v>87</v>
      </c>
      <c r="AY193" s="18" t="s">
        <v>188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8" t="s">
        <v>85</v>
      </c>
      <c r="BK193" s="242">
        <f>ROUND(I193*H193,2)</f>
        <v>0</v>
      </c>
      <c r="BL193" s="18" t="s">
        <v>195</v>
      </c>
      <c r="BM193" s="241" t="s">
        <v>1049</v>
      </c>
    </row>
    <row r="194" spans="1:47" s="2" customFormat="1" ht="12">
      <c r="A194" s="40"/>
      <c r="B194" s="41"/>
      <c r="C194" s="42"/>
      <c r="D194" s="243" t="s">
        <v>197</v>
      </c>
      <c r="E194" s="42"/>
      <c r="F194" s="244" t="s">
        <v>1050</v>
      </c>
      <c r="G194" s="42"/>
      <c r="H194" s="42"/>
      <c r="I194" s="150"/>
      <c r="J194" s="42"/>
      <c r="K194" s="42"/>
      <c r="L194" s="46"/>
      <c r="M194" s="245"/>
      <c r="N194" s="246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197</v>
      </c>
      <c r="AU194" s="18" t="s">
        <v>87</v>
      </c>
    </row>
    <row r="195" spans="1:65" s="2" customFormat="1" ht="16.5" customHeight="1">
      <c r="A195" s="40"/>
      <c r="B195" s="41"/>
      <c r="C195" s="230" t="s">
        <v>896</v>
      </c>
      <c r="D195" s="230" t="s">
        <v>190</v>
      </c>
      <c r="E195" s="231" t="s">
        <v>1051</v>
      </c>
      <c r="F195" s="232" t="s">
        <v>1052</v>
      </c>
      <c r="G195" s="233" t="s">
        <v>213</v>
      </c>
      <c r="H195" s="234">
        <v>108.9</v>
      </c>
      <c r="I195" s="235"/>
      <c r="J195" s="236">
        <f>ROUND(I195*H195,2)</f>
        <v>0</v>
      </c>
      <c r="K195" s="232" t="s">
        <v>194</v>
      </c>
      <c r="L195" s="46"/>
      <c r="M195" s="237" t="s">
        <v>32</v>
      </c>
      <c r="N195" s="238" t="s">
        <v>49</v>
      </c>
      <c r="O195" s="86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1" t="s">
        <v>195</v>
      </c>
      <c r="AT195" s="241" t="s">
        <v>190</v>
      </c>
      <c r="AU195" s="241" t="s">
        <v>87</v>
      </c>
      <c r="AY195" s="18" t="s">
        <v>188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8" t="s">
        <v>85</v>
      </c>
      <c r="BK195" s="242">
        <f>ROUND(I195*H195,2)</f>
        <v>0</v>
      </c>
      <c r="BL195" s="18" t="s">
        <v>195</v>
      </c>
      <c r="BM195" s="241" t="s">
        <v>1053</v>
      </c>
    </row>
    <row r="196" spans="1:47" s="2" customFormat="1" ht="12">
      <c r="A196" s="40"/>
      <c r="B196" s="41"/>
      <c r="C196" s="42"/>
      <c r="D196" s="243" t="s">
        <v>197</v>
      </c>
      <c r="E196" s="42"/>
      <c r="F196" s="244" t="s">
        <v>1054</v>
      </c>
      <c r="G196" s="42"/>
      <c r="H196" s="42"/>
      <c r="I196" s="150"/>
      <c r="J196" s="42"/>
      <c r="K196" s="42"/>
      <c r="L196" s="46"/>
      <c r="M196" s="245"/>
      <c r="N196" s="246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8" t="s">
        <v>197</v>
      </c>
      <c r="AU196" s="18" t="s">
        <v>87</v>
      </c>
    </row>
    <row r="197" spans="1:63" s="12" customFormat="1" ht="22.8" customHeight="1">
      <c r="A197" s="12"/>
      <c r="B197" s="214"/>
      <c r="C197" s="215"/>
      <c r="D197" s="216" t="s">
        <v>77</v>
      </c>
      <c r="E197" s="228" t="s">
        <v>290</v>
      </c>
      <c r="F197" s="228" t="s">
        <v>291</v>
      </c>
      <c r="G197" s="215"/>
      <c r="H197" s="215"/>
      <c r="I197" s="218"/>
      <c r="J197" s="229">
        <f>BK197</f>
        <v>0</v>
      </c>
      <c r="K197" s="215"/>
      <c r="L197" s="220"/>
      <c r="M197" s="221"/>
      <c r="N197" s="222"/>
      <c r="O197" s="222"/>
      <c r="P197" s="223">
        <f>SUM(P198:P205)</f>
        <v>0</v>
      </c>
      <c r="Q197" s="222"/>
      <c r="R197" s="223">
        <f>SUM(R198:R205)</f>
        <v>0</v>
      </c>
      <c r="S197" s="222"/>
      <c r="T197" s="224">
        <f>SUM(T198:T205)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5" t="s">
        <v>85</v>
      </c>
      <c r="AT197" s="226" t="s">
        <v>77</v>
      </c>
      <c r="AU197" s="226" t="s">
        <v>85</v>
      </c>
      <c r="AY197" s="225" t="s">
        <v>188</v>
      </c>
      <c r="BK197" s="227">
        <f>SUM(BK198:BK205)</f>
        <v>0</v>
      </c>
    </row>
    <row r="198" spans="1:65" s="2" customFormat="1" ht="16.5" customHeight="1">
      <c r="A198" s="40"/>
      <c r="B198" s="41"/>
      <c r="C198" s="230" t="s">
        <v>1055</v>
      </c>
      <c r="D198" s="230" t="s">
        <v>190</v>
      </c>
      <c r="E198" s="231" t="s">
        <v>293</v>
      </c>
      <c r="F198" s="232" t="s">
        <v>294</v>
      </c>
      <c r="G198" s="233" t="s">
        <v>251</v>
      </c>
      <c r="H198" s="234">
        <v>3050.254</v>
      </c>
      <c r="I198" s="235"/>
      <c r="J198" s="236">
        <f>ROUND(I198*H198,2)</f>
        <v>0</v>
      </c>
      <c r="K198" s="232" t="s">
        <v>194</v>
      </c>
      <c r="L198" s="46"/>
      <c r="M198" s="237" t="s">
        <v>32</v>
      </c>
      <c r="N198" s="238" t="s">
        <v>49</v>
      </c>
      <c r="O198" s="86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1" t="s">
        <v>195</v>
      </c>
      <c r="AT198" s="241" t="s">
        <v>190</v>
      </c>
      <c r="AU198" s="241" t="s">
        <v>87</v>
      </c>
      <c r="AY198" s="18" t="s">
        <v>188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8" t="s">
        <v>85</v>
      </c>
      <c r="BK198" s="242">
        <f>ROUND(I198*H198,2)</f>
        <v>0</v>
      </c>
      <c r="BL198" s="18" t="s">
        <v>195</v>
      </c>
      <c r="BM198" s="241" t="s">
        <v>1056</v>
      </c>
    </row>
    <row r="199" spans="1:47" s="2" customFormat="1" ht="12">
      <c r="A199" s="40"/>
      <c r="B199" s="41"/>
      <c r="C199" s="42"/>
      <c r="D199" s="243" t="s">
        <v>197</v>
      </c>
      <c r="E199" s="42"/>
      <c r="F199" s="244" t="s">
        <v>296</v>
      </c>
      <c r="G199" s="42"/>
      <c r="H199" s="42"/>
      <c r="I199" s="150"/>
      <c r="J199" s="42"/>
      <c r="K199" s="42"/>
      <c r="L199" s="46"/>
      <c r="M199" s="245"/>
      <c r="N199" s="246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197</v>
      </c>
      <c r="AU199" s="18" t="s">
        <v>87</v>
      </c>
    </row>
    <row r="200" spans="1:65" s="2" customFormat="1" ht="21.75" customHeight="1">
      <c r="A200" s="40"/>
      <c r="B200" s="41"/>
      <c r="C200" s="230" t="s">
        <v>1057</v>
      </c>
      <c r="D200" s="230" t="s">
        <v>190</v>
      </c>
      <c r="E200" s="231" t="s">
        <v>298</v>
      </c>
      <c r="F200" s="232" t="s">
        <v>299</v>
      </c>
      <c r="G200" s="233" t="s">
        <v>251</v>
      </c>
      <c r="H200" s="234">
        <v>61005.08</v>
      </c>
      <c r="I200" s="235"/>
      <c r="J200" s="236">
        <f>ROUND(I200*H200,2)</f>
        <v>0</v>
      </c>
      <c r="K200" s="232" t="s">
        <v>194</v>
      </c>
      <c r="L200" s="46"/>
      <c r="M200" s="237" t="s">
        <v>32</v>
      </c>
      <c r="N200" s="238" t="s">
        <v>49</v>
      </c>
      <c r="O200" s="86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1" t="s">
        <v>195</v>
      </c>
      <c r="AT200" s="241" t="s">
        <v>190</v>
      </c>
      <c r="AU200" s="241" t="s">
        <v>87</v>
      </c>
      <c r="AY200" s="18" t="s">
        <v>188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8" t="s">
        <v>85</v>
      </c>
      <c r="BK200" s="242">
        <f>ROUND(I200*H200,2)</f>
        <v>0</v>
      </c>
      <c r="BL200" s="18" t="s">
        <v>195</v>
      </c>
      <c r="BM200" s="241" t="s">
        <v>1058</v>
      </c>
    </row>
    <row r="201" spans="1:47" s="2" customFormat="1" ht="12">
      <c r="A201" s="40"/>
      <c r="B201" s="41"/>
      <c r="C201" s="42"/>
      <c r="D201" s="243" t="s">
        <v>197</v>
      </c>
      <c r="E201" s="42"/>
      <c r="F201" s="244" t="s">
        <v>301</v>
      </c>
      <c r="G201" s="42"/>
      <c r="H201" s="42"/>
      <c r="I201" s="150"/>
      <c r="J201" s="42"/>
      <c r="K201" s="42"/>
      <c r="L201" s="46"/>
      <c r="M201" s="245"/>
      <c r="N201" s="246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8" t="s">
        <v>197</v>
      </c>
      <c r="AU201" s="18" t="s">
        <v>87</v>
      </c>
    </row>
    <row r="202" spans="1:51" s="13" customFormat="1" ht="12">
      <c r="A202" s="13"/>
      <c r="B202" s="247"/>
      <c r="C202" s="248"/>
      <c r="D202" s="243" t="s">
        <v>199</v>
      </c>
      <c r="E202" s="248"/>
      <c r="F202" s="250" t="s">
        <v>1059</v>
      </c>
      <c r="G202" s="248"/>
      <c r="H202" s="251">
        <v>61005.08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7" t="s">
        <v>199</v>
      </c>
      <c r="AU202" s="257" t="s">
        <v>87</v>
      </c>
      <c r="AV202" s="13" t="s">
        <v>87</v>
      </c>
      <c r="AW202" s="13" t="s">
        <v>4</v>
      </c>
      <c r="AX202" s="13" t="s">
        <v>85</v>
      </c>
      <c r="AY202" s="257" t="s">
        <v>188</v>
      </c>
    </row>
    <row r="203" spans="1:65" s="2" customFormat="1" ht="33" customHeight="1">
      <c r="A203" s="40"/>
      <c r="B203" s="41"/>
      <c r="C203" s="230" t="s">
        <v>1060</v>
      </c>
      <c r="D203" s="230" t="s">
        <v>190</v>
      </c>
      <c r="E203" s="231" t="s">
        <v>316</v>
      </c>
      <c r="F203" s="232" t="s">
        <v>319</v>
      </c>
      <c r="G203" s="233" t="s">
        <v>251</v>
      </c>
      <c r="H203" s="234">
        <v>1812.75</v>
      </c>
      <c r="I203" s="235"/>
      <c r="J203" s="236">
        <f>ROUND(I203*H203,2)</f>
        <v>0</v>
      </c>
      <c r="K203" s="232" t="s">
        <v>194</v>
      </c>
      <c r="L203" s="46"/>
      <c r="M203" s="237" t="s">
        <v>32</v>
      </c>
      <c r="N203" s="238" t="s">
        <v>49</v>
      </c>
      <c r="O203" s="86"/>
      <c r="P203" s="239">
        <f>O203*H203</f>
        <v>0</v>
      </c>
      <c r="Q203" s="239">
        <v>0</v>
      </c>
      <c r="R203" s="239">
        <f>Q203*H203</f>
        <v>0</v>
      </c>
      <c r="S203" s="239">
        <v>0</v>
      </c>
      <c r="T203" s="24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41" t="s">
        <v>195</v>
      </c>
      <c r="AT203" s="241" t="s">
        <v>190</v>
      </c>
      <c r="AU203" s="241" t="s">
        <v>87</v>
      </c>
      <c r="AY203" s="18" t="s">
        <v>188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8" t="s">
        <v>85</v>
      </c>
      <c r="BK203" s="242">
        <f>ROUND(I203*H203,2)</f>
        <v>0</v>
      </c>
      <c r="BL203" s="18" t="s">
        <v>195</v>
      </c>
      <c r="BM203" s="241" t="s">
        <v>1061</v>
      </c>
    </row>
    <row r="204" spans="1:47" s="2" customFormat="1" ht="12">
      <c r="A204" s="40"/>
      <c r="B204" s="41"/>
      <c r="C204" s="42"/>
      <c r="D204" s="243" t="s">
        <v>197</v>
      </c>
      <c r="E204" s="42"/>
      <c r="F204" s="244" t="s">
        <v>319</v>
      </c>
      <c r="G204" s="42"/>
      <c r="H204" s="42"/>
      <c r="I204" s="150"/>
      <c r="J204" s="42"/>
      <c r="K204" s="42"/>
      <c r="L204" s="46"/>
      <c r="M204" s="245"/>
      <c r="N204" s="246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8" t="s">
        <v>197</v>
      </c>
      <c r="AU204" s="18" t="s">
        <v>87</v>
      </c>
    </row>
    <row r="205" spans="1:51" s="13" customFormat="1" ht="12">
      <c r="A205" s="13"/>
      <c r="B205" s="247"/>
      <c r="C205" s="248"/>
      <c r="D205" s="243" t="s">
        <v>199</v>
      </c>
      <c r="E205" s="249" t="s">
        <v>32</v>
      </c>
      <c r="F205" s="250" t="s">
        <v>1062</v>
      </c>
      <c r="G205" s="248"/>
      <c r="H205" s="251">
        <v>1812.75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7" t="s">
        <v>199</v>
      </c>
      <c r="AU205" s="257" t="s">
        <v>87</v>
      </c>
      <c r="AV205" s="13" t="s">
        <v>87</v>
      </c>
      <c r="AW205" s="13" t="s">
        <v>39</v>
      </c>
      <c r="AX205" s="13" t="s">
        <v>85</v>
      </c>
      <c r="AY205" s="257" t="s">
        <v>188</v>
      </c>
    </row>
    <row r="206" spans="1:63" s="12" customFormat="1" ht="22.8" customHeight="1">
      <c r="A206" s="12"/>
      <c r="B206" s="214"/>
      <c r="C206" s="215"/>
      <c r="D206" s="216" t="s">
        <v>77</v>
      </c>
      <c r="E206" s="228" t="s">
        <v>392</v>
      </c>
      <c r="F206" s="228" t="s">
        <v>393</v>
      </c>
      <c r="G206" s="215"/>
      <c r="H206" s="215"/>
      <c r="I206" s="218"/>
      <c r="J206" s="229">
        <f>BK206</f>
        <v>0</v>
      </c>
      <c r="K206" s="215"/>
      <c r="L206" s="220"/>
      <c r="M206" s="221"/>
      <c r="N206" s="222"/>
      <c r="O206" s="222"/>
      <c r="P206" s="223">
        <f>SUM(P207:P208)</f>
        <v>0</v>
      </c>
      <c r="Q206" s="222"/>
      <c r="R206" s="223">
        <f>SUM(R207:R208)</f>
        <v>0</v>
      </c>
      <c r="S206" s="222"/>
      <c r="T206" s="224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5" t="s">
        <v>85</v>
      </c>
      <c r="AT206" s="226" t="s">
        <v>77</v>
      </c>
      <c r="AU206" s="226" t="s">
        <v>85</v>
      </c>
      <c r="AY206" s="225" t="s">
        <v>188</v>
      </c>
      <c r="BK206" s="227">
        <f>SUM(BK207:BK208)</f>
        <v>0</v>
      </c>
    </row>
    <row r="207" spans="1:65" s="2" customFormat="1" ht="21.75" customHeight="1">
      <c r="A207" s="40"/>
      <c r="B207" s="41"/>
      <c r="C207" s="230" t="s">
        <v>1063</v>
      </c>
      <c r="D207" s="230" t="s">
        <v>190</v>
      </c>
      <c r="E207" s="231" t="s">
        <v>1064</v>
      </c>
      <c r="F207" s="232" t="s">
        <v>1065</v>
      </c>
      <c r="G207" s="233" t="s">
        <v>251</v>
      </c>
      <c r="H207" s="234">
        <v>1227.715</v>
      </c>
      <c r="I207" s="235"/>
      <c r="J207" s="236">
        <f>ROUND(I207*H207,2)</f>
        <v>0</v>
      </c>
      <c r="K207" s="232" t="s">
        <v>194</v>
      </c>
      <c r="L207" s="46"/>
      <c r="M207" s="237" t="s">
        <v>32</v>
      </c>
      <c r="N207" s="238" t="s">
        <v>49</v>
      </c>
      <c r="O207" s="86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1" t="s">
        <v>195</v>
      </c>
      <c r="AT207" s="241" t="s">
        <v>190</v>
      </c>
      <c r="AU207" s="241" t="s">
        <v>87</v>
      </c>
      <c r="AY207" s="18" t="s">
        <v>188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8" t="s">
        <v>85</v>
      </c>
      <c r="BK207" s="242">
        <f>ROUND(I207*H207,2)</f>
        <v>0</v>
      </c>
      <c r="BL207" s="18" t="s">
        <v>195</v>
      </c>
      <c r="BM207" s="241" t="s">
        <v>1066</v>
      </c>
    </row>
    <row r="208" spans="1:47" s="2" customFormat="1" ht="12">
      <c r="A208" s="40"/>
      <c r="B208" s="41"/>
      <c r="C208" s="42"/>
      <c r="D208" s="243" t="s">
        <v>197</v>
      </c>
      <c r="E208" s="42"/>
      <c r="F208" s="244" t="s">
        <v>1067</v>
      </c>
      <c r="G208" s="42"/>
      <c r="H208" s="42"/>
      <c r="I208" s="150"/>
      <c r="J208" s="42"/>
      <c r="K208" s="42"/>
      <c r="L208" s="46"/>
      <c r="M208" s="293"/>
      <c r="N208" s="294"/>
      <c r="O208" s="295"/>
      <c r="P208" s="295"/>
      <c r="Q208" s="295"/>
      <c r="R208" s="295"/>
      <c r="S208" s="295"/>
      <c r="T208" s="296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8" t="s">
        <v>197</v>
      </c>
      <c r="AU208" s="18" t="s">
        <v>87</v>
      </c>
    </row>
    <row r="209" spans="1:31" s="2" customFormat="1" ht="6.95" customHeight="1">
      <c r="A209" s="40"/>
      <c r="B209" s="61"/>
      <c r="C209" s="62"/>
      <c r="D209" s="62"/>
      <c r="E209" s="62"/>
      <c r="F209" s="62"/>
      <c r="G209" s="62"/>
      <c r="H209" s="62"/>
      <c r="I209" s="178"/>
      <c r="J209" s="62"/>
      <c r="K209" s="62"/>
      <c r="L209" s="46"/>
      <c r="M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</row>
  </sheetData>
  <sheetProtection password="CC35" sheet="1" objects="1" scenarios="1" formatColumns="0" formatRows="0" autoFilter="0"/>
  <autoFilter ref="C99:K20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147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939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940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1068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ROUND(J98,2)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ROUND((SUM(BE98:BE146)),2)</f>
        <v>0</v>
      </c>
      <c r="G37" s="40"/>
      <c r="H37" s="40"/>
      <c r="I37" s="167">
        <v>0.21</v>
      </c>
      <c r="J37" s="166">
        <f>ROUND(((SUM(BE98:BE146))*I37),2)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ROUND((SUM(BF98:BF146)),2)</f>
        <v>0</v>
      </c>
      <c r="G38" s="40"/>
      <c r="H38" s="40"/>
      <c r="I38" s="167">
        <v>0.15</v>
      </c>
      <c r="J38" s="166">
        <f>ROUND(((SUM(BF98:BF146))*I38),2)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ROUND((SUM(BG98:BG146)),2)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ROUND((SUM(BH98:BH146)),2)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ROUND((SUM(BI98:BI146)),2)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939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940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A3.03.02 - Vedlejší náklady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J98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488</v>
      </c>
      <c r="E68" s="192"/>
      <c r="F68" s="192"/>
      <c r="G68" s="192"/>
      <c r="H68" s="192"/>
      <c r="I68" s="193"/>
      <c r="J68" s="194">
        <f>J99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489</v>
      </c>
      <c r="E69" s="198"/>
      <c r="F69" s="198"/>
      <c r="G69" s="198"/>
      <c r="H69" s="198"/>
      <c r="I69" s="199"/>
      <c r="J69" s="200">
        <f>J100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9"/>
      <c r="C70" s="190"/>
      <c r="D70" s="191" t="s">
        <v>490</v>
      </c>
      <c r="E70" s="192"/>
      <c r="F70" s="192"/>
      <c r="G70" s="192"/>
      <c r="H70" s="192"/>
      <c r="I70" s="193"/>
      <c r="J70" s="194">
        <f>J104</f>
        <v>0</v>
      </c>
      <c r="K70" s="190"/>
      <c r="L70" s="19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6"/>
      <c r="C71" s="126"/>
      <c r="D71" s="197" t="s">
        <v>491</v>
      </c>
      <c r="E71" s="198"/>
      <c r="F71" s="198"/>
      <c r="G71" s="198"/>
      <c r="H71" s="198"/>
      <c r="I71" s="199"/>
      <c r="J71" s="200">
        <f>J105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492</v>
      </c>
      <c r="E72" s="198"/>
      <c r="F72" s="198"/>
      <c r="G72" s="198"/>
      <c r="H72" s="198"/>
      <c r="I72" s="199"/>
      <c r="J72" s="200">
        <f>J119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6"/>
      <c r="C73" s="126"/>
      <c r="D73" s="197" t="s">
        <v>493</v>
      </c>
      <c r="E73" s="198"/>
      <c r="F73" s="198"/>
      <c r="G73" s="198"/>
      <c r="H73" s="198"/>
      <c r="I73" s="199"/>
      <c r="J73" s="200">
        <f>J132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6"/>
      <c r="C74" s="126"/>
      <c r="D74" s="197" t="s">
        <v>494</v>
      </c>
      <c r="E74" s="198"/>
      <c r="F74" s="198"/>
      <c r="G74" s="198"/>
      <c r="H74" s="198"/>
      <c r="I74" s="199"/>
      <c r="J74" s="200">
        <f>J143</f>
        <v>0</v>
      </c>
      <c r="K74" s="126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178"/>
      <c r="J76" s="62"/>
      <c r="K76" s="6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181"/>
      <c r="J80" s="64"/>
      <c r="K80" s="64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173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2" t="str">
        <f>E7</f>
        <v>II/605 Mýto</v>
      </c>
      <c r="F84" s="33"/>
      <c r="G84" s="33"/>
      <c r="H84" s="33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158</v>
      </c>
      <c r="D85" s="23"/>
      <c r="E85" s="23"/>
      <c r="F85" s="23"/>
      <c r="G85" s="23"/>
      <c r="H85" s="23"/>
      <c r="I85" s="141"/>
      <c r="J85" s="23"/>
      <c r="K85" s="23"/>
      <c r="L85" s="21"/>
    </row>
    <row r="86" spans="2:12" s="1" customFormat="1" ht="16.5" customHeight="1">
      <c r="B86" s="22"/>
      <c r="C86" s="23"/>
      <c r="D86" s="23"/>
      <c r="E86" s="182" t="s">
        <v>939</v>
      </c>
      <c r="F86" s="23"/>
      <c r="G86" s="23"/>
      <c r="H86" s="23"/>
      <c r="I86" s="141"/>
      <c r="J86" s="23"/>
      <c r="K86" s="23"/>
      <c r="L86" s="21"/>
    </row>
    <row r="87" spans="2:12" s="1" customFormat="1" ht="12" customHeight="1">
      <c r="B87" s="22"/>
      <c r="C87" s="33" t="s">
        <v>160</v>
      </c>
      <c r="D87" s="23"/>
      <c r="E87" s="23"/>
      <c r="F87" s="23"/>
      <c r="G87" s="23"/>
      <c r="H87" s="23"/>
      <c r="I87" s="141"/>
      <c r="J87" s="23"/>
      <c r="K87" s="23"/>
      <c r="L87" s="21"/>
    </row>
    <row r="88" spans="1:31" s="2" customFormat="1" ht="16.5" customHeight="1">
      <c r="A88" s="40"/>
      <c r="B88" s="41"/>
      <c r="C88" s="42"/>
      <c r="D88" s="42"/>
      <c r="E88" s="183" t="s">
        <v>940</v>
      </c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162</v>
      </c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E13</f>
        <v>A3.03.02 - Vedlejší náklady</v>
      </c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3" t="s">
        <v>22</v>
      </c>
      <c r="D92" s="42"/>
      <c r="E92" s="42"/>
      <c r="F92" s="28" t="str">
        <f>F16</f>
        <v>Mýto v Čechách</v>
      </c>
      <c r="G92" s="42"/>
      <c r="H92" s="42"/>
      <c r="I92" s="153" t="s">
        <v>24</v>
      </c>
      <c r="J92" s="74" t="str">
        <f>IF(J16="","",J16)</f>
        <v>4. 3. 2020</v>
      </c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30</v>
      </c>
      <c r="D94" s="42"/>
      <c r="E94" s="42"/>
      <c r="F94" s="28" t="str">
        <f>E19</f>
        <v>Město Mýto</v>
      </c>
      <c r="G94" s="42"/>
      <c r="H94" s="42"/>
      <c r="I94" s="153" t="s">
        <v>37</v>
      </c>
      <c r="J94" s="38" t="str">
        <f>E25</f>
        <v>Road Project s.r.o.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35</v>
      </c>
      <c r="D95" s="42"/>
      <c r="E95" s="42"/>
      <c r="F95" s="28" t="str">
        <f>IF(E22="","",E22)</f>
        <v>Vyplň údaj</v>
      </c>
      <c r="G95" s="42"/>
      <c r="H95" s="42"/>
      <c r="I95" s="153" t="s">
        <v>40</v>
      </c>
      <c r="J95" s="38" t="str">
        <f>E28</f>
        <v>Area Projekt s.r.o.</v>
      </c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202"/>
      <c r="B97" s="203"/>
      <c r="C97" s="204" t="s">
        <v>174</v>
      </c>
      <c r="D97" s="205" t="s">
        <v>63</v>
      </c>
      <c r="E97" s="205" t="s">
        <v>59</v>
      </c>
      <c r="F97" s="205" t="s">
        <v>60</v>
      </c>
      <c r="G97" s="205" t="s">
        <v>175</v>
      </c>
      <c r="H97" s="205" t="s">
        <v>176</v>
      </c>
      <c r="I97" s="206" t="s">
        <v>177</v>
      </c>
      <c r="J97" s="205" t="s">
        <v>166</v>
      </c>
      <c r="K97" s="207" t="s">
        <v>178</v>
      </c>
      <c r="L97" s="208"/>
      <c r="M97" s="94" t="s">
        <v>32</v>
      </c>
      <c r="N97" s="95" t="s">
        <v>48</v>
      </c>
      <c r="O97" s="95" t="s">
        <v>179</v>
      </c>
      <c r="P97" s="95" t="s">
        <v>180</v>
      </c>
      <c r="Q97" s="95" t="s">
        <v>181</v>
      </c>
      <c r="R97" s="95" t="s">
        <v>182</v>
      </c>
      <c r="S97" s="95" t="s">
        <v>183</v>
      </c>
      <c r="T97" s="96" t="s">
        <v>184</v>
      </c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</row>
    <row r="98" spans="1:63" s="2" customFormat="1" ht="22.8" customHeight="1">
      <c r="A98" s="40"/>
      <c r="B98" s="41"/>
      <c r="C98" s="101" t="s">
        <v>185</v>
      </c>
      <c r="D98" s="42"/>
      <c r="E98" s="42"/>
      <c r="F98" s="42"/>
      <c r="G98" s="42"/>
      <c r="H98" s="42"/>
      <c r="I98" s="150"/>
      <c r="J98" s="209">
        <f>BK98</f>
        <v>0</v>
      </c>
      <c r="K98" s="42"/>
      <c r="L98" s="46"/>
      <c r="M98" s="97"/>
      <c r="N98" s="210"/>
      <c r="O98" s="98"/>
      <c r="P98" s="211">
        <f>P99+P104</f>
        <v>0</v>
      </c>
      <c r="Q98" s="98"/>
      <c r="R98" s="211">
        <f>R99+R104</f>
        <v>0.0495</v>
      </c>
      <c r="S98" s="98"/>
      <c r="T98" s="212">
        <f>T99+T104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77</v>
      </c>
      <c r="AU98" s="18" t="s">
        <v>167</v>
      </c>
      <c r="BK98" s="213">
        <f>BK99+BK104</f>
        <v>0</v>
      </c>
    </row>
    <row r="99" spans="1:63" s="12" customFormat="1" ht="25.9" customHeight="1">
      <c r="A99" s="12"/>
      <c r="B99" s="214"/>
      <c r="C99" s="215"/>
      <c r="D99" s="216" t="s">
        <v>77</v>
      </c>
      <c r="E99" s="217" t="s">
        <v>345</v>
      </c>
      <c r="F99" s="217" t="s">
        <v>495</v>
      </c>
      <c r="G99" s="215"/>
      <c r="H99" s="215"/>
      <c r="I99" s="218"/>
      <c r="J99" s="219">
        <f>BK99</f>
        <v>0</v>
      </c>
      <c r="K99" s="215"/>
      <c r="L99" s="220"/>
      <c r="M99" s="221"/>
      <c r="N99" s="222"/>
      <c r="O99" s="222"/>
      <c r="P99" s="223">
        <f>P100</f>
        <v>0</v>
      </c>
      <c r="Q99" s="222"/>
      <c r="R99" s="223">
        <f>R100</f>
        <v>0.0495</v>
      </c>
      <c r="S99" s="222"/>
      <c r="T99" s="224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95</v>
      </c>
      <c r="AT99" s="226" t="s">
        <v>77</v>
      </c>
      <c r="AU99" s="226" t="s">
        <v>78</v>
      </c>
      <c r="AY99" s="225" t="s">
        <v>188</v>
      </c>
      <c r="BK99" s="227">
        <f>BK100</f>
        <v>0</v>
      </c>
    </row>
    <row r="100" spans="1:63" s="12" customFormat="1" ht="22.8" customHeight="1">
      <c r="A100" s="12"/>
      <c r="B100" s="214"/>
      <c r="C100" s="215"/>
      <c r="D100" s="216" t="s">
        <v>77</v>
      </c>
      <c r="E100" s="228" t="s">
        <v>496</v>
      </c>
      <c r="F100" s="228" t="s">
        <v>497</v>
      </c>
      <c r="G100" s="215"/>
      <c r="H100" s="215"/>
      <c r="I100" s="218"/>
      <c r="J100" s="229">
        <f>BK100</f>
        <v>0</v>
      </c>
      <c r="K100" s="215"/>
      <c r="L100" s="220"/>
      <c r="M100" s="221"/>
      <c r="N100" s="222"/>
      <c r="O100" s="222"/>
      <c r="P100" s="223">
        <f>SUM(P101:P103)</f>
        <v>0</v>
      </c>
      <c r="Q100" s="222"/>
      <c r="R100" s="223">
        <f>SUM(R101:R103)</f>
        <v>0.0495</v>
      </c>
      <c r="S100" s="222"/>
      <c r="T100" s="224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95</v>
      </c>
      <c r="AT100" s="226" t="s">
        <v>77</v>
      </c>
      <c r="AU100" s="226" t="s">
        <v>85</v>
      </c>
      <c r="AY100" s="225" t="s">
        <v>188</v>
      </c>
      <c r="BK100" s="227">
        <f>SUM(BK101:BK103)</f>
        <v>0</v>
      </c>
    </row>
    <row r="101" spans="1:65" s="2" customFormat="1" ht="16.5" customHeight="1">
      <c r="A101" s="40"/>
      <c r="B101" s="41"/>
      <c r="C101" s="230" t="s">
        <v>85</v>
      </c>
      <c r="D101" s="230" t="s">
        <v>190</v>
      </c>
      <c r="E101" s="231" t="s">
        <v>498</v>
      </c>
      <c r="F101" s="232" t="s">
        <v>499</v>
      </c>
      <c r="G101" s="233" t="s">
        <v>500</v>
      </c>
      <c r="H101" s="234">
        <v>5</v>
      </c>
      <c r="I101" s="235"/>
      <c r="J101" s="236">
        <f>ROUND(I101*H101,2)</f>
        <v>0</v>
      </c>
      <c r="K101" s="232" t="s">
        <v>194</v>
      </c>
      <c r="L101" s="46"/>
      <c r="M101" s="237" t="s">
        <v>32</v>
      </c>
      <c r="N101" s="238" t="s">
        <v>49</v>
      </c>
      <c r="O101" s="86"/>
      <c r="P101" s="239">
        <f>O101*H101</f>
        <v>0</v>
      </c>
      <c r="Q101" s="239">
        <v>0.0099</v>
      </c>
      <c r="R101" s="239">
        <f>Q101*H101</f>
        <v>0.0495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413</v>
      </c>
      <c r="AT101" s="241" t="s">
        <v>190</v>
      </c>
      <c r="AU101" s="241" t="s">
        <v>87</v>
      </c>
      <c r="AY101" s="18" t="s">
        <v>188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8" t="s">
        <v>85</v>
      </c>
      <c r="BK101" s="242">
        <f>ROUND(I101*H101,2)</f>
        <v>0</v>
      </c>
      <c r="BL101" s="18" t="s">
        <v>413</v>
      </c>
      <c r="BM101" s="241" t="s">
        <v>1069</v>
      </c>
    </row>
    <row r="102" spans="1:47" s="2" customFormat="1" ht="12">
      <c r="A102" s="40"/>
      <c r="B102" s="41"/>
      <c r="C102" s="42"/>
      <c r="D102" s="243" t="s">
        <v>197</v>
      </c>
      <c r="E102" s="42"/>
      <c r="F102" s="244" t="s">
        <v>502</v>
      </c>
      <c r="G102" s="42"/>
      <c r="H102" s="42"/>
      <c r="I102" s="150"/>
      <c r="J102" s="42"/>
      <c r="K102" s="42"/>
      <c r="L102" s="46"/>
      <c r="M102" s="245"/>
      <c r="N102" s="24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197</v>
      </c>
      <c r="AU102" s="18" t="s">
        <v>87</v>
      </c>
    </row>
    <row r="103" spans="1:47" s="2" customFormat="1" ht="12">
      <c r="A103" s="40"/>
      <c r="B103" s="41"/>
      <c r="C103" s="42"/>
      <c r="D103" s="243" t="s">
        <v>302</v>
      </c>
      <c r="E103" s="42"/>
      <c r="F103" s="279" t="s">
        <v>1070</v>
      </c>
      <c r="G103" s="42"/>
      <c r="H103" s="42"/>
      <c r="I103" s="150"/>
      <c r="J103" s="42"/>
      <c r="K103" s="42"/>
      <c r="L103" s="46"/>
      <c r="M103" s="245"/>
      <c r="N103" s="24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302</v>
      </c>
      <c r="AU103" s="18" t="s">
        <v>87</v>
      </c>
    </row>
    <row r="104" spans="1:63" s="12" customFormat="1" ht="25.9" customHeight="1">
      <c r="A104" s="12"/>
      <c r="B104" s="214"/>
      <c r="C104" s="215"/>
      <c r="D104" s="216" t="s">
        <v>77</v>
      </c>
      <c r="E104" s="217" t="s">
        <v>504</v>
      </c>
      <c r="F104" s="217" t="s">
        <v>505</v>
      </c>
      <c r="G104" s="215"/>
      <c r="H104" s="215"/>
      <c r="I104" s="218"/>
      <c r="J104" s="219">
        <f>BK104</f>
        <v>0</v>
      </c>
      <c r="K104" s="215"/>
      <c r="L104" s="220"/>
      <c r="M104" s="221"/>
      <c r="N104" s="222"/>
      <c r="O104" s="222"/>
      <c r="P104" s="223">
        <f>P105+P119+P132+P143</f>
        <v>0</v>
      </c>
      <c r="Q104" s="222"/>
      <c r="R104" s="223">
        <f>R105+R119+R132+R143</f>
        <v>0</v>
      </c>
      <c r="S104" s="222"/>
      <c r="T104" s="224">
        <f>T105+T119+T132+T143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5" t="s">
        <v>217</v>
      </c>
      <c r="AT104" s="226" t="s">
        <v>77</v>
      </c>
      <c r="AU104" s="226" t="s">
        <v>78</v>
      </c>
      <c r="AY104" s="225" t="s">
        <v>188</v>
      </c>
      <c r="BK104" s="227">
        <f>BK105+BK119+BK132+BK143</f>
        <v>0</v>
      </c>
    </row>
    <row r="105" spans="1:63" s="12" customFormat="1" ht="22.8" customHeight="1">
      <c r="A105" s="12"/>
      <c r="B105" s="214"/>
      <c r="C105" s="215"/>
      <c r="D105" s="216" t="s">
        <v>77</v>
      </c>
      <c r="E105" s="228" t="s">
        <v>506</v>
      </c>
      <c r="F105" s="228" t="s">
        <v>507</v>
      </c>
      <c r="G105" s="215"/>
      <c r="H105" s="215"/>
      <c r="I105" s="218"/>
      <c r="J105" s="229">
        <f>BK105</f>
        <v>0</v>
      </c>
      <c r="K105" s="215"/>
      <c r="L105" s="220"/>
      <c r="M105" s="221"/>
      <c r="N105" s="222"/>
      <c r="O105" s="222"/>
      <c r="P105" s="223">
        <f>SUM(P106:P118)</f>
        <v>0</v>
      </c>
      <c r="Q105" s="222"/>
      <c r="R105" s="223">
        <f>SUM(R106:R118)</f>
        <v>0</v>
      </c>
      <c r="S105" s="222"/>
      <c r="T105" s="224">
        <f>SUM(T106:T118)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5" t="s">
        <v>217</v>
      </c>
      <c r="AT105" s="226" t="s">
        <v>77</v>
      </c>
      <c r="AU105" s="226" t="s">
        <v>85</v>
      </c>
      <c r="AY105" s="225" t="s">
        <v>188</v>
      </c>
      <c r="BK105" s="227">
        <f>SUM(BK106:BK118)</f>
        <v>0</v>
      </c>
    </row>
    <row r="106" spans="1:65" s="2" customFormat="1" ht="16.5" customHeight="1">
      <c r="A106" s="40"/>
      <c r="B106" s="41"/>
      <c r="C106" s="230" t="s">
        <v>87</v>
      </c>
      <c r="D106" s="230" t="s">
        <v>190</v>
      </c>
      <c r="E106" s="231" t="s">
        <v>508</v>
      </c>
      <c r="F106" s="232" t="s">
        <v>509</v>
      </c>
      <c r="G106" s="233" t="s">
        <v>412</v>
      </c>
      <c r="H106" s="234">
        <v>1</v>
      </c>
      <c r="I106" s="235"/>
      <c r="J106" s="236">
        <f>ROUND(I106*H106,2)</f>
        <v>0</v>
      </c>
      <c r="K106" s="232" t="s">
        <v>194</v>
      </c>
      <c r="L106" s="46"/>
      <c r="M106" s="237" t="s">
        <v>32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511</v>
      </c>
      <c r="AT106" s="241" t="s">
        <v>190</v>
      </c>
      <c r="AU106" s="241" t="s">
        <v>87</v>
      </c>
      <c r="AY106" s="18" t="s">
        <v>188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8" t="s">
        <v>85</v>
      </c>
      <c r="BK106" s="242">
        <f>ROUND(I106*H106,2)</f>
        <v>0</v>
      </c>
      <c r="BL106" s="18" t="s">
        <v>511</v>
      </c>
      <c r="BM106" s="241" t="s">
        <v>1071</v>
      </c>
    </row>
    <row r="107" spans="1:47" s="2" customFormat="1" ht="12">
      <c r="A107" s="40"/>
      <c r="B107" s="41"/>
      <c r="C107" s="42"/>
      <c r="D107" s="243" t="s">
        <v>197</v>
      </c>
      <c r="E107" s="42"/>
      <c r="F107" s="244" t="s">
        <v>509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197</v>
      </c>
      <c r="AU107" s="18" t="s">
        <v>87</v>
      </c>
    </row>
    <row r="108" spans="1:51" s="13" customFormat="1" ht="12">
      <c r="A108" s="13"/>
      <c r="B108" s="247"/>
      <c r="C108" s="248"/>
      <c r="D108" s="243" t="s">
        <v>199</v>
      </c>
      <c r="E108" s="249" t="s">
        <v>32</v>
      </c>
      <c r="F108" s="250" t="s">
        <v>1072</v>
      </c>
      <c r="G108" s="248"/>
      <c r="H108" s="251">
        <v>1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7" t="s">
        <v>199</v>
      </c>
      <c r="AU108" s="257" t="s">
        <v>87</v>
      </c>
      <c r="AV108" s="13" t="s">
        <v>87</v>
      </c>
      <c r="AW108" s="13" t="s">
        <v>39</v>
      </c>
      <c r="AX108" s="13" t="s">
        <v>85</v>
      </c>
      <c r="AY108" s="257" t="s">
        <v>188</v>
      </c>
    </row>
    <row r="109" spans="1:65" s="2" customFormat="1" ht="16.5" customHeight="1">
      <c r="A109" s="40"/>
      <c r="B109" s="41"/>
      <c r="C109" s="230" t="s">
        <v>95</v>
      </c>
      <c r="D109" s="230" t="s">
        <v>190</v>
      </c>
      <c r="E109" s="231" t="s">
        <v>514</v>
      </c>
      <c r="F109" s="232" t="s">
        <v>515</v>
      </c>
      <c r="G109" s="233" t="s">
        <v>412</v>
      </c>
      <c r="H109" s="234">
        <v>1</v>
      </c>
      <c r="I109" s="235"/>
      <c r="J109" s="236">
        <f>ROUND(I109*H109,2)</f>
        <v>0</v>
      </c>
      <c r="K109" s="232" t="s">
        <v>194</v>
      </c>
      <c r="L109" s="46"/>
      <c r="M109" s="237" t="s">
        <v>32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511</v>
      </c>
      <c r="AT109" s="241" t="s">
        <v>190</v>
      </c>
      <c r="AU109" s="241" t="s">
        <v>87</v>
      </c>
      <c r="AY109" s="18" t="s">
        <v>188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8" t="s">
        <v>85</v>
      </c>
      <c r="BK109" s="242">
        <f>ROUND(I109*H109,2)</f>
        <v>0</v>
      </c>
      <c r="BL109" s="18" t="s">
        <v>511</v>
      </c>
      <c r="BM109" s="241" t="s">
        <v>1073</v>
      </c>
    </row>
    <row r="110" spans="1:47" s="2" customFormat="1" ht="12">
      <c r="A110" s="40"/>
      <c r="B110" s="41"/>
      <c r="C110" s="42"/>
      <c r="D110" s="243" t="s">
        <v>197</v>
      </c>
      <c r="E110" s="42"/>
      <c r="F110" s="244" t="s">
        <v>515</v>
      </c>
      <c r="G110" s="42"/>
      <c r="H110" s="42"/>
      <c r="I110" s="150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197</v>
      </c>
      <c r="AU110" s="18" t="s">
        <v>87</v>
      </c>
    </row>
    <row r="111" spans="1:51" s="13" customFormat="1" ht="12">
      <c r="A111" s="13"/>
      <c r="B111" s="247"/>
      <c r="C111" s="248"/>
      <c r="D111" s="243" t="s">
        <v>199</v>
      </c>
      <c r="E111" s="249" t="s">
        <v>32</v>
      </c>
      <c r="F111" s="250" t="s">
        <v>1074</v>
      </c>
      <c r="G111" s="248"/>
      <c r="H111" s="251">
        <v>1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7" t="s">
        <v>199</v>
      </c>
      <c r="AU111" s="257" t="s">
        <v>87</v>
      </c>
      <c r="AV111" s="13" t="s">
        <v>87</v>
      </c>
      <c r="AW111" s="13" t="s">
        <v>39</v>
      </c>
      <c r="AX111" s="13" t="s">
        <v>85</v>
      </c>
      <c r="AY111" s="257" t="s">
        <v>188</v>
      </c>
    </row>
    <row r="112" spans="1:65" s="2" customFormat="1" ht="16.5" customHeight="1">
      <c r="A112" s="40"/>
      <c r="B112" s="41"/>
      <c r="C112" s="230" t="s">
        <v>195</v>
      </c>
      <c r="D112" s="230" t="s">
        <v>190</v>
      </c>
      <c r="E112" s="231" t="s">
        <v>760</v>
      </c>
      <c r="F112" s="232" t="s">
        <v>518</v>
      </c>
      <c r="G112" s="233" t="s">
        <v>412</v>
      </c>
      <c r="H112" s="234">
        <v>1</v>
      </c>
      <c r="I112" s="235"/>
      <c r="J112" s="236">
        <f>ROUND(I112*H112,2)</f>
        <v>0</v>
      </c>
      <c r="K112" s="232" t="s">
        <v>194</v>
      </c>
      <c r="L112" s="46"/>
      <c r="M112" s="237" t="s">
        <v>32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511</v>
      </c>
      <c r="AT112" s="241" t="s">
        <v>190</v>
      </c>
      <c r="AU112" s="241" t="s">
        <v>87</v>
      </c>
      <c r="AY112" s="18" t="s">
        <v>188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8" t="s">
        <v>85</v>
      </c>
      <c r="BK112" s="242">
        <f>ROUND(I112*H112,2)</f>
        <v>0</v>
      </c>
      <c r="BL112" s="18" t="s">
        <v>511</v>
      </c>
      <c r="BM112" s="241" t="s">
        <v>1075</v>
      </c>
    </row>
    <row r="113" spans="1:47" s="2" customFormat="1" ht="12">
      <c r="A113" s="40"/>
      <c r="B113" s="41"/>
      <c r="C113" s="42"/>
      <c r="D113" s="243" t="s">
        <v>197</v>
      </c>
      <c r="E113" s="42"/>
      <c r="F113" s="244" t="s">
        <v>518</v>
      </c>
      <c r="G113" s="42"/>
      <c r="H113" s="42"/>
      <c r="I113" s="150"/>
      <c r="J113" s="42"/>
      <c r="K113" s="42"/>
      <c r="L113" s="46"/>
      <c r="M113" s="245"/>
      <c r="N113" s="24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197</v>
      </c>
      <c r="AU113" s="18" t="s">
        <v>87</v>
      </c>
    </row>
    <row r="114" spans="1:47" s="2" customFormat="1" ht="12">
      <c r="A114" s="40"/>
      <c r="B114" s="41"/>
      <c r="C114" s="42"/>
      <c r="D114" s="243" t="s">
        <v>302</v>
      </c>
      <c r="E114" s="42"/>
      <c r="F114" s="279" t="s">
        <v>1076</v>
      </c>
      <c r="G114" s="42"/>
      <c r="H114" s="42"/>
      <c r="I114" s="150"/>
      <c r="J114" s="42"/>
      <c r="K114" s="42"/>
      <c r="L114" s="46"/>
      <c r="M114" s="245"/>
      <c r="N114" s="24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302</v>
      </c>
      <c r="AU114" s="18" t="s">
        <v>87</v>
      </c>
    </row>
    <row r="115" spans="1:51" s="13" customFormat="1" ht="12">
      <c r="A115" s="13"/>
      <c r="B115" s="247"/>
      <c r="C115" s="248"/>
      <c r="D115" s="243" t="s">
        <v>199</v>
      </c>
      <c r="E115" s="249" t="s">
        <v>32</v>
      </c>
      <c r="F115" s="250" t="s">
        <v>1077</v>
      </c>
      <c r="G115" s="248"/>
      <c r="H115" s="251">
        <v>1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7" t="s">
        <v>199</v>
      </c>
      <c r="AU115" s="257" t="s">
        <v>87</v>
      </c>
      <c r="AV115" s="13" t="s">
        <v>87</v>
      </c>
      <c r="AW115" s="13" t="s">
        <v>39</v>
      </c>
      <c r="AX115" s="13" t="s">
        <v>85</v>
      </c>
      <c r="AY115" s="257" t="s">
        <v>188</v>
      </c>
    </row>
    <row r="116" spans="1:65" s="2" customFormat="1" ht="16.5" customHeight="1">
      <c r="A116" s="40"/>
      <c r="B116" s="41"/>
      <c r="C116" s="230" t="s">
        <v>217</v>
      </c>
      <c r="D116" s="230" t="s">
        <v>190</v>
      </c>
      <c r="E116" s="231" t="s">
        <v>526</v>
      </c>
      <c r="F116" s="232" t="s">
        <v>527</v>
      </c>
      <c r="G116" s="233" t="s">
        <v>412</v>
      </c>
      <c r="H116" s="234">
        <v>1</v>
      </c>
      <c r="I116" s="235"/>
      <c r="J116" s="236">
        <f>ROUND(I116*H116,2)</f>
        <v>0</v>
      </c>
      <c r="K116" s="232" t="s">
        <v>194</v>
      </c>
      <c r="L116" s="46"/>
      <c r="M116" s="237" t="s">
        <v>32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511</v>
      </c>
      <c r="AT116" s="241" t="s">
        <v>190</v>
      </c>
      <c r="AU116" s="241" t="s">
        <v>87</v>
      </c>
      <c r="AY116" s="18" t="s">
        <v>188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8" t="s">
        <v>85</v>
      </c>
      <c r="BK116" s="242">
        <f>ROUND(I116*H116,2)</f>
        <v>0</v>
      </c>
      <c r="BL116" s="18" t="s">
        <v>511</v>
      </c>
      <c r="BM116" s="241" t="s">
        <v>1078</v>
      </c>
    </row>
    <row r="117" spans="1:47" s="2" customFormat="1" ht="12">
      <c r="A117" s="40"/>
      <c r="B117" s="41"/>
      <c r="C117" s="42"/>
      <c r="D117" s="243" t="s">
        <v>197</v>
      </c>
      <c r="E117" s="42"/>
      <c r="F117" s="244" t="s">
        <v>527</v>
      </c>
      <c r="G117" s="42"/>
      <c r="H117" s="42"/>
      <c r="I117" s="150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197</v>
      </c>
      <c r="AU117" s="18" t="s">
        <v>87</v>
      </c>
    </row>
    <row r="118" spans="1:47" s="2" customFormat="1" ht="12">
      <c r="A118" s="40"/>
      <c r="B118" s="41"/>
      <c r="C118" s="42"/>
      <c r="D118" s="243" t="s">
        <v>302</v>
      </c>
      <c r="E118" s="42"/>
      <c r="F118" s="279" t="s">
        <v>1079</v>
      </c>
      <c r="G118" s="42"/>
      <c r="H118" s="42"/>
      <c r="I118" s="150"/>
      <c r="J118" s="42"/>
      <c r="K118" s="42"/>
      <c r="L118" s="46"/>
      <c r="M118" s="245"/>
      <c r="N118" s="24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302</v>
      </c>
      <c r="AU118" s="18" t="s">
        <v>87</v>
      </c>
    </row>
    <row r="119" spans="1:63" s="12" customFormat="1" ht="22.8" customHeight="1">
      <c r="A119" s="12"/>
      <c r="B119" s="214"/>
      <c r="C119" s="215"/>
      <c r="D119" s="216" t="s">
        <v>77</v>
      </c>
      <c r="E119" s="228" t="s">
        <v>530</v>
      </c>
      <c r="F119" s="228" t="s">
        <v>531</v>
      </c>
      <c r="G119" s="215"/>
      <c r="H119" s="215"/>
      <c r="I119" s="218"/>
      <c r="J119" s="229">
        <f>BK119</f>
        <v>0</v>
      </c>
      <c r="K119" s="215"/>
      <c r="L119" s="220"/>
      <c r="M119" s="221"/>
      <c r="N119" s="222"/>
      <c r="O119" s="222"/>
      <c r="P119" s="223">
        <f>SUM(P120:P131)</f>
        <v>0</v>
      </c>
      <c r="Q119" s="222"/>
      <c r="R119" s="223">
        <f>SUM(R120:R131)</f>
        <v>0</v>
      </c>
      <c r="S119" s="222"/>
      <c r="T119" s="224">
        <f>SUM(T120:T131)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217</v>
      </c>
      <c r="AT119" s="226" t="s">
        <v>77</v>
      </c>
      <c r="AU119" s="226" t="s">
        <v>85</v>
      </c>
      <c r="AY119" s="225" t="s">
        <v>188</v>
      </c>
      <c r="BK119" s="227">
        <f>SUM(BK120:BK131)</f>
        <v>0</v>
      </c>
    </row>
    <row r="120" spans="1:65" s="2" customFormat="1" ht="16.5" customHeight="1">
      <c r="A120" s="40"/>
      <c r="B120" s="41"/>
      <c r="C120" s="230" t="s">
        <v>224</v>
      </c>
      <c r="D120" s="230" t="s">
        <v>190</v>
      </c>
      <c r="E120" s="231" t="s">
        <v>532</v>
      </c>
      <c r="F120" s="232" t="s">
        <v>531</v>
      </c>
      <c r="G120" s="233" t="s">
        <v>412</v>
      </c>
      <c r="H120" s="234">
        <v>1</v>
      </c>
      <c r="I120" s="235"/>
      <c r="J120" s="236">
        <f>ROUND(I120*H120,2)</f>
        <v>0</v>
      </c>
      <c r="K120" s="232" t="s">
        <v>194</v>
      </c>
      <c r="L120" s="46"/>
      <c r="M120" s="237" t="s">
        <v>32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511</v>
      </c>
      <c r="AT120" s="241" t="s">
        <v>190</v>
      </c>
      <c r="AU120" s="241" t="s">
        <v>87</v>
      </c>
      <c r="AY120" s="18" t="s">
        <v>188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8" t="s">
        <v>85</v>
      </c>
      <c r="BK120" s="242">
        <f>ROUND(I120*H120,2)</f>
        <v>0</v>
      </c>
      <c r="BL120" s="18" t="s">
        <v>511</v>
      </c>
      <c r="BM120" s="241" t="s">
        <v>1080</v>
      </c>
    </row>
    <row r="121" spans="1:47" s="2" customFormat="1" ht="12">
      <c r="A121" s="40"/>
      <c r="B121" s="41"/>
      <c r="C121" s="42"/>
      <c r="D121" s="243" t="s">
        <v>197</v>
      </c>
      <c r="E121" s="42"/>
      <c r="F121" s="244" t="s">
        <v>531</v>
      </c>
      <c r="G121" s="42"/>
      <c r="H121" s="42"/>
      <c r="I121" s="150"/>
      <c r="J121" s="42"/>
      <c r="K121" s="42"/>
      <c r="L121" s="46"/>
      <c r="M121" s="245"/>
      <c r="N121" s="24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197</v>
      </c>
      <c r="AU121" s="18" t="s">
        <v>87</v>
      </c>
    </row>
    <row r="122" spans="1:47" s="2" customFormat="1" ht="12">
      <c r="A122" s="40"/>
      <c r="B122" s="41"/>
      <c r="C122" s="42"/>
      <c r="D122" s="243" t="s">
        <v>302</v>
      </c>
      <c r="E122" s="42"/>
      <c r="F122" s="279" t="s">
        <v>1081</v>
      </c>
      <c r="G122" s="42"/>
      <c r="H122" s="42"/>
      <c r="I122" s="150"/>
      <c r="J122" s="42"/>
      <c r="K122" s="42"/>
      <c r="L122" s="46"/>
      <c r="M122" s="245"/>
      <c r="N122" s="24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302</v>
      </c>
      <c r="AU122" s="18" t="s">
        <v>87</v>
      </c>
    </row>
    <row r="123" spans="1:65" s="2" customFormat="1" ht="16.5" customHeight="1">
      <c r="A123" s="40"/>
      <c r="B123" s="41"/>
      <c r="C123" s="230" t="s">
        <v>231</v>
      </c>
      <c r="D123" s="230" t="s">
        <v>190</v>
      </c>
      <c r="E123" s="231" t="s">
        <v>535</v>
      </c>
      <c r="F123" s="232" t="s">
        <v>536</v>
      </c>
      <c r="G123" s="233" t="s">
        <v>412</v>
      </c>
      <c r="H123" s="234">
        <v>1</v>
      </c>
      <c r="I123" s="235"/>
      <c r="J123" s="236">
        <f>ROUND(I123*H123,2)</f>
        <v>0</v>
      </c>
      <c r="K123" s="232" t="s">
        <v>194</v>
      </c>
      <c r="L123" s="46"/>
      <c r="M123" s="237" t="s">
        <v>32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511</v>
      </c>
      <c r="AT123" s="241" t="s">
        <v>190</v>
      </c>
      <c r="AU123" s="241" t="s">
        <v>87</v>
      </c>
      <c r="AY123" s="18" t="s">
        <v>188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8" t="s">
        <v>85</v>
      </c>
      <c r="BK123" s="242">
        <f>ROUND(I123*H123,2)</f>
        <v>0</v>
      </c>
      <c r="BL123" s="18" t="s">
        <v>511</v>
      </c>
      <c r="BM123" s="241" t="s">
        <v>1082</v>
      </c>
    </row>
    <row r="124" spans="1:47" s="2" customFormat="1" ht="12">
      <c r="A124" s="40"/>
      <c r="B124" s="41"/>
      <c r="C124" s="42"/>
      <c r="D124" s="243" t="s">
        <v>197</v>
      </c>
      <c r="E124" s="42"/>
      <c r="F124" s="244" t="s">
        <v>536</v>
      </c>
      <c r="G124" s="42"/>
      <c r="H124" s="42"/>
      <c r="I124" s="150"/>
      <c r="J124" s="42"/>
      <c r="K124" s="42"/>
      <c r="L124" s="46"/>
      <c r="M124" s="245"/>
      <c r="N124" s="24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197</v>
      </c>
      <c r="AU124" s="18" t="s">
        <v>87</v>
      </c>
    </row>
    <row r="125" spans="1:47" s="2" customFormat="1" ht="12">
      <c r="A125" s="40"/>
      <c r="B125" s="41"/>
      <c r="C125" s="42"/>
      <c r="D125" s="243" t="s">
        <v>302</v>
      </c>
      <c r="E125" s="42"/>
      <c r="F125" s="279" t="s">
        <v>1083</v>
      </c>
      <c r="G125" s="42"/>
      <c r="H125" s="42"/>
      <c r="I125" s="150"/>
      <c r="J125" s="42"/>
      <c r="K125" s="42"/>
      <c r="L125" s="46"/>
      <c r="M125" s="245"/>
      <c r="N125" s="24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302</v>
      </c>
      <c r="AU125" s="18" t="s">
        <v>87</v>
      </c>
    </row>
    <row r="126" spans="1:65" s="2" customFormat="1" ht="16.5" customHeight="1">
      <c r="A126" s="40"/>
      <c r="B126" s="41"/>
      <c r="C126" s="230" t="s">
        <v>237</v>
      </c>
      <c r="D126" s="230" t="s">
        <v>190</v>
      </c>
      <c r="E126" s="231" t="s">
        <v>538</v>
      </c>
      <c r="F126" s="232" t="s">
        <v>1084</v>
      </c>
      <c r="G126" s="233" t="s">
        <v>412</v>
      </c>
      <c r="H126" s="234">
        <v>1</v>
      </c>
      <c r="I126" s="235"/>
      <c r="J126" s="236">
        <f>ROUND(I126*H126,2)</f>
        <v>0</v>
      </c>
      <c r="K126" s="232" t="s">
        <v>194</v>
      </c>
      <c r="L126" s="46"/>
      <c r="M126" s="237" t="s">
        <v>32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511</v>
      </c>
      <c r="AT126" s="241" t="s">
        <v>190</v>
      </c>
      <c r="AU126" s="241" t="s">
        <v>87</v>
      </c>
      <c r="AY126" s="18" t="s">
        <v>188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8" t="s">
        <v>85</v>
      </c>
      <c r="BK126" s="242">
        <f>ROUND(I126*H126,2)</f>
        <v>0</v>
      </c>
      <c r="BL126" s="18" t="s">
        <v>511</v>
      </c>
      <c r="BM126" s="241" t="s">
        <v>1085</v>
      </c>
    </row>
    <row r="127" spans="1:47" s="2" customFormat="1" ht="12">
      <c r="A127" s="40"/>
      <c r="B127" s="41"/>
      <c r="C127" s="42"/>
      <c r="D127" s="243" t="s">
        <v>197</v>
      </c>
      <c r="E127" s="42"/>
      <c r="F127" s="244" t="s">
        <v>1084</v>
      </c>
      <c r="G127" s="42"/>
      <c r="H127" s="42"/>
      <c r="I127" s="150"/>
      <c r="J127" s="42"/>
      <c r="K127" s="42"/>
      <c r="L127" s="46"/>
      <c r="M127" s="245"/>
      <c r="N127" s="24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197</v>
      </c>
      <c r="AU127" s="18" t="s">
        <v>87</v>
      </c>
    </row>
    <row r="128" spans="1:47" s="2" customFormat="1" ht="12">
      <c r="A128" s="40"/>
      <c r="B128" s="41"/>
      <c r="C128" s="42"/>
      <c r="D128" s="243" t="s">
        <v>302</v>
      </c>
      <c r="E128" s="42"/>
      <c r="F128" s="279" t="s">
        <v>1086</v>
      </c>
      <c r="G128" s="42"/>
      <c r="H128" s="42"/>
      <c r="I128" s="150"/>
      <c r="J128" s="42"/>
      <c r="K128" s="42"/>
      <c r="L128" s="46"/>
      <c r="M128" s="245"/>
      <c r="N128" s="24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302</v>
      </c>
      <c r="AU128" s="18" t="s">
        <v>87</v>
      </c>
    </row>
    <row r="129" spans="1:65" s="2" customFormat="1" ht="16.5" customHeight="1">
      <c r="A129" s="40"/>
      <c r="B129" s="41"/>
      <c r="C129" s="230" t="s">
        <v>243</v>
      </c>
      <c r="D129" s="230" t="s">
        <v>190</v>
      </c>
      <c r="E129" s="231" t="s">
        <v>541</v>
      </c>
      <c r="F129" s="232" t="s">
        <v>542</v>
      </c>
      <c r="G129" s="233" t="s">
        <v>412</v>
      </c>
      <c r="H129" s="234">
        <v>5</v>
      </c>
      <c r="I129" s="235"/>
      <c r="J129" s="236">
        <f>ROUND(I129*H129,2)</f>
        <v>0</v>
      </c>
      <c r="K129" s="232" t="s">
        <v>194</v>
      </c>
      <c r="L129" s="46"/>
      <c r="M129" s="237" t="s">
        <v>32</v>
      </c>
      <c r="N129" s="238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511</v>
      </c>
      <c r="AT129" s="241" t="s">
        <v>190</v>
      </c>
      <c r="AU129" s="241" t="s">
        <v>87</v>
      </c>
      <c r="AY129" s="18" t="s">
        <v>188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8" t="s">
        <v>85</v>
      </c>
      <c r="BK129" s="242">
        <f>ROUND(I129*H129,2)</f>
        <v>0</v>
      </c>
      <c r="BL129" s="18" t="s">
        <v>511</v>
      </c>
      <c r="BM129" s="241" t="s">
        <v>1087</v>
      </c>
    </row>
    <row r="130" spans="1:47" s="2" customFormat="1" ht="12">
      <c r="A130" s="40"/>
      <c r="B130" s="41"/>
      <c r="C130" s="42"/>
      <c r="D130" s="243" t="s">
        <v>197</v>
      </c>
      <c r="E130" s="42"/>
      <c r="F130" s="244" t="s">
        <v>542</v>
      </c>
      <c r="G130" s="42"/>
      <c r="H130" s="42"/>
      <c r="I130" s="150"/>
      <c r="J130" s="42"/>
      <c r="K130" s="42"/>
      <c r="L130" s="46"/>
      <c r="M130" s="245"/>
      <c r="N130" s="24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197</v>
      </c>
      <c r="AU130" s="18" t="s">
        <v>87</v>
      </c>
    </row>
    <row r="131" spans="1:47" s="2" customFormat="1" ht="12">
      <c r="A131" s="40"/>
      <c r="B131" s="41"/>
      <c r="C131" s="42"/>
      <c r="D131" s="243" t="s">
        <v>302</v>
      </c>
      <c r="E131" s="42"/>
      <c r="F131" s="279" t="s">
        <v>1088</v>
      </c>
      <c r="G131" s="42"/>
      <c r="H131" s="42"/>
      <c r="I131" s="150"/>
      <c r="J131" s="42"/>
      <c r="K131" s="42"/>
      <c r="L131" s="46"/>
      <c r="M131" s="245"/>
      <c r="N131" s="24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302</v>
      </c>
      <c r="AU131" s="18" t="s">
        <v>87</v>
      </c>
    </row>
    <row r="132" spans="1:63" s="12" customFormat="1" ht="22.8" customHeight="1">
      <c r="A132" s="12"/>
      <c r="B132" s="214"/>
      <c r="C132" s="215"/>
      <c r="D132" s="216" t="s">
        <v>77</v>
      </c>
      <c r="E132" s="228" t="s">
        <v>544</v>
      </c>
      <c r="F132" s="228" t="s">
        <v>545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SUM(P133:P142)</f>
        <v>0</v>
      </c>
      <c r="Q132" s="222"/>
      <c r="R132" s="223">
        <f>SUM(R133:R142)</f>
        <v>0</v>
      </c>
      <c r="S132" s="222"/>
      <c r="T132" s="224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217</v>
      </c>
      <c r="AT132" s="226" t="s">
        <v>77</v>
      </c>
      <c r="AU132" s="226" t="s">
        <v>85</v>
      </c>
      <c r="AY132" s="225" t="s">
        <v>188</v>
      </c>
      <c r="BK132" s="227">
        <f>SUM(BK133:BK142)</f>
        <v>0</v>
      </c>
    </row>
    <row r="133" spans="1:65" s="2" customFormat="1" ht="16.5" customHeight="1">
      <c r="A133" s="40"/>
      <c r="B133" s="41"/>
      <c r="C133" s="230" t="s">
        <v>248</v>
      </c>
      <c r="D133" s="230" t="s">
        <v>190</v>
      </c>
      <c r="E133" s="231" t="s">
        <v>546</v>
      </c>
      <c r="F133" s="232" t="s">
        <v>547</v>
      </c>
      <c r="G133" s="233" t="s">
        <v>412</v>
      </c>
      <c r="H133" s="234">
        <v>12</v>
      </c>
      <c r="I133" s="235"/>
      <c r="J133" s="236">
        <f>ROUND(I133*H133,2)</f>
        <v>0</v>
      </c>
      <c r="K133" s="232" t="s">
        <v>194</v>
      </c>
      <c r="L133" s="46"/>
      <c r="M133" s="237" t="s">
        <v>32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511</v>
      </c>
      <c r="AT133" s="241" t="s">
        <v>190</v>
      </c>
      <c r="AU133" s="241" t="s">
        <v>87</v>
      </c>
      <c r="AY133" s="18" t="s">
        <v>188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8" t="s">
        <v>85</v>
      </c>
      <c r="BK133" s="242">
        <f>ROUND(I133*H133,2)</f>
        <v>0</v>
      </c>
      <c r="BL133" s="18" t="s">
        <v>511</v>
      </c>
      <c r="BM133" s="241" t="s">
        <v>1089</v>
      </c>
    </row>
    <row r="134" spans="1:47" s="2" customFormat="1" ht="12">
      <c r="A134" s="40"/>
      <c r="B134" s="41"/>
      <c r="C134" s="42"/>
      <c r="D134" s="243" t="s">
        <v>197</v>
      </c>
      <c r="E134" s="42"/>
      <c r="F134" s="244" t="s">
        <v>547</v>
      </c>
      <c r="G134" s="42"/>
      <c r="H134" s="42"/>
      <c r="I134" s="150"/>
      <c r="J134" s="42"/>
      <c r="K134" s="42"/>
      <c r="L134" s="46"/>
      <c r="M134" s="245"/>
      <c r="N134" s="24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197</v>
      </c>
      <c r="AU134" s="18" t="s">
        <v>87</v>
      </c>
    </row>
    <row r="135" spans="1:65" s="2" customFormat="1" ht="16.5" customHeight="1">
      <c r="A135" s="40"/>
      <c r="B135" s="41"/>
      <c r="C135" s="230" t="s">
        <v>256</v>
      </c>
      <c r="D135" s="230" t="s">
        <v>190</v>
      </c>
      <c r="E135" s="231" t="s">
        <v>1090</v>
      </c>
      <c r="F135" s="232" t="s">
        <v>1091</v>
      </c>
      <c r="G135" s="233" t="s">
        <v>510</v>
      </c>
      <c r="H135" s="234">
        <v>1</v>
      </c>
      <c r="I135" s="235"/>
      <c r="J135" s="236">
        <f>ROUND(I135*H135,2)</f>
        <v>0</v>
      </c>
      <c r="K135" s="232" t="s">
        <v>32</v>
      </c>
      <c r="L135" s="46"/>
      <c r="M135" s="237" t="s">
        <v>32</v>
      </c>
      <c r="N135" s="238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511</v>
      </c>
      <c r="AT135" s="241" t="s">
        <v>190</v>
      </c>
      <c r="AU135" s="241" t="s">
        <v>87</v>
      </c>
      <c r="AY135" s="18" t="s">
        <v>188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8" t="s">
        <v>85</v>
      </c>
      <c r="BK135" s="242">
        <f>ROUND(I135*H135,2)</f>
        <v>0</v>
      </c>
      <c r="BL135" s="18" t="s">
        <v>511</v>
      </c>
      <c r="BM135" s="241" t="s">
        <v>1092</v>
      </c>
    </row>
    <row r="136" spans="1:47" s="2" customFormat="1" ht="12">
      <c r="A136" s="40"/>
      <c r="B136" s="41"/>
      <c r="C136" s="42"/>
      <c r="D136" s="243" t="s">
        <v>197</v>
      </c>
      <c r="E136" s="42"/>
      <c r="F136" s="244" t="s">
        <v>1091</v>
      </c>
      <c r="G136" s="42"/>
      <c r="H136" s="42"/>
      <c r="I136" s="150"/>
      <c r="J136" s="42"/>
      <c r="K136" s="42"/>
      <c r="L136" s="46"/>
      <c r="M136" s="245"/>
      <c r="N136" s="24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197</v>
      </c>
      <c r="AU136" s="18" t="s">
        <v>87</v>
      </c>
    </row>
    <row r="137" spans="1:47" s="2" customFormat="1" ht="12">
      <c r="A137" s="40"/>
      <c r="B137" s="41"/>
      <c r="C137" s="42"/>
      <c r="D137" s="243" t="s">
        <v>302</v>
      </c>
      <c r="E137" s="42"/>
      <c r="F137" s="279" t="s">
        <v>1093</v>
      </c>
      <c r="G137" s="42"/>
      <c r="H137" s="42"/>
      <c r="I137" s="150"/>
      <c r="J137" s="42"/>
      <c r="K137" s="42"/>
      <c r="L137" s="46"/>
      <c r="M137" s="245"/>
      <c r="N137" s="24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302</v>
      </c>
      <c r="AU137" s="18" t="s">
        <v>87</v>
      </c>
    </row>
    <row r="138" spans="1:65" s="2" customFormat="1" ht="16.5" customHeight="1">
      <c r="A138" s="40"/>
      <c r="B138" s="41"/>
      <c r="C138" s="230" t="s">
        <v>262</v>
      </c>
      <c r="D138" s="230" t="s">
        <v>190</v>
      </c>
      <c r="E138" s="231" t="s">
        <v>1094</v>
      </c>
      <c r="F138" s="232" t="s">
        <v>1095</v>
      </c>
      <c r="G138" s="233" t="s">
        <v>412</v>
      </c>
      <c r="H138" s="234">
        <v>1</v>
      </c>
      <c r="I138" s="235"/>
      <c r="J138" s="236">
        <f>ROUND(I138*H138,2)</f>
        <v>0</v>
      </c>
      <c r="K138" s="232" t="s">
        <v>32</v>
      </c>
      <c r="L138" s="46"/>
      <c r="M138" s="237" t="s">
        <v>32</v>
      </c>
      <c r="N138" s="238" t="s">
        <v>49</v>
      </c>
      <c r="O138" s="86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511</v>
      </c>
      <c r="AT138" s="241" t="s">
        <v>190</v>
      </c>
      <c r="AU138" s="241" t="s">
        <v>87</v>
      </c>
      <c r="AY138" s="18" t="s">
        <v>188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8" t="s">
        <v>85</v>
      </c>
      <c r="BK138" s="242">
        <f>ROUND(I138*H138,2)</f>
        <v>0</v>
      </c>
      <c r="BL138" s="18" t="s">
        <v>511</v>
      </c>
      <c r="BM138" s="241" t="s">
        <v>1096</v>
      </c>
    </row>
    <row r="139" spans="1:47" s="2" customFormat="1" ht="12">
      <c r="A139" s="40"/>
      <c r="B139" s="41"/>
      <c r="C139" s="42"/>
      <c r="D139" s="243" t="s">
        <v>197</v>
      </c>
      <c r="E139" s="42"/>
      <c r="F139" s="244" t="s">
        <v>1095</v>
      </c>
      <c r="G139" s="42"/>
      <c r="H139" s="42"/>
      <c r="I139" s="150"/>
      <c r="J139" s="42"/>
      <c r="K139" s="42"/>
      <c r="L139" s="46"/>
      <c r="M139" s="245"/>
      <c r="N139" s="246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197</v>
      </c>
      <c r="AU139" s="18" t="s">
        <v>87</v>
      </c>
    </row>
    <row r="140" spans="1:65" s="2" customFormat="1" ht="16.5" customHeight="1">
      <c r="A140" s="40"/>
      <c r="B140" s="41"/>
      <c r="C140" s="230" t="s">
        <v>270</v>
      </c>
      <c r="D140" s="230" t="s">
        <v>190</v>
      </c>
      <c r="E140" s="231" t="s">
        <v>1097</v>
      </c>
      <c r="F140" s="232" t="s">
        <v>1098</v>
      </c>
      <c r="G140" s="233" t="s">
        <v>510</v>
      </c>
      <c r="H140" s="234">
        <v>1</v>
      </c>
      <c r="I140" s="235"/>
      <c r="J140" s="236">
        <f>ROUND(I140*H140,2)</f>
        <v>0</v>
      </c>
      <c r="K140" s="232" t="s">
        <v>194</v>
      </c>
      <c r="L140" s="46"/>
      <c r="M140" s="237" t="s">
        <v>32</v>
      </c>
      <c r="N140" s="238" t="s">
        <v>49</v>
      </c>
      <c r="O140" s="86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511</v>
      </c>
      <c r="AT140" s="241" t="s">
        <v>190</v>
      </c>
      <c r="AU140" s="241" t="s">
        <v>87</v>
      </c>
      <c r="AY140" s="18" t="s">
        <v>188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8" t="s">
        <v>85</v>
      </c>
      <c r="BK140" s="242">
        <f>ROUND(I140*H140,2)</f>
        <v>0</v>
      </c>
      <c r="BL140" s="18" t="s">
        <v>511</v>
      </c>
      <c r="BM140" s="241" t="s">
        <v>1099</v>
      </c>
    </row>
    <row r="141" spans="1:47" s="2" customFormat="1" ht="12">
      <c r="A141" s="40"/>
      <c r="B141" s="41"/>
      <c r="C141" s="42"/>
      <c r="D141" s="243" t="s">
        <v>197</v>
      </c>
      <c r="E141" s="42"/>
      <c r="F141" s="244" t="s">
        <v>1098</v>
      </c>
      <c r="G141" s="42"/>
      <c r="H141" s="42"/>
      <c r="I141" s="150"/>
      <c r="J141" s="42"/>
      <c r="K141" s="42"/>
      <c r="L141" s="46"/>
      <c r="M141" s="245"/>
      <c r="N141" s="24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197</v>
      </c>
      <c r="AU141" s="18" t="s">
        <v>87</v>
      </c>
    </row>
    <row r="142" spans="1:47" s="2" customFormat="1" ht="12">
      <c r="A142" s="40"/>
      <c r="B142" s="41"/>
      <c r="C142" s="42"/>
      <c r="D142" s="243" t="s">
        <v>302</v>
      </c>
      <c r="E142" s="42"/>
      <c r="F142" s="279" t="s">
        <v>1100</v>
      </c>
      <c r="G142" s="42"/>
      <c r="H142" s="42"/>
      <c r="I142" s="150"/>
      <c r="J142" s="42"/>
      <c r="K142" s="42"/>
      <c r="L142" s="46"/>
      <c r="M142" s="245"/>
      <c r="N142" s="246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302</v>
      </c>
      <c r="AU142" s="18" t="s">
        <v>87</v>
      </c>
    </row>
    <row r="143" spans="1:63" s="12" customFormat="1" ht="22.8" customHeight="1">
      <c r="A143" s="12"/>
      <c r="B143" s="214"/>
      <c r="C143" s="215"/>
      <c r="D143" s="216" t="s">
        <v>77</v>
      </c>
      <c r="E143" s="228" t="s">
        <v>549</v>
      </c>
      <c r="F143" s="228" t="s">
        <v>550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SUM(P144:P146)</f>
        <v>0</v>
      </c>
      <c r="Q143" s="222"/>
      <c r="R143" s="223">
        <f>SUM(R144:R146)</f>
        <v>0</v>
      </c>
      <c r="S143" s="222"/>
      <c r="T143" s="224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217</v>
      </c>
      <c r="AT143" s="226" t="s">
        <v>77</v>
      </c>
      <c r="AU143" s="226" t="s">
        <v>85</v>
      </c>
      <c r="AY143" s="225" t="s">
        <v>188</v>
      </c>
      <c r="BK143" s="227">
        <f>SUM(BK144:BK146)</f>
        <v>0</v>
      </c>
    </row>
    <row r="144" spans="1:65" s="2" customFormat="1" ht="16.5" customHeight="1">
      <c r="A144" s="40"/>
      <c r="B144" s="41"/>
      <c r="C144" s="230" t="s">
        <v>276</v>
      </c>
      <c r="D144" s="230" t="s">
        <v>190</v>
      </c>
      <c r="E144" s="231" t="s">
        <v>551</v>
      </c>
      <c r="F144" s="232" t="s">
        <v>552</v>
      </c>
      <c r="G144" s="233" t="s">
        <v>510</v>
      </c>
      <c r="H144" s="234">
        <v>1</v>
      </c>
      <c r="I144" s="235"/>
      <c r="J144" s="236">
        <f>ROUND(I144*H144,2)</f>
        <v>0</v>
      </c>
      <c r="K144" s="232" t="s">
        <v>194</v>
      </c>
      <c r="L144" s="46"/>
      <c r="M144" s="237" t="s">
        <v>32</v>
      </c>
      <c r="N144" s="238" t="s">
        <v>49</v>
      </c>
      <c r="O144" s="86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1" t="s">
        <v>511</v>
      </c>
      <c r="AT144" s="241" t="s">
        <v>190</v>
      </c>
      <c r="AU144" s="241" t="s">
        <v>87</v>
      </c>
      <c r="AY144" s="18" t="s">
        <v>188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8" t="s">
        <v>85</v>
      </c>
      <c r="BK144" s="242">
        <f>ROUND(I144*H144,2)</f>
        <v>0</v>
      </c>
      <c r="BL144" s="18" t="s">
        <v>511</v>
      </c>
      <c r="BM144" s="241" t="s">
        <v>1101</v>
      </c>
    </row>
    <row r="145" spans="1:47" s="2" customFormat="1" ht="12">
      <c r="A145" s="40"/>
      <c r="B145" s="41"/>
      <c r="C145" s="42"/>
      <c r="D145" s="243" t="s">
        <v>197</v>
      </c>
      <c r="E145" s="42"/>
      <c r="F145" s="244" t="s">
        <v>552</v>
      </c>
      <c r="G145" s="42"/>
      <c r="H145" s="42"/>
      <c r="I145" s="150"/>
      <c r="J145" s="42"/>
      <c r="K145" s="42"/>
      <c r="L145" s="46"/>
      <c r="M145" s="245"/>
      <c r="N145" s="246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197</v>
      </c>
      <c r="AU145" s="18" t="s">
        <v>87</v>
      </c>
    </row>
    <row r="146" spans="1:47" s="2" customFormat="1" ht="12">
      <c r="A146" s="40"/>
      <c r="B146" s="41"/>
      <c r="C146" s="42"/>
      <c r="D146" s="243" t="s">
        <v>302</v>
      </c>
      <c r="E146" s="42"/>
      <c r="F146" s="279" t="s">
        <v>1102</v>
      </c>
      <c r="G146" s="42"/>
      <c r="H146" s="42"/>
      <c r="I146" s="150"/>
      <c r="J146" s="42"/>
      <c r="K146" s="42"/>
      <c r="L146" s="46"/>
      <c r="M146" s="293"/>
      <c r="N146" s="294"/>
      <c r="O146" s="295"/>
      <c r="P146" s="295"/>
      <c r="Q146" s="295"/>
      <c r="R146" s="295"/>
      <c r="S146" s="295"/>
      <c r="T146" s="296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302</v>
      </c>
      <c r="AU146" s="18" t="s">
        <v>87</v>
      </c>
    </row>
    <row r="147" spans="1:31" s="2" customFormat="1" ht="6.95" customHeight="1">
      <c r="A147" s="40"/>
      <c r="B147" s="61"/>
      <c r="C147" s="62"/>
      <c r="D147" s="62"/>
      <c r="E147" s="62"/>
      <c r="F147" s="62"/>
      <c r="G147" s="62"/>
      <c r="H147" s="62"/>
      <c r="I147" s="178"/>
      <c r="J147" s="62"/>
      <c r="K147" s="62"/>
      <c r="L147" s="46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C35" sheet="1" objects="1" scenarios="1" formatColumns="0" formatRows="0" autoFilter="0"/>
  <autoFilter ref="C97:K14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939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1103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1104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ROUND(J99,2)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ROUND((SUM(BE99:BE246)),2)</f>
        <v>0</v>
      </c>
      <c r="G37" s="40"/>
      <c r="H37" s="40"/>
      <c r="I37" s="167">
        <v>0.21</v>
      </c>
      <c r="J37" s="166">
        <f>ROUND(((SUM(BE99:BE246))*I37),2)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ROUND((SUM(BF99:BF246)),2)</f>
        <v>0</v>
      </c>
      <c r="G38" s="40"/>
      <c r="H38" s="40"/>
      <c r="I38" s="167">
        <v>0.15</v>
      </c>
      <c r="J38" s="166">
        <f>ROUND(((SUM(BF99:BF246))*I38),2)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ROUND((SUM(BG99:BG246)),2)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ROUND((SUM(BH99:BH246)),2)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ROUND((SUM(BI99:BI246)),2)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939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1103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B3.03.01 - SO 100_Silnice II/605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J99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J100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169</v>
      </c>
      <c r="E69" s="198"/>
      <c r="F69" s="198"/>
      <c r="G69" s="198"/>
      <c r="H69" s="198"/>
      <c r="I69" s="199"/>
      <c r="J69" s="200">
        <f>J101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942</v>
      </c>
      <c r="E70" s="198"/>
      <c r="F70" s="198"/>
      <c r="G70" s="198"/>
      <c r="H70" s="198"/>
      <c r="I70" s="199"/>
      <c r="J70" s="200">
        <f>J139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6"/>
      <c r="C71" s="126"/>
      <c r="D71" s="197" t="s">
        <v>322</v>
      </c>
      <c r="E71" s="198"/>
      <c r="F71" s="198"/>
      <c r="G71" s="198"/>
      <c r="H71" s="198"/>
      <c r="I71" s="199"/>
      <c r="J71" s="200">
        <f>J146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170</v>
      </c>
      <c r="E72" s="198"/>
      <c r="F72" s="198"/>
      <c r="G72" s="198"/>
      <c r="H72" s="198"/>
      <c r="I72" s="199"/>
      <c r="J72" s="200">
        <f>J174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6"/>
      <c r="C73" s="126"/>
      <c r="D73" s="197" t="s">
        <v>171</v>
      </c>
      <c r="E73" s="198"/>
      <c r="F73" s="198"/>
      <c r="G73" s="198"/>
      <c r="H73" s="198"/>
      <c r="I73" s="199"/>
      <c r="J73" s="200">
        <f>J191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6"/>
      <c r="C74" s="126"/>
      <c r="D74" s="197" t="s">
        <v>172</v>
      </c>
      <c r="E74" s="198"/>
      <c r="F74" s="198"/>
      <c r="G74" s="198"/>
      <c r="H74" s="198"/>
      <c r="I74" s="199"/>
      <c r="J74" s="200">
        <f>J232</f>
        <v>0</v>
      </c>
      <c r="K74" s="126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6"/>
      <c r="C75" s="126"/>
      <c r="D75" s="197" t="s">
        <v>323</v>
      </c>
      <c r="E75" s="198"/>
      <c r="F75" s="198"/>
      <c r="G75" s="198"/>
      <c r="H75" s="198"/>
      <c r="I75" s="199"/>
      <c r="J75" s="200">
        <f>J244</f>
        <v>0</v>
      </c>
      <c r="K75" s="126"/>
      <c r="L75" s="20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150"/>
      <c r="J76" s="42"/>
      <c r="K76" s="4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178"/>
      <c r="J77" s="62"/>
      <c r="K77" s="6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181"/>
      <c r="J81" s="64"/>
      <c r="K81" s="64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173</v>
      </c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2" t="str">
        <f>E7</f>
        <v>II/605 Mýto</v>
      </c>
      <c r="F85" s="33"/>
      <c r="G85" s="33"/>
      <c r="H85" s="33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158</v>
      </c>
      <c r="D86" s="23"/>
      <c r="E86" s="23"/>
      <c r="F86" s="23"/>
      <c r="G86" s="23"/>
      <c r="H86" s="23"/>
      <c r="I86" s="141"/>
      <c r="J86" s="23"/>
      <c r="K86" s="23"/>
      <c r="L86" s="21"/>
    </row>
    <row r="87" spans="2:12" s="1" customFormat="1" ht="16.5" customHeight="1">
      <c r="B87" s="22"/>
      <c r="C87" s="23"/>
      <c r="D87" s="23"/>
      <c r="E87" s="182" t="s">
        <v>939</v>
      </c>
      <c r="F87" s="23"/>
      <c r="G87" s="23"/>
      <c r="H87" s="23"/>
      <c r="I87" s="141"/>
      <c r="J87" s="23"/>
      <c r="K87" s="23"/>
      <c r="L87" s="21"/>
    </row>
    <row r="88" spans="2:12" s="1" customFormat="1" ht="12" customHeight="1">
      <c r="B88" s="22"/>
      <c r="C88" s="33" t="s">
        <v>160</v>
      </c>
      <c r="D88" s="23"/>
      <c r="E88" s="23"/>
      <c r="F88" s="23"/>
      <c r="G88" s="23"/>
      <c r="H88" s="23"/>
      <c r="I88" s="141"/>
      <c r="J88" s="23"/>
      <c r="K88" s="23"/>
      <c r="L88" s="21"/>
    </row>
    <row r="89" spans="1:31" s="2" customFormat="1" ht="16.5" customHeight="1">
      <c r="A89" s="40"/>
      <c r="B89" s="41"/>
      <c r="C89" s="42"/>
      <c r="D89" s="42"/>
      <c r="E89" s="183" t="s">
        <v>1103</v>
      </c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162</v>
      </c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E13</f>
        <v>B3.03.01 - SO 100_Silnice II/605</v>
      </c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3" t="s">
        <v>22</v>
      </c>
      <c r="D93" s="42"/>
      <c r="E93" s="42"/>
      <c r="F93" s="28" t="str">
        <f>F16</f>
        <v>Mýto v Čechách</v>
      </c>
      <c r="G93" s="42"/>
      <c r="H93" s="42"/>
      <c r="I93" s="153" t="s">
        <v>24</v>
      </c>
      <c r="J93" s="74" t="str">
        <f>IF(J16="","",J16)</f>
        <v>4. 3. 2020</v>
      </c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50"/>
      <c r="J94" s="42"/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30</v>
      </c>
      <c r="D95" s="42"/>
      <c r="E95" s="42"/>
      <c r="F95" s="28" t="str">
        <f>E19</f>
        <v>Město Mýto</v>
      </c>
      <c r="G95" s="42"/>
      <c r="H95" s="42"/>
      <c r="I95" s="153" t="s">
        <v>37</v>
      </c>
      <c r="J95" s="38" t="str">
        <f>E25</f>
        <v>Road Project s.r.o.</v>
      </c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3" t="s">
        <v>35</v>
      </c>
      <c r="D96" s="42"/>
      <c r="E96" s="42"/>
      <c r="F96" s="28" t="str">
        <f>IF(E22="","",E22)</f>
        <v>Vyplň údaj</v>
      </c>
      <c r="G96" s="42"/>
      <c r="H96" s="42"/>
      <c r="I96" s="153" t="s">
        <v>40</v>
      </c>
      <c r="J96" s="38" t="str">
        <f>E28</f>
        <v>Area Projekt s.r.o.</v>
      </c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50"/>
      <c r="J97" s="42"/>
      <c r="K97" s="42"/>
      <c r="L97" s="151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202"/>
      <c r="B98" s="203"/>
      <c r="C98" s="204" t="s">
        <v>174</v>
      </c>
      <c r="D98" s="205" t="s">
        <v>63</v>
      </c>
      <c r="E98" s="205" t="s">
        <v>59</v>
      </c>
      <c r="F98" s="205" t="s">
        <v>60</v>
      </c>
      <c r="G98" s="205" t="s">
        <v>175</v>
      </c>
      <c r="H98" s="205" t="s">
        <v>176</v>
      </c>
      <c r="I98" s="206" t="s">
        <v>177</v>
      </c>
      <c r="J98" s="205" t="s">
        <v>166</v>
      </c>
      <c r="K98" s="207" t="s">
        <v>178</v>
      </c>
      <c r="L98" s="208"/>
      <c r="M98" s="94" t="s">
        <v>32</v>
      </c>
      <c r="N98" s="95" t="s">
        <v>48</v>
      </c>
      <c r="O98" s="95" t="s">
        <v>179</v>
      </c>
      <c r="P98" s="95" t="s">
        <v>180</v>
      </c>
      <c r="Q98" s="95" t="s">
        <v>181</v>
      </c>
      <c r="R98" s="95" t="s">
        <v>182</v>
      </c>
      <c r="S98" s="95" t="s">
        <v>183</v>
      </c>
      <c r="T98" s="96" t="s">
        <v>184</v>
      </c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</row>
    <row r="99" spans="1:63" s="2" customFormat="1" ht="22.8" customHeight="1">
      <c r="A99" s="40"/>
      <c r="B99" s="41"/>
      <c r="C99" s="101" t="s">
        <v>185</v>
      </c>
      <c r="D99" s="42"/>
      <c r="E99" s="42"/>
      <c r="F99" s="42"/>
      <c r="G99" s="42"/>
      <c r="H99" s="42"/>
      <c r="I99" s="150"/>
      <c r="J99" s="209">
        <f>BK99</f>
        <v>0</v>
      </c>
      <c r="K99" s="42"/>
      <c r="L99" s="46"/>
      <c r="M99" s="97"/>
      <c r="N99" s="210"/>
      <c r="O99" s="98"/>
      <c r="P99" s="211">
        <f>P100</f>
        <v>0</v>
      </c>
      <c r="Q99" s="98"/>
      <c r="R99" s="211">
        <f>R100</f>
        <v>2127.89667</v>
      </c>
      <c r="S99" s="98"/>
      <c r="T99" s="212">
        <f>T100</f>
        <v>5620.134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77</v>
      </c>
      <c r="AU99" s="18" t="s">
        <v>167</v>
      </c>
      <c r="BK99" s="213">
        <f>BK100</f>
        <v>0</v>
      </c>
    </row>
    <row r="100" spans="1:63" s="12" customFormat="1" ht="25.9" customHeight="1">
      <c r="A100" s="12"/>
      <c r="B100" s="214"/>
      <c r="C100" s="215"/>
      <c r="D100" s="216" t="s">
        <v>77</v>
      </c>
      <c r="E100" s="217" t="s">
        <v>186</v>
      </c>
      <c r="F100" s="217" t="s">
        <v>187</v>
      </c>
      <c r="G100" s="215"/>
      <c r="H100" s="215"/>
      <c r="I100" s="218"/>
      <c r="J100" s="219">
        <f>BK100</f>
        <v>0</v>
      </c>
      <c r="K100" s="215"/>
      <c r="L100" s="220"/>
      <c r="M100" s="221"/>
      <c r="N100" s="222"/>
      <c r="O100" s="222"/>
      <c r="P100" s="223">
        <f>P101+P139+P146+P174+P191+P232+P244</f>
        <v>0</v>
      </c>
      <c r="Q100" s="222"/>
      <c r="R100" s="223">
        <f>R101+R139+R146+R174+R191+R232+R244</f>
        <v>2127.89667</v>
      </c>
      <c r="S100" s="222"/>
      <c r="T100" s="224">
        <f>T101+T139+T146+T174+T191+T232+T244</f>
        <v>5620.134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85</v>
      </c>
      <c r="AT100" s="226" t="s">
        <v>77</v>
      </c>
      <c r="AU100" s="226" t="s">
        <v>78</v>
      </c>
      <c r="AY100" s="225" t="s">
        <v>188</v>
      </c>
      <c r="BK100" s="227">
        <f>BK101+BK139+BK146+BK174+BK191+BK232+BK244</f>
        <v>0</v>
      </c>
    </row>
    <row r="101" spans="1:63" s="12" customFormat="1" ht="22.8" customHeight="1">
      <c r="A101" s="12"/>
      <c r="B101" s="214"/>
      <c r="C101" s="215"/>
      <c r="D101" s="216" t="s">
        <v>77</v>
      </c>
      <c r="E101" s="228" t="s">
        <v>85</v>
      </c>
      <c r="F101" s="228" t="s">
        <v>189</v>
      </c>
      <c r="G101" s="215"/>
      <c r="H101" s="215"/>
      <c r="I101" s="218"/>
      <c r="J101" s="229">
        <f>BK101</f>
        <v>0</v>
      </c>
      <c r="K101" s="215"/>
      <c r="L101" s="220"/>
      <c r="M101" s="221"/>
      <c r="N101" s="222"/>
      <c r="O101" s="222"/>
      <c r="P101" s="223">
        <f>SUM(P102:P138)</f>
        <v>0</v>
      </c>
      <c r="Q101" s="222"/>
      <c r="R101" s="223">
        <f>SUM(R102:R138)</f>
        <v>0.69479</v>
      </c>
      <c r="S101" s="222"/>
      <c r="T101" s="224">
        <f>SUM(T102:T138)</f>
        <v>5157.794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5" t="s">
        <v>85</v>
      </c>
      <c r="AT101" s="226" t="s">
        <v>77</v>
      </c>
      <c r="AU101" s="226" t="s">
        <v>85</v>
      </c>
      <c r="AY101" s="225" t="s">
        <v>188</v>
      </c>
      <c r="BK101" s="227">
        <f>SUM(BK102:BK138)</f>
        <v>0</v>
      </c>
    </row>
    <row r="102" spans="1:65" s="2" customFormat="1" ht="21.75" customHeight="1">
      <c r="A102" s="40"/>
      <c r="B102" s="41"/>
      <c r="C102" s="230" t="s">
        <v>85</v>
      </c>
      <c r="D102" s="230" t="s">
        <v>190</v>
      </c>
      <c r="E102" s="231" t="s">
        <v>944</v>
      </c>
      <c r="F102" s="232" t="s">
        <v>945</v>
      </c>
      <c r="G102" s="233" t="s">
        <v>193</v>
      </c>
      <c r="H102" s="234">
        <v>4087</v>
      </c>
      <c r="I102" s="235"/>
      <c r="J102" s="236">
        <f>ROUND(I102*H102,2)</f>
        <v>0</v>
      </c>
      <c r="K102" s="232" t="s">
        <v>194</v>
      </c>
      <c r="L102" s="46"/>
      <c r="M102" s="237" t="s">
        <v>32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0.75</v>
      </c>
      <c r="T102" s="240">
        <f>S102*H102</f>
        <v>3065.25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195</v>
      </c>
      <c r="AT102" s="241" t="s">
        <v>190</v>
      </c>
      <c r="AU102" s="241" t="s">
        <v>87</v>
      </c>
      <c r="AY102" s="18" t="s">
        <v>188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8" t="s">
        <v>85</v>
      </c>
      <c r="BK102" s="242">
        <f>ROUND(I102*H102,2)</f>
        <v>0</v>
      </c>
      <c r="BL102" s="18" t="s">
        <v>195</v>
      </c>
      <c r="BM102" s="241" t="s">
        <v>1105</v>
      </c>
    </row>
    <row r="103" spans="1:47" s="2" customFormat="1" ht="12">
      <c r="A103" s="40"/>
      <c r="B103" s="41"/>
      <c r="C103" s="42"/>
      <c r="D103" s="243" t="s">
        <v>197</v>
      </c>
      <c r="E103" s="42"/>
      <c r="F103" s="244" t="s">
        <v>947</v>
      </c>
      <c r="G103" s="42"/>
      <c r="H103" s="42"/>
      <c r="I103" s="150"/>
      <c r="J103" s="42"/>
      <c r="K103" s="42"/>
      <c r="L103" s="46"/>
      <c r="M103" s="245"/>
      <c r="N103" s="24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197</v>
      </c>
      <c r="AU103" s="18" t="s">
        <v>87</v>
      </c>
    </row>
    <row r="104" spans="1:65" s="2" customFormat="1" ht="21.75" customHeight="1">
      <c r="A104" s="40"/>
      <c r="B104" s="41"/>
      <c r="C104" s="230" t="s">
        <v>87</v>
      </c>
      <c r="D104" s="230" t="s">
        <v>190</v>
      </c>
      <c r="E104" s="231" t="s">
        <v>1106</v>
      </c>
      <c r="F104" s="232" t="s">
        <v>1107</v>
      </c>
      <c r="G104" s="233" t="s">
        <v>193</v>
      </c>
      <c r="H104" s="234">
        <v>4087</v>
      </c>
      <c r="I104" s="235"/>
      <c r="J104" s="236">
        <f>ROUND(I104*H104,2)</f>
        <v>0</v>
      </c>
      <c r="K104" s="232" t="s">
        <v>194</v>
      </c>
      <c r="L104" s="46"/>
      <c r="M104" s="237" t="s">
        <v>32</v>
      </c>
      <c r="N104" s="238" t="s">
        <v>49</v>
      </c>
      <c r="O104" s="86"/>
      <c r="P104" s="239">
        <f>O104*H104</f>
        <v>0</v>
      </c>
      <c r="Q104" s="239">
        <v>0.00017</v>
      </c>
      <c r="R104" s="239">
        <f>Q104*H104</f>
        <v>0.69479</v>
      </c>
      <c r="S104" s="239">
        <v>0.512</v>
      </c>
      <c r="T104" s="240">
        <f>S104*H104</f>
        <v>2092.544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195</v>
      </c>
      <c r="AT104" s="241" t="s">
        <v>190</v>
      </c>
      <c r="AU104" s="241" t="s">
        <v>87</v>
      </c>
      <c r="AY104" s="18" t="s">
        <v>188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8" t="s">
        <v>85</v>
      </c>
      <c r="BK104" s="242">
        <f>ROUND(I104*H104,2)</f>
        <v>0</v>
      </c>
      <c r="BL104" s="18" t="s">
        <v>195</v>
      </c>
      <c r="BM104" s="241" t="s">
        <v>1108</v>
      </c>
    </row>
    <row r="105" spans="1:47" s="2" customFormat="1" ht="12">
      <c r="A105" s="40"/>
      <c r="B105" s="41"/>
      <c r="C105" s="42"/>
      <c r="D105" s="243" t="s">
        <v>197</v>
      </c>
      <c r="E105" s="42"/>
      <c r="F105" s="244" t="s">
        <v>1109</v>
      </c>
      <c r="G105" s="42"/>
      <c r="H105" s="42"/>
      <c r="I105" s="150"/>
      <c r="J105" s="42"/>
      <c r="K105" s="42"/>
      <c r="L105" s="46"/>
      <c r="M105" s="245"/>
      <c r="N105" s="24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197</v>
      </c>
      <c r="AU105" s="18" t="s">
        <v>87</v>
      </c>
    </row>
    <row r="106" spans="1:47" s="2" customFormat="1" ht="12">
      <c r="A106" s="40"/>
      <c r="B106" s="41"/>
      <c r="C106" s="42"/>
      <c r="D106" s="243" t="s">
        <v>302</v>
      </c>
      <c r="E106" s="42"/>
      <c r="F106" s="279" t="s">
        <v>1110</v>
      </c>
      <c r="G106" s="42"/>
      <c r="H106" s="42"/>
      <c r="I106" s="150"/>
      <c r="J106" s="42"/>
      <c r="K106" s="42"/>
      <c r="L106" s="46"/>
      <c r="M106" s="245"/>
      <c r="N106" s="24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302</v>
      </c>
      <c r="AU106" s="18" t="s">
        <v>87</v>
      </c>
    </row>
    <row r="107" spans="1:51" s="13" customFormat="1" ht="12">
      <c r="A107" s="13"/>
      <c r="B107" s="247"/>
      <c r="C107" s="248"/>
      <c r="D107" s="243" t="s">
        <v>199</v>
      </c>
      <c r="E107" s="249" t="s">
        <v>32</v>
      </c>
      <c r="F107" s="250" t="s">
        <v>1111</v>
      </c>
      <c r="G107" s="248"/>
      <c r="H107" s="251">
        <v>4087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7" t="s">
        <v>199</v>
      </c>
      <c r="AU107" s="257" t="s">
        <v>87</v>
      </c>
      <c r="AV107" s="13" t="s">
        <v>87</v>
      </c>
      <c r="AW107" s="13" t="s">
        <v>39</v>
      </c>
      <c r="AX107" s="13" t="s">
        <v>85</v>
      </c>
      <c r="AY107" s="257" t="s">
        <v>188</v>
      </c>
    </row>
    <row r="108" spans="1:65" s="2" customFormat="1" ht="21.75" customHeight="1">
      <c r="A108" s="40"/>
      <c r="B108" s="41"/>
      <c r="C108" s="230" t="s">
        <v>1112</v>
      </c>
      <c r="D108" s="230" t="s">
        <v>190</v>
      </c>
      <c r="E108" s="231" t="s">
        <v>953</v>
      </c>
      <c r="F108" s="232" t="s">
        <v>954</v>
      </c>
      <c r="G108" s="233" t="s">
        <v>220</v>
      </c>
      <c r="H108" s="234">
        <v>226.31</v>
      </c>
      <c r="I108" s="235"/>
      <c r="J108" s="236">
        <f>ROUND(I108*H108,2)</f>
        <v>0</v>
      </c>
      <c r="K108" s="232" t="s">
        <v>194</v>
      </c>
      <c r="L108" s="46"/>
      <c r="M108" s="237" t="s">
        <v>32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195</v>
      </c>
      <c r="AT108" s="241" t="s">
        <v>190</v>
      </c>
      <c r="AU108" s="241" t="s">
        <v>87</v>
      </c>
      <c r="AY108" s="18" t="s">
        <v>188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8" t="s">
        <v>85</v>
      </c>
      <c r="BK108" s="242">
        <f>ROUND(I108*H108,2)</f>
        <v>0</v>
      </c>
      <c r="BL108" s="18" t="s">
        <v>195</v>
      </c>
      <c r="BM108" s="241" t="s">
        <v>1113</v>
      </c>
    </row>
    <row r="109" spans="1:47" s="2" customFormat="1" ht="12">
      <c r="A109" s="40"/>
      <c r="B109" s="41"/>
      <c r="C109" s="42"/>
      <c r="D109" s="243" t="s">
        <v>197</v>
      </c>
      <c r="E109" s="42"/>
      <c r="F109" s="244" t="s">
        <v>956</v>
      </c>
      <c r="G109" s="42"/>
      <c r="H109" s="42"/>
      <c r="I109" s="150"/>
      <c r="J109" s="42"/>
      <c r="K109" s="42"/>
      <c r="L109" s="46"/>
      <c r="M109" s="245"/>
      <c r="N109" s="24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197</v>
      </c>
      <c r="AU109" s="18" t="s">
        <v>87</v>
      </c>
    </row>
    <row r="110" spans="1:51" s="13" customFormat="1" ht="12">
      <c r="A110" s="13"/>
      <c r="B110" s="247"/>
      <c r="C110" s="248"/>
      <c r="D110" s="243" t="s">
        <v>199</v>
      </c>
      <c r="E110" s="249" t="s">
        <v>32</v>
      </c>
      <c r="F110" s="250" t="s">
        <v>1114</v>
      </c>
      <c r="G110" s="248"/>
      <c r="H110" s="251">
        <v>226.31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7" t="s">
        <v>199</v>
      </c>
      <c r="AU110" s="257" t="s">
        <v>87</v>
      </c>
      <c r="AV110" s="13" t="s">
        <v>87</v>
      </c>
      <c r="AW110" s="13" t="s">
        <v>39</v>
      </c>
      <c r="AX110" s="13" t="s">
        <v>85</v>
      </c>
      <c r="AY110" s="257" t="s">
        <v>188</v>
      </c>
    </row>
    <row r="111" spans="1:65" s="2" customFormat="1" ht="21.75" customHeight="1">
      <c r="A111" s="40"/>
      <c r="B111" s="41"/>
      <c r="C111" s="230" t="s">
        <v>95</v>
      </c>
      <c r="D111" s="230" t="s">
        <v>190</v>
      </c>
      <c r="E111" s="231" t="s">
        <v>1115</v>
      </c>
      <c r="F111" s="232" t="s">
        <v>1116</v>
      </c>
      <c r="G111" s="233" t="s">
        <v>220</v>
      </c>
      <c r="H111" s="234">
        <v>6.6</v>
      </c>
      <c r="I111" s="235"/>
      <c r="J111" s="236">
        <f>ROUND(I111*H111,2)</f>
        <v>0</v>
      </c>
      <c r="K111" s="232" t="s">
        <v>194</v>
      </c>
      <c r="L111" s="46"/>
      <c r="M111" s="237" t="s">
        <v>32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195</v>
      </c>
      <c r="AT111" s="241" t="s">
        <v>190</v>
      </c>
      <c r="AU111" s="241" t="s">
        <v>87</v>
      </c>
      <c r="AY111" s="18" t="s">
        <v>188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8" t="s">
        <v>85</v>
      </c>
      <c r="BK111" s="242">
        <f>ROUND(I111*H111,2)</f>
        <v>0</v>
      </c>
      <c r="BL111" s="18" t="s">
        <v>195</v>
      </c>
      <c r="BM111" s="241" t="s">
        <v>1117</v>
      </c>
    </row>
    <row r="112" spans="1:47" s="2" customFormat="1" ht="12">
      <c r="A112" s="40"/>
      <c r="B112" s="41"/>
      <c r="C112" s="42"/>
      <c r="D112" s="243" t="s">
        <v>197</v>
      </c>
      <c r="E112" s="42"/>
      <c r="F112" s="244" t="s">
        <v>1118</v>
      </c>
      <c r="G112" s="42"/>
      <c r="H112" s="42"/>
      <c r="I112" s="150"/>
      <c r="J112" s="42"/>
      <c r="K112" s="42"/>
      <c r="L112" s="46"/>
      <c r="M112" s="245"/>
      <c r="N112" s="24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197</v>
      </c>
      <c r="AU112" s="18" t="s">
        <v>87</v>
      </c>
    </row>
    <row r="113" spans="1:51" s="13" customFormat="1" ht="12">
      <c r="A113" s="13"/>
      <c r="B113" s="247"/>
      <c r="C113" s="248"/>
      <c r="D113" s="243" t="s">
        <v>199</v>
      </c>
      <c r="E113" s="249" t="s">
        <v>32</v>
      </c>
      <c r="F113" s="250" t="s">
        <v>1119</v>
      </c>
      <c r="G113" s="248"/>
      <c r="H113" s="251">
        <v>6.6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7" t="s">
        <v>199</v>
      </c>
      <c r="AU113" s="257" t="s">
        <v>87</v>
      </c>
      <c r="AV113" s="13" t="s">
        <v>87</v>
      </c>
      <c r="AW113" s="13" t="s">
        <v>39</v>
      </c>
      <c r="AX113" s="13" t="s">
        <v>85</v>
      </c>
      <c r="AY113" s="257" t="s">
        <v>188</v>
      </c>
    </row>
    <row r="114" spans="1:65" s="2" customFormat="1" ht="21.75" customHeight="1">
      <c r="A114" s="40"/>
      <c r="B114" s="41"/>
      <c r="C114" s="230" t="s">
        <v>195</v>
      </c>
      <c r="D114" s="230" t="s">
        <v>190</v>
      </c>
      <c r="E114" s="231" t="s">
        <v>1120</v>
      </c>
      <c r="F114" s="232" t="s">
        <v>1121</v>
      </c>
      <c r="G114" s="233" t="s">
        <v>220</v>
      </c>
      <c r="H114" s="234">
        <v>29</v>
      </c>
      <c r="I114" s="235"/>
      <c r="J114" s="236">
        <f>ROUND(I114*H114,2)</f>
        <v>0</v>
      </c>
      <c r="K114" s="232" t="s">
        <v>194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195</v>
      </c>
      <c r="AT114" s="241" t="s">
        <v>190</v>
      </c>
      <c r="AU114" s="241" t="s">
        <v>87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195</v>
      </c>
      <c r="BM114" s="241" t="s">
        <v>1122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1123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87</v>
      </c>
    </row>
    <row r="116" spans="1:51" s="13" customFormat="1" ht="12">
      <c r="A116" s="13"/>
      <c r="B116" s="247"/>
      <c r="C116" s="248"/>
      <c r="D116" s="243" t="s">
        <v>199</v>
      </c>
      <c r="E116" s="249" t="s">
        <v>32</v>
      </c>
      <c r="F116" s="250" t="s">
        <v>1124</v>
      </c>
      <c r="G116" s="248"/>
      <c r="H116" s="251">
        <v>29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7" t="s">
        <v>199</v>
      </c>
      <c r="AU116" s="257" t="s">
        <v>87</v>
      </c>
      <c r="AV116" s="13" t="s">
        <v>87</v>
      </c>
      <c r="AW116" s="13" t="s">
        <v>39</v>
      </c>
      <c r="AX116" s="13" t="s">
        <v>85</v>
      </c>
      <c r="AY116" s="257" t="s">
        <v>188</v>
      </c>
    </row>
    <row r="117" spans="1:65" s="2" customFormat="1" ht="33" customHeight="1">
      <c r="A117" s="40"/>
      <c r="B117" s="41"/>
      <c r="C117" s="230" t="s">
        <v>217</v>
      </c>
      <c r="D117" s="230" t="s">
        <v>190</v>
      </c>
      <c r="E117" s="231" t="s">
        <v>1125</v>
      </c>
      <c r="F117" s="232" t="s">
        <v>1126</v>
      </c>
      <c r="G117" s="233" t="s">
        <v>220</v>
      </c>
      <c r="H117" s="234">
        <v>160.92</v>
      </c>
      <c r="I117" s="235"/>
      <c r="J117" s="236">
        <f>ROUND(I117*H117,2)</f>
        <v>0</v>
      </c>
      <c r="K117" s="232" t="s">
        <v>194</v>
      </c>
      <c r="L117" s="46"/>
      <c r="M117" s="237" t="s">
        <v>32</v>
      </c>
      <c r="N117" s="238" t="s">
        <v>49</v>
      </c>
      <c r="O117" s="86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1" t="s">
        <v>195</v>
      </c>
      <c r="AT117" s="241" t="s">
        <v>190</v>
      </c>
      <c r="AU117" s="241" t="s">
        <v>87</v>
      </c>
      <c r="AY117" s="18" t="s">
        <v>188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8" t="s">
        <v>85</v>
      </c>
      <c r="BK117" s="242">
        <f>ROUND(I117*H117,2)</f>
        <v>0</v>
      </c>
      <c r="BL117" s="18" t="s">
        <v>195</v>
      </c>
      <c r="BM117" s="241" t="s">
        <v>1127</v>
      </c>
    </row>
    <row r="118" spans="1:47" s="2" customFormat="1" ht="12">
      <c r="A118" s="40"/>
      <c r="B118" s="41"/>
      <c r="C118" s="42"/>
      <c r="D118" s="243" t="s">
        <v>197</v>
      </c>
      <c r="E118" s="42"/>
      <c r="F118" s="244" t="s">
        <v>1128</v>
      </c>
      <c r="G118" s="42"/>
      <c r="H118" s="42"/>
      <c r="I118" s="150"/>
      <c r="J118" s="42"/>
      <c r="K118" s="42"/>
      <c r="L118" s="46"/>
      <c r="M118" s="245"/>
      <c r="N118" s="24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197</v>
      </c>
      <c r="AU118" s="18" t="s">
        <v>87</v>
      </c>
    </row>
    <row r="119" spans="1:51" s="13" customFormat="1" ht="12">
      <c r="A119" s="13"/>
      <c r="B119" s="247"/>
      <c r="C119" s="248"/>
      <c r="D119" s="243" t="s">
        <v>199</v>
      </c>
      <c r="E119" s="249" t="s">
        <v>32</v>
      </c>
      <c r="F119" s="250" t="s">
        <v>1129</v>
      </c>
      <c r="G119" s="248"/>
      <c r="H119" s="251">
        <v>160.92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7" t="s">
        <v>199</v>
      </c>
      <c r="AU119" s="257" t="s">
        <v>87</v>
      </c>
      <c r="AV119" s="13" t="s">
        <v>87</v>
      </c>
      <c r="AW119" s="13" t="s">
        <v>39</v>
      </c>
      <c r="AX119" s="13" t="s">
        <v>85</v>
      </c>
      <c r="AY119" s="257" t="s">
        <v>188</v>
      </c>
    </row>
    <row r="120" spans="1:65" s="2" customFormat="1" ht="21.75" customHeight="1">
      <c r="A120" s="40"/>
      <c r="B120" s="41"/>
      <c r="C120" s="230" t="s">
        <v>224</v>
      </c>
      <c r="D120" s="230" t="s">
        <v>190</v>
      </c>
      <c r="E120" s="231" t="s">
        <v>232</v>
      </c>
      <c r="F120" s="232" t="s">
        <v>233</v>
      </c>
      <c r="G120" s="233" t="s">
        <v>220</v>
      </c>
      <c r="H120" s="234">
        <v>387.23</v>
      </c>
      <c r="I120" s="235"/>
      <c r="J120" s="236">
        <f>ROUND(I120*H120,2)</f>
        <v>0</v>
      </c>
      <c r="K120" s="232" t="s">
        <v>194</v>
      </c>
      <c r="L120" s="46"/>
      <c r="M120" s="237" t="s">
        <v>32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195</v>
      </c>
      <c r="AT120" s="241" t="s">
        <v>190</v>
      </c>
      <c r="AU120" s="241" t="s">
        <v>87</v>
      </c>
      <c r="AY120" s="18" t="s">
        <v>188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8" t="s">
        <v>85</v>
      </c>
      <c r="BK120" s="242">
        <f>ROUND(I120*H120,2)</f>
        <v>0</v>
      </c>
      <c r="BL120" s="18" t="s">
        <v>195</v>
      </c>
      <c r="BM120" s="241" t="s">
        <v>1130</v>
      </c>
    </row>
    <row r="121" spans="1:47" s="2" customFormat="1" ht="12">
      <c r="A121" s="40"/>
      <c r="B121" s="41"/>
      <c r="C121" s="42"/>
      <c r="D121" s="243" t="s">
        <v>197</v>
      </c>
      <c r="E121" s="42"/>
      <c r="F121" s="244" t="s">
        <v>235</v>
      </c>
      <c r="G121" s="42"/>
      <c r="H121" s="42"/>
      <c r="I121" s="150"/>
      <c r="J121" s="42"/>
      <c r="K121" s="42"/>
      <c r="L121" s="46"/>
      <c r="M121" s="245"/>
      <c r="N121" s="24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197</v>
      </c>
      <c r="AU121" s="18" t="s">
        <v>87</v>
      </c>
    </row>
    <row r="122" spans="1:51" s="13" customFormat="1" ht="12">
      <c r="A122" s="13"/>
      <c r="B122" s="247"/>
      <c r="C122" s="248"/>
      <c r="D122" s="243" t="s">
        <v>199</v>
      </c>
      <c r="E122" s="249" t="s">
        <v>32</v>
      </c>
      <c r="F122" s="250" t="s">
        <v>1131</v>
      </c>
      <c r="G122" s="248"/>
      <c r="H122" s="251">
        <v>387.23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7" t="s">
        <v>199</v>
      </c>
      <c r="AU122" s="257" t="s">
        <v>87</v>
      </c>
      <c r="AV122" s="13" t="s">
        <v>87</v>
      </c>
      <c r="AW122" s="13" t="s">
        <v>39</v>
      </c>
      <c r="AX122" s="13" t="s">
        <v>85</v>
      </c>
      <c r="AY122" s="257" t="s">
        <v>188</v>
      </c>
    </row>
    <row r="123" spans="1:65" s="2" customFormat="1" ht="33" customHeight="1">
      <c r="A123" s="40"/>
      <c r="B123" s="41"/>
      <c r="C123" s="230" t="s">
        <v>231</v>
      </c>
      <c r="D123" s="230" t="s">
        <v>190</v>
      </c>
      <c r="E123" s="231" t="s">
        <v>595</v>
      </c>
      <c r="F123" s="232" t="s">
        <v>596</v>
      </c>
      <c r="G123" s="233" t="s">
        <v>220</v>
      </c>
      <c r="H123" s="234">
        <v>3872.3</v>
      </c>
      <c r="I123" s="235"/>
      <c r="J123" s="236">
        <f>ROUND(I123*H123,2)</f>
        <v>0</v>
      </c>
      <c r="K123" s="232" t="s">
        <v>194</v>
      </c>
      <c r="L123" s="46"/>
      <c r="M123" s="237" t="s">
        <v>32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195</v>
      </c>
      <c r="AT123" s="241" t="s">
        <v>190</v>
      </c>
      <c r="AU123" s="241" t="s">
        <v>87</v>
      </c>
      <c r="AY123" s="18" t="s">
        <v>188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8" t="s">
        <v>85</v>
      </c>
      <c r="BK123" s="242">
        <f>ROUND(I123*H123,2)</f>
        <v>0</v>
      </c>
      <c r="BL123" s="18" t="s">
        <v>195</v>
      </c>
      <c r="BM123" s="241" t="s">
        <v>1132</v>
      </c>
    </row>
    <row r="124" spans="1:47" s="2" customFormat="1" ht="12">
      <c r="A124" s="40"/>
      <c r="B124" s="41"/>
      <c r="C124" s="42"/>
      <c r="D124" s="243" t="s">
        <v>197</v>
      </c>
      <c r="E124" s="42"/>
      <c r="F124" s="244" t="s">
        <v>598</v>
      </c>
      <c r="G124" s="42"/>
      <c r="H124" s="42"/>
      <c r="I124" s="150"/>
      <c r="J124" s="42"/>
      <c r="K124" s="42"/>
      <c r="L124" s="46"/>
      <c r="M124" s="245"/>
      <c r="N124" s="24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197</v>
      </c>
      <c r="AU124" s="18" t="s">
        <v>87</v>
      </c>
    </row>
    <row r="125" spans="1:51" s="13" customFormat="1" ht="12">
      <c r="A125" s="13"/>
      <c r="B125" s="247"/>
      <c r="C125" s="248"/>
      <c r="D125" s="243" t="s">
        <v>199</v>
      </c>
      <c r="E125" s="248"/>
      <c r="F125" s="250" t="s">
        <v>1133</v>
      </c>
      <c r="G125" s="248"/>
      <c r="H125" s="251">
        <v>3872.3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7" t="s">
        <v>199</v>
      </c>
      <c r="AU125" s="257" t="s">
        <v>87</v>
      </c>
      <c r="AV125" s="13" t="s">
        <v>87</v>
      </c>
      <c r="AW125" s="13" t="s">
        <v>4</v>
      </c>
      <c r="AX125" s="13" t="s">
        <v>85</v>
      </c>
      <c r="AY125" s="257" t="s">
        <v>188</v>
      </c>
    </row>
    <row r="126" spans="1:65" s="2" customFormat="1" ht="16.5" customHeight="1">
      <c r="A126" s="40"/>
      <c r="B126" s="41"/>
      <c r="C126" s="230" t="s">
        <v>237</v>
      </c>
      <c r="D126" s="230" t="s">
        <v>190</v>
      </c>
      <c r="E126" s="231" t="s">
        <v>966</v>
      </c>
      <c r="F126" s="232" t="s">
        <v>967</v>
      </c>
      <c r="G126" s="233" t="s">
        <v>193</v>
      </c>
      <c r="H126" s="234">
        <v>4500</v>
      </c>
      <c r="I126" s="235"/>
      <c r="J126" s="236">
        <f>ROUND(I126*H126,2)</f>
        <v>0</v>
      </c>
      <c r="K126" s="232" t="s">
        <v>194</v>
      </c>
      <c r="L126" s="46"/>
      <c r="M126" s="237" t="s">
        <v>32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195</v>
      </c>
      <c r="AT126" s="241" t="s">
        <v>190</v>
      </c>
      <c r="AU126" s="241" t="s">
        <v>87</v>
      </c>
      <c r="AY126" s="18" t="s">
        <v>188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8" t="s">
        <v>85</v>
      </c>
      <c r="BK126" s="242">
        <f>ROUND(I126*H126,2)</f>
        <v>0</v>
      </c>
      <c r="BL126" s="18" t="s">
        <v>195</v>
      </c>
      <c r="BM126" s="241" t="s">
        <v>968</v>
      </c>
    </row>
    <row r="127" spans="1:47" s="2" customFormat="1" ht="12">
      <c r="A127" s="40"/>
      <c r="B127" s="41"/>
      <c r="C127" s="42"/>
      <c r="D127" s="243" t="s">
        <v>197</v>
      </c>
      <c r="E127" s="42"/>
      <c r="F127" s="244" t="s">
        <v>969</v>
      </c>
      <c r="G127" s="42"/>
      <c r="H127" s="42"/>
      <c r="I127" s="150"/>
      <c r="J127" s="42"/>
      <c r="K127" s="42"/>
      <c r="L127" s="46"/>
      <c r="M127" s="245"/>
      <c r="N127" s="24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197</v>
      </c>
      <c r="AU127" s="18" t="s">
        <v>87</v>
      </c>
    </row>
    <row r="128" spans="1:51" s="13" customFormat="1" ht="12">
      <c r="A128" s="13"/>
      <c r="B128" s="247"/>
      <c r="C128" s="248"/>
      <c r="D128" s="243" t="s">
        <v>199</v>
      </c>
      <c r="E128" s="249" t="s">
        <v>32</v>
      </c>
      <c r="F128" s="250" t="s">
        <v>1134</v>
      </c>
      <c r="G128" s="248"/>
      <c r="H128" s="251">
        <v>4500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7" t="s">
        <v>199</v>
      </c>
      <c r="AU128" s="257" t="s">
        <v>87</v>
      </c>
      <c r="AV128" s="13" t="s">
        <v>87</v>
      </c>
      <c r="AW128" s="13" t="s">
        <v>39</v>
      </c>
      <c r="AX128" s="13" t="s">
        <v>85</v>
      </c>
      <c r="AY128" s="257" t="s">
        <v>188</v>
      </c>
    </row>
    <row r="129" spans="1:65" s="2" customFormat="1" ht="21.75" customHeight="1">
      <c r="A129" s="40"/>
      <c r="B129" s="41"/>
      <c r="C129" s="230" t="s">
        <v>243</v>
      </c>
      <c r="D129" s="230" t="s">
        <v>190</v>
      </c>
      <c r="E129" s="231" t="s">
        <v>249</v>
      </c>
      <c r="F129" s="232" t="s">
        <v>600</v>
      </c>
      <c r="G129" s="233" t="s">
        <v>251</v>
      </c>
      <c r="H129" s="234">
        <v>638.93</v>
      </c>
      <c r="I129" s="235"/>
      <c r="J129" s="236">
        <f>ROUND(I129*H129,2)</f>
        <v>0</v>
      </c>
      <c r="K129" s="232" t="s">
        <v>194</v>
      </c>
      <c r="L129" s="46"/>
      <c r="M129" s="237" t="s">
        <v>32</v>
      </c>
      <c r="N129" s="238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195</v>
      </c>
      <c r="AT129" s="241" t="s">
        <v>190</v>
      </c>
      <c r="AU129" s="241" t="s">
        <v>87</v>
      </c>
      <c r="AY129" s="18" t="s">
        <v>188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8" t="s">
        <v>85</v>
      </c>
      <c r="BK129" s="242">
        <f>ROUND(I129*H129,2)</f>
        <v>0</v>
      </c>
      <c r="BL129" s="18" t="s">
        <v>195</v>
      </c>
      <c r="BM129" s="241" t="s">
        <v>1135</v>
      </c>
    </row>
    <row r="130" spans="1:47" s="2" customFormat="1" ht="12">
      <c r="A130" s="40"/>
      <c r="B130" s="41"/>
      <c r="C130" s="42"/>
      <c r="D130" s="243" t="s">
        <v>197</v>
      </c>
      <c r="E130" s="42"/>
      <c r="F130" s="244" t="s">
        <v>319</v>
      </c>
      <c r="G130" s="42"/>
      <c r="H130" s="42"/>
      <c r="I130" s="150"/>
      <c r="J130" s="42"/>
      <c r="K130" s="42"/>
      <c r="L130" s="46"/>
      <c r="M130" s="245"/>
      <c r="N130" s="24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197</v>
      </c>
      <c r="AU130" s="18" t="s">
        <v>87</v>
      </c>
    </row>
    <row r="131" spans="1:51" s="13" customFormat="1" ht="12">
      <c r="A131" s="13"/>
      <c r="B131" s="247"/>
      <c r="C131" s="248"/>
      <c r="D131" s="243" t="s">
        <v>199</v>
      </c>
      <c r="E131" s="248"/>
      <c r="F131" s="250" t="s">
        <v>1136</v>
      </c>
      <c r="G131" s="248"/>
      <c r="H131" s="251">
        <v>638.93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199</v>
      </c>
      <c r="AU131" s="257" t="s">
        <v>87</v>
      </c>
      <c r="AV131" s="13" t="s">
        <v>87</v>
      </c>
      <c r="AW131" s="13" t="s">
        <v>4</v>
      </c>
      <c r="AX131" s="13" t="s">
        <v>85</v>
      </c>
      <c r="AY131" s="257" t="s">
        <v>188</v>
      </c>
    </row>
    <row r="132" spans="1:65" s="2" customFormat="1" ht="16.5" customHeight="1">
      <c r="A132" s="40"/>
      <c r="B132" s="41"/>
      <c r="C132" s="230" t="s">
        <v>248</v>
      </c>
      <c r="D132" s="230" t="s">
        <v>190</v>
      </c>
      <c r="E132" s="231" t="s">
        <v>602</v>
      </c>
      <c r="F132" s="232" t="s">
        <v>245</v>
      </c>
      <c r="G132" s="233" t="s">
        <v>220</v>
      </c>
      <c r="H132" s="234">
        <v>387.23</v>
      </c>
      <c r="I132" s="235"/>
      <c r="J132" s="236">
        <f>ROUND(I132*H132,2)</f>
        <v>0</v>
      </c>
      <c r="K132" s="232" t="s">
        <v>194</v>
      </c>
      <c r="L132" s="46"/>
      <c r="M132" s="237" t="s">
        <v>32</v>
      </c>
      <c r="N132" s="238" t="s">
        <v>49</v>
      </c>
      <c r="O132" s="86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195</v>
      </c>
      <c r="AT132" s="241" t="s">
        <v>190</v>
      </c>
      <c r="AU132" s="241" t="s">
        <v>87</v>
      </c>
      <c r="AY132" s="18" t="s">
        <v>188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8" t="s">
        <v>85</v>
      </c>
      <c r="BK132" s="242">
        <f>ROUND(I132*H132,2)</f>
        <v>0</v>
      </c>
      <c r="BL132" s="18" t="s">
        <v>195</v>
      </c>
      <c r="BM132" s="241" t="s">
        <v>1137</v>
      </c>
    </row>
    <row r="133" spans="1:47" s="2" customFormat="1" ht="12">
      <c r="A133" s="40"/>
      <c r="B133" s="41"/>
      <c r="C133" s="42"/>
      <c r="D133" s="243" t="s">
        <v>197</v>
      </c>
      <c r="E133" s="42"/>
      <c r="F133" s="244" t="s">
        <v>247</v>
      </c>
      <c r="G133" s="42"/>
      <c r="H133" s="42"/>
      <c r="I133" s="150"/>
      <c r="J133" s="42"/>
      <c r="K133" s="42"/>
      <c r="L133" s="46"/>
      <c r="M133" s="245"/>
      <c r="N133" s="24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197</v>
      </c>
      <c r="AU133" s="18" t="s">
        <v>87</v>
      </c>
    </row>
    <row r="134" spans="1:65" s="2" customFormat="1" ht="16.5" customHeight="1">
      <c r="A134" s="40"/>
      <c r="B134" s="41"/>
      <c r="C134" s="230" t="s">
        <v>256</v>
      </c>
      <c r="D134" s="230" t="s">
        <v>190</v>
      </c>
      <c r="E134" s="231" t="s">
        <v>1138</v>
      </c>
      <c r="F134" s="232" t="s">
        <v>625</v>
      </c>
      <c r="G134" s="233" t="s">
        <v>193</v>
      </c>
      <c r="H134" s="234">
        <v>670</v>
      </c>
      <c r="I134" s="235"/>
      <c r="J134" s="236">
        <f>ROUND(I134*H134,2)</f>
        <v>0</v>
      </c>
      <c r="K134" s="232" t="s">
        <v>32</v>
      </c>
      <c r="L134" s="46"/>
      <c r="M134" s="237" t="s">
        <v>32</v>
      </c>
      <c r="N134" s="238" t="s">
        <v>49</v>
      </c>
      <c r="O134" s="86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195</v>
      </c>
      <c r="AT134" s="241" t="s">
        <v>190</v>
      </c>
      <c r="AU134" s="241" t="s">
        <v>87</v>
      </c>
      <c r="AY134" s="18" t="s">
        <v>188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8" t="s">
        <v>85</v>
      </c>
      <c r="BK134" s="242">
        <f>ROUND(I134*H134,2)</f>
        <v>0</v>
      </c>
      <c r="BL134" s="18" t="s">
        <v>195</v>
      </c>
      <c r="BM134" s="241" t="s">
        <v>1139</v>
      </c>
    </row>
    <row r="135" spans="1:47" s="2" customFormat="1" ht="12">
      <c r="A135" s="40"/>
      <c r="B135" s="41"/>
      <c r="C135" s="42"/>
      <c r="D135" s="243" t="s">
        <v>197</v>
      </c>
      <c r="E135" s="42"/>
      <c r="F135" s="244" t="s">
        <v>625</v>
      </c>
      <c r="G135" s="42"/>
      <c r="H135" s="42"/>
      <c r="I135" s="150"/>
      <c r="J135" s="42"/>
      <c r="K135" s="42"/>
      <c r="L135" s="46"/>
      <c r="M135" s="245"/>
      <c r="N135" s="24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197</v>
      </c>
      <c r="AU135" s="18" t="s">
        <v>87</v>
      </c>
    </row>
    <row r="136" spans="1:65" s="2" customFormat="1" ht="21.75" customHeight="1">
      <c r="A136" s="40"/>
      <c r="B136" s="41"/>
      <c r="C136" s="230" t="s">
        <v>262</v>
      </c>
      <c r="D136" s="230" t="s">
        <v>190</v>
      </c>
      <c r="E136" s="231" t="s">
        <v>1140</v>
      </c>
      <c r="F136" s="232" t="s">
        <v>1141</v>
      </c>
      <c r="G136" s="233" t="s">
        <v>193</v>
      </c>
      <c r="H136" s="234">
        <v>670</v>
      </c>
      <c r="I136" s="235"/>
      <c r="J136" s="236">
        <f>ROUND(I136*H136,2)</f>
        <v>0</v>
      </c>
      <c r="K136" s="232" t="s">
        <v>194</v>
      </c>
      <c r="L136" s="46"/>
      <c r="M136" s="237" t="s">
        <v>32</v>
      </c>
      <c r="N136" s="238" t="s">
        <v>49</v>
      </c>
      <c r="O136" s="86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195</v>
      </c>
      <c r="AT136" s="241" t="s">
        <v>190</v>
      </c>
      <c r="AU136" s="241" t="s">
        <v>87</v>
      </c>
      <c r="AY136" s="18" t="s">
        <v>188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8" t="s">
        <v>85</v>
      </c>
      <c r="BK136" s="242">
        <f>ROUND(I136*H136,2)</f>
        <v>0</v>
      </c>
      <c r="BL136" s="18" t="s">
        <v>195</v>
      </c>
      <c r="BM136" s="241" t="s">
        <v>1142</v>
      </c>
    </row>
    <row r="137" spans="1:47" s="2" customFormat="1" ht="12">
      <c r="A137" s="40"/>
      <c r="B137" s="41"/>
      <c r="C137" s="42"/>
      <c r="D137" s="243" t="s">
        <v>197</v>
      </c>
      <c r="E137" s="42"/>
      <c r="F137" s="244" t="s">
        <v>1143</v>
      </c>
      <c r="G137" s="42"/>
      <c r="H137" s="42"/>
      <c r="I137" s="150"/>
      <c r="J137" s="42"/>
      <c r="K137" s="42"/>
      <c r="L137" s="46"/>
      <c r="M137" s="245"/>
      <c r="N137" s="24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197</v>
      </c>
      <c r="AU137" s="18" t="s">
        <v>87</v>
      </c>
    </row>
    <row r="138" spans="1:51" s="13" customFormat="1" ht="12">
      <c r="A138" s="13"/>
      <c r="B138" s="247"/>
      <c r="C138" s="248"/>
      <c r="D138" s="243" t="s">
        <v>199</v>
      </c>
      <c r="E138" s="249" t="s">
        <v>32</v>
      </c>
      <c r="F138" s="250" t="s">
        <v>1144</v>
      </c>
      <c r="G138" s="248"/>
      <c r="H138" s="251">
        <v>670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7" t="s">
        <v>199</v>
      </c>
      <c r="AU138" s="257" t="s">
        <v>87</v>
      </c>
      <c r="AV138" s="13" t="s">
        <v>87</v>
      </c>
      <c r="AW138" s="13" t="s">
        <v>39</v>
      </c>
      <c r="AX138" s="13" t="s">
        <v>85</v>
      </c>
      <c r="AY138" s="257" t="s">
        <v>188</v>
      </c>
    </row>
    <row r="139" spans="1:63" s="12" customFormat="1" ht="22.8" customHeight="1">
      <c r="A139" s="12"/>
      <c r="B139" s="214"/>
      <c r="C139" s="215"/>
      <c r="D139" s="216" t="s">
        <v>77</v>
      </c>
      <c r="E139" s="228" t="s">
        <v>87</v>
      </c>
      <c r="F139" s="228" t="s">
        <v>975</v>
      </c>
      <c r="G139" s="215"/>
      <c r="H139" s="215"/>
      <c r="I139" s="218"/>
      <c r="J139" s="229">
        <f>BK139</f>
        <v>0</v>
      </c>
      <c r="K139" s="215"/>
      <c r="L139" s="220"/>
      <c r="M139" s="221"/>
      <c r="N139" s="222"/>
      <c r="O139" s="222"/>
      <c r="P139" s="223">
        <f>SUM(P140:P145)</f>
        <v>0</v>
      </c>
      <c r="Q139" s="222"/>
      <c r="R139" s="223">
        <f>SUM(R140:R145)</f>
        <v>267.771</v>
      </c>
      <c r="S139" s="222"/>
      <c r="T139" s="224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5" t="s">
        <v>85</v>
      </c>
      <c r="AT139" s="226" t="s">
        <v>77</v>
      </c>
      <c r="AU139" s="226" t="s">
        <v>85</v>
      </c>
      <c r="AY139" s="225" t="s">
        <v>188</v>
      </c>
      <c r="BK139" s="227">
        <f>SUM(BK140:BK145)</f>
        <v>0</v>
      </c>
    </row>
    <row r="140" spans="1:65" s="2" customFormat="1" ht="21.75" customHeight="1">
      <c r="A140" s="40"/>
      <c r="B140" s="41"/>
      <c r="C140" s="230" t="s">
        <v>270</v>
      </c>
      <c r="D140" s="230" t="s">
        <v>190</v>
      </c>
      <c r="E140" s="231" t="s">
        <v>980</v>
      </c>
      <c r="F140" s="232" t="s">
        <v>981</v>
      </c>
      <c r="G140" s="233" t="s">
        <v>213</v>
      </c>
      <c r="H140" s="234">
        <v>1192</v>
      </c>
      <c r="I140" s="235"/>
      <c r="J140" s="236">
        <f>ROUND(I140*H140,2)</f>
        <v>0</v>
      </c>
      <c r="K140" s="232" t="s">
        <v>194</v>
      </c>
      <c r="L140" s="46"/>
      <c r="M140" s="237" t="s">
        <v>32</v>
      </c>
      <c r="N140" s="238" t="s">
        <v>49</v>
      </c>
      <c r="O140" s="86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195</v>
      </c>
      <c r="AT140" s="241" t="s">
        <v>190</v>
      </c>
      <c r="AU140" s="241" t="s">
        <v>87</v>
      </c>
      <c r="AY140" s="18" t="s">
        <v>188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8" t="s">
        <v>85</v>
      </c>
      <c r="BK140" s="242">
        <f>ROUND(I140*H140,2)</f>
        <v>0</v>
      </c>
      <c r="BL140" s="18" t="s">
        <v>195</v>
      </c>
      <c r="BM140" s="241" t="s">
        <v>982</v>
      </c>
    </row>
    <row r="141" spans="1:47" s="2" customFormat="1" ht="12">
      <c r="A141" s="40"/>
      <c r="B141" s="41"/>
      <c r="C141" s="42"/>
      <c r="D141" s="243" t="s">
        <v>197</v>
      </c>
      <c r="E141" s="42"/>
      <c r="F141" s="244" t="s">
        <v>983</v>
      </c>
      <c r="G141" s="42"/>
      <c r="H141" s="42"/>
      <c r="I141" s="150"/>
      <c r="J141" s="42"/>
      <c r="K141" s="42"/>
      <c r="L141" s="46"/>
      <c r="M141" s="245"/>
      <c r="N141" s="24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197</v>
      </c>
      <c r="AU141" s="18" t="s">
        <v>87</v>
      </c>
    </row>
    <row r="142" spans="1:65" s="2" customFormat="1" ht="16.5" customHeight="1">
      <c r="A142" s="40"/>
      <c r="B142" s="41"/>
      <c r="C142" s="283" t="s">
        <v>276</v>
      </c>
      <c r="D142" s="283" t="s">
        <v>345</v>
      </c>
      <c r="E142" s="284" t="s">
        <v>984</v>
      </c>
      <c r="F142" s="285" t="s">
        <v>985</v>
      </c>
      <c r="G142" s="286" t="s">
        <v>251</v>
      </c>
      <c r="H142" s="287">
        <v>267.771</v>
      </c>
      <c r="I142" s="288"/>
      <c r="J142" s="289">
        <f>ROUND(I142*H142,2)</f>
        <v>0</v>
      </c>
      <c r="K142" s="285" t="s">
        <v>194</v>
      </c>
      <c r="L142" s="290"/>
      <c r="M142" s="291" t="s">
        <v>32</v>
      </c>
      <c r="N142" s="292" t="s">
        <v>49</v>
      </c>
      <c r="O142" s="86"/>
      <c r="P142" s="239">
        <f>O142*H142</f>
        <v>0</v>
      </c>
      <c r="Q142" s="239">
        <v>1</v>
      </c>
      <c r="R142" s="239">
        <f>Q142*H142</f>
        <v>267.771</v>
      </c>
      <c r="S142" s="239">
        <v>0</v>
      </c>
      <c r="T142" s="24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1" t="s">
        <v>237</v>
      </c>
      <c r="AT142" s="241" t="s">
        <v>345</v>
      </c>
      <c r="AU142" s="241" t="s">
        <v>87</v>
      </c>
      <c r="AY142" s="18" t="s">
        <v>188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8" t="s">
        <v>85</v>
      </c>
      <c r="BK142" s="242">
        <f>ROUND(I142*H142,2)</f>
        <v>0</v>
      </c>
      <c r="BL142" s="18" t="s">
        <v>195</v>
      </c>
      <c r="BM142" s="241" t="s">
        <v>986</v>
      </c>
    </row>
    <row r="143" spans="1:47" s="2" customFormat="1" ht="12">
      <c r="A143" s="40"/>
      <c r="B143" s="41"/>
      <c r="C143" s="42"/>
      <c r="D143" s="243" t="s">
        <v>197</v>
      </c>
      <c r="E143" s="42"/>
      <c r="F143" s="244" t="s">
        <v>985</v>
      </c>
      <c r="G143" s="42"/>
      <c r="H143" s="42"/>
      <c r="I143" s="150"/>
      <c r="J143" s="42"/>
      <c r="K143" s="42"/>
      <c r="L143" s="46"/>
      <c r="M143" s="245"/>
      <c r="N143" s="246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8" t="s">
        <v>197</v>
      </c>
      <c r="AU143" s="18" t="s">
        <v>87</v>
      </c>
    </row>
    <row r="144" spans="1:51" s="13" customFormat="1" ht="12">
      <c r="A144" s="13"/>
      <c r="B144" s="247"/>
      <c r="C144" s="248"/>
      <c r="D144" s="243" t="s">
        <v>199</v>
      </c>
      <c r="E144" s="249" t="s">
        <v>32</v>
      </c>
      <c r="F144" s="250" t="s">
        <v>1145</v>
      </c>
      <c r="G144" s="248"/>
      <c r="H144" s="251">
        <v>257.472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7" t="s">
        <v>199</v>
      </c>
      <c r="AU144" s="257" t="s">
        <v>87</v>
      </c>
      <c r="AV144" s="13" t="s">
        <v>87</v>
      </c>
      <c r="AW144" s="13" t="s">
        <v>39</v>
      </c>
      <c r="AX144" s="13" t="s">
        <v>85</v>
      </c>
      <c r="AY144" s="257" t="s">
        <v>188</v>
      </c>
    </row>
    <row r="145" spans="1:51" s="13" customFormat="1" ht="12">
      <c r="A145" s="13"/>
      <c r="B145" s="247"/>
      <c r="C145" s="248"/>
      <c r="D145" s="243" t="s">
        <v>199</v>
      </c>
      <c r="E145" s="248"/>
      <c r="F145" s="250" t="s">
        <v>1146</v>
      </c>
      <c r="G145" s="248"/>
      <c r="H145" s="251">
        <v>267.771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199</v>
      </c>
      <c r="AU145" s="257" t="s">
        <v>87</v>
      </c>
      <c r="AV145" s="13" t="s">
        <v>87</v>
      </c>
      <c r="AW145" s="13" t="s">
        <v>4</v>
      </c>
      <c r="AX145" s="13" t="s">
        <v>85</v>
      </c>
      <c r="AY145" s="257" t="s">
        <v>188</v>
      </c>
    </row>
    <row r="146" spans="1:63" s="12" customFormat="1" ht="22.8" customHeight="1">
      <c r="A146" s="12"/>
      <c r="B146" s="214"/>
      <c r="C146" s="215"/>
      <c r="D146" s="216" t="s">
        <v>77</v>
      </c>
      <c r="E146" s="228" t="s">
        <v>217</v>
      </c>
      <c r="F146" s="228" t="s">
        <v>326</v>
      </c>
      <c r="G146" s="215"/>
      <c r="H146" s="215"/>
      <c r="I146" s="218"/>
      <c r="J146" s="229">
        <f>BK146</f>
        <v>0</v>
      </c>
      <c r="K146" s="215"/>
      <c r="L146" s="220"/>
      <c r="M146" s="221"/>
      <c r="N146" s="222"/>
      <c r="O146" s="222"/>
      <c r="P146" s="223">
        <f>SUM(P147:P173)</f>
        <v>0</v>
      </c>
      <c r="Q146" s="222"/>
      <c r="R146" s="223">
        <f>SUM(R147:R173)</f>
        <v>1810.8</v>
      </c>
      <c r="S146" s="222"/>
      <c r="T146" s="224">
        <f>SUM(T147:T173)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5" t="s">
        <v>85</v>
      </c>
      <c r="AT146" s="226" t="s">
        <v>77</v>
      </c>
      <c r="AU146" s="226" t="s">
        <v>85</v>
      </c>
      <c r="AY146" s="225" t="s">
        <v>188</v>
      </c>
      <c r="BK146" s="227">
        <f>SUM(BK147:BK173)</f>
        <v>0</v>
      </c>
    </row>
    <row r="147" spans="1:65" s="2" customFormat="1" ht="16.5" customHeight="1">
      <c r="A147" s="40"/>
      <c r="B147" s="41"/>
      <c r="C147" s="230" t="s">
        <v>8</v>
      </c>
      <c r="D147" s="230" t="s">
        <v>402</v>
      </c>
      <c r="E147" s="231" t="s">
        <v>1147</v>
      </c>
      <c r="F147" s="232" t="s">
        <v>630</v>
      </c>
      <c r="G147" s="233" t="s">
        <v>265</v>
      </c>
      <c r="H147" s="234">
        <v>1</v>
      </c>
      <c r="I147" s="235"/>
      <c r="J147" s="236">
        <f>ROUND(I147*H147,2)</f>
        <v>0</v>
      </c>
      <c r="K147" s="232" t="s">
        <v>32</v>
      </c>
      <c r="L147" s="46"/>
      <c r="M147" s="237" t="s">
        <v>32</v>
      </c>
      <c r="N147" s="238" t="s">
        <v>49</v>
      </c>
      <c r="O147" s="86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1" t="s">
        <v>195</v>
      </c>
      <c r="AT147" s="241" t="s">
        <v>190</v>
      </c>
      <c r="AU147" s="241" t="s">
        <v>87</v>
      </c>
      <c r="AY147" s="18" t="s">
        <v>188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8" t="s">
        <v>85</v>
      </c>
      <c r="BK147" s="242">
        <f>ROUND(I147*H147,2)</f>
        <v>0</v>
      </c>
      <c r="BL147" s="18" t="s">
        <v>195</v>
      </c>
      <c r="BM147" s="241" t="s">
        <v>1148</v>
      </c>
    </row>
    <row r="148" spans="1:47" s="2" customFormat="1" ht="12">
      <c r="A148" s="40"/>
      <c r="B148" s="41"/>
      <c r="C148" s="42"/>
      <c r="D148" s="243" t="s">
        <v>197</v>
      </c>
      <c r="E148" s="42"/>
      <c r="F148" s="244" t="s">
        <v>630</v>
      </c>
      <c r="G148" s="42"/>
      <c r="H148" s="42"/>
      <c r="I148" s="150"/>
      <c r="J148" s="42"/>
      <c r="K148" s="42"/>
      <c r="L148" s="46"/>
      <c r="M148" s="245"/>
      <c r="N148" s="24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8" t="s">
        <v>197</v>
      </c>
      <c r="AU148" s="18" t="s">
        <v>87</v>
      </c>
    </row>
    <row r="149" spans="1:65" s="2" customFormat="1" ht="16.5" customHeight="1">
      <c r="A149" s="40"/>
      <c r="B149" s="41"/>
      <c r="C149" s="230" t="s">
        <v>285</v>
      </c>
      <c r="D149" s="230" t="s">
        <v>190</v>
      </c>
      <c r="E149" s="231" t="s">
        <v>327</v>
      </c>
      <c r="F149" s="232" t="s">
        <v>328</v>
      </c>
      <c r="G149" s="233" t="s">
        <v>193</v>
      </c>
      <c r="H149" s="234">
        <v>4770</v>
      </c>
      <c r="I149" s="235"/>
      <c r="J149" s="236">
        <f>ROUND(I149*H149,2)</f>
        <v>0</v>
      </c>
      <c r="K149" s="232" t="s">
        <v>194</v>
      </c>
      <c r="L149" s="46"/>
      <c r="M149" s="237" t="s">
        <v>32</v>
      </c>
      <c r="N149" s="238" t="s">
        <v>49</v>
      </c>
      <c r="O149" s="86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195</v>
      </c>
      <c r="AT149" s="241" t="s">
        <v>190</v>
      </c>
      <c r="AU149" s="241" t="s">
        <v>87</v>
      </c>
      <c r="AY149" s="18" t="s">
        <v>188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8" t="s">
        <v>85</v>
      </c>
      <c r="BK149" s="242">
        <f>ROUND(I149*H149,2)</f>
        <v>0</v>
      </c>
      <c r="BL149" s="18" t="s">
        <v>195</v>
      </c>
      <c r="BM149" s="241" t="s">
        <v>990</v>
      </c>
    </row>
    <row r="150" spans="1:47" s="2" customFormat="1" ht="12">
      <c r="A150" s="40"/>
      <c r="B150" s="41"/>
      <c r="C150" s="42"/>
      <c r="D150" s="243" t="s">
        <v>197</v>
      </c>
      <c r="E150" s="42"/>
      <c r="F150" s="244" t="s">
        <v>330</v>
      </c>
      <c r="G150" s="42"/>
      <c r="H150" s="42"/>
      <c r="I150" s="150"/>
      <c r="J150" s="42"/>
      <c r="K150" s="42"/>
      <c r="L150" s="46"/>
      <c r="M150" s="245"/>
      <c r="N150" s="24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197</v>
      </c>
      <c r="AU150" s="18" t="s">
        <v>87</v>
      </c>
    </row>
    <row r="151" spans="1:47" s="2" customFormat="1" ht="12">
      <c r="A151" s="40"/>
      <c r="B151" s="41"/>
      <c r="C151" s="42"/>
      <c r="D151" s="243" t="s">
        <v>302</v>
      </c>
      <c r="E151" s="42"/>
      <c r="F151" s="279" t="s">
        <v>1149</v>
      </c>
      <c r="G151" s="42"/>
      <c r="H151" s="42"/>
      <c r="I151" s="150"/>
      <c r="J151" s="42"/>
      <c r="K151" s="42"/>
      <c r="L151" s="46"/>
      <c r="M151" s="245"/>
      <c r="N151" s="24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302</v>
      </c>
      <c r="AU151" s="18" t="s">
        <v>87</v>
      </c>
    </row>
    <row r="152" spans="1:65" s="2" customFormat="1" ht="16.5" customHeight="1">
      <c r="A152" s="40"/>
      <c r="B152" s="41"/>
      <c r="C152" s="230" t="s">
        <v>292</v>
      </c>
      <c r="D152" s="230" t="s">
        <v>190</v>
      </c>
      <c r="E152" s="231" t="s">
        <v>992</v>
      </c>
      <c r="F152" s="232" t="s">
        <v>993</v>
      </c>
      <c r="G152" s="233" t="s">
        <v>193</v>
      </c>
      <c r="H152" s="234">
        <v>4528</v>
      </c>
      <c r="I152" s="235"/>
      <c r="J152" s="236">
        <f>ROUND(I152*H152,2)</f>
        <v>0</v>
      </c>
      <c r="K152" s="232" t="s">
        <v>194</v>
      </c>
      <c r="L152" s="46"/>
      <c r="M152" s="237" t="s">
        <v>32</v>
      </c>
      <c r="N152" s="238" t="s">
        <v>49</v>
      </c>
      <c r="O152" s="86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195</v>
      </c>
      <c r="AT152" s="241" t="s">
        <v>190</v>
      </c>
      <c r="AU152" s="241" t="s">
        <v>87</v>
      </c>
      <c r="AY152" s="18" t="s">
        <v>188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8" t="s">
        <v>85</v>
      </c>
      <c r="BK152" s="242">
        <f>ROUND(I152*H152,2)</f>
        <v>0</v>
      </c>
      <c r="BL152" s="18" t="s">
        <v>195</v>
      </c>
      <c r="BM152" s="241" t="s">
        <v>994</v>
      </c>
    </row>
    <row r="153" spans="1:47" s="2" customFormat="1" ht="12">
      <c r="A153" s="40"/>
      <c r="B153" s="41"/>
      <c r="C153" s="42"/>
      <c r="D153" s="243" t="s">
        <v>197</v>
      </c>
      <c r="E153" s="42"/>
      <c r="F153" s="244" t="s">
        <v>995</v>
      </c>
      <c r="G153" s="42"/>
      <c r="H153" s="42"/>
      <c r="I153" s="150"/>
      <c r="J153" s="42"/>
      <c r="K153" s="42"/>
      <c r="L153" s="46"/>
      <c r="M153" s="245"/>
      <c r="N153" s="24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197</v>
      </c>
      <c r="AU153" s="18" t="s">
        <v>87</v>
      </c>
    </row>
    <row r="154" spans="1:47" s="2" customFormat="1" ht="12">
      <c r="A154" s="40"/>
      <c r="B154" s="41"/>
      <c r="C154" s="42"/>
      <c r="D154" s="243" t="s">
        <v>302</v>
      </c>
      <c r="E154" s="42"/>
      <c r="F154" s="279" t="s">
        <v>1150</v>
      </c>
      <c r="G154" s="42"/>
      <c r="H154" s="42"/>
      <c r="I154" s="150"/>
      <c r="J154" s="42"/>
      <c r="K154" s="42"/>
      <c r="L154" s="46"/>
      <c r="M154" s="245"/>
      <c r="N154" s="246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8" t="s">
        <v>302</v>
      </c>
      <c r="AU154" s="18" t="s">
        <v>87</v>
      </c>
    </row>
    <row r="155" spans="1:65" s="2" customFormat="1" ht="21.75" customHeight="1">
      <c r="A155" s="40"/>
      <c r="B155" s="41"/>
      <c r="C155" s="230" t="s">
        <v>297</v>
      </c>
      <c r="D155" s="230" t="s">
        <v>190</v>
      </c>
      <c r="E155" s="231" t="s">
        <v>997</v>
      </c>
      <c r="F155" s="232" t="s">
        <v>998</v>
      </c>
      <c r="G155" s="233" t="s">
        <v>193</v>
      </c>
      <c r="H155" s="234">
        <v>905.4</v>
      </c>
      <c r="I155" s="235"/>
      <c r="J155" s="236">
        <f>ROUND(I155*H155,2)</f>
        <v>0</v>
      </c>
      <c r="K155" s="232" t="s">
        <v>32</v>
      </c>
      <c r="L155" s="46"/>
      <c r="M155" s="237" t="s">
        <v>32</v>
      </c>
      <c r="N155" s="238" t="s">
        <v>49</v>
      </c>
      <c r="O155" s="86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195</v>
      </c>
      <c r="AT155" s="241" t="s">
        <v>190</v>
      </c>
      <c r="AU155" s="241" t="s">
        <v>87</v>
      </c>
      <c r="AY155" s="18" t="s">
        <v>188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8" t="s">
        <v>85</v>
      </c>
      <c r="BK155" s="242">
        <f>ROUND(I155*H155,2)</f>
        <v>0</v>
      </c>
      <c r="BL155" s="18" t="s">
        <v>195</v>
      </c>
      <c r="BM155" s="241" t="s">
        <v>1151</v>
      </c>
    </row>
    <row r="156" spans="1:47" s="2" customFormat="1" ht="12">
      <c r="A156" s="40"/>
      <c r="B156" s="41"/>
      <c r="C156" s="42"/>
      <c r="D156" s="243" t="s">
        <v>197</v>
      </c>
      <c r="E156" s="42"/>
      <c r="F156" s="244" t="s">
        <v>998</v>
      </c>
      <c r="G156" s="42"/>
      <c r="H156" s="42"/>
      <c r="I156" s="150"/>
      <c r="J156" s="42"/>
      <c r="K156" s="42"/>
      <c r="L156" s="46"/>
      <c r="M156" s="245"/>
      <c r="N156" s="24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197</v>
      </c>
      <c r="AU156" s="18" t="s">
        <v>87</v>
      </c>
    </row>
    <row r="157" spans="1:51" s="13" customFormat="1" ht="12">
      <c r="A157" s="13"/>
      <c r="B157" s="247"/>
      <c r="C157" s="248"/>
      <c r="D157" s="243" t="s">
        <v>199</v>
      </c>
      <c r="E157" s="249" t="s">
        <v>32</v>
      </c>
      <c r="F157" s="250" t="s">
        <v>1152</v>
      </c>
      <c r="G157" s="248"/>
      <c r="H157" s="251">
        <v>905.4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7" t="s">
        <v>199</v>
      </c>
      <c r="AU157" s="257" t="s">
        <v>87</v>
      </c>
      <c r="AV157" s="13" t="s">
        <v>87</v>
      </c>
      <c r="AW157" s="13" t="s">
        <v>39</v>
      </c>
      <c r="AX157" s="13" t="s">
        <v>85</v>
      </c>
      <c r="AY157" s="257" t="s">
        <v>188</v>
      </c>
    </row>
    <row r="158" spans="1:65" s="2" customFormat="1" ht="16.5" customHeight="1">
      <c r="A158" s="40"/>
      <c r="B158" s="41"/>
      <c r="C158" s="283" t="s">
        <v>305</v>
      </c>
      <c r="D158" s="283" t="s">
        <v>345</v>
      </c>
      <c r="E158" s="284" t="s">
        <v>1001</v>
      </c>
      <c r="F158" s="285" t="s">
        <v>1002</v>
      </c>
      <c r="G158" s="286" t="s">
        <v>251</v>
      </c>
      <c r="H158" s="287">
        <v>1810.8</v>
      </c>
      <c r="I158" s="288"/>
      <c r="J158" s="289">
        <f>ROUND(I158*H158,2)</f>
        <v>0</v>
      </c>
      <c r="K158" s="285" t="s">
        <v>194</v>
      </c>
      <c r="L158" s="290"/>
      <c r="M158" s="291" t="s">
        <v>32</v>
      </c>
      <c r="N158" s="292" t="s">
        <v>49</v>
      </c>
      <c r="O158" s="86"/>
      <c r="P158" s="239">
        <f>O158*H158</f>
        <v>0</v>
      </c>
      <c r="Q158" s="239">
        <v>1</v>
      </c>
      <c r="R158" s="239">
        <f>Q158*H158</f>
        <v>1810.8</v>
      </c>
      <c r="S158" s="239">
        <v>0</v>
      </c>
      <c r="T158" s="24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1" t="s">
        <v>237</v>
      </c>
      <c r="AT158" s="241" t="s">
        <v>345</v>
      </c>
      <c r="AU158" s="241" t="s">
        <v>87</v>
      </c>
      <c r="AY158" s="18" t="s">
        <v>188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8" t="s">
        <v>85</v>
      </c>
      <c r="BK158" s="242">
        <f>ROUND(I158*H158,2)</f>
        <v>0</v>
      </c>
      <c r="BL158" s="18" t="s">
        <v>195</v>
      </c>
      <c r="BM158" s="241" t="s">
        <v>1153</v>
      </c>
    </row>
    <row r="159" spans="1:47" s="2" customFormat="1" ht="12">
      <c r="A159" s="40"/>
      <c r="B159" s="41"/>
      <c r="C159" s="42"/>
      <c r="D159" s="243" t="s">
        <v>197</v>
      </c>
      <c r="E159" s="42"/>
      <c r="F159" s="244" t="s">
        <v>1002</v>
      </c>
      <c r="G159" s="42"/>
      <c r="H159" s="42"/>
      <c r="I159" s="150"/>
      <c r="J159" s="42"/>
      <c r="K159" s="42"/>
      <c r="L159" s="46"/>
      <c r="M159" s="245"/>
      <c r="N159" s="246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197</v>
      </c>
      <c r="AU159" s="18" t="s">
        <v>87</v>
      </c>
    </row>
    <row r="160" spans="1:51" s="13" customFormat="1" ht="12">
      <c r="A160" s="13"/>
      <c r="B160" s="247"/>
      <c r="C160" s="248"/>
      <c r="D160" s="243" t="s">
        <v>199</v>
      </c>
      <c r="E160" s="249" t="s">
        <v>32</v>
      </c>
      <c r="F160" s="250" t="s">
        <v>1154</v>
      </c>
      <c r="G160" s="248"/>
      <c r="H160" s="251">
        <v>1810.8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7" t="s">
        <v>199</v>
      </c>
      <c r="AU160" s="257" t="s">
        <v>87</v>
      </c>
      <c r="AV160" s="13" t="s">
        <v>87</v>
      </c>
      <c r="AW160" s="13" t="s">
        <v>39</v>
      </c>
      <c r="AX160" s="13" t="s">
        <v>85</v>
      </c>
      <c r="AY160" s="257" t="s">
        <v>188</v>
      </c>
    </row>
    <row r="161" spans="1:65" s="2" customFormat="1" ht="16.5" customHeight="1">
      <c r="A161" s="40"/>
      <c r="B161" s="41"/>
      <c r="C161" s="230" t="s">
        <v>310</v>
      </c>
      <c r="D161" s="230" t="s">
        <v>190</v>
      </c>
      <c r="E161" s="231" t="s">
        <v>1155</v>
      </c>
      <c r="F161" s="232" t="s">
        <v>1156</v>
      </c>
      <c r="G161" s="233" t="s">
        <v>193</v>
      </c>
      <c r="H161" s="234">
        <v>180</v>
      </c>
      <c r="I161" s="235"/>
      <c r="J161" s="236">
        <f>ROUND(I161*H161,2)</f>
        <v>0</v>
      </c>
      <c r="K161" s="232" t="s">
        <v>194</v>
      </c>
      <c r="L161" s="46"/>
      <c r="M161" s="237" t="s">
        <v>32</v>
      </c>
      <c r="N161" s="238" t="s">
        <v>49</v>
      </c>
      <c r="O161" s="86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1" t="s">
        <v>195</v>
      </c>
      <c r="AT161" s="241" t="s">
        <v>190</v>
      </c>
      <c r="AU161" s="241" t="s">
        <v>87</v>
      </c>
      <c r="AY161" s="18" t="s">
        <v>188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8" t="s">
        <v>85</v>
      </c>
      <c r="BK161" s="242">
        <f>ROUND(I161*H161,2)</f>
        <v>0</v>
      </c>
      <c r="BL161" s="18" t="s">
        <v>195</v>
      </c>
      <c r="BM161" s="241" t="s">
        <v>1157</v>
      </c>
    </row>
    <row r="162" spans="1:47" s="2" customFormat="1" ht="12">
      <c r="A162" s="40"/>
      <c r="B162" s="41"/>
      <c r="C162" s="42"/>
      <c r="D162" s="243" t="s">
        <v>197</v>
      </c>
      <c r="E162" s="42"/>
      <c r="F162" s="244" t="s">
        <v>1158</v>
      </c>
      <c r="G162" s="42"/>
      <c r="H162" s="42"/>
      <c r="I162" s="150"/>
      <c r="J162" s="42"/>
      <c r="K162" s="42"/>
      <c r="L162" s="46"/>
      <c r="M162" s="245"/>
      <c r="N162" s="246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8" t="s">
        <v>197</v>
      </c>
      <c r="AU162" s="18" t="s">
        <v>87</v>
      </c>
    </row>
    <row r="163" spans="1:51" s="13" customFormat="1" ht="12">
      <c r="A163" s="13"/>
      <c r="B163" s="247"/>
      <c r="C163" s="248"/>
      <c r="D163" s="243" t="s">
        <v>199</v>
      </c>
      <c r="E163" s="249" t="s">
        <v>32</v>
      </c>
      <c r="F163" s="250" t="s">
        <v>1159</v>
      </c>
      <c r="G163" s="248"/>
      <c r="H163" s="251">
        <v>180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7" t="s">
        <v>199</v>
      </c>
      <c r="AU163" s="257" t="s">
        <v>87</v>
      </c>
      <c r="AV163" s="13" t="s">
        <v>87</v>
      </c>
      <c r="AW163" s="13" t="s">
        <v>39</v>
      </c>
      <c r="AX163" s="13" t="s">
        <v>85</v>
      </c>
      <c r="AY163" s="257" t="s">
        <v>188</v>
      </c>
    </row>
    <row r="164" spans="1:65" s="2" customFormat="1" ht="21.75" customHeight="1">
      <c r="A164" s="40"/>
      <c r="B164" s="41"/>
      <c r="C164" s="230" t="s">
        <v>7</v>
      </c>
      <c r="D164" s="230" t="s">
        <v>190</v>
      </c>
      <c r="E164" s="231" t="s">
        <v>1005</v>
      </c>
      <c r="F164" s="232" t="s">
        <v>1006</v>
      </c>
      <c r="G164" s="233" t="s">
        <v>193</v>
      </c>
      <c r="H164" s="234">
        <v>4496</v>
      </c>
      <c r="I164" s="235"/>
      <c r="J164" s="236">
        <f>ROUND(I164*H164,2)</f>
        <v>0</v>
      </c>
      <c r="K164" s="232" t="s">
        <v>194</v>
      </c>
      <c r="L164" s="46"/>
      <c r="M164" s="237" t="s">
        <v>32</v>
      </c>
      <c r="N164" s="238" t="s">
        <v>49</v>
      </c>
      <c r="O164" s="86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1" t="s">
        <v>195</v>
      </c>
      <c r="AT164" s="241" t="s">
        <v>190</v>
      </c>
      <c r="AU164" s="241" t="s">
        <v>87</v>
      </c>
      <c r="AY164" s="18" t="s">
        <v>188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8" t="s">
        <v>85</v>
      </c>
      <c r="BK164" s="242">
        <f>ROUND(I164*H164,2)</f>
        <v>0</v>
      </c>
      <c r="BL164" s="18" t="s">
        <v>195</v>
      </c>
      <c r="BM164" s="241" t="s">
        <v>1007</v>
      </c>
    </row>
    <row r="165" spans="1:47" s="2" customFormat="1" ht="12">
      <c r="A165" s="40"/>
      <c r="B165" s="41"/>
      <c r="C165" s="42"/>
      <c r="D165" s="243" t="s">
        <v>197</v>
      </c>
      <c r="E165" s="42"/>
      <c r="F165" s="244" t="s">
        <v>1008</v>
      </c>
      <c r="G165" s="42"/>
      <c r="H165" s="42"/>
      <c r="I165" s="150"/>
      <c r="J165" s="42"/>
      <c r="K165" s="42"/>
      <c r="L165" s="46"/>
      <c r="M165" s="245"/>
      <c r="N165" s="24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8" t="s">
        <v>197</v>
      </c>
      <c r="AU165" s="18" t="s">
        <v>87</v>
      </c>
    </row>
    <row r="166" spans="1:65" s="2" customFormat="1" ht="21.75" customHeight="1">
      <c r="A166" s="40"/>
      <c r="B166" s="41"/>
      <c r="C166" s="230" t="s">
        <v>483</v>
      </c>
      <c r="D166" s="230" t="s">
        <v>190</v>
      </c>
      <c r="E166" s="231" t="s">
        <v>644</v>
      </c>
      <c r="F166" s="232" t="s">
        <v>645</v>
      </c>
      <c r="G166" s="233" t="s">
        <v>193</v>
      </c>
      <c r="H166" s="234">
        <v>4500</v>
      </c>
      <c r="I166" s="235"/>
      <c r="J166" s="236">
        <f>ROUND(I166*H166,2)</f>
        <v>0</v>
      </c>
      <c r="K166" s="232" t="s">
        <v>194</v>
      </c>
      <c r="L166" s="46"/>
      <c r="M166" s="237" t="s">
        <v>32</v>
      </c>
      <c r="N166" s="238" t="s">
        <v>49</v>
      </c>
      <c r="O166" s="86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1" t="s">
        <v>195</v>
      </c>
      <c r="AT166" s="241" t="s">
        <v>190</v>
      </c>
      <c r="AU166" s="241" t="s">
        <v>87</v>
      </c>
      <c r="AY166" s="18" t="s">
        <v>188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8" t="s">
        <v>85</v>
      </c>
      <c r="BK166" s="242">
        <f>ROUND(I166*H166,2)</f>
        <v>0</v>
      </c>
      <c r="BL166" s="18" t="s">
        <v>195</v>
      </c>
      <c r="BM166" s="241" t="s">
        <v>1009</v>
      </c>
    </row>
    <row r="167" spans="1:47" s="2" customFormat="1" ht="12">
      <c r="A167" s="40"/>
      <c r="B167" s="41"/>
      <c r="C167" s="42"/>
      <c r="D167" s="243" t="s">
        <v>197</v>
      </c>
      <c r="E167" s="42"/>
      <c r="F167" s="244" t="s">
        <v>647</v>
      </c>
      <c r="G167" s="42"/>
      <c r="H167" s="42"/>
      <c r="I167" s="150"/>
      <c r="J167" s="42"/>
      <c r="K167" s="42"/>
      <c r="L167" s="46"/>
      <c r="M167" s="245"/>
      <c r="N167" s="246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8" t="s">
        <v>197</v>
      </c>
      <c r="AU167" s="18" t="s">
        <v>87</v>
      </c>
    </row>
    <row r="168" spans="1:65" s="2" customFormat="1" ht="16.5" customHeight="1">
      <c r="A168" s="40"/>
      <c r="B168" s="41"/>
      <c r="C168" s="230" t="s">
        <v>619</v>
      </c>
      <c r="D168" s="230" t="s">
        <v>190</v>
      </c>
      <c r="E168" s="231" t="s">
        <v>1011</v>
      </c>
      <c r="F168" s="232" t="s">
        <v>1012</v>
      </c>
      <c r="G168" s="233" t="s">
        <v>193</v>
      </c>
      <c r="H168" s="234">
        <v>9000</v>
      </c>
      <c r="I168" s="235"/>
      <c r="J168" s="236">
        <f>ROUND(I168*H168,2)</f>
        <v>0</v>
      </c>
      <c r="K168" s="232" t="s">
        <v>194</v>
      </c>
      <c r="L168" s="46"/>
      <c r="M168" s="237" t="s">
        <v>32</v>
      </c>
      <c r="N168" s="238" t="s">
        <v>49</v>
      </c>
      <c r="O168" s="86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1" t="s">
        <v>195</v>
      </c>
      <c r="AT168" s="241" t="s">
        <v>190</v>
      </c>
      <c r="AU168" s="241" t="s">
        <v>87</v>
      </c>
      <c r="AY168" s="18" t="s">
        <v>188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8" t="s">
        <v>85</v>
      </c>
      <c r="BK168" s="242">
        <f>ROUND(I168*H168,2)</f>
        <v>0</v>
      </c>
      <c r="BL168" s="18" t="s">
        <v>195</v>
      </c>
      <c r="BM168" s="241" t="s">
        <v>1013</v>
      </c>
    </row>
    <row r="169" spans="1:47" s="2" customFormat="1" ht="12">
      <c r="A169" s="40"/>
      <c r="B169" s="41"/>
      <c r="C169" s="42"/>
      <c r="D169" s="243" t="s">
        <v>197</v>
      </c>
      <c r="E169" s="42"/>
      <c r="F169" s="244" t="s">
        <v>1014</v>
      </c>
      <c r="G169" s="42"/>
      <c r="H169" s="42"/>
      <c r="I169" s="150"/>
      <c r="J169" s="42"/>
      <c r="K169" s="42"/>
      <c r="L169" s="46"/>
      <c r="M169" s="245"/>
      <c r="N169" s="246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8" t="s">
        <v>197</v>
      </c>
      <c r="AU169" s="18" t="s">
        <v>87</v>
      </c>
    </row>
    <row r="170" spans="1:65" s="2" customFormat="1" ht="21.75" customHeight="1">
      <c r="A170" s="40"/>
      <c r="B170" s="41"/>
      <c r="C170" s="230" t="s">
        <v>690</v>
      </c>
      <c r="D170" s="230" t="s">
        <v>190</v>
      </c>
      <c r="E170" s="231" t="s">
        <v>652</v>
      </c>
      <c r="F170" s="232" t="s">
        <v>653</v>
      </c>
      <c r="G170" s="233" t="s">
        <v>193</v>
      </c>
      <c r="H170" s="234">
        <v>4088</v>
      </c>
      <c r="I170" s="235"/>
      <c r="J170" s="236">
        <f>ROUND(I170*H170,2)</f>
        <v>0</v>
      </c>
      <c r="K170" s="232" t="s">
        <v>194</v>
      </c>
      <c r="L170" s="46"/>
      <c r="M170" s="237" t="s">
        <v>32</v>
      </c>
      <c r="N170" s="238" t="s">
        <v>49</v>
      </c>
      <c r="O170" s="86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1" t="s">
        <v>195</v>
      </c>
      <c r="AT170" s="241" t="s">
        <v>190</v>
      </c>
      <c r="AU170" s="241" t="s">
        <v>87</v>
      </c>
      <c r="AY170" s="18" t="s">
        <v>188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8" t="s">
        <v>85</v>
      </c>
      <c r="BK170" s="242">
        <f>ROUND(I170*H170,2)</f>
        <v>0</v>
      </c>
      <c r="BL170" s="18" t="s">
        <v>195</v>
      </c>
      <c r="BM170" s="241" t="s">
        <v>1016</v>
      </c>
    </row>
    <row r="171" spans="1:47" s="2" customFormat="1" ht="12">
      <c r="A171" s="40"/>
      <c r="B171" s="41"/>
      <c r="C171" s="42"/>
      <c r="D171" s="243" t="s">
        <v>197</v>
      </c>
      <c r="E171" s="42"/>
      <c r="F171" s="244" t="s">
        <v>655</v>
      </c>
      <c r="G171" s="42"/>
      <c r="H171" s="42"/>
      <c r="I171" s="150"/>
      <c r="J171" s="42"/>
      <c r="K171" s="42"/>
      <c r="L171" s="46"/>
      <c r="M171" s="245"/>
      <c r="N171" s="24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197</v>
      </c>
      <c r="AU171" s="18" t="s">
        <v>87</v>
      </c>
    </row>
    <row r="172" spans="1:65" s="2" customFormat="1" ht="21.75" customHeight="1">
      <c r="A172" s="40"/>
      <c r="B172" s="41"/>
      <c r="C172" s="230" t="s">
        <v>695</v>
      </c>
      <c r="D172" s="230" t="s">
        <v>190</v>
      </c>
      <c r="E172" s="231" t="s">
        <v>1017</v>
      </c>
      <c r="F172" s="232" t="s">
        <v>1018</v>
      </c>
      <c r="G172" s="233" t="s">
        <v>193</v>
      </c>
      <c r="H172" s="234">
        <v>4208</v>
      </c>
      <c r="I172" s="235"/>
      <c r="J172" s="236">
        <f>ROUND(I172*H172,2)</f>
        <v>0</v>
      </c>
      <c r="K172" s="232" t="s">
        <v>194</v>
      </c>
      <c r="L172" s="46"/>
      <c r="M172" s="237" t="s">
        <v>32</v>
      </c>
      <c r="N172" s="238" t="s">
        <v>49</v>
      </c>
      <c r="O172" s="86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1" t="s">
        <v>195</v>
      </c>
      <c r="AT172" s="241" t="s">
        <v>190</v>
      </c>
      <c r="AU172" s="241" t="s">
        <v>87</v>
      </c>
      <c r="AY172" s="18" t="s">
        <v>188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8" t="s">
        <v>85</v>
      </c>
      <c r="BK172" s="242">
        <f>ROUND(I172*H172,2)</f>
        <v>0</v>
      </c>
      <c r="BL172" s="18" t="s">
        <v>195</v>
      </c>
      <c r="BM172" s="241" t="s">
        <v>1019</v>
      </c>
    </row>
    <row r="173" spans="1:47" s="2" customFormat="1" ht="12">
      <c r="A173" s="40"/>
      <c r="B173" s="41"/>
      <c r="C173" s="42"/>
      <c r="D173" s="243" t="s">
        <v>197</v>
      </c>
      <c r="E173" s="42"/>
      <c r="F173" s="244" t="s">
        <v>1020</v>
      </c>
      <c r="G173" s="42"/>
      <c r="H173" s="42"/>
      <c r="I173" s="150"/>
      <c r="J173" s="42"/>
      <c r="K173" s="42"/>
      <c r="L173" s="46"/>
      <c r="M173" s="245"/>
      <c r="N173" s="246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8" t="s">
        <v>197</v>
      </c>
      <c r="AU173" s="18" t="s">
        <v>87</v>
      </c>
    </row>
    <row r="174" spans="1:63" s="12" customFormat="1" ht="22.8" customHeight="1">
      <c r="A174" s="12"/>
      <c r="B174" s="214"/>
      <c r="C174" s="215"/>
      <c r="D174" s="216" t="s">
        <v>77</v>
      </c>
      <c r="E174" s="228" t="s">
        <v>237</v>
      </c>
      <c r="F174" s="228" t="s">
        <v>255</v>
      </c>
      <c r="G174" s="215"/>
      <c r="H174" s="215"/>
      <c r="I174" s="218"/>
      <c r="J174" s="229">
        <f>BK174</f>
        <v>0</v>
      </c>
      <c r="K174" s="215"/>
      <c r="L174" s="220"/>
      <c r="M174" s="221"/>
      <c r="N174" s="222"/>
      <c r="O174" s="222"/>
      <c r="P174" s="223">
        <f>SUM(P175:P190)</f>
        <v>0</v>
      </c>
      <c r="Q174" s="222"/>
      <c r="R174" s="223">
        <f>SUM(R175:R190)</f>
        <v>6.3134999999999994</v>
      </c>
      <c r="S174" s="222"/>
      <c r="T174" s="224">
        <f>SUM(T175:T190)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5" t="s">
        <v>85</v>
      </c>
      <c r="AT174" s="226" t="s">
        <v>77</v>
      </c>
      <c r="AU174" s="226" t="s">
        <v>85</v>
      </c>
      <c r="AY174" s="225" t="s">
        <v>188</v>
      </c>
      <c r="BK174" s="227">
        <f>SUM(BK175:BK190)</f>
        <v>0</v>
      </c>
    </row>
    <row r="175" spans="1:65" s="2" customFormat="1" ht="16.5" customHeight="1">
      <c r="A175" s="40"/>
      <c r="B175" s="41"/>
      <c r="C175" s="230" t="s">
        <v>700</v>
      </c>
      <c r="D175" s="230" t="s">
        <v>402</v>
      </c>
      <c r="E175" s="231" t="s">
        <v>1021</v>
      </c>
      <c r="F175" s="232" t="s">
        <v>836</v>
      </c>
      <c r="G175" s="233" t="s">
        <v>213</v>
      </c>
      <c r="H175" s="234">
        <v>16</v>
      </c>
      <c r="I175" s="235"/>
      <c r="J175" s="236">
        <f>ROUND(I175*H175,2)</f>
        <v>0</v>
      </c>
      <c r="K175" s="232" t="s">
        <v>32</v>
      </c>
      <c r="L175" s="46"/>
      <c r="M175" s="237" t="s">
        <v>32</v>
      </c>
      <c r="N175" s="238" t="s">
        <v>49</v>
      </c>
      <c r="O175" s="86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1" t="s">
        <v>195</v>
      </c>
      <c r="AT175" s="241" t="s">
        <v>190</v>
      </c>
      <c r="AU175" s="241" t="s">
        <v>87</v>
      </c>
      <c r="AY175" s="18" t="s">
        <v>188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8" t="s">
        <v>85</v>
      </c>
      <c r="BK175" s="242">
        <f>ROUND(I175*H175,2)</f>
        <v>0</v>
      </c>
      <c r="BL175" s="18" t="s">
        <v>195</v>
      </c>
      <c r="BM175" s="241" t="s">
        <v>1022</v>
      </c>
    </row>
    <row r="176" spans="1:47" s="2" customFormat="1" ht="12">
      <c r="A176" s="40"/>
      <c r="B176" s="41"/>
      <c r="C176" s="42"/>
      <c r="D176" s="243" t="s">
        <v>197</v>
      </c>
      <c r="E176" s="42"/>
      <c r="F176" s="244" t="s">
        <v>838</v>
      </c>
      <c r="G176" s="42"/>
      <c r="H176" s="42"/>
      <c r="I176" s="150"/>
      <c r="J176" s="42"/>
      <c r="K176" s="42"/>
      <c r="L176" s="46"/>
      <c r="M176" s="245"/>
      <c r="N176" s="24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197</v>
      </c>
      <c r="AU176" s="18" t="s">
        <v>87</v>
      </c>
    </row>
    <row r="177" spans="1:65" s="2" customFormat="1" ht="21.75" customHeight="1">
      <c r="A177" s="40"/>
      <c r="B177" s="41"/>
      <c r="C177" s="230" t="s">
        <v>701</v>
      </c>
      <c r="D177" s="230" t="s">
        <v>190</v>
      </c>
      <c r="E177" s="231" t="s">
        <v>840</v>
      </c>
      <c r="F177" s="232" t="s">
        <v>841</v>
      </c>
      <c r="G177" s="233" t="s">
        <v>412</v>
      </c>
      <c r="H177" s="234">
        <v>9</v>
      </c>
      <c r="I177" s="235"/>
      <c r="J177" s="236">
        <f>ROUND(I177*H177,2)</f>
        <v>0</v>
      </c>
      <c r="K177" s="232" t="s">
        <v>32</v>
      </c>
      <c r="L177" s="46"/>
      <c r="M177" s="237" t="s">
        <v>32</v>
      </c>
      <c r="N177" s="238" t="s">
        <v>49</v>
      </c>
      <c r="O177" s="86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1" t="s">
        <v>195</v>
      </c>
      <c r="AT177" s="241" t="s">
        <v>190</v>
      </c>
      <c r="AU177" s="241" t="s">
        <v>87</v>
      </c>
      <c r="AY177" s="18" t="s">
        <v>188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8" t="s">
        <v>85</v>
      </c>
      <c r="BK177" s="242">
        <f>ROUND(I177*H177,2)</f>
        <v>0</v>
      </c>
      <c r="BL177" s="18" t="s">
        <v>195</v>
      </c>
      <c r="BM177" s="241" t="s">
        <v>1024</v>
      </c>
    </row>
    <row r="178" spans="1:47" s="2" customFormat="1" ht="12">
      <c r="A178" s="40"/>
      <c r="B178" s="41"/>
      <c r="C178" s="42"/>
      <c r="D178" s="243" t="s">
        <v>197</v>
      </c>
      <c r="E178" s="42"/>
      <c r="F178" s="244" t="s">
        <v>841</v>
      </c>
      <c r="G178" s="42"/>
      <c r="H178" s="42"/>
      <c r="I178" s="150"/>
      <c r="J178" s="42"/>
      <c r="K178" s="42"/>
      <c r="L178" s="46"/>
      <c r="M178" s="245"/>
      <c r="N178" s="24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8" t="s">
        <v>197</v>
      </c>
      <c r="AU178" s="18" t="s">
        <v>87</v>
      </c>
    </row>
    <row r="179" spans="1:47" s="2" customFormat="1" ht="12">
      <c r="A179" s="40"/>
      <c r="B179" s="41"/>
      <c r="C179" s="42"/>
      <c r="D179" s="243" t="s">
        <v>302</v>
      </c>
      <c r="E179" s="42"/>
      <c r="F179" s="279" t="s">
        <v>843</v>
      </c>
      <c r="G179" s="42"/>
      <c r="H179" s="42"/>
      <c r="I179" s="150"/>
      <c r="J179" s="42"/>
      <c r="K179" s="42"/>
      <c r="L179" s="46"/>
      <c r="M179" s="245"/>
      <c r="N179" s="246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302</v>
      </c>
      <c r="AU179" s="18" t="s">
        <v>87</v>
      </c>
    </row>
    <row r="180" spans="1:65" s="2" customFormat="1" ht="21.75" customHeight="1">
      <c r="A180" s="40"/>
      <c r="B180" s="41"/>
      <c r="C180" s="230" t="s">
        <v>876</v>
      </c>
      <c r="D180" s="230" t="s">
        <v>190</v>
      </c>
      <c r="E180" s="231" t="s">
        <v>1160</v>
      </c>
      <c r="F180" s="232" t="s">
        <v>1161</v>
      </c>
      <c r="G180" s="233" t="s">
        <v>213</v>
      </c>
      <c r="H180" s="234">
        <v>1192</v>
      </c>
      <c r="I180" s="235"/>
      <c r="J180" s="236">
        <f>ROUND(I180*H180,2)</f>
        <v>0</v>
      </c>
      <c r="K180" s="232" t="s">
        <v>194</v>
      </c>
      <c r="L180" s="46"/>
      <c r="M180" s="237" t="s">
        <v>32</v>
      </c>
      <c r="N180" s="238" t="s">
        <v>49</v>
      </c>
      <c r="O180" s="86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1" t="s">
        <v>195</v>
      </c>
      <c r="AT180" s="241" t="s">
        <v>190</v>
      </c>
      <c r="AU180" s="241" t="s">
        <v>87</v>
      </c>
      <c r="AY180" s="18" t="s">
        <v>188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8" t="s">
        <v>85</v>
      </c>
      <c r="BK180" s="242">
        <f>ROUND(I180*H180,2)</f>
        <v>0</v>
      </c>
      <c r="BL180" s="18" t="s">
        <v>195</v>
      </c>
      <c r="BM180" s="241" t="s">
        <v>1162</v>
      </c>
    </row>
    <row r="181" spans="1:47" s="2" customFormat="1" ht="12">
      <c r="A181" s="40"/>
      <c r="B181" s="41"/>
      <c r="C181" s="42"/>
      <c r="D181" s="243" t="s">
        <v>197</v>
      </c>
      <c r="E181" s="42"/>
      <c r="F181" s="244" t="s">
        <v>1163</v>
      </c>
      <c r="G181" s="42"/>
      <c r="H181" s="42"/>
      <c r="I181" s="150"/>
      <c r="J181" s="42"/>
      <c r="K181" s="42"/>
      <c r="L181" s="46"/>
      <c r="M181" s="245"/>
      <c r="N181" s="24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8" t="s">
        <v>197</v>
      </c>
      <c r="AU181" s="18" t="s">
        <v>87</v>
      </c>
    </row>
    <row r="182" spans="1:65" s="2" customFormat="1" ht="33" customHeight="1">
      <c r="A182" s="40"/>
      <c r="B182" s="41"/>
      <c r="C182" s="283" t="s">
        <v>878</v>
      </c>
      <c r="D182" s="283" t="s">
        <v>345</v>
      </c>
      <c r="E182" s="284" t="s">
        <v>1164</v>
      </c>
      <c r="F182" s="285" t="s">
        <v>1165</v>
      </c>
      <c r="G182" s="286" t="s">
        <v>213</v>
      </c>
      <c r="H182" s="287">
        <v>1192</v>
      </c>
      <c r="I182" s="288"/>
      <c r="J182" s="289">
        <f>ROUND(I182*H182,2)</f>
        <v>0</v>
      </c>
      <c r="K182" s="285" t="s">
        <v>194</v>
      </c>
      <c r="L182" s="290"/>
      <c r="M182" s="291" t="s">
        <v>32</v>
      </c>
      <c r="N182" s="292" t="s">
        <v>49</v>
      </c>
      <c r="O182" s="86"/>
      <c r="P182" s="239">
        <f>O182*H182</f>
        <v>0</v>
      </c>
      <c r="Q182" s="239">
        <v>0.00114</v>
      </c>
      <c r="R182" s="239">
        <f>Q182*H182</f>
        <v>1.3588799999999999</v>
      </c>
      <c r="S182" s="239">
        <v>0</v>
      </c>
      <c r="T182" s="240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1" t="s">
        <v>237</v>
      </c>
      <c r="AT182" s="241" t="s">
        <v>345</v>
      </c>
      <c r="AU182" s="241" t="s">
        <v>87</v>
      </c>
      <c r="AY182" s="18" t="s">
        <v>188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8" t="s">
        <v>85</v>
      </c>
      <c r="BK182" s="242">
        <f>ROUND(I182*H182,2)</f>
        <v>0</v>
      </c>
      <c r="BL182" s="18" t="s">
        <v>195</v>
      </c>
      <c r="BM182" s="241" t="s">
        <v>1166</v>
      </c>
    </row>
    <row r="183" spans="1:47" s="2" customFormat="1" ht="12">
      <c r="A183" s="40"/>
      <c r="B183" s="41"/>
      <c r="C183" s="42"/>
      <c r="D183" s="243" t="s">
        <v>197</v>
      </c>
      <c r="E183" s="42"/>
      <c r="F183" s="244" t="s">
        <v>1165</v>
      </c>
      <c r="G183" s="42"/>
      <c r="H183" s="42"/>
      <c r="I183" s="150"/>
      <c r="J183" s="42"/>
      <c r="K183" s="42"/>
      <c r="L183" s="46"/>
      <c r="M183" s="245"/>
      <c r="N183" s="24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8" t="s">
        <v>197</v>
      </c>
      <c r="AU183" s="18" t="s">
        <v>87</v>
      </c>
    </row>
    <row r="184" spans="1:65" s="2" customFormat="1" ht="21.75" customHeight="1">
      <c r="A184" s="40"/>
      <c r="B184" s="41"/>
      <c r="C184" s="230" t="s">
        <v>883</v>
      </c>
      <c r="D184" s="230" t="s">
        <v>190</v>
      </c>
      <c r="E184" s="231" t="s">
        <v>844</v>
      </c>
      <c r="F184" s="232" t="s">
        <v>845</v>
      </c>
      <c r="G184" s="233" t="s">
        <v>265</v>
      </c>
      <c r="H184" s="234">
        <v>5</v>
      </c>
      <c r="I184" s="235"/>
      <c r="J184" s="236">
        <f>ROUND(I184*H184,2)</f>
        <v>0</v>
      </c>
      <c r="K184" s="232" t="s">
        <v>32</v>
      </c>
      <c r="L184" s="46"/>
      <c r="M184" s="237" t="s">
        <v>32</v>
      </c>
      <c r="N184" s="238" t="s">
        <v>49</v>
      </c>
      <c r="O184" s="86"/>
      <c r="P184" s="239">
        <f>O184*H184</f>
        <v>0</v>
      </c>
      <c r="Q184" s="239">
        <v>0.3409</v>
      </c>
      <c r="R184" s="239">
        <f>Q184*H184</f>
        <v>1.7045</v>
      </c>
      <c r="S184" s="239">
        <v>0</v>
      </c>
      <c r="T184" s="24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1" t="s">
        <v>195</v>
      </c>
      <c r="AT184" s="241" t="s">
        <v>190</v>
      </c>
      <c r="AU184" s="241" t="s">
        <v>87</v>
      </c>
      <c r="AY184" s="18" t="s">
        <v>188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8" t="s">
        <v>85</v>
      </c>
      <c r="BK184" s="242">
        <f>ROUND(I184*H184,2)</f>
        <v>0</v>
      </c>
      <c r="BL184" s="18" t="s">
        <v>195</v>
      </c>
      <c r="BM184" s="241" t="s">
        <v>1167</v>
      </c>
    </row>
    <row r="185" spans="1:47" s="2" customFormat="1" ht="12">
      <c r="A185" s="40"/>
      <c r="B185" s="41"/>
      <c r="C185" s="42"/>
      <c r="D185" s="243" t="s">
        <v>197</v>
      </c>
      <c r="E185" s="42"/>
      <c r="F185" s="244" t="s">
        <v>847</v>
      </c>
      <c r="G185" s="42"/>
      <c r="H185" s="42"/>
      <c r="I185" s="150"/>
      <c r="J185" s="42"/>
      <c r="K185" s="42"/>
      <c r="L185" s="46"/>
      <c r="M185" s="245"/>
      <c r="N185" s="246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8" t="s">
        <v>197</v>
      </c>
      <c r="AU185" s="18" t="s">
        <v>87</v>
      </c>
    </row>
    <row r="186" spans="1:47" s="2" customFormat="1" ht="12">
      <c r="A186" s="40"/>
      <c r="B186" s="41"/>
      <c r="C186" s="42"/>
      <c r="D186" s="243" t="s">
        <v>302</v>
      </c>
      <c r="E186" s="42"/>
      <c r="F186" s="279" t="s">
        <v>848</v>
      </c>
      <c r="G186" s="42"/>
      <c r="H186" s="42"/>
      <c r="I186" s="150"/>
      <c r="J186" s="42"/>
      <c r="K186" s="42"/>
      <c r="L186" s="46"/>
      <c r="M186" s="245"/>
      <c r="N186" s="246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8" t="s">
        <v>302</v>
      </c>
      <c r="AU186" s="18" t="s">
        <v>87</v>
      </c>
    </row>
    <row r="187" spans="1:65" s="2" customFormat="1" ht="21.75" customHeight="1">
      <c r="A187" s="40"/>
      <c r="B187" s="41"/>
      <c r="C187" s="230" t="s">
        <v>887</v>
      </c>
      <c r="D187" s="230" t="s">
        <v>190</v>
      </c>
      <c r="E187" s="231" t="s">
        <v>849</v>
      </c>
      <c r="F187" s="232" t="s">
        <v>850</v>
      </c>
      <c r="G187" s="233" t="s">
        <v>265</v>
      </c>
      <c r="H187" s="234">
        <v>4</v>
      </c>
      <c r="I187" s="235"/>
      <c r="J187" s="236">
        <f>ROUND(I187*H187,2)</f>
        <v>0</v>
      </c>
      <c r="K187" s="232" t="s">
        <v>194</v>
      </c>
      <c r="L187" s="46"/>
      <c r="M187" s="237" t="s">
        <v>32</v>
      </c>
      <c r="N187" s="238" t="s">
        <v>49</v>
      </c>
      <c r="O187" s="86"/>
      <c r="P187" s="239">
        <f>O187*H187</f>
        <v>0</v>
      </c>
      <c r="Q187" s="239">
        <v>0.42368</v>
      </c>
      <c r="R187" s="239">
        <f>Q187*H187</f>
        <v>1.69472</v>
      </c>
      <c r="S187" s="239">
        <v>0</v>
      </c>
      <c r="T187" s="24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1" t="s">
        <v>195</v>
      </c>
      <c r="AT187" s="241" t="s">
        <v>190</v>
      </c>
      <c r="AU187" s="241" t="s">
        <v>87</v>
      </c>
      <c r="AY187" s="18" t="s">
        <v>188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8" t="s">
        <v>85</v>
      </c>
      <c r="BK187" s="242">
        <f>ROUND(I187*H187,2)</f>
        <v>0</v>
      </c>
      <c r="BL187" s="18" t="s">
        <v>195</v>
      </c>
      <c r="BM187" s="241" t="s">
        <v>1029</v>
      </c>
    </row>
    <row r="188" spans="1:47" s="2" customFormat="1" ht="12">
      <c r="A188" s="40"/>
      <c r="B188" s="41"/>
      <c r="C188" s="42"/>
      <c r="D188" s="243" t="s">
        <v>197</v>
      </c>
      <c r="E188" s="42"/>
      <c r="F188" s="244" t="s">
        <v>850</v>
      </c>
      <c r="G188" s="42"/>
      <c r="H188" s="42"/>
      <c r="I188" s="150"/>
      <c r="J188" s="42"/>
      <c r="K188" s="42"/>
      <c r="L188" s="46"/>
      <c r="M188" s="245"/>
      <c r="N188" s="246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8" t="s">
        <v>197</v>
      </c>
      <c r="AU188" s="18" t="s">
        <v>87</v>
      </c>
    </row>
    <row r="189" spans="1:65" s="2" customFormat="1" ht="21.75" customHeight="1">
      <c r="A189" s="40"/>
      <c r="B189" s="41"/>
      <c r="C189" s="230" t="s">
        <v>892</v>
      </c>
      <c r="D189" s="230" t="s">
        <v>190</v>
      </c>
      <c r="E189" s="231" t="s">
        <v>674</v>
      </c>
      <c r="F189" s="232" t="s">
        <v>675</v>
      </c>
      <c r="G189" s="233" t="s">
        <v>265</v>
      </c>
      <c r="H189" s="234">
        <v>5</v>
      </c>
      <c r="I189" s="235"/>
      <c r="J189" s="236">
        <f>ROUND(I189*H189,2)</f>
        <v>0</v>
      </c>
      <c r="K189" s="232" t="s">
        <v>194</v>
      </c>
      <c r="L189" s="46"/>
      <c r="M189" s="237" t="s">
        <v>32</v>
      </c>
      <c r="N189" s="238" t="s">
        <v>49</v>
      </c>
      <c r="O189" s="86"/>
      <c r="P189" s="239">
        <f>O189*H189</f>
        <v>0</v>
      </c>
      <c r="Q189" s="239">
        <v>0.31108</v>
      </c>
      <c r="R189" s="239">
        <f>Q189*H189</f>
        <v>1.5554000000000001</v>
      </c>
      <c r="S189" s="239">
        <v>0</v>
      </c>
      <c r="T189" s="24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1" t="s">
        <v>195</v>
      </c>
      <c r="AT189" s="241" t="s">
        <v>190</v>
      </c>
      <c r="AU189" s="241" t="s">
        <v>87</v>
      </c>
      <c r="AY189" s="18" t="s">
        <v>188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8" t="s">
        <v>85</v>
      </c>
      <c r="BK189" s="242">
        <f>ROUND(I189*H189,2)</f>
        <v>0</v>
      </c>
      <c r="BL189" s="18" t="s">
        <v>195</v>
      </c>
      <c r="BM189" s="241" t="s">
        <v>1030</v>
      </c>
    </row>
    <row r="190" spans="1:47" s="2" customFormat="1" ht="12">
      <c r="A190" s="40"/>
      <c r="B190" s="41"/>
      <c r="C190" s="42"/>
      <c r="D190" s="243" t="s">
        <v>197</v>
      </c>
      <c r="E190" s="42"/>
      <c r="F190" s="244" t="s">
        <v>677</v>
      </c>
      <c r="G190" s="42"/>
      <c r="H190" s="42"/>
      <c r="I190" s="150"/>
      <c r="J190" s="42"/>
      <c r="K190" s="42"/>
      <c r="L190" s="46"/>
      <c r="M190" s="245"/>
      <c r="N190" s="246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8" t="s">
        <v>197</v>
      </c>
      <c r="AU190" s="18" t="s">
        <v>87</v>
      </c>
    </row>
    <row r="191" spans="1:63" s="12" customFormat="1" ht="22.8" customHeight="1">
      <c r="A191" s="12"/>
      <c r="B191" s="214"/>
      <c r="C191" s="215"/>
      <c r="D191" s="216" t="s">
        <v>77</v>
      </c>
      <c r="E191" s="228" t="s">
        <v>243</v>
      </c>
      <c r="F191" s="228" t="s">
        <v>269</v>
      </c>
      <c r="G191" s="215"/>
      <c r="H191" s="215"/>
      <c r="I191" s="218"/>
      <c r="J191" s="229">
        <f>BK191</f>
        <v>0</v>
      </c>
      <c r="K191" s="215"/>
      <c r="L191" s="220"/>
      <c r="M191" s="221"/>
      <c r="N191" s="222"/>
      <c r="O191" s="222"/>
      <c r="P191" s="223">
        <f>SUM(P192:P231)</f>
        <v>0</v>
      </c>
      <c r="Q191" s="222"/>
      <c r="R191" s="223">
        <f>SUM(R192:R231)</f>
        <v>42.31738</v>
      </c>
      <c r="S191" s="222"/>
      <c r="T191" s="224">
        <f>SUM(T192:T231)</f>
        <v>462.3399999999999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5" t="s">
        <v>85</v>
      </c>
      <c r="AT191" s="226" t="s">
        <v>77</v>
      </c>
      <c r="AU191" s="226" t="s">
        <v>85</v>
      </c>
      <c r="AY191" s="225" t="s">
        <v>188</v>
      </c>
      <c r="BK191" s="227">
        <f>SUM(BK192:BK231)</f>
        <v>0</v>
      </c>
    </row>
    <row r="192" spans="1:65" s="2" customFormat="1" ht="21.75" customHeight="1">
      <c r="A192" s="40"/>
      <c r="B192" s="41"/>
      <c r="C192" s="230" t="s">
        <v>896</v>
      </c>
      <c r="D192" s="230" t="s">
        <v>190</v>
      </c>
      <c r="E192" s="231" t="s">
        <v>1168</v>
      </c>
      <c r="F192" s="232" t="s">
        <v>1169</v>
      </c>
      <c r="G192" s="233" t="s">
        <v>213</v>
      </c>
      <c r="H192" s="234">
        <v>146</v>
      </c>
      <c r="I192" s="235"/>
      <c r="J192" s="236">
        <f>ROUND(I192*H192,2)</f>
        <v>0</v>
      </c>
      <c r="K192" s="232" t="s">
        <v>194</v>
      </c>
      <c r="L192" s="46"/>
      <c r="M192" s="237" t="s">
        <v>32</v>
      </c>
      <c r="N192" s="238" t="s">
        <v>49</v>
      </c>
      <c r="O192" s="86"/>
      <c r="P192" s="239">
        <f>O192*H192</f>
        <v>0</v>
      </c>
      <c r="Q192" s="239">
        <v>0.0857</v>
      </c>
      <c r="R192" s="239">
        <f>Q192*H192</f>
        <v>12.5122</v>
      </c>
      <c r="S192" s="239">
        <v>0</v>
      </c>
      <c r="T192" s="24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1" t="s">
        <v>195</v>
      </c>
      <c r="AT192" s="241" t="s">
        <v>190</v>
      </c>
      <c r="AU192" s="241" t="s">
        <v>87</v>
      </c>
      <c r="AY192" s="18" t="s">
        <v>188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8" t="s">
        <v>85</v>
      </c>
      <c r="BK192" s="242">
        <f>ROUND(I192*H192,2)</f>
        <v>0</v>
      </c>
      <c r="BL192" s="18" t="s">
        <v>195</v>
      </c>
      <c r="BM192" s="241" t="s">
        <v>1170</v>
      </c>
    </row>
    <row r="193" spans="1:47" s="2" customFormat="1" ht="12">
      <c r="A193" s="40"/>
      <c r="B193" s="41"/>
      <c r="C193" s="42"/>
      <c r="D193" s="243" t="s">
        <v>197</v>
      </c>
      <c r="E193" s="42"/>
      <c r="F193" s="244" t="s">
        <v>1171</v>
      </c>
      <c r="G193" s="42"/>
      <c r="H193" s="42"/>
      <c r="I193" s="150"/>
      <c r="J193" s="42"/>
      <c r="K193" s="42"/>
      <c r="L193" s="46"/>
      <c r="M193" s="245"/>
      <c r="N193" s="24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197</v>
      </c>
      <c r="AU193" s="18" t="s">
        <v>87</v>
      </c>
    </row>
    <row r="194" spans="1:65" s="2" customFormat="1" ht="21.75" customHeight="1">
      <c r="A194" s="40"/>
      <c r="B194" s="41"/>
      <c r="C194" s="230" t="s">
        <v>1055</v>
      </c>
      <c r="D194" s="230" t="s">
        <v>190</v>
      </c>
      <c r="E194" s="231" t="s">
        <v>1172</v>
      </c>
      <c r="F194" s="232" t="s">
        <v>1173</v>
      </c>
      <c r="G194" s="233" t="s">
        <v>213</v>
      </c>
      <c r="H194" s="234">
        <v>96</v>
      </c>
      <c r="I194" s="235"/>
      <c r="J194" s="236">
        <f>ROUND(I194*H194,2)</f>
        <v>0</v>
      </c>
      <c r="K194" s="232" t="s">
        <v>194</v>
      </c>
      <c r="L194" s="46"/>
      <c r="M194" s="237" t="s">
        <v>32</v>
      </c>
      <c r="N194" s="238" t="s">
        <v>49</v>
      </c>
      <c r="O194" s="86"/>
      <c r="P194" s="239">
        <f>O194*H194</f>
        <v>0</v>
      </c>
      <c r="Q194" s="239">
        <v>0.0396</v>
      </c>
      <c r="R194" s="239">
        <f>Q194*H194</f>
        <v>3.8016000000000005</v>
      </c>
      <c r="S194" s="239">
        <v>0</v>
      </c>
      <c r="T194" s="24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1" t="s">
        <v>195</v>
      </c>
      <c r="AT194" s="241" t="s">
        <v>190</v>
      </c>
      <c r="AU194" s="241" t="s">
        <v>87</v>
      </c>
      <c r="AY194" s="18" t="s">
        <v>188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8" t="s">
        <v>85</v>
      </c>
      <c r="BK194" s="242">
        <f>ROUND(I194*H194,2)</f>
        <v>0</v>
      </c>
      <c r="BL194" s="18" t="s">
        <v>195</v>
      </c>
      <c r="BM194" s="241" t="s">
        <v>1174</v>
      </c>
    </row>
    <row r="195" spans="1:47" s="2" customFormat="1" ht="12">
      <c r="A195" s="40"/>
      <c r="B195" s="41"/>
      <c r="C195" s="42"/>
      <c r="D195" s="243" t="s">
        <v>197</v>
      </c>
      <c r="E195" s="42"/>
      <c r="F195" s="244" t="s">
        <v>1175</v>
      </c>
      <c r="G195" s="42"/>
      <c r="H195" s="42"/>
      <c r="I195" s="150"/>
      <c r="J195" s="42"/>
      <c r="K195" s="42"/>
      <c r="L195" s="46"/>
      <c r="M195" s="245"/>
      <c r="N195" s="246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8" t="s">
        <v>197</v>
      </c>
      <c r="AU195" s="18" t="s">
        <v>87</v>
      </c>
    </row>
    <row r="196" spans="1:65" s="2" customFormat="1" ht="21.75" customHeight="1">
      <c r="A196" s="40"/>
      <c r="B196" s="41"/>
      <c r="C196" s="230" t="s">
        <v>1057</v>
      </c>
      <c r="D196" s="230" t="s">
        <v>190</v>
      </c>
      <c r="E196" s="231" t="s">
        <v>1176</v>
      </c>
      <c r="F196" s="232" t="s">
        <v>1177</v>
      </c>
      <c r="G196" s="233" t="s">
        <v>265</v>
      </c>
      <c r="H196" s="234">
        <v>6</v>
      </c>
      <c r="I196" s="235"/>
      <c r="J196" s="236">
        <f>ROUND(I196*H196,2)</f>
        <v>0</v>
      </c>
      <c r="K196" s="232" t="s">
        <v>194</v>
      </c>
      <c r="L196" s="46"/>
      <c r="M196" s="237" t="s">
        <v>32</v>
      </c>
      <c r="N196" s="238" t="s">
        <v>49</v>
      </c>
      <c r="O196" s="86"/>
      <c r="P196" s="239">
        <f>O196*H196</f>
        <v>0</v>
      </c>
      <c r="Q196" s="239">
        <v>0.00036</v>
      </c>
      <c r="R196" s="239">
        <f>Q196*H196</f>
        <v>0.00216</v>
      </c>
      <c r="S196" s="239">
        <v>0</v>
      </c>
      <c r="T196" s="24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1" t="s">
        <v>195</v>
      </c>
      <c r="AT196" s="241" t="s">
        <v>190</v>
      </c>
      <c r="AU196" s="241" t="s">
        <v>87</v>
      </c>
      <c r="AY196" s="18" t="s">
        <v>188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8" t="s">
        <v>85</v>
      </c>
      <c r="BK196" s="242">
        <f>ROUND(I196*H196,2)</f>
        <v>0</v>
      </c>
      <c r="BL196" s="18" t="s">
        <v>195</v>
      </c>
      <c r="BM196" s="241" t="s">
        <v>1178</v>
      </c>
    </row>
    <row r="197" spans="1:47" s="2" customFormat="1" ht="12">
      <c r="A197" s="40"/>
      <c r="B197" s="41"/>
      <c r="C197" s="42"/>
      <c r="D197" s="243" t="s">
        <v>197</v>
      </c>
      <c r="E197" s="42"/>
      <c r="F197" s="244" t="s">
        <v>1179</v>
      </c>
      <c r="G197" s="42"/>
      <c r="H197" s="42"/>
      <c r="I197" s="150"/>
      <c r="J197" s="42"/>
      <c r="K197" s="42"/>
      <c r="L197" s="46"/>
      <c r="M197" s="245"/>
      <c r="N197" s="246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8" t="s">
        <v>197</v>
      </c>
      <c r="AU197" s="18" t="s">
        <v>87</v>
      </c>
    </row>
    <row r="198" spans="1:65" s="2" customFormat="1" ht="16.5" customHeight="1">
      <c r="A198" s="40"/>
      <c r="B198" s="41"/>
      <c r="C198" s="283" t="s">
        <v>1060</v>
      </c>
      <c r="D198" s="283" t="s">
        <v>345</v>
      </c>
      <c r="E198" s="284" t="s">
        <v>1180</v>
      </c>
      <c r="F198" s="285" t="s">
        <v>1181</v>
      </c>
      <c r="G198" s="286" t="s">
        <v>265</v>
      </c>
      <c r="H198" s="287">
        <v>6</v>
      </c>
      <c r="I198" s="288"/>
      <c r="J198" s="289">
        <f>ROUND(I198*H198,2)</f>
        <v>0</v>
      </c>
      <c r="K198" s="285" t="s">
        <v>194</v>
      </c>
      <c r="L198" s="290"/>
      <c r="M198" s="291" t="s">
        <v>32</v>
      </c>
      <c r="N198" s="292" t="s">
        <v>49</v>
      </c>
      <c r="O198" s="86"/>
      <c r="P198" s="239">
        <f>O198*H198</f>
        <v>0</v>
      </c>
      <c r="Q198" s="239">
        <v>0.0021</v>
      </c>
      <c r="R198" s="239">
        <f>Q198*H198</f>
        <v>0.0126</v>
      </c>
      <c r="S198" s="239">
        <v>0</v>
      </c>
      <c r="T198" s="24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1" t="s">
        <v>237</v>
      </c>
      <c r="AT198" s="241" t="s">
        <v>345</v>
      </c>
      <c r="AU198" s="241" t="s">
        <v>87</v>
      </c>
      <c r="AY198" s="18" t="s">
        <v>188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8" t="s">
        <v>85</v>
      </c>
      <c r="BK198" s="242">
        <f>ROUND(I198*H198,2)</f>
        <v>0</v>
      </c>
      <c r="BL198" s="18" t="s">
        <v>195</v>
      </c>
      <c r="BM198" s="241" t="s">
        <v>1182</v>
      </c>
    </row>
    <row r="199" spans="1:47" s="2" customFormat="1" ht="12">
      <c r="A199" s="40"/>
      <c r="B199" s="41"/>
      <c r="C199" s="42"/>
      <c r="D199" s="243" t="s">
        <v>197</v>
      </c>
      <c r="E199" s="42"/>
      <c r="F199" s="244" t="s">
        <v>1181</v>
      </c>
      <c r="G199" s="42"/>
      <c r="H199" s="42"/>
      <c r="I199" s="150"/>
      <c r="J199" s="42"/>
      <c r="K199" s="42"/>
      <c r="L199" s="46"/>
      <c r="M199" s="245"/>
      <c r="N199" s="246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8" t="s">
        <v>197</v>
      </c>
      <c r="AU199" s="18" t="s">
        <v>87</v>
      </c>
    </row>
    <row r="200" spans="1:65" s="2" customFormat="1" ht="21.75" customHeight="1">
      <c r="A200" s="40"/>
      <c r="B200" s="41"/>
      <c r="C200" s="230" t="s">
        <v>1063</v>
      </c>
      <c r="D200" s="230" t="s">
        <v>190</v>
      </c>
      <c r="E200" s="231" t="s">
        <v>1031</v>
      </c>
      <c r="F200" s="232" t="s">
        <v>1032</v>
      </c>
      <c r="G200" s="233" t="s">
        <v>213</v>
      </c>
      <c r="H200" s="234">
        <v>1484</v>
      </c>
      <c r="I200" s="235"/>
      <c r="J200" s="236">
        <f>ROUND(I200*H200,2)</f>
        <v>0</v>
      </c>
      <c r="K200" s="232" t="s">
        <v>194</v>
      </c>
      <c r="L200" s="46"/>
      <c r="M200" s="237" t="s">
        <v>32</v>
      </c>
      <c r="N200" s="238" t="s">
        <v>49</v>
      </c>
      <c r="O200" s="86"/>
      <c r="P200" s="239">
        <f>O200*H200</f>
        <v>0</v>
      </c>
      <c r="Q200" s="239">
        <v>8E-05</v>
      </c>
      <c r="R200" s="239">
        <f>Q200*H200</f>
        <v>0.11872</v>
      </c>
      <c r="S200" s="239">
        <v>0</v>
      </c>
      <c r="T200" s="24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1" t="s">
        <v>195</v>
      </c>
      <c r="AT200" s="241" t="s">
        <v>190</v>
      </c>
      <c r="AU200" s="241" t="s">
        <v>87</v>
      </c>
      <c r="AY200" s="18" t="s">
        <v>188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8" t="s">
        <v>85</v>
      </c>
      <c r="BK200" s="242">
        <f>ROUND(I200*H200,2)</f>
        <v>0</v>
      </c>
      <c r="BL200" s="18" t="s">
        <v>195</v>
      </c>
      <c r="BM200" s="241" t="s">
        <v>1183</v>
      </c>
    </row>
    <row r="201" spans="1:47" s="2" customFormat="1" ht="12">
      <c r="A201" s="40"/>
      <c r="B201" s="41"/>
      <c r="C201" s="42"/>
      <c r="D201" s="243" t="s">
        <v>197</v>
      </c>
      <c r="E201" s="42"/>
      <c r="F201" s="244" t="s">
        <v>1034</v>
      </c>
      <c r="G201" s="42"/>
      <c r="H201" s="42"/>
      <c r="I201" s="150"/>
      <c r="J201" s="42"/>
      <c r="K201" s="42"/>
      <c r="L201" s="46"/>
      <c r="M201" s="245"/>
      <c r="N201" s="246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8" t="s">
        <v>197</v>
      </c>
      <c r="AU201" s="18" t="s">
        <v>87</v>
      </c>
    </row>
    <row r="202" spans="1:65" s="2" customFormat="1" ht="21.75" customHeight="1">
      <c r="A202" s="40"/>
      <c r="B202" s="41"/>
      <c r="C202" s="230" t="s">
        <v>1184</v>
      </c>
      <c r="D202" s="230" t="s">
        <v>190</v>
      </c>
      <c r="E202" s="231" t="s">
        <v>1035</v>
      </c>
      <c r="F202" s="232" t="s">
        <v>1036</v>
      </c>
      <c r="G202" s="233" t="s">
        <v>213</v>
      </c>
      <c r="H202" s="234">
        <v>214</v>
      </c>
      <c r="I202" s="235"/>
      <c r="J202" s="236">
        <f>ROUND(I202*H202,2)</f>
        <v>0</v>
      </c>
      <c r="K202" s="232" t="s">
        <v>194</v>
      </c>
      <c r="L202" s="46"/>
      <c r="M202" s="237" t="s">
        <v>32</v>
      </c>
      <c r="N202" s="238" t="s">
        <v>49</v>
      </c>
      <c r="O202" s="86"/>
      <c r="P202" s="239">
        <f>O202*H202</f>
        <v>0</v>
      </c>
      <c r="Q202" s="239">
        <v>0.00015</v>
      </c>
      <c r="R202" s="239">
        <f>Q202*H202</f>
        <v>0.0321</v>
      </c>
      <c r="S202" s="239">
        <v>0</v>
      </c>
      <c r="T202" s="24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1" t="s">
        <v>195</v>
      </c>
      <c r="AT202" s="241" t="s">
        <v>190</v>
      </c>
      <c r="AU202" s="241" t="s">
        <v>87</v>
      </c>
      <c r="AY202" s="18" t="s">
        <v>188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8" t="s">
        <v>85</v>
      </c>
      <c r="BK202" s="242">
        <f>ROUND(I202*H202,2)</f>
        <v>0</v>
      </c>
      <c r="BL202" s="18" t="s">
        <v>195</v>
      </c>
      <c r="BM202" s="241" t="s">
        <v>1185</v>
      </c>
    </row>
    <row r="203" spans="1:47" s="2" customFormat="1" ht="12">
      <c r="A203" s="40"/>
      <c r="B203" s="41"/>
      <c r="C203" s="42"/>
      <c r="D203" s="243" t="s">
        <v>197</v>
      </c>
      <c r="E203" s="42"/>
      <c r="F203" s="244" t="s">
        <v>1038</v>
      </c>
      <c r="G203" s="42"/>
      <c r="H203" s="42"/>
      <c r="I203" s="150"/>
      <c r="J203" s="42"/>
      <c r="K203" s="42"/>
      <c r="L203" s="46"/>
      <c r="M203" s="245"/>
      <c r="N203" s="246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8" t="s">
        <v>197</v>
      </c>
      <c r="AU203" s="18" t="s">
        <v>87</v>
      </c>
    </row>
    <row r="204" spans="1:65" s="2" customFormat="1" ht="21.75" customHeight="1">
      <c r="A204" s="40"/>
      <c r="B204" s="41"/>
      <c r="C204" s="230" t="s">
        <v>1186</v>
      </c>
      <c r="D204" s="230" t="s">
        <v>190</v>
      </c>
      <c r="E204" s="231" t="s">
        <v>1187</v>
      </c>
      <c r="F204" s="232" t="s">
        <v>1188</v>
      </c>
      <c r="G204" s="233" t="s">
        <v>193</v>
      </c>
      <c r="H204" s="234">
        <v>9</v>
      </c>
      <c r="I204" s="235"/>
      <c r="J204" s="236">
        <f>ROUND(I204*H204,2)</f>
        <v>0</v>
      </c>
      <c r="K204" s="232" t="s">
        <v>194</v>
      </c>
      <c r="L204" s="46"/>
      <c r="M204" s="237" t="s">
        <v>32</v>
      </c>
      <c r="N204" s="238" t="s">
        <v>49</v>
      </c>
      <c r="O204" s="86"/>
      <c r="P204" s="239">
        <f>O204*H204</f>
        <v>0</v>
      </c>
      <c r="Q204" s="239">
        <v>0.0006</v>
      </c>
      <c r="R204" s="239">
        <f>Q204*H204</f>
        <v>0.005399999999999999</v>
      </c>
      <c r="S204" s="239">
        <v>0</v>
      </c>
      <c r="T204" s="24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1" t="s">
        <v>195</v>
      </c>
      <c r="AT204" s="241" t="s">
        <v>190</v>
      </c>
      <c r="AU204" s="241" t="s">
        <v>87</v>
      </c>
      <c r="AY204" s="18" t="s">
        <v>188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8" t="s">
        <v>85</v>
      </c>
      <c r="BK204" s="242">
        <f>ROUND(I204*H204,2)</f>
        <v>0</v>
      </c>
      <c r="BL204" s="18" t="s">
        <v>195</v>
      </c>
      <c r="BM204" s="241" t="s">
        <v>1189</v>
      </c>
    </row>
    <row r="205" spans="1:47" s="2" customFormat="1" ht="12">
      <c r="A205" s="40"/>
      <c r="B205" s="41"/>
      <c r="C205" s="42"/>
      <c r="D205" s="243" t="s">
        <v>197</v>
      </c>
      <c r="E205" s="42"/>
      <c r="F205" s="244" t="s">
        <v>1190</v>
      </c>
      <c r="G205" s="42"/>
      <c r="H205" s="42"/>
      <c r="I205" s="150"/>
      <c r="J205" s="42"/>
      <c r="K205" s="42"/>
      <c r="L205" s="46"/>
      <c r="M205" s="245"/>
      <c r="N205" s="246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8" t="s">
        <v>197</v>
      </c>
      <c r="AU205" s="18" t="s">
        <v>87</v>
      </c>
    </row>
    <row r="206" spans="1:65" s="2" customFormat="1" ht="21.75" customHeight="1">
      <c r="A206" s="40"/>
      <c r="B206" s="41"/>
      <c r="C206" s="230" t="s">
        <v>1191</v>
      </c>
      <c r="D206" s="230" t="s">
        <v>190</v>
      </c>
      <c r="E206" s="231" t="s">
        <v>1039</v>
      </c>
      <c r="F206" s="232" t="s">
        <v>1040</v>
      </c>
      <c r="G206" s="233" t="s">
        <v>213</v>
      </c>
      <c r="H206" s="234">
        <v>1484</v>
      </c>
      <c r="I206" s="235"/>
      <c r="J206" s="236">
        <f>ROUND(I206*H206,2)</f>
        <v>0</v>
      </c>
      <c r="K206" s="232" t="s">
        <v>194</v>
      </c>
      <c r="L206" s="46"/>
      <c r="M206" s="237" t="s">
        <v>32</v>
      </c>
      <c r="N206" s="238" t="s">
        <v>49</v>
      </c>
      <c r="O206" s="86"/>
      <c r="P206" s="239">
        <f>O206*H206</f>
        <v>0</v>
      </c>
      <c r="Q206" s="239">
        <v>0.0002</v>
      </c>
      <c r="R206" s="239">
        <f>Q206*H206</f>
        <v>0.2968</v>
      </c>
      <c r="S206" s="239">
        <v>0</v>
      </c>
      <c r="T206" s="24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1" t="s">
        <v>195</v>
      </c>
      <c r="AT206" s="241" t="s">
        <v>190</v>
      </c>
      <c r="AU206" s="241" t="s">
        <v>87</v>
      </c>
      <c r="AY206" s="18" t="s">
        <v>188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8" t="s">
        <v>85</v>
      </c>
      <c r="BK206" s="242">
        <f>ROUND(I206*H206,2)</f>
        <v>0</v>
      </c>
      <c r="BL206" s="18" t="s">
        <v>195</v>
      </c>
      <c r="BM206" s="241" t="s">
        <v>1192</v>
      </c>
    </row>
    <row r="207" spans="1:47" s="2" customFormat="1" ht="12">
      <c r="A207" s="40"/>
      <c r="B207" s="41"/>
      <c r="C207" s="42"/>
      <c r="D207" s="243" t="s">
        <v>197</v>
      </c>
      <c r="E207" s="42"/>
      <c r="F207" s="244" t="s">
        <v>1042</v>
      </c>
      <c r="G207" s="42"/>
      <c r="H207" s="42"/>
      <c r="I207" s="150"/>
      <c r="J207" s="42"/>
      <c r="K207" s="42"/>
      <c r="L207" s="46"/>
      <c r="M207" s="245"/>
      <c r="N207" s="246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8" t="s">
        <v>197</v>
      </c>
      <c r="AU207" s="18" t="s">
        <v>87</v>
      </c>
    </row>
    <row r="208" spans="1:65" s="2" customFormat="1" ht="21.75" customHeight="1">
      <c r="A208" s="40"/>
      <c r="B208" s="41"/>
      <c r="C208" s="230" t="s">
        <v>1193</v>
      </c>
      <c r="D208" s="230" t="s">
        <v>190</v>
      </c>
      <c r="E208" s="231" t="s">
        <v>1043</v>
      </c>
      <c r="F208" s="232" t="s">
        <v>1044</v>
      </c>
      <c r="G208" s="233" t="s">
        <v>213</v>
      </c>
      <c r="H208" s="234">
        <v>214</v>
      </c>
      <c r="I208" s="235"/>
      <c r="J208" s="236">
        <f>ROUND(I208*H208,2)</f>
        <v>0</v>
      </c>
      <c r="K208" s="232" t="s">
        <v>194</v>
      </c>
      <c r="L208" s="46"/>
      <c r="M208" s="237" t="s">
        <v>32</v>
      </c>
      <c r="N208" s="238" t="s">
        <v>49</v>
      </c>
      <c r="O208" s="86"/>
      <c r="P208" s="239">
        <f>O208*H208</f>
        <v>0</v>
      </c>
      <c r="Q208" s="239">
        <v>0.0004</v>
      </c>
      <c r="R208" s="239">
        <f>Q208*H208</f>
        <v>0.08560000000000001</v>
      </c>
      <c r="S208" s="239">
        <v>0</v>
      </c>
      <c r="T208" s="24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1" t="s">
        <v>195</v>
      </c>
      <c r="AT208" s="241" t="s">
        <v>190</v>
      </c>
      <c r="AU208" s="241" t="s">
        <v>87</v>
      </c>
      <c r="AY208" s="18" t="s">
        <v>188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8" t="s">
        <v>85</v>
      </c>
      <c r="BK208" s="242">
        <f>ROUND(I208*H208,2)</f>
        <v>0</v>
      </c>
      <c r="BL208" s="18" t="s">
        <v>195</v>
      </c>
      <c r="BM208" s="241" t="s">
        <v>1194</v>
      </c>
    </row>
    <row r="209" spans="1:47" s="2" customFormat="1" ht="12">
      <c r="A209" s="40"/>
      <c r="B209" s="41"/>
      <c r="C209" s="42"/>
      <c r="D209" s="243" t="s">
        <v>197</v>
      </c>
      <c r="E209" s="42"/>
      <c r="F209" s="244" t="s">
        <v>1046</v>
      </c>
      <c r="G209" s="42"/>
      <c r="H209" s="42"/>
      <c r="I209" s="150"/>
      <c r="J209" s="42"/>
      <c r="K209" s="42"/>
      <c r="L209" s="46"/>
      <c r="M209" s="245"/>
      <c r="N209" s="246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8" t="s">
        <v>197</v>
      </c>
      <c r="AU209" s="18" t="s">
        <v>87</v>
      </c>
    </row>
    <row r="210" spans="1:65" s="2" customFormat="1" ht="21.75" customHeight="1">
      <c r="A210" s="40"/>
      <c r="B210" s="41"/>
      <c r="C210" s="230" t="s">
        <v>1195</v>
      </c>
      <c r="D210" s="230" t="s">
        <v>190</v>
      </c>
      <c r="E210" s="231" t="s">
        <v>1196</v>
      </c>
      <c r="F210" s="232" t="s">
        <v>1197</v>
      </c>
      <c r="G210" s="233" t="s">
        <v>193</v>
      </c>
      <c r="H210" s="234">
        <v>9</v>
      </c>
      <c r="I210" s="235"/>
      <c r="J210" s="236">
        <f>ROUND(I210*H210,2)</f>
        <v>0</v>
      </c>
      <c r="K210" s="232" t="s">
        <v>194</v>
      </c>
      <c r="L210" s="46"/>
      <c r="M210" s="237" t="s">
        <v>32</v>
      </c>
      <c r="N210" s="238" t="s">
        <v>49</v>
      </c>
      <c r="O210" s="86"/>
      <c r="P210" s="239">
        <f>O210*H210</f>
        <v>0</v>
      </c>
      <c r="Q210" s="239">
        <v>0.0016</v>
      </c>
      <c r="R210" s="239">
        <f>Q210*H210</f>
        <v>0.014400000000000001</v>
      </c>
      <c r="S210" s="239">
        <v>0</v>
      </c>
      <c r="T210" s="24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1" t="s">
        <v>195</v>
      </c>
      <c r="AT210" s="241" t="s">
        <v>190</v>
      </c>
      <c r="AU210" s="241" t="s">
        <v>87</v>
      </c>
      <c r="AY210" s="18" t="s">
        <v>188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8" t="s">
        <v>85</v>
      </c>
      <c r="BK210" s="242">
        <f>ROUND(I210*H210,2)</f>
        <v>0</v>
      </c>
      <c r="BL210" s="18" t="s">
        <v>195</v>
      </c>
      <c r="BM210" s="241" t="s">
        <v>1198</v>
      </c>
    </row>
    <row r="211" spans="1:47" s="2" customFormat="1" ht="12">
      <c r="A211" s="40"/>
      <c r="B211" s="41"/>
      <c r="C211" s="42"/>
      <c r="D211" s="243" t="s">
        <v>197</v>
      </c>
      <c r="E211" s="42"/>
      <c r="F211" s="244" t="s">
        <v>1199</v>
      </c>
      <c r="G211" s="42"/>
      <c r="H211" s="42"/>
      <c r="I211" s="150"/>
      <c r="J211" s="42"/>
      <c r="K211" s="42"/>
      <c r="L211" s="46"/>
      <c r="M211" s="245"/>
      <c r="N211" s="246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8" t="s">
        <v>197</v>
      </c>
      <c r="AU211" s="18" t="s">
        <v>87</v>
      </c>
    </row>
    <row r="212" spans="1:65" s="2" customFormat="1" ht="21.75" customHeight="1">
      <c r="A212" s="40"/>
      <c r="B212" s="41"/>
      <c r="C212" s="230" t="s">
        <v>1200</v>
      </c>
      <c r="D212" s="230" t="s">
        <v>190</v>
      </c>
      <c r="E212" s="231" t="s">
        <v>381</v>
      </c>
      <c r="F212" s="232" t="s">
        <v>382</v>
      </c>
      <c r="G212" s="233" t="s">
        <v>213</v>
      </c>
      <c r="H212" s="234">
        <v>108</v>
      </c>
      <c r="I212" s="235"/>
      <c r="J212" s="236">
        <f>ROUND(I212*H212,2)</f>
        <v>0</v>
      </c>
      <c r="K212" s="232" t="s">
        <v>194</v>
      </c>
      <c r="L212" s="46"/>
      <c r="M212" s="237" t="s">
        <v>32</v>
      </c>
      <c r="N212" s="238" t="s">
        <v>49</v>
      </c>
      <c r="O212" s="86"/>
      <c r="P212" s="239">
        <f>O212*H212</f>
        <v>0</v>
      </c>
      <c r="Q212" s="239">
        <v>0.1554</v>
      </c>
      <c r="R212" s="239">
        <f>Q212*H212</f>
        <v>16.7832</v>
      </c>
      <c r="S212" s="239">
        <v>0</v>
      </c>
      <c r="T212" s="24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1" t="s">
        <v>195</v>
      </c>
      <c r="AT212" s="241" t="s">
        <v>190</v>
      </c>
      <c r="AU212" s="241" t="s">
        <v>87</v>
      </c>
      <c r="AY212" s="18" t="s">
        <v>188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8" t="s">
        <v>85</v>
      </c>
      <c r="BK212" s="242">
        <f>ROUND(I212*H212,2)</f>
        <v>0</v>
      </c>
      <c r="BL212" s="18" t="s">
        <v>195</v>
      </c>
      <c r="BM212" s="241" t="s">
        <v>1201</v>
      </c>
    </row>
    <row r="213" spans="1:47" s="2" customFormat="1" ht="12">
      <c r="A213" s="40"/>
      <c r="B213" s="41"/>
      <c r="C213" s="42"/>
      <c r="D213" s="243" t="s">
        <v>197</v>
      </c>
      <c r="E213" s="42"/>
      <c r="F213" s="244" t="s">
        <v>384</v>
      </c>
      <c r="G213" s="42"/>
      <c r="H213" s="42"/>
      <c r="I213" s="150"/>
      <c r="J213" s="42"/>
      <c r="K213" s="42"/>
      <c r="L213" s="46"/>
      <c r="M213" s="245"/>
      <c r="N213" s="246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8" t="s">
        <v>197</v>
      </c>
      <c r="AU213" s="18" t="s">
        <v>87</v>
      </c>
    </row>
    <row r="214" spans="1:65" s="2" customFormat="1" ht="16.5" customHeight="1">
      <c r="A214" s="40"/>
      <c r="B214" s="41"/>
      <c r="C214" s="283" t="s">
        <v>1202</v>
      </c>
      <c r="D214" s="283" t="s">
        <v>345</v>
      </c>
      <c r="E214" s="284" t="s">
        <v>386</v>
      </c>
      <c r="F214" s="285" t="s">
        <v>387</v>
      </c>
      <c r="G214" s="286" t="s">
        <v>213</v>
      </c>
      <c r="H214" s="287">
        <v>108</v>
      </c>
      <c r="I214" s="288"/>
      <c r="J214" s="289">
        <f>ROUND(I214*H214,2)</f>
        <v>0</v>
      </c>
      <c r="K214" s="285" t="s">
        <v>194</v>
      </c>
      <c r="L214" s="290"/>
      <c r="M214" s="291" t="s">
        <v>32</v>
      </c>
      <c r="N214" s="292" t="s">
        <v>49</v>
      </c>
      <c r="O214" s="86"/>
      <c r="P214" s="239">
        <f>O214*H214</f>
        <v>0</v>
      </c>
      <c r="Q214" s="239">
        <v>0.08</v>
      </c>
      <c r="R214" s="239">
        <f>Q214*H214</f>
        <v>8.64</v>
      </c>
      <c r="S214" s="239">
        <v>0</v>
      </c>
      <c r="T214" s="24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1" t="s">
        <v>237</v>
      </c>
      <c r="AT214" s="241" t="s">
        <v>345</v>
      </c>
      <c r="AU214" s="241" t="s">
        <v>87</v>
      </c>
      <c r="AY214" s="18" t="s">
        <v>188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8" t="s">
        <v>85</v>
      </c>
      <c r="BK214" s="242">
        <f>ROUND(I214*H214,2)</f>
        <v>0</v>
      </c>
      <c r="BL214" s="18" t="s">
        <v>195</v>
      </c>
      <c r="BM214" s="241" t="s">
        <v>1203</v>
      </c>
    </row>
    <row r="215" spans="1:47" s="2" customFormat="1" ht="12">
      <c r="A215" s="40"/>
      <c r="B215" s="41"/>
      <c r="C215" s="42"/>
      <c r="D215" s="243" t="s">
        <v>197</v>
      </c>
      <c r="E215" s="42"/>
      <c r="F215" s="244" t="s">
        <v>387</v>
      </c>
      <c r="G215" s="42"/>
      <c r="H215" s="42"/>
      <c r="I215" s="150"/>
      <c r="J215" s="42"/>
      <c r="K215" s="42"/>
      <c r="L215" s="46"/>
      <c r="M215" s="245"/>
      <c r="N215" s="246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8" t="s">
        <v>197</v>
      </c>
      <c r="AU215" s="18" t="s">
        <v>87</v>
      </c>
    </row>
    <row r="216" spans="1:65" s="2" customFormat="1" ht="21.75" customHeight="1">
      <c r="A216" s="40"/>
      <c r="B216" s="41"/>
      <c r="C216" s="230" t="s">
        <v>1204</v>
      </c>
      <c r="D216" s="230" t="s">
        <v>190</v>
      </c>
      <c r="E216" s="231" t="s">
        <v>1047</v>
      </c>
      <c r="F216" s="232" t="s">
        <v>1048</v>
      </c>
      <c r="G216" s="233" t="s">
        <v>213</v>
      </c>
      <c r="H216" s="234">
        <v>72</v>
      </c>
      <c r="I216" s="235"/>
      <c r="J216" s="236">
        <f>ROUND(I216*H216,2)</f>
        <v>0</v>
      </c>
      <c r="K216" s="232" t="s">
        <v>194</v>
      </c>
      <c r="L216" s="46"/>
      <c r="M216" s="237" t="s">
        <v>32</v>
      </c>
      <c r="N216" s="238" t="s">
        <v>49</v>
      </c>
      <c r="O216" s="86"/>
      <c r="P216" s="239">
        <f>O216*H216</f>
        <v>0</v>
      </c>
      <c r="Q216" s="239">
        <v>5E-05</v>
      </c>
      <c r="R216" s="239">
        <f>Q216*H216</f>
        <v>0.0036000000000000003</v>
      </c>
      <c r="S216" s="239">
        <v>0</v>
      </c>
      <c r="T216" s="24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1" t="s">
        <v>195</v>
      </c>
      <c r="AT216" s="241" t="s">
        <v>190</v>
      </c>
      <c r="AU216" s="241" t="s">
        <v>87</v>
      </c>
      <c r="AY216" s="18" t="s">
        <v>188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8" t="s">
        <v>85</v>
      </c>
      <c r="BK216" s="242">
        <f>ROUND(I216*H216,2)</f>
        <v>0</v>
      </c>
      <c r="BL216" s="18" t="s">
        <v>195</v>
      </c>
      <c r="BM216" s="241" t="s">
        <v>1049</v>
      </c>
    </row>
    <row r="217" spans="1:47" s="2" customFormat="1" ht="12">
      <c r="A217" s="40"/>
      <c r="B217" s="41"/>
      <c r="C217" s="42"/>
      <c r="D217" s="243" t="s">
        <v>197</v>
      </c>
      <c r="E217" s="42"/>
      <c r="F217" s="244" t="s">
        <v>1050</v>
      </c>
      <c r="G217" s="42"/>
      <c r="H217" s="42"/>
      <c r="I217" s="150"/>
      <c r="J217" s="42"/>
      <c r="K217" s="42"/>
      <c r="L217" s="46"/>
      <c r="M217" s="245"/>
      <c r="N217" s="246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8" t="s">
        <v>197</v>
      </c>
      <c r="AU217" s="18" t="s">
        <v>87</v>
      </c>
    </row>
    <row r="218" spans="1:65" s="2" customFormat="1" ht="16.5" customHeight="1">
      <c r="A218" s="40"/>
      <c r="B218" s="41"/>
      <c r="C218" s="230" t="s">
        <v>1205</v>
      </c>
      <c r="D218" s="230" t="s">
        <v>190</v>
      </c>
      <c r="E218" s="231" t="s">
        <v>1051</v>
      </c>
      <c r="F218" s="232" t="s">
        <v>1052</v>
      </c>
      <c r="G218" s="233" t="s">
        <v>213</v>
      </c>
      <c r="H218" s="234">
        <v>53.5</v>
      </c>
      <c r="I218" s="235"/>
      <c r="J218" s="236">
        <f>ROUND(I218*H218,2)</f>
        <v>0</v>
      </c>
      <c r="K218" s="232" t="s">
        <v>194</v>
      </c>
      <c r="L218" s="46"/>
      <c r="M218" s="237" t="s">
        <v>32</v>
      </c>
      <c r="N218" s="238" t="s">
        <v>49</v>
      </c>
      <c r="O218" s="86"/>
      <c r="P218" s="239">
        <f>O218*H218</f>
        <v>0</v>
      </c>
      <c r="Q218" s="239">
        <v>0</v>
      </c>
      <c r="R218" s="239">
        <f>Q218*H218</f>
        <v>0</v>
      </c>
      <c r="S218" s="239">
        <v>0</v>
      </c>
      <c r="T218" s="24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1" t="s">
        <v>195</v>
      </c>
      <c r="AT218" s="241" t="s">
        <v>190</v>
      </c>
      <c r="AU218" s="241" t="s">
        <v>87</v>
      </c>
      <c r="AY218" s="18" t="s">
        <v>188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8" t="s">
        <v>85</v>
      </c>
      <c r="BK218" s="242">
        <f>ROUND(I218*H218,2)</f>
        <v>0</v>
      </c>
      <c r="BL218" s="18" t="s">
        <v>195</v>
      </c>
      <c r="BM218" s="241" t="s">
        <v>1206</v>
      </c>
    </row>
    <row r="219" spans="1:47" s="2" customFormat="1" ht="12">
      <c r="A219" s="40"/>
      <c r="B219" s="41"/>
      <c r="C219" s="42"/>
      <c r="D219" s="243" t="s">
        <v>197</v>
      </c>
      <c r="E219" s="42"/>
      <c r="F219" s="244" t="s">
        <v>1054</v>
      </c>
      <c r="G219" s="42"/>
      <c r="H219" s="42"/>
      <c r="I219" s="150"/>
      <c r="J219" s="42"/>
      <c r="K219" s="42"/>
      <c r="L219" s="46"/>
      <c r="M219" s="245"/>
      <c r="N219" s="246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8" t="s">
        <v>197</v>
      </c>
      <c r="AU219" s="18" t="s">
        <v>87</v>
      </c>
    </row>
    <row r="220" spans="1:65" s="2" customFormat="1" ht="16.5" customHeight="1">
      <c r="A220" s="40"/>
      <c r="B220" s="41"/>
      <c r="C220" s="230" t="s">
        <v>1207</v>
      </c>
      <c r="D220" s="230" t="s">
        <v>190</v>
      </c>
      <c r="E220" s="231" t="s">
        <v>1208</v>
      </c>
      <c r="F220" s="232" t="s">
        <v>1209</v>
      </c>
      <c r="G220" s="233" t="s">
        <v>193</v>
      </c>
      <c r="H220" s="234">
        <v>6505</v>
      </c>
      <c r="I220" s="235"/>
      <c r="J220" s="236">
        <f>ROUND(I220*H220,2)</f>
        <v>0</v>
      </c>
      <c r="K220" s="232" t="s">
        <v>194</v>
      </c>
      <c r="L220" s="46"/>
      <c r="M220" s="237" t="s">
        <v>32</v>
      </c>
      <c r="N220" s="238" t="s">
        <v>49</v>
      </c>
      <c r="O220" s="86"/>
      <c r="P220" s="239">
        <f>O220*H220</f>
        <v>0</v>
      </c>
      <c r="Q220" s="239">
        <v>0</v>
      </c>
      <c r="R220" s="239">
        <f>Q220*H220</f>
        <v>0</v>
      </c>
      <c r="S220" s="239">
        <v>0.02</v>
      </c>
      <c r="T220" s="240">
        <f>S220*H220</f>
        <v>130.1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41" t="s">
        <v>195</v>
      </c>
      <c r="AT220" s="241" t="s">
        <v>190</v>
      </c>
      <c r="AU220" s="241" t="s">
        <v>87</v>
      </c>
      <c r="AY220" s="18" t="s">
        <v>188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8" t="s">
        <v>85</v>
      </c>
      <c r="BK220" s="242">
        <f>ROUND(I220*H220,2)</f>
        <v>0</v>
      </c>
      <c r="BL220" s="18" t="s">
        <v>195</v>
      </c>
      <c r="BM220" s="241" t="s">
        <v>1210</v>
      </c>
    </row>
    <row r="221" spans="1:47" s="2" customFormat="1" ht="12">
      <c r="A221" s="40"/>
      <c r="B221" s="41"/>
      <c r="C221" s="42"/>
      <c r="D221" s="243" t="s">
        <v>197</v>
      </c>
      <c r="E221" s="42"/>
      <c r="F221" s="244" t="s">
        <v>1211</v>
      </c>
      <c r="G221" s="42"/>
      <c r="H221" s="42"/>
      <c r="I221" s="150"/>
      <c r="J221" s="42"/>
      <c r="K221" s="42"/>
      <c r="L221" s="46"/>
      <c r="M221" s="245"/>
      <c r="N221" s="246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8" t="s">
        <v>197</v>
      </c>
      <c r="AU221" s="18" t="s">
        <v>87</v>
      </c>
    </row>
    <row r="222" spans="1:65" s="2" customFormat="1" ht="21.75" customHeight="1">
      <c r="A222" s="40"/>
      <c r="B222" s="41"/>
      <c r="C222" s="230" t="s">
        <v>1212</v>
      </c>
      <c r="D222" s="230" t="s">
        <v>190</v>
      </c>
      <c r="E222" s="231" t="s">
        <v>1213</v>
      </c>
      <c r="F222" s="232" t="s">
        <v>1214</v>
      </c>
      <c r="G222" s="233" t="s">
        <v>193</v>
      </c>
      <c r="H222" s="234">
        <v>6505</v>
      </c>
      <c r="I222" s="235"/>
      <c r="J222" s="236">
        <f>ROUND(I222*H222,2)</f>
        <v>0</v>
      </c>
      <c r="K222" s="232" t="s">
        <v>194</v>
      </c>
      <c r="L222" s="46"/>
      <c r="M222" s="237" t="s">
        <v>32</v>
      </c>
      <c r="N222" s="238" t="s">
        <v>49</v>
      </c>
      <c r="O222" s="86"/>
      <c r="P222" s="239">
        <f>O222*H222</f>
        <v>0</v>
      </c>
      <c r="Q222" s="239">
        <v>0</v>
      </c>
      <c r="R222" s="239">
        <f>Q222*H222</f>
        <v>0</v>
      </c>
      <c r="S222" s="239">
        <v>0.02</v>
      </c>
      <c r="T222" s="240">
        <f>S222*H222</f>
        <v>130.1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1" t="s">
        <v>195</v>
      </c>
      <c r="AT222" s="241" t="s">
        <v>190</v>
      </c>
      <c r="AU222" s="241" t="s">
        <v>87</v>
      </c>
      <c r="AY222" s="18" t="s">
        <v>188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8" t="s">
        <v>85</v>
      </c>
      <c r="BK222" s="242">
        <f>ROUND(I222*H222,2)</f>
        <v>0</v>
      </c>
      <c r="BL222" s="18" t="s">
        <v>195</v>
      </c>
      <c r="BM222" s="241" t="s">
        <v>1215</v>
      </c>
    </row>
    <row r="223" spans="1:47" s="2" customFormat="1" ht="12">
      <c r="A223" s="40"/>
      <c r="B223" s="41"/>
      <c r="C223" s="42"/>
      <c r="D223" s="243" t="s">
        <v>197</v>
      </c>
      <c r="E223" s="42"/>
      <c r="F223" s="244" t="s">
        <v>1216</v>
      </c>
      <c r="G223" s="42"/>
      <c r="H223" s="42"/>
      <c r="I223" s="150"/>
      <c r="J223" s="42"/>
      <c r="K223" s="42"/>
      <c r="L223" s="46"/>
      <c r="M223" s="245"/>
      <c r="N223" s="24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8" t="s">
        <v>197</v>
      </c>
      <c r="AU223" s="18" t="s">
        <v>87</v>
      </c>
    </row>
    <row r="224" spans="1:65" s="2" customFormat="1" ht="21.75" customHeight="1">
      <c r="A224" s="40"/>
      <c r="B224" s="41"/>
      <c r="C224" s="230" t="s">
        <v>1217</v>
      </c>
      <c r="D224" s="230" t="s">
        <v>190</v>
      </c>
      <c r="E224" s="231" t="s">
        <v>1218</v>
      </c>
      <c r="F224" s="232" t="s">
        <v>1219</v>
      </c>
      <c r="G224" s="233" t="s">
        <v>193</v>
      </c>
      <c r="H224" s="234">
        <v>6505</v>
      </c>
      <c r="I224" s="235"/>
      <c r="J224" s="236">
        <f>ROUND(I224*H224,2)</f>
        <v>0</v>
      </c>
      <c r="K224" s="232" t="s">
        <v>194</v>
      </c>
      <c r="L224" s="46"/>
      <c r="M224" s="237" t="s">
        <v>32</v>
      </c>
      <c r="N224" s="238" t="s">
        <v>49</v>
      </c>
      <c r="O224" s="86"/>
      <c r="P224" s="239">
        <f>O224*H224</f>
        <v>0</v>
      </c>
      <c r="Q224" s="239">
        <v>0</v>
      </c>
      <c r="R224" s="239">
        <f>Q224*H224</f>
        <v>0</v>
      </c>
      <c r="S224" s="239">
        <v>0.02</v>
      </c>
      <c r="T224" s="240">
        <f>S224*H224</f>
        <v>130.1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1" t="s">
        <v>195</v>
      </c>
      <c r="AT224" s="241" t="s">
        <v>190</v>
      </c>
      <c r="AU224" s="241" t="s">
        <v>87</v>
      </c>
      <c r="AY224" s="18" t="s">
        <v>188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8" t="s">
        <v>85</v>
      </c>
      <c r="BK224" s="242">
        <f>ROUND(I224*H224,2)</f>
        <v>0</v>
      </c>
      <c r="BL224" s="18" t="s">
        <v>195</v>
      </c>
      <c r="BM224" s="241" t="s">
        <v>1220</v>
      </c>
    </row>
    <row r="225" spans="1:47" s="2" customFormat="1" ht="12">
      <c r="A225" s="40"/>
      <c r="B225" s="41"/>
      <c r="C225" s="42"/>
      <c r="D225" s="243" t="s">
        <v>197</v>
      </c>
      <c r="E225" s="42"/>
      <c r="F225" s="244" t="s">
        <v>1221</v>
      </c>
      <c r="G225" s="42"/>
      <c r="H225" s="42"/>
      <c r="I225" s="150"/>
      <c r="J225" s="42"/>
      <c r="K225" s="42"/>
      <c r="L225" s="46"/>
      <c r="M225" s="245"/>
      <c r="N225" s="246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8" t="s">
        <v>197</v>
      </c>
      <c r="AU225" s="18" t="s">
        <v>87</v>
      </c>
    </row>
    <row r="226" spans="1:65" s="2" customFormat="1" ht="21.75" customHeight="1">
      <c r="A226" s="40"/>
      <c r="B226" s="41"/>
      <c r="C226" s="230" t="s">
        <v>1222</v>
      </c>
      <c r="D226" s="230" t="s">
        <v>190</v>
      </c>
      <c r="E226" s="231" t="s">
        <v>1223</v>
      </c>
      <c r="F226" s="232" t="s">
        <v>1224</v>
      </c>
      <c r="G226" s="233" t="s">
        <v>213</v>
      </c>
      <c r="H226" s="234">
        <v>100</v>
      </c>
      <c r="I226" s="235"/>
      <c r="J226" s="236">
        <f>ROUND(I226*H226,2)</f>
        <v>0</v>
      </c>
      <c r="K226" s="232" t="s">
        <v>194</v>
      </c>
      <c r="L226" s="46"/>
      <c r="M226" s="237" t="s">
        <v>32</v>
      </c>
      <c r="N226" s="238" t="s">
        <v>49</v>
      </c>
      <c r="O226" s="86"/>
      <c r="P226" s="239">
        <f>O226*H226</f>
        <v>0</v>
      </c>
      <c r="Q226" s="239">
        <v>9E-05</v>
      </c>
      <c r="R226" s="239">
        <f>Q226*H226</f>
        <v>0.009000000000000001</v>
      </c>
      <c r="S226" s="239">
        <v>0.042</v>
      </c>
      <c r="T226" s="240">
        <f>S226*H226</f>
        <v>4.2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1" t="s">
        <v>195</v>
      </c>
      <c r="AT226" s="241" t="s">
        <v>190</v>
      </c>
      <c r="AU226" s="241" t="s">
        <v>87</v>
      </c>
      <c r="AY226" s="18" t="s">
        <v>188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8" t="s">
        <v>85</v>
      </c>
      <c r="BK226" s="242">
        <f>ROUND(I226*H226,2)</f>
        <v>0</v>
      </c>
      <c r="BL226" s="18" t="s">
        <v>195</v>
      </c>
      <c r="BM226" s="241" t="s">
        <v>1225</v>
      </c>
    </row>
    <row r="227" spans="1:47" s="2" customFormat="1" ht="12">
      <c r="A227" s="40"/>
      <c r="B227" s="41"/>
      <c r="C227" s="42"/>
      <c r="D227" s="243" t="s">
        <v>197</v>
      </c>
      <c r="E227" s="42"/>
      <c r="F227" s="244" t="s">
        <v>1226</v>
      </c>
      <c r="G227" s="42"/>
      <c r="H227" s="42"/>
      <c r="I227" s="150"/>
      <c r="J227" s="42"/>
      <c r="K227" s="42"/>
      <c r="L227" s="46"/>
      <c r="M227" s="245"/>
      <c r="N227" s="246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8" t="s">
        <v>197</v>
      </c>
      <c r="AU227" s="18" t="s">
        <v>87</v>
      </c>
    </row>
    <row r="228" spans="1:65" s="2" customFormat="1" ht="21.75" customHeight="1">
      <c r="A228" s="40"/>
      <c r="B228" s="41"/>
      <c r="C228" s="230" t="s">
        <v>1227</v>
      </c>
      <c r="D228" s="230" t="s">
        <v>190</v>
      </c>
      <c r="E228" s="231" t="s">
        <v>286</v>
      </c>
      <c r="F228" s="232" t="s">
        <v>287</v>
      </c>
      <c r="G228" s="233" t="s">
        <v>213</v>
      </c>
      <c r="H228" s="234">
        <v>8</v>
      </c>
      <c r="I228" s="235"/>
      <c r="J228" s="236">
        <f>ROUND(I228*H228,2)</f>
        <v>0</v>
      </c>
      <c r="K228" s="232" t="s">
        <v>194</v>
      </c>
      <c r="L228" s="46"/>
      <c r="M228" s="237" t="s">
        <v>32</v>
      </c>
      <c r="N228" s="238" t="s">
        <v>49</v>
      </c>
      <c r="O228" s="86"/>
      <c r="P228" s="239">
        <f>O228*H228</f>
        <v>0</v>
      </c>
      <c r="Q228" s="239">
        <v>0</v>
      </c>
      <c r="R228" s="239">
        <f>Q228*H228</f>
        <v>0</v>
      </c>
      <c r="S228" s="239">
        <v>0.35</v>
      </c>
      <c r="T228" s="240">
        <f>S228*H228</f>
        <v>2.8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1" t="s">
        <v>195</v>
      </c>
      <c r="AT228" s="241" t="s">
        <v>190</v>
      </c>
      <c r="AU228" s="241" t="s">
        <v>87</v>
      </c>
      <c r="AY228" s="18" t="s">
        <v>188</v>
      </c>
      <c r="BE228" s="242">
        <f>IF(N228="základní",J228,0)</f>
        <v>0</v>
      </c>
      <c r="BF228" s="242">
        <f>IF(N228="snížená",J228,0)</f>
        <v>0</v>
      </c>
      <c r="BG228" s="242">
        <f>IF(N228="zákl. přenesená",J228,0)</f>
        <v>0</v>
      </c>
      <c r="BH228" s="242">
        <f>IF(N228="sníž. přenesená",J228,0)</f>
        <v>0</v>
      </c>
      <c r="BI228" s="242">
        <f>IF(N228="nulová",J228,0)</f>
        <v>0</v>
      </c>
      <c r="BJ228" s="18" t="s">
        <v>85</v>
      </c>
      <c r="BK228" s="242">
        <f>ROUND(I228*H228,2)</f>
        <v>0</v>
      </c>
      <c r="BL228" s="18" t="s">
        <v>195</v>
      </c>
      <c r="BM228" s="241" t="s">
        <v>1228</v>
      </c>
    </row>
    <row r="229" spans="1:47" s="2" customFormat="1" ht="12">
      <c r="A229" s="40"/>
      <c r="B229" s="41"/>
      <c r="C229" s="42"/>
      <c r="D229" s="243" t="s">
        <v>197</v>
      </c>
      <c r="E229" s="42"/>
      <c r="F229" s="244" t="s">
        <v>289</v>
      </c>
      <c r="G229" s="42"/>
      <c r="H229" s="42"/>
      <c r="I229" s="150"/>
      <c r="J229" s="42"/>
      <c r="K229" s="42"/>
      <c r="L229" s="46"/>
      <c r="M229" s="245"/>
      <c r="N229" s="246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197</v>
      </c>
      <c r="AU229" s="18" t="s">
        <v>87</v>
      </c>
    </row>
    <row r="230" spans="1:65" s="2" customFormat="1" ht="16.5" customHeight="1">
      <c r="A230" s="40"/>
      <c r="B230" s="41"/>
      <c r="C230" s="230" t="s">
        <v>1229</v>
      </c>
      <c r="D230" s="230" t="s">
        <v>190</v>
      </c>
      <c r="E230" s="231" t="s">
        <v>1230</v>
      </c>
      <c r="F230" s="232" t="s">
        <v>1231</v>
      </c>
      <c r="G230" s="233" t="s">
        <v>213</v>
      </c>
      <c r="H230" s="234">
        <v>12</v>
      </c>
      <c r="I230" s="235"/>
      <c r="J230" s="236">
        <f>ROUND(I230*H230,2)</f>
        <v>0</v>
      </c>
      <c r="K230" s="232" t="s">
        <v>32</v>
      </c>
      <c r="L230" s="46"/>
      <c r="M230" s="237" t="s">
        <v>32</v>
      </c>
      <c r="N230" s="238" t="s">
        <v>49</v>
      </c>
      <c r="O230" s="86"/>
      <c r="P230" s="239">
        <f>O230*H230</f>
        <v>0</v>
      </c>
      <c r="Q230" s="239">
        <v>0</v>
      </c>
      <c r="R230" s="239">
        <f>Q230*H230</f>
        <v>0</v>
      </c>
      <c r="S230" s="239">
        <v>5.42</v>
      </c>
      <c r="T230" s="240">
        <f>S230*H230</f>
        <v>65.03999999999999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1" t="s">
        <v>195</v>
      </c>
      <c r="AT230" s="241" t="s">
        <v>190</v>
      </c>
      <c r="AU230" s="241" t="s">
        <v>87</v>
      </c>
      <c r="AY230" s="18" t="s">
        <v>188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8" t="s">
        <v>85</v>
      </c>
      <c r="BK230" s="242">
        <f>ROUND(I230*H230,2)</f>
        <v>0</v>
      </c>
      <c r="BL230" s="18" t="s">
        <v>195</v>
      </c>
      <c r="BM230" s="241" t="s">
        <v>1232</v>
      </c>
    </row>
    <row r="231" spans="1:47" s="2" customFormat="1" ht="12">
      <c r="A231" s="40"/>
      <c r="B231" s="41"/>
      <c r="C231" s="42"/>
      <c r="D231" s="243" t="s">
        <v>197</v>
      </c>
      <c r="E231" s="42"/>
      <c r="F231" s="244" t="s">
        <v>1233</v>
      </c>
      <c r="G231" s="42"/>
      <c r="H231" s="42"/>
      <c r="I231" s="150"/>
      <c r="J231" s="42"/>
      <c r="K231" s="42"/>
      <c r="L231" s="46"/>
      <c r="M231" s="245"/>
      <c r="N231" s="246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8" t="s">
        <v>197</v>
      </c>
      <c r="AU231" s="18" t="s">
        <v>87</v>
      </c>
    </row>
    <row r="232" spans="1:63" s="12" customFormat="1" ht="22.8" customHeight="1">
      <c r="A232" s="12"/>
      <c r="B232" s="214"/>
      <c r="C232" s="215"/>
      <c r="D232" s="216" t="s">
        <v>77</v>
      </c>
      <c r="E232" s="228" t="s">
        <v>290</v>
      </c>
      <c r="F232" s="228" t="s">
        <v>291</v>
      </c>
      <c r="G232" s="215"/>
      <c r="H232" s="215"/>
      <c r="I232" s="218"/>
      <c r="J232" s="229">
        <f>BK232</f>
        <v>0</v>
      </c>
      <c r="K232" s="215"/>
      <c r="L232" s="220"/>
      <c r="M232" s="221"/>
      <c r="N232" s="222"/>
      <c r="O232" s="222"/>
      <c r="P232" s="223">
        <f>SUM(P233:P243)</f>
        <v>0</v>
      </c>
      <c r="Q232" s="222"/>
      <c r="R232" s="223">
        <f>SUM(R233:R243)</f>
        <v>0</v>
      </c>
      <c r="S232" s="222"/>
      <c r="T232" s="224">
        <f>SUM(T233:T243)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5" t="s">
        <v>85</v>
      </c>
      <c r="AT232" s="226" t="s">
        <v>77</v>
      </c>
      <c r="AU232" s="226" t="s">
        <v>85</v>
      </c>
      <c r="AY232" s="225" t="s">
        <v>188</v>
      </c>
      <c r="BK232" s="227">
        <f>SUM(BK233:BK243)</f>
        <v>0</v>
      </c>
    </row>
    <row r="233" spans="1:65" s="2" customFormat="1" ht="16.5" customHeight="1">
      <c r="A233" s="40"/>
      <c r="B233" s="41"/>
      <c r="C233" s="230" t="s">
        <v>1234</v>
      </c>
      <c r="D233" s="230" t="s">
        <v>190</v>
      </c>
      <c r="E233" s="231" t="s">
        <v>293</v>
      </c>
      <c r="F233" s="232" t="s">
        <v>294</v>
      </c>
      <c r="G233" s="233" t="s">
        <v>251</v>
      </c>
      <c r="H233" s="234">
        <v>5225.384</v>
      </c>
      <c r="I233" s="235"/>
      <c r="J233" s="236">
        <f>ROUND(I233*H233,2)</f>
        <v>0</v>
      </c>
      <c r="K233" s="232" t="s">
        <v>194</v>
      </c>
      <c r="L233" s="46"/>
      <c r="M233" s="237" t="s">
        <v>32</v>
      </c>
      <c r="N233" s="238" t="s">
        <v>49</v>
      </c>
      <c r="O233" s="86"/>
      <c r="P233" s="239">
        <f>O233*H233</f>
        <v>0</v>
      </c>
      <c r="Q233" s="239">
        <v>0</v>
      </c>
      <c r="R233" s="239">
        <f>Q233*H233</f>
        <v>0</v>
      </c>
      <c r="S233" s="239">
        <v>0</v>
      </c>
      <c r="T233" s="24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1" t="s">
        <v>195</v>
      </c>
      <c r="AT233" s="241" t="s">
        <v>190</v>
      </c>
      <c r="AU233" s="241" t="s">
        <v>87</v>
      </c>
      <c r="AY233" s="18" t="s">
        <v>188</v>
      </c>
      <c r="BE233" s="242">
        <f>IF(N233="základní",J233,0)</f>
        <v>0</v>
      </c>
      <c r="BF233" s="242">
        <f>IF(N233="snížená",J233,0)</f>
        <v>0</v>
      </c>
      <c r="BG233" s="242">
        <f>IF(N233="zákl. přenesená",J233,0)</f>
        <v>0</v>
      </c>
      <c r="BH233" s="242">
        <f>IF(N233="sníž. přenesená",J233,0)</f>
        <v>0</v>
      </c>
      <c r="BI233" s="242">
        <f>IF(N233="nulová",J233,0)</f>
        <v>0</v>
      </c>
      <c r="BJ233" s="18" t="s">
        <v>85</v>
      </c>
      <c r="BK233" s="242">
        <f>ROUND(I233*H233,2)</f>
        <v>0</v>
      </c>
      <c r="BL233" s="18" t="s">
        <v>195</v>
      </c>
      <c r="BM233" s="241" t="s">
        <v>1235</v>
      </c>
    </row>
    <row r="234" spans="1:47" s="2" customFormat="1" ht="12">
      <c r="A234" s="40"/>
      <c r="B234" s="41"/>
      <c r="C234" s="42"/>
      <c r="D234" s="243" t="s">
        <v>197</v>
      </c>
      <c r="E234" s="42"/>
      <c r="F234" s="244" t="s">
        <v>296</v>
      </c>
      <c r="G234" s="42"/>
      <c r="H234" s="42"/>
      <c r="I234" s="150"/>
      <c r="J234" s="42"/>
      <c r="K234" s="42"/>
      <c r="L234" s="46"/>
      <c r="M234" s="245"/>
      <c r="N234" s="246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8" t="s">
        <v>197</v>
      </c>
      <c r="AU234" s="18" t="s">
        <v>87</v>
      </c>
    </row>
    <row r="235" spans="1:51" s="13" customFormat="1" ht="12">
      <c r="A235" s="13"/>
      <c r="B235" s="247"/>
      <c r="C235" s="248"/>
      <c r="D235" s="243" t="s">
        <v>199</v>
      </c>
      <c r="E235" s="249" t="s">
        <v>32</v>
      </c>
      <c r="F235" s="250" t="s">
        <v>1236</v>
      </c>
      <c r="G235" s="248"/>
      <c r="H235" s="251">
        <v>5225.384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7" t="s">
        <v>199</v>
      </c>
      <c r="AU235" s="257" t="s">
        <v>87</v>
      </c>
      <c r="AV235" s="13" t="s">
        <v>87</v>
      </c>
      <c r="AW235" s="13" t="s">
        <v>39</v>
      </c>
      <c r="AX235" s="13" t="s">
        <v>85</v>
      </c>
      <c r="AY235" s="257" t="s">
        <v>188</v>
      </c>
    </row>
    <row r="236" spans="1:65" s="2" customFormat="1" ht="21.75" customHeight="1">
      <c r="A236" s="40"/>
      <c r="B236" s="41"/>
      <c r="C236" s="230" t="s">
        <v>1237</v>
      </c>
      <c r="D236" s="230" t="s">
        <v>190</v>
      </c>
      <c r="E236" s="231" t="s">
        <v>298</v>
      </c>
      <c r="F236" s="232" t="s">
        <v>299</v>
      </c>
      <c r="G236" s="233" t="s">
        <v>251</v>
      </c>
      <c r="H236" s="234">
        <v>104507.68</v>
      </c>
      <c r="I236" s="235"/>
      <c r="J236" s="236">
        <f>ROUND(I236*H236,2)</f>
        <v>0</v>
      </c>
      <c r="K236" s="232" t="s">
        <v>194</v>
      </c>
      <c r="L236" s="46"/>
      <c r="M236" s="237" t="s">
        <v>32</v>
      </c>
      <c r="N236" s="238" t="s">
        <v>49</v>
      </c>
      <c r="O236" s="86"/>
      <c r="P236" s="239">
        <f>O236*H236</f>
        <v>0</v>
      </c>
      <c r="Q236" s="239">
        <v>0</v>
      </c>
      <c r="R236" s="239">
        <f>Q236*H236</f>
        <v>0</v>
      </c>
      <c r="S236" s="239">
        <v>0</v>
      </c>
      <c r="T236" s="24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1" t="s">
        <v>195</v>
      </c>
      <c r="AT236" s="241" t="s">
        <v>190</v>
      </c>
      <c r="AU236" s="241" t="s">
        <v>87</v>
      </c>
      <c r="AY236" s="18" t="s">
        <v>188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8" t="s">
        <v>85</v>
      </c>
      <c r="BK236" s="242">
        <f>ROUND(I236*H236,2)</f>
        <v>0</v>
      </c>
      <c r="BL236" s="18" t="s">
        <v>195</v>
      </c>
      <c r="BM236" s="241" t="s">
        <v>1238</v>
      </c>
    </row>
    <row r="237" spans="1:47" s="2" customFormat="1" ht="12">
      <c r="A237" s="40"/>
      <c r="B237" s="41"/>
      <c r="C237" s="42"/>
      <c r="D237" s="243" t="s">
        <v>197</v>
      </c>
      <c r="E237" s="42"/>
      <c r="F237" s="244" t="s">
        <v>301</v>
      </c>
      <c r="G237" s="42"/>
      <c r="H237" s="42"/>
      <c r="I237" s="150"/>
      <c r="J237" s="42"/>
      <c r="K237" s="42"/>
      <c r="L237" s="46"/>
      <c r="M237" s="245"/>
      <c r="N237" s="246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8" t="s">
        <v>197</v>
      </c>
      <c r="AU237" s="18" t="s">
        <v>87</v>
      </c>
    </row>
    <row r="238" spans="1:51" s="13" customFormat="1" ht="12">
      <c r="A238" s="13"/>
      <c r="B238" s="247"/>
      <c r="C238" s="248"/>
      <c r="D238" s="243" t="s">
        <v>199</v>
      </c>
      <c r="E238" s="248"/>
      <c r="F238" s="250" t="s">
        <v>1239</v>
      </c>
      <c r="G238" s="248"/>
      <c r="H238" s="251">
        <v>104507.68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7" t="s">
        <v>199</v>
      </c>
      <c r="AU238" s="257" t="s">
        <v>87</v>
      </c>
      <c r="AV238" s="13" t="s">
        <v>87</v>
      </c>
      <c r="AW238" s="13" t="s">
        <v>4</v>
      </c>
      <c r="AX238" s="13" t="s">
        <v>85</v>
      </c>
      <c r="AY238" s="257" t="s">
        <v>188</v>
      </c>
    </row>
    <row r="239" spans="1:65" s="2" customFormat="1" ht="33" customHeight="1">
      <c r="A239" s="40"/>
      <c r="B239" s="41"/>
      <c r="C239" s="230" t="s">
        <v>1240</v>
      </c>
      <c r="D239" s="230" t="s">
        <v>190</v>
      </c>
      <c r="E239" s="231" t="s">
        <v>311</v>
      </c>
      <c r="F239" s="232" t="s">
        <v>312</v>
      </c>
      <c r="G239" s="233" t="s">
        <v>251</v>
      </c>
      <c r="H239" s="234">
        <v>67.84</v>
      </c>
      <c r="I239" s="235"/>
      <c r="J239" s="236">
        <f>ROUND(I239*H239,2)</f>
        <v>0</v>
      </c>
      <c r="K239" s="232" t="s">
        <v>194</v>
      </c>
      <c r="L239" s="46"/>
      <c r="M239" s="237" t="s">
        <v>32</v>
      </c>
      <c r="N239" s="238" t="s">
        <v>49</v>
      </c>
      <c r="O239" s="86"/>
      <c r="P239" s="239">
        <f>O239*H239</f>
        <v>0</v>
      </c>
      <c r="Q239" s="239">
        <v>0</v>
      </c>
      <c r="R239" s="239">
        <f>Q239*H239</f>
        <v>0</v>
      </c>
      <c r="S239" s="239">
        <v>0</v>
      </c>
      <c r="T239" s="24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1" t="s">
        <v>195</v>
      </c>
      <c r="AT239" s="241" t="s">
        <v>190</v>
      </c>
      <c r="AU239" s="241" t="s">
        <v>87</v>
      </c>
      <c r="AY239" s="18" t="s">
        <v>188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8" t="s">
        <v>85</v>
      </c>
      <c r="BK239" s="242">
        <f>ROUND(I239*H239,2)</f>
        <v>0</v>
      </c>
      <c r="BL239" s="18" t="s">
        <v>195</v>
      </c>
      <c r="BM239" s="241" t="s">
        <v>1241</v>
      </c>
    </row>
    <row r="240" spans="1:47" s="2" customFormat="1" ht="12">
      <c r="A240" s="40"/>
      <c r="B240" s="41"/>
      <c r="C240" s="42"/>
      <c r="D240" s="243" t="s">
        <v>197</v>
      </c>
      <c r="E240" s="42"/>
      <c r="F240" s="244" t="s">
        <v>314</v>
      </c>
      <c r="G240" s="42"/>
      <c r="H240" s="42"/>
      <c r="I240" s="150"/>
      <c r="J240" s="42"/>
      <c r="K240" s="42"/>
      <c r="L240" s="46"/>
      <c r="M240" s="245"/>
      <c r="N240" s="246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8" t="s">
        <v>197</v>
      </c>
      <c r="AU240" s="18" t="s">
        <v>87</v>
      </c>
    </row>
    <row r="241" spans="1:51" s="13" customFormat="1" ht="12">
      <c r="A241" s="13"/>
      <c r="B241" s="247"/>
      <c r="C241" s="248"/>
      <c r="D241" s="243" t="s">
        <v>199</v>
      </c>
      <c r="E241" s="249" t="s">
        <v>32</v>
      </c>
      <c r="F241" s="250" t="s">
        <v>1242</v>
      </c>
      <c r="G241" s="248"/>
      <c r="H241" s="251">
        <v>67.84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7" t="s">
        <v>199</v>
      </c>
      <c r="AU241" s="257" t="s">
        <v>87</v>
      </c>
      <c r="AV241" s="13" t="s">
        <v>87</v>
      </c>
      <c r="AW241" s="13" t="s">
        <v>39</v>
      </c>
      <c r="AX241" s="13" t="s">
        <v>85</v>
      </c>
      <c r="AY241" s="257" t="s">
        <v>188</v>
      </c>
    </row>
    <row r="242" spans="1:65" s="2" customFormat="1" ht="33" customHeight="1">
      <c r="A242" s="40"/>
      <c r="B242" s="41"/>
      <c r="C242" s="230" t="s">
        <v>1243</v>
      </c>
      <c r="D242" s="230" t="s">
        <v>190</v>
      </c>
      <c r="E242" s="231" t="s">
        <v>316</v>
      </c>
      <c r="F242" s="232" t="s">
        <v>317</v>
      </c>
      <c r="G242" s="233" t="s">
        <v>251</v>
      </c>
      <c r="H242" s="234">
        <v>3065.25</v>
      </c>
      <c r="I242" s="235"/>
      <c r="J242" s="236">
        <f>ROUND(I242*H242,2)</f>
        <v>0</v>
      </c>
      <c r="K242" s="232" t="s">
        <v>194</v>
      </c>
      <c r="L242" s="46"/>
      <c r="M242" s="237" t="s">
        <v>32</v>
      </c>
      <c r="N242" s="238" t="s">
        <v>49</v>
      </c>
      <c r="O242" s="86"/>
      <c r="P242" s="239">
        <f>O242*H242</f>
        <v>0</v>
      </c>
      <c r="Q242" s="239">
        <v>0</v>
      </c>
      <c r="R242" s="239">
        <f>Q242*H242</f>
        <v>0</v>
      </c>
      <c r="S242" s="239">
        <v>0</v>
      </c>
      <c r="T242" s="24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1" t="s">
        <v>195</v>
      </c>
      <c r="AT242" s="241" t="s">
        <v>190</v>
      </c>
      <c r="AU242" s="241" t="s">
        <v>87</v>
      </c>
      <c r="AY242" s="18" t="s">
        <v>188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8" t="s">
        <v>85</v>
      </c>
      <c r="BK242" s="242">
        <f>ROUND(I242*H242,2)</f>
        <v>0</v>
      </c>
      <c r="BL242" s="18" t="s">
        <v>195</v>
      </c>
      <c r="BM242" s="241" t="s">
        <v>1244</v>
      </c>
    </row>
    <row r="243" spans="1:47" s="2" customFormat="1" ht="12">
      <c r="A243" s="40"/>
      <c r="B243" s="41"/>
      <c r="C243" s="42"/>
      <c r="D243" s="243" t="s">
        <v>197</v>
      </c>
      <c r="E243" s="42"/>
      <c r="F243" s="244" t="s">
        <v>319</v>
      </c>
      <c r="G243" s="42"/>
      <c r="H243" s="42"/>
      <c r="I243" s="150"/>
      <c r="J243" s="42"/>
      <c r="K243" s="42"/>
      <c r="L243" s="46"/>
      <c r="M243" s="245"/>
      <c r="N243" s="246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8" t="s">
        <v>197</v>
      </c>
      <c r="AU243" s="18" t="s">
        <v>87</v>
      </c>
    </row>
    <row r="244" spans="1:63" s="12" customFormat="1" ht="22.8" customHeight="1">
      <c r="A244" s="12"/>
      <c r="B244" s="214"/>
      <c r="C244" s="215"/>
      <c r="D244" s="216" t="s">
        <v>77</v>
      </c>
      <c r="E244" s="228" t="s">
        <v>392</v>
      </c>
      <c r="F244" s="228" t="s">
        <v>393</v>
      </c>
      <c r="G244" s="215"/>
      <c r="H244" s="215"/>
      <c r="I244" s="218"/>
      <c r="J244" s="229">
        <f>BK244</f>
        <v>0</v>
      </c>
      <c r="K244" s="215"/>
      <c r="L244" s="220"/>
      <c r="M244" s="221"/>
      <c r="N244" s="222"/>
      <c r="O244" s="222"/>
      <c r="P244" s="223">
        <f>SUM(P245:P246)</f>
        <v>0</v>
      </c>
      <c r="Q244" s="222"/>
      <c r="R244" s="223">
        <f>SUM(R245:R246)</f>
        <v>0</v>
      </c>
      <c r="S244" s="222"/>
      <c r="T244" s="224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5" t="s">
        <v>85</v>
      </c>
      <c r="AT244" s="226" t="s">
        <v>77</v>
      </c>
      <c r="AU244" s="226" t="s">
        <v>85</v>
      </c>
      <c r="AY244" s="225" t="s">
        <v>188</v>
      </c>
      <c r="BK244" s="227">
        <f>SUM(BK245:BK246)</f>
        <v>0</v>
      </c>
    </row>
    <row r="245" spans="1:65" s="2" customFormat="1" ht="21.75" customHeight="1">
      <c r="A245" s="40"/>
      <c r="B245" s="41"/>
      <c r="C245" s="230" t="s">
        <v>1245</v>
      </c>
      <c r="D245" s="230" t="s">
        <v>190</v>
      </c>
      <c r="E245" s="231" t="s">
        <v>1064</v>
      </c>
      <c r="F245" s="232" t="s">
        <v>1065</v>
      </c>
      <c r="G245" s="233" t="s">
        <v>251</v>
      </c>
      <c r="H245" s="234">
        <v>2127.897</v>
      </c>
      <c r="I245" s="235"/>
      <c r="J245" s="236">
        <f>ROUND(I245*H245,2)</f>
        <v>0</v>
      </c>
      <c r="K245" s="232" t="s">
        <v>194</v>
      </c>
      <c r="L245" s="46"/>
      <c r="M245" s="237" t="s">
        <v>32</v>
      </c>
      <c r="N245" s="238" t="s">
        <v>49</v>
      </c>
      <c r="O245" s="86"/>
      <c r="P245" s="239">
        <f>O245*H245</f>
        <v>0</v>
      </c>
      <c r="Q245" s="239">
        <v>0</v>
      </c>
      <c r="R245" s="239">
        <f>Q245*H245</f>
        <v>0</v>
      </c>
      <c r="S245" s="239">
        <v>0</v>
      </c>
      <c r="T245" s="24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1" t="s">
        <v>195</v>
      </c>
      <c r="AT245" s="241" t="s">
        <v>190</v>
      </c>
      <c r="AU245" s="241" t="s">
        <v>87</v>
      </c>
      <c r="AY245" s="18" t="s">
        <v>188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8" t="s">
        <v>85</v>
      </c>
      <c r="BK245" s="242">
        <f>ROUND(I245*H245,2)</f>
        <v>0</v>
      </c>
      <c r="BL245" s="18" t="s">
        <v>195</v>
      </c>
      <c r="BM245" s="241" t="s">
        <v>1066</v>
      </c>
    </row>
    <row r="246" spans="1:47" s="2" customFormat="1" ht="12">
      <c r="A246" s="40"/>
      <c r="B246" s="41"/>
      <c r="C246" s="42"/>
      <c r="D246" s="243" t="s">
        <v>197</v>
      </c>
      <c r="E246" s="42"/>
      <c r="F246" s="244" t="s">
        <v>1067</v>
      </c>
      <c r="G246" s="42"/>
      <c r="H246" s="42"/>
      <c r="I246" s="150"/>
      <c r="J246" s="42"/>
      <c r="K246" s="42"/>
      <c r="L246" s="46"/>
      <c r="M246" s="293"/>
      <c r="N246" s="294"/>
      <c r="O246" s="295"/>
      <c r="P246" s="295"/>
      <c r="Q246" s="295"/>
      <c r="R246" s="295"/>
      <c r="S246" s="295"/>
      <c r="T246" s="296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8" t="s">
        <v>197</v>
      </c>
      <c r="AU246" s="18" t="s">
        <v>87</v>
      </c>
    </row>
    <row r="247" spans="1:31" s="2" customFormat="1" ht="6.95" customHeight="1">
      <c r="A247" s="40"/>
      <c r="B247" s="61"/>
      <c r="C247" s="62"/>
      <c r="D247" s="62"/>
      <c r="E247" s="62"/>
      <c r="F247" s="62"/>
      <c r="G247" s="62"/>
      <c r="H247" s="62"/>
      <c r="I247" s="178"/>
      <c r="J247" s="62"/>
      <c r="K247" s="62"/>
      <c r="L247" s="46"/>
      <c r="M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</row>
  </sheetData>
  <sheetProtection password="CC35" sheet="1" objects="1" scenarios="1" formatColumns="0" formatRows="0" autoFilter="0"/>
  <autoFilter ref="C98:K24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154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939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1103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1246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ROUND(J96,2)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ROUND((SUM(BE96:BE159)),2)</f>
        <v>0</v>
      </c>
      <c r="G37" s="40"/>
      <c r="H37" s="40"/>
      <c r="I37" s="167">
        <v>0.21</v>
      </c>
      <c r="J37" s="166">
        <f>ROUND(((SUM(BE96:BE159))*I37),2)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ROUND((SUM(BF96:BF159)),2)</f>
        <v>0</v>
      </c>
      <c r="G38" s="40"/>
      <c r="H38" s="40"/>
      <c r="I38" s="167">
        <v>0.15</v>
      </c>
      <c r="J38" s="166">
        <f>ROUND(((SUM(BF96:BF159))*I38),2)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ROUND((SUM(BG96:BG159)),2)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ROUND((SUM(BH96:BH159)),2)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ROUND((SUM(BI96:BI159)),2)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939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1103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B3.03.02 - SO 100_Silnice II/605_propustek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J96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J97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169</v>
      </c>
      <c r="E69" s="198"/>
      <c r="F69" s="198"/>
      <c r="G69" s="198"/>
      <c r="H69" s="198"/>
      <c r="I69" s="199"/>
      <c r="J69" s="200">
        <f>J98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1247</v>
      </c>
      <c r="E70" s="198"/>
      <c r="F70" s="198"/>
      <c r="G70" s="198"/>
      <c r="H70" s="198"/>
      <c r="I70" s="199"/>
      <c r="J70" s="200">
        <f>J131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6"/>
      <c r="C71" s="126"/>
      <c r="D71" s="197" t="s">
        <v>171</v>
      </c>
      <c r="E71" s="198"/>
      <c r="F71" s="198"/>
      <c r="G71" s="198"/>
      <c r="H71" s="198"/>
      <c r="I71" s="199"/>
      <c r="J71" s="200">
        <f>J145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323</v>
      </c>
      <c r="E72" s="198"/>
      <c r="F72" s="198"/>
      <c r="G72" s="198"/>
      <c r="H72" s="198"/>
      <c r="I72" s="199"/>
      <c r="J72" s="200">
        <f>J157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150"/>
      <c r="J73" s="42"/>
      <c r="K73" s="42"/>
      <c r="L73" s="151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178"/>
      <c r="J74" s="62"/>
      <c r="K74" s="62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181"/>
      <c r="J78" s="64"/>
      <c r="K78" s="64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4" t="s">
        <v>173</v>
      </c>
      <c r="D79" s="42"/>
      <c r="E79" s="42"/>
      <c r="F79" s="42"/>
      <c r="G79" s="42"/>
      <c r="H79" s="42"/>
      <c r="I79" s="150"/>
      <c r="J79" s="42"/>
      <c r="K79" s="42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16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82" t="str">
        <f>E7</f>
        <v>II/605 Mýto</v>
      </c>
      <c r="F82" s="33"/>
      <c r="G82" s="33"/>
      <c r="H82" s="33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2"/>
      <c r="C83" s="33" t="s">
        <v>158</v>
      </c>
      <c r="D83" s="23"/>
      <c r="E83" s="23"/>
      <c r="F83" s="23"/>
      <c r="G83" s="23"/>
      <c r="H83" s="23"/>
      <c r="I83" s="141"/>
      <c r="J83" s="23"/>
      <c r="K83" s="23"/>
      <c r="L83" s="21"/>
    </row>
    <row r="84" spans="2:12" s="1" customFormat="1" ht="16.5" customHeight="1">
      <c r="B84" s="22"/>
      <c r="C84" s="23"/>
      <c r="D84" s="23"/>
      <c r="E84" s="182" t="s">
        <v>939</v>
      </c>
      <c r="F84" s="23"/>
      <c r="G84" s="23"/>
      <c r="H84" s="23"/>
      <c r="I84" s="141"/>
      <c r="J84" s="23"/>
      <c r="K84" s="23"/>
      <c r="L84" s="21"/>
    </row>
    <row r="85" spans="2:12" s="1" customFormat="1" ht="12" customHeight="1">
      <c r="B85" s="22"/>
      <c r="C85" s="33" t="s">
        <v>160</v>
      </c>
      <c r="D85" s="23"/>
      <c r="E85" s="23"/>
      <c r="F85" s="23"/>
      <c r="G85" s="23"/>
      <c r="H85" s="23"/>
      <c r="I85" s="141"/>
      <c r="J85" s="23"/>
      <c r="K85" s="23"/>
      <c r="L85" s="21"/>
    </row>
    <row r="86" spans="1:31" s="2" customFormat="1" ht="16.5" customHeight="1">
      <c r="A86" s="40"/>
      <c r="B86" s="41"/>
      <c r="C86" s="42"/>
      <c r="D86" s="42"/>
      <c r="E86" s="183" t="s">
        <v>1103</v>
      </c>
      <c r="F86" s="42"/>
      <c r="G86" s="42"/>
      <c r="H86" s="42"/>
      <c r="I86" s="150"/>
      <c r="J86" s="42"/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162</v>
      </c>
      <c r="D87" s="42"/>
      <c r="E87" s="42"/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E13</f>
        <v>B3.03.02 - SO 100_Silnice II/605_propustek</v>
      </c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22</v>
      </c>
      <c r="D90" s="42"/>
      <c r="E90" s="42"/>
      <c r="F90" s="28" t="str">
        <f>F16</f>
        <v>Mýto v Čechách</v>
      </c>
      <c r="G90" s="42"/>
      <c r="H90" s="42"/>
      <c r="I90" s="153" t="s">
        <v>24</v>
      </c>
      <c r="J90" s="74" t="str">
        <f>IF(J16="","",J16)</f>
        <v>4. 3. 2020</v>
      </c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30</v>
      </c>
      <c r="D92" s="42"/>
      <c r="E92" s="42"/>
      <c r="F92" s="28" t="str">
        <f>E19</f>
        <v>Město Mýto</v>
      </c>
      <c r="G92" s="42"/>
      <c r="H92" s="42"/>
      <c r="I92" s="153" t="s">
        <v>37</v>
      </c>
      <c r="J92" s="38" t="str">
        <f>E25</f>
        <v>Road Project s.r.o.</v>
      </c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35</v>
      </c>
      <c r="D93" s="42"/>
      <c r="E93" s="42"/>
      <c r="F93" s="28" t="str">
        <f>IF(E22="","",E22)</f>
        <v>Vyplň údaj</v>
      </c>
      <c r="G93" s="42"/>
      <c r="H93" s="42"/>
      <c r="I93" s="153" t="s">
        <v>40</v>
      </c>
      <c r="J93" s="38" t="str">
        <f>E28</f>
        <v>Area Projekt s.r.o.</v>
      </c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150"/>
      <c r="J94" s="42"/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202"/>
      <c r="B95" s="203"/>
      <c r="C95" s="204" t="s">
        <v>174</v>
      </c>
      <c r="D95" s="205" t="s">
        <v>63</v>
      </c>
      <c r="E95" s="205" t="s">
        <v>59</v>
      </c>
      <c r="F95" s="205" t="s">
        <v>60</v>
      </c>
      <c r="G95" s="205" t="s">
        <v>175</v>
      </c>
      <c r="H95" s="205" t="s">
        <v>176</v>
      </c>
      <c r="I95" s="206" t="s">
        <v>177</v>
      </c>
      <c r="J95" s="205" t="s">
        <v>166</v>
      </c>
      <c r="K95" s="207" t="s">
        <v>178</v>
      </c>
      <c r="L95" s="208"/>
      <c r="M95" s="94" t="s">
        <v>32</v>
      </c>
      <c r="N95" s="95" t="s">
        <v>48</v>
      </c>
      <c r="O95" s="95" t="s">
        <v>179</v>
      </c>
      <c r="P95" s="95" t="s">
        <v>180</v>
      </c>
      <c r="Q95" s="95" t="s">
        <v>181</v>
      </c>
      <c r="R95" s="95" t="s">
        <v>182</v>
      </c>
      <c r="S95" s="95" t="s">
        <v>183</v>
      </c>
      <c r="T95" s="96" t="s">
        <v>184</v>
      </c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</row>
    <row r="96" spans="1:63" s="2" customFormat="1" ht="22.8" customHeight="1">
      <c r="A96" s="40"/>
      <c r="B96" s="41"/>
      <c r="C96" s="101" t="s">
        <v>185</v>
      </c>
      <c r="D96" s="42"/>
      <c r="E96" s="42"/>
      <c r="F96" s="42"/>
      <c r="G96" s="42"/>
      <c r="H96" s="42"/>
      <c r="I96" s="150"/>
      <c r="J96" s="209">
        <f>BK96</f>
        <v>0</v>
      </c>
      <c r="K96" s="42"/>
      <c r="L96" s="46"/>
      <c r="M96" s="97"/>
      <c r="N96" s="210"/>
      <c r="O96" s="98"/>
      <c r="P96" s="211">
        <f>P97</f>
        <v>0</v>
      </c>
      <c r="Q96" s="98"/>
      <c r="R96" s="211">
        <f>R97</f>
        <v>140.9741798</v>
      </c>
      <c r="S96" s="98"/>
      <c r="T96" s="212">
        <f>T97</f>
        <v>5.159999999999999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8" t="s">
        <v>77</v>
      </c>
      <c r="AU96" s="18" t="s">
        <v>167</v>
      </c>
      <c r="BK96" s="213">
        <f>BK97</f>
        <v>0</v>
      </c>
    </row>
    <row r="97" spans="1:63" s="12" customFormat="1" ht="25.9" customHeight="1">
      <c r="A97" s="12"/>
      <c r="B97" s="214"/>
      <c r="C97" s="215"/>
      <c r="D97" s="216" t="s">
        <v>77</v>
      </c>
      <c r="E97" s="217" t="s">
        <v>186</v>
      </c>
      <c r="F97" s="217" t="s">
        <v>187</v>
      </c>
      <c r="G97" s="215"/>
      <c r="H97" s="215"/>
      <c r="I97" s="218"/>
      <c r="J97" s="219">
        <f>BK97</f>
        <v>0</v>
      </c>
      <c r="K97" s="215"/>
      <c r="L97" s="220"/>
      <c r="M97" s="221"/>
      <c r="N97" s="222"/>
      <c r="O97" s="222"/>
      <c r="P97" s="223">
        <f>P98+P131+P145+P157</f>
        <v>0</v>
      </c>
      <c r="Q97" s="222"/>
      <c r="R97" s="223">
        <f>R98+R131+R145+R157</f>
        <v>140.9741798</v>
      </c>
      <c r="S97" s="222"/>
      <c r="T97" s="224">
        <f>T98+T131+T145+T157</f>
        <v>5.159999999999999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5" t="s">
        <v>85</v>
      </c>
      <c r="AT97" s="226" t="s">
        <v>77</v>
      </c>
      <c r="AU97" s="226" t="s">
        <v>78</v>
      </c>
      <c r="AY97" s="225" t="s">
        <v>188</v>
      </c>
      <c r="BK97" s="227">
        <f>BK98+BK131+BK145+BK157</f>
        <v>0</v>
      </c>
    </row>
    <row r="98" spans="1:63" s="12" customFormat="1" ht="22.8" customHeight="1">
      <c r="A98" s="12"/>
      <c r="B98" s="214"/>
      <c r="C98" s="215"/>
      <c r="D98" s="216" t="s">
        <v>77</v>
      </c>
      <c r="E98" s="228" t="s">
        <v>85</v>
      </c>
      <c r="F98" s="228" t="s">
        <v>189</v>
      </c>
      <c r="G98" s="215"/>
      <c r="H98" s="215"/>
      <c r="I98" s="218"/>
      <c r="J98" s="229">
        <f>BK98</f>
        <v>0</v>
      </c>
      <c r="K98" s="215"/>
      <c r="L98" s="220"/>
      <c r="M98" s="221"/>
      <c r="N98" s="222"/>
      <c r="O98" s="222"/>
      <c r="P98" s="223">
        <f>SUM(P99:P130)</f>
        <v>0</v>
      </c>
      <c r="Q98" s="222"/>
      <c r="R98" s="223">
        <f>SUM(R99:R130)</f>
        <v>96.398</v>
      </c>
      <c r="S98" s="222"/>
      <c r="T98" s="224">
        <f>SUM(T99:T130)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5" t="s">
        <v>85</v>
      </c>
      <c r="AT98" s="226" t="s">
        <v>77</v>
      </c>
      <c r="AU98" s="226" t="s">
        <v>85</v>
      </c>
      <c r="AY98" s="225" t="s">
        <v>188</v>
      </c>
      <c r="BK98" s="227">
        <f>SUM(BK99:BK130)</f>
        <v>0</v>
      </c>
    </row>
    <row r="99" spans="1:65" s="2" customFormat="1" ht="21.75" customHeight="1">
      <c r="A99" s="40"/>
      <c r="B99" s="41"/>
      <c r="C99" s="230" t="s">
        <v>85</v>
      </c>
      <c r="D99" s="230" t="s">
        <v>190</v>
      </c>
      <c r="E99" s="231" t="s">
        <v>1248</v>
      </c>
      <c r="F99" s="232" t="s">
        <v>1249</v>
      </c>
      <c r="G99" s="233" t="s">
        <v>220</v>
      </c>
      <c r="H99" s="234">
        <v>88</v>
      </c>
      <c r="I99" s="235"/>
      <c r="J99" s="236">
        <f>ROUND(I99*H99,2)</f>
        <v>0</v>
      </c>
      <c r="K99" s="232" t="s">
        <v>194</v>
      </c>
      <c r="L99" s="46"/>
      <c r="M99" s="237" t="s">
        <v>32</v>
      </c>
      <c r="N99" s="238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</v>
      </c>
      <c r="T99" s="24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195</v>
      </c>
      <c r="AT99" s="241" t="s">
        <v>190</v>
      </c>
      <c r="AU99" s="241" t="s">
        <v>87</v>
      </c>
      <c r="AY99" s="18" t="s">
        <v>188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8" t="s">
        <v>85</v>
      </c>
      <c r="BK99" s="242">
        <f>ROUND(I99*H99,2)</f>
        <v>0</v>
      </c>
      <c r="BL99" s="18" t="s">
        <v>195</v>
      </c>
      <c r="BM99" s="241" t="s">
        <v>1250</v>
      </c>
    </row>
    <row r="100" spans="1:47" s="2" customFormat="1" ht="12">
      <c r="A100" s="40"/>
      <c r="B100" s="41"/>
      <c r="C100" s="42"/>
      <c r="D100" s="243" t="s">
        <v>197</v>
      </c>
      <c r="E100" s="42"/>
      <c r="F100" s="244" t="s">
        <v>1251</v>
      </c>
      <c r="G100" s="42"/>
      <c r="H100" s="42"/>
      <c r="I100" s="150"/>
      <c r="J100" s="42"/>
      <c r="K100" s="42"/>
      <c r="L100" s="46"/>
      <c r="M100" s="245"/>
      <c r="N100" s="246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197</v>
      </c>
      <c r="AU100" s="18" t="s">
        <v>87</v>
      </c>
    </row>
    <row r="101" spans="1:51" s="13" customFormat="1" ht="12">
      <c r="A101" s="13"/>
      <c r="B101" s="247"/>
      <c r="C101" s="248"/>
      <c r="D101" s="243" t="s">
        <v>199</v>
      </c>
      <c r="E101" s="249" t="s">
        <v>32</v>
      </c>
      <c r="F101" s="250" t="s">
        <v>1252</v>
      </c>
      <c r="G101" s="248"/>
      <c r="H101" s="251">
        <v>88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7" t="s">
        <v>199</v>
      </c>
      <c r="AU101" s="257" t="s">
        <v>87</v>
      </c>
      <c r="AV101" s="13" t="s">
        <v>87</v>
      </c>
      <c r="AW101" s="13" t="s">
        <v>39</v>
      </c>
      <c r="AX101" s="13" t="s">
        <v>85</v>
      </c>
      <c r="AY101" s="257" t="s">
        <v>188</v>
      </c>
    </row>
    <row r="102" spans="1:65" s="2" customFormat="1" ht="21.75" customHeight="1">
      <c r="A102" s="40"/>
      <c r="B102" s="41"/>
      <c r="C102" s="230" t="s">
        <v>87</v>
      </c>
      <c r="D102" s="230" t="s">
        <v>190</v>
      </c>
      <c r="E102" s="231" t="s">
        <v>1253</v>
      </c>
      <c r="F102" s="232" t="s">
        <v>1254</v>
      </c>
      <c r="G102" s="233" t="s">
        <v>220</v>
      </c>
      <c r="H102" s="234">
        <v>14.976</v>
      </c>
      <c r="I102" s="235"/>
      <c r="J102" s="236">
        <f>ROUND(I102*H102,2)</f>
        <v>0</v>
      </c>
      <c r="K102" s="232" t="s">
        <v>194</v>
      </c>
      <c r="L102" s="46"/>
      <c r="M102" s="237" t="s">
        <v>32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195</v>
      </c>
      <c r="AT102" s="241" t="s">
        <v>190</v>
      </c>
      <c r="AU102" s="241" t="s">
        <v>87</v>
      </c>
      <c r="AY102" s="18" t="s">
        <v>188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8" t="s">
        <v>85</v>
      </c>
      <c r="BK102" s="242">
        <f>ROUND(I102*H102,2)</f>
        <v>0</v>
      </c>
      <c r="BL102" s="18" t="s">
        <v>195</v>
      </c>
      <c r="BM102" s="241" t="s">
        <v>1255</v>
      </c>
    </row>
    <row r="103" spans="1:47" s="2" customFormat="1" ht="12">
      <c r="A103" s="40"/>
      <c r="B103" s="41"/>
      <c r="C103" s="42"/>
      <c r="D103" s="243" t="s">
        <v>197</v>
      </c>
      <c r="E103" s="42"/>
      <c r="F103" s="244" t="s">
        <v>1256</v>
      </c>
      <c r="G103" s="42"/>
      <c r="H103" s="42"/>
      <c r="I103" s="150"/>
      <c r="J103" s="42"/>
      <c r="K103" s="42"/>
      <c r="L103" s="46"/>
      <c r="M103" s="245"/>
      <c r="N103" s="24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197</v>
      </c>
      <c r="AU103" s="18" t="s">
        <v>87</v>
      </c>
    </row>
    <row r="104" spans="1:51" s="13" customFormat="1" ht="12">
      <c r="A104" s="13"/>
      <c r="B104" s="247"/>
      <c r="C104" s="248"/>
      <c r="D104" s="243" t="s">
        <v>199</v>
      </c>
      <c r="E104" s="249" t="s">
        <v>32</v>
      </c>
      <c r="F104" s="250" t="s">
        <v>1257</v>
      </c>
      <c r="G104" s="248"/>
      <c r="H104" s="251">
        <v>14.976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7" t="s">
        <v>199</v>
      </c>
      <c r="AU104" s="257" t="s">
        <v>87</v>
      </c>
      <c r="AV104" s="13" t="s">
        <v>87</v>
      </c>
      <c r="AW104" s="13" t="s">
        <v>39</v>
      </c>
      <c r="AX104" s="13" t="s">
        <v>85</v>
      </c>
      <c r="AY104" s="257" t="s">
        <v>188</v>
      </c>
    </row>
    <row r="105" spans="1:65" s="2" customFormat="1" ht="21.75" customHeight="1">
      <c r="A105" s="40"/>
      <c r="B105" s="41"/>
      <c r="C105" s="230" t="s">
        <v>95</v>
      </c>
      <c r="D105" s="230" t="s">
        <v>190</v>
      </c>
      <c r="E105" s="231" t="s">
        <v>958</v>
      </c>
      <c r="F105" s="232" t="s">
        <v>959</v>
      </c>
      <c r="G105" s="233" t="s">
        <v>220</v>
      </c>
      <c r="H105" s="234">
        <v>21</v>
      </c>
      <c r="I105" s="235"/>
      <c r="J105" s="236">
        <f>ROUND(I105*H105,2)</f>
        <v>0</v>
      </c>
      <c r="K105" s="232" t="s">
        <v>194</v>
      </c>
      <c r="L105" s="46"/>
      <c r="M105" s="237" t="s">
        <v>32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195</v>
      </c>
      <c r="AT105" s="241" t="s">
        <v>190</v>
      </c>
      <c r="AU105" s="241" t="s">
        <v>87</v>
      </c>
      <c r="AY105" s="18" t="s">
        <v>188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8" t="s">
        <v>85</v>
      </c>
      <c r="BK105" s="242">
        <f>ROUND(I105*H105,2)</f>
        <v>0</v>
      </c>
      <c r="BL105" s="18" t="s">
        <v>195</v>
      </c>
      <c r="BM105" s="241" t="s">
        <v>1258</v>
      </c>
    </row>
    <row r="106" spans="1:47" s="2" customFormat="1" ht="12">
      <c r="A106" s="40"/>
      <c r="B106" s="41"/>
      <c r="C106" s="42"/>
      <c r="D106" s="243" t="s">
        <v>197</v>
      </c>
      <c r="E106" s="42"/>
      <c r="F106" s="244" t="s">
        <v>961</v>
      </c>
      <c r="G106" s="42"/>
      <c r="H106" s="42"/>
      <c r="I106" s="150"/>
      <c r="J106" s="42"/>
      <c r="K106" s="42"/>
      <c r="L106" s="46"/>
      <c r="M106" s="245"/>
      <c r="N106" s="24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197</v>
      </c>
      <c r="AU106" s="18" t="s">
        <v>87</v>
      </c>
    </row>
    <row r="107" spans="1:51" s="13" customFormat="1" ht="12">
      <c r="A107" s="13"/>
      <c r="B107" s="247"/>
      <c r="C107" s="248"/>
      <c r="D107" s="243" t="s">
        <v>199</v>
      </c>
      <c r="E107" s="249" t="s">
        <v>32</v>
      </c>
      <c r="F107" s="250" t="s">
        <v>1259</v>
      </c>
      <c r="G107" s="248"/>
      <c r="H107" s="251">
        <v>21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7" t="s">
        <v>199</v>
      </c>
      <c r="AU107" s="257" t="s">
        <v>87</v>
      </c>
      <c r="AV107" s="13" t="s">
        <v>87</v>
      </c>
      <c r="AW107" s="13" t="s">
        <v>39</v>
      </c>
      <c r="AX107" s="13" t="s">
        <v>85</v>
      </c>
      <c r="AY107" s="257" t="s">
        <v>188</v>
      </c>
    </row>
    <row r="108" spans="1:65" s="2" customFormat="1" ht="21.75" customHeight="1">
      <c r="A108" s="40"/>
      <c r="B108" s="41"/>
      <c r="C108" s="230" t="s">
        <v>195</v>
      </c>
      <c r="D108" s="230" t="s">
        <v>190</v>
      </c>
      <c r="E108" s="231" t="s">
        <v>232</v>
      </c>
      <c r="F108" s="232" t="s">
        <v>233</v>
      </c>
      <c r="G108" s="233" t="s">
        <v>220</v>
      </c>
      <c r="H108" s="234">
        <v>123.976</v>
      </c>
      <c r="I108" s="235"/>
      <c r="J108" s="236">
        <f>ROUND(I108*H108,2)</f>
        <v>0</v>
      </c>
      <c r="K108" s="232" t="s">
        <v>194</v>
      </c>
      <c r="L108" s="46"/>
      <c r="M108" s="237" t="s">
        <v>32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195</v>
      </c>
      <c r="AT108" s="241" t="s">
        <v>190</v>
      </c>
      <c r="AU108" s="241" t="s">
        <v>87</v>
      </c>
      <c r="AY108" s="18" t="s">
        <v>188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8" t="s">
        <v>85</v>
      </c>
      <c r="BK108" s="242">
        <f>ROUND(I108*H108,2)</f>
        <v>0</v>
      </c>
      <c r="BL108" s="18" t="s">
        <v>195</v>
      </c>
      <c r="BM108" s="241" t="s">
        <v>1260</v>
      </c>
    </row>
    <row r="109" spans="1:47" s="2" customFormat="1" ht="12">
      <c r="A109" s="40"/>
      <c r="B109" s="41"/>
      <c r="C109" s="42"/>
      <c r="D109" s="243" t="s">
        <v>197</v>
      </c>
      <c r="E109" s="42"/>
      <c r="F109" s="244" t="s">
        <v>235</v>
      </c>
      <c r="G109" s="42"/>
      <c r="H109" s="42"/>
      <c r="I109" s="150"/>
      <c r="J109" s="42"/>
      <c r="K109" s="42"/>
      <c r="L109" s="46"/>
      <c r="M109" s="245"/>
      <c r="N109" s="24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197</v>
      </c>
      <c r="AU109" s="18" t="s">
        <v>87</v>
      </c>
    </row>
    <row r="110" spans="1:51" s="13" customFormat="1" ht="12">
      <c r="A110" s="13"/>
      <c r="B110" s="247"/>
      <c r="C110" s="248"/>
      <c r="D110" s="243" t="s">
        <v>199</v>
      </c>
      <c r="E110" s="249" t="s">
        <v>32</v>
      </c>
      <c r="F110" s="250" t="s">
        <v>1261</v>
      </c>
      <c r="G110" s="248"/>
      <c r="H110" s="251">
        <v>123.976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7" t="s">
        <v>199</v>
      </c>
      <c r="AU110" s="257" t="s">
        <v>87</v>
      </c>
      <c r="AV110" s="13" t="s">
        <v>87</v>
      </c>
      <c r="AW110" s="13" t="s">
        <v>39</v>
      </c>
      <c r="AX110" s="13" t="s">
        <v>85</v>
      </c>
      <c r="AY110" s="257" t="s">
        <v>188</v>
      </c>
    </row>
    <row r="111" spans="1:65" s="2" customFormat="1" ht="33" customHeight="1">
      <c r="A111" s="40"/>
      <c r="B111" s="41"/>
      <c r="C111" s="230" t="s">
        <v>217</v>
      </c>
      <c r="D111" s="230" t="s">
        <v>190</v>
      </c>
      <c r="E111" s="231" t="s">
        <v>595</v>
      </c>
      <c r="F111" s="232" t="s">
        <v>596</v>
      </c>
      <c r="G111" s="233" t="s">
        <v>220</v>
      </c>
      <c r="H111" s="234">
        <v>1239.76</v>
      </c>
      <c r="I111" s="235"/>
      <c r="J111" s="236">
        <f>ROUND(I111*H111,2)</f>
        <v>0</v>
      </c>
      <c r="K111" s="232" t="s">
        <v>194</v>
      </c>
      <c r="L111" s="46"/>
      <c r="M111" s="237" t="s">
        <v>32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195</v>
      </c>
      <c r="AT111" s="241" t="s">
        <v>190</v>
      </c>
      <c r="AU111" s="241" t="s">
        <v>87</v>
      </c>
      <c r="AY111" s="18" t="s">
        <v>188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8" t="s">
        <v>85</v>
      </c>
      <c r="BK111" s="242">
        <f>ROUND(I111*H111,2)</f>
        <v>0</v>
      </c>
      <c r="BL111" s="18" t="s">
        <v>195</v>
      </c>
      <c r="BM111" s="241" t="s">
        <v>1262</v>
      </c>
    </row>
    <row r="112" spans="1:47" s="2" customFormat="1" ht="12">
      <c r="A112" s="40"/>
      <c r="B112" s="41"/>
      <c r="C112" s="42"/>
      <c r="D112" s="243" t="s">
        <v>197</v>
      </c>
      <c r="E112" s="42"/>
      <c r="F112" s="244" t="s">
        <v>598</v>
      </c>
      <c r="G112" s="42"/>
      <c r="H112" s="42"/>
      <c r="I112" s="150"/>
      <c r="J112" s="42"/>
      <c r="K112" s="42"/>
      <c r="L112" s="46"/>
      <c r="M112" s="245"/>
      <c r="N112" s="24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197</v>
      </c>
      <c r="AU112" s="18" t="s">
        <v>87</v>
      </c>
    </row>
    <row r="113" spans="1:51" s="13" customFormat="1" ht="12">
      <c r="A113" s="13"/>
      <c r="B113" s="247"/>
      <c r="C113" s="248"/>
      <c r="D113" s="243" t="s">
        <v>199</v>
      </c>
      <c r="E113" s="248"/>
      <c r="F113" s="250" t="s">
        <v>1263</v>
      </c>
      <c r="G113" s="248"/>
      <c r="H113" s="251">
        <v>1239.76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7" t="s">
        <v>199</v>
      </c>
      <c r="AU113" s="257" t="s">
        <v>87</v>
      </c>
      <c r="AV113" s="13" t="s">
        <v>87</v>
      </c>
      <c r="AW113" s="13" t="s">
        <v>4</v>
      </c>
      <c r="AX113" s="13" t="s">
        <v>85</v>
      </c>
      <c r="AY113" s="257" t="s">
        <v>188</v>
      </c>
    </row>
    <row r="114" spans="1:65" s="2" customFormat="1" ht="21.75" customHeight="1">
      <c r="A114" s="40"/>
      <c r="B114" s="41"/>
      <c r="C114" s="230" t="s">
        <v>224</v>
      </c>
      <c r="D114" s="230" t="s">
        <v>190</v>
      </c>
      <c r="E114" s="231" t="s">
        <v>249</v>
      </c>
      <c r="F114" s="232" t="s">
        <v>1264</v>
      </c>
      <c r="G114" s="233" t="s">
        <v>251</v>
      </c>
      <c r="H114" s="234">
        <v>204.56</v>
      </c>
      <c r="I114" s="235"/>
      <c r="J114" s="236">
        <f>ROUND(I114*H114,2)</f>
        <v>0</v>
      </c>
      <c r="K114" s="232" t="s">
        <v>194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195</v>
      </c>
      <c r="AT114" s="241" t="s">
        <v>190</v>
      </c>
      <c r="AU114" s="241" t="s">
        <v>87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195</v>
      </c>
      <c r="BM114" s="241" t="s">
        <v>1265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319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87</v>
      </c>
    </row>
    <row r="116" spans="1:51" s="13" customFormat="1" ht="12">
      <c r="A116" s="13"/>
      <c r="B116" s="247"/>
      <c r="C116" s="248"/>
      <c r="D116" s="243" t="s">
        <v>199</v>
      </c>
      <c r="E116" s="248"/>
      <c r="F116" s="250" t="s">
        <v>1266</v>
      </c>
      <c r="G116" s="248"/>
      <c r="H116" s="251">
        <v>204.56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7" t="s">
        <v>199</v>
      </c>
      <c r="AU116" s="257" t="s">
        <v>87</v>
      </c>
      <c r="AV116" s="13" t="s">
        <v>87</v>
      </c>
      <c r="AW116" s="13" t="s">
        <v>4</v>
      </c>
      <c r="AX116" s="13" t="s">
        <v>85</v>
      </c>
      <c r="AY116" s="257" t="s">
        <v>188</v>
      </c>
    </row>
    <row r="117" spans="1:65" s="2" customFormat="1" ht="16.5" customHeight="1">
      <c r="A117" s="40"/>
      <c r="B117" s="41"/>
      <c r="C117" s="230" t="s">
        <v>231</v>
      </c>
      <c r="D117" s="230" t="s">
        <v>190</v>
      </c>
      <c r="E117" s="231" t="s">
        <v>602</v>
      </c>
      <c r="F117" s="232" t="s">
        <v>245</v>
      </c>
      <c r="G117" s="233" t="s">
        <v>220</v>
      </c>
      <c r="H117" s="234">
        <v>123.976</v>
      </c>
      <c r="I117" s="235"/>
      <c r="J117" s="236">
        <f>ROUND(I117*H117,2)</f>
        <v>0</v>
      </c>
      <c r="K117" s="232" t="s">
        <v>194</v>
      </c>
      <c r="L117" s="46"/>
      <c r="M117" s="237" t="s">
        <v>32</v>
      </c>
      <c r="N117" s="238" t="s">
        <v>49</v>
      </c>
      <c r="O117" s="86"/>
      <c r="P117" s="239">
        <f>O117*H117</f>
        <v>0</v>
      </c>
      <c r="Q117" s="239">
        <v>0</v>
      </c>
      <c r="R117" s="239">
        <f>Q117*H117</f>
        <v>0</v>
      </c>
      <c r="S117" s="239">
        <v>0</v>
      </c>
      <c r="T117" s="24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1" t="s">
        <v>195</v>
      </c>
      <c r="AT117" s="241" t="s">
        <v>190</v>
      </c>
      <c r="AU117" s="241" t="s">
        <v>87</v>
      </c>
      <c r="AY117" s="18" t="s">
        <v>188</v>
      </c>
      <c r="BE117" s="242">
        <f>IF(N117="základní",J117,0)</f>
        <v>0</v>
      </c>
      <c r="BF117" s="242">
        <f>IF(N117="snížená",J117,0)</f>
        <v>0</v>
      </c>
      <c r="BG117" s="242">
        <f>IF(N117="zákl. přenesená",J117,0)</f>
        <v>0</v>
      </c>
      <c r="BH117" s="242">
        <f>IF(N117="sníž. přenesená",J117,0)</f>
        <v>0</v>
      </c>
      <c r="BI117" s="242">
        <f>IF(N117="nulová",J117,0)</f>
        <v>0</v>
      </c>
      <c r="BJ117" s="18" t="s">
        <v>85</v>
      </c>
      <c r="BK117" s="242">
        <f>ROUND(I117*H117,2)</f>
        <v>0</v>
      </c>
      <c r="BL117" s="18" t="s">
        <v>195</v>
      </c>
      <c r="BM117" s="241" t="s">
        <v>1267</v>
      </c>
    </row>
    <row r="118" spans="1:47" s="2" customFormat="1" ht="12">
      <c r="A118" s="40"/>
      <c r="B118" s="41"/>
      <c r="C118" s="42"/>
      <c r="D118" s="243" t="s">
        <v>197</v>
      </c>
      <c r="E118" s="42"/>
      <c r="F118" s="244" t="s">
        <v>247</v>
      </c>
      <c r="G118" s="42"/>
      <c r="H118" s="42"/>
      <c r="I118" s="150"/>
      <c r="J118" s="42"/>
      <c r="K118" s="42"/>
      <c r="L118" s="46"/>
      <c r="M118" s="245"/>
      <c r="N118" s="24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197</v>
      </c>
      <c r="AU118" s="18" t="s">
        <v>87</v>
      </c>
    </row>
    <row r="119" spans="1:65" s="2" customFormat="1" ht="21.75" customHeight="1">
      <c r="A119" s="40"/>
      <c r="B119" s="41"/>
      <c r="C119" s="230" t="s">
        <v>237</v>
      </c>
      <c r="D119" s="230" t="s">
        <v>190</v>
      </c>
      <c r="E119" s="231" t="s">
        <v>1268</v>
      </c>
      <c r="F119" s="232" t="s">
        <v>1269</v>
      </c>
      <c r="G119" s="233" t="s">
        <v>220</v>
      </c>
      <c r="H119" s="234">
        <v>120.06</v>
      </c>
      <c r="I119" s="235"/>
      <c r="J119" s="236">
        <f>ROUND(I119*H119,2)</f>
        <v>0</v>
      </c>
      <c r="K119" s="232" t="s">
        <v>194</v>
      </c>
      <c r="L119" s="46"/>
      <c r="M119" s="237" t="s">
        <v>32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195</v>
      </c>
      <c r="AT119" s="241" t="s">
        <v>190</v>
      </c>
      <c r="AU119" s="241" t="s">
        <v>87</v>
      </c>
      <c r="AY119" s="18" t="s">
        <v>188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8" t="s">
        <v>85</v>
      </c>
      <c r="BK119" s="242">
        <f>ROUND(I119*H119,2)</f>
        <v>0</v>
      </c>
      <c r="BL119" s="18" t="s">
        <v>195</v>
      </c>
      <c r="BM119" s="241" t="s">
        <v>1270</v>
      </c>
    </row>
    <row r="120" spans="1:47" s="2" customFormat="1" ht="12">
      <c r="A120" s="40"/>
      <c r="B120" s="41"/>
      <c r="C120" s="42"/>
      <c r="D120" s="243" t="s">
        <v>197</v>
      </c>
      <c r="E120" s="42"/>
      <c r="F120" s="244" t="s">
        <v>1271</v>
      </c>
      <c r="G120" s="42"/>
      <c r="H120" s="42"/>
      <c r="I120" s="150"/>
      <c r="J120" s="42"/>
      <c r="K120" s="42"/>
      <c r="L120" s="46"/>
      <c r="M120" s="245"/>
      <c r="N120" s="24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197</v>
      </c>
      <c r="AU120" s="18" t="s">
        <v>87</v>
      </c>
    </row>
    <row r="121" spans="1:51" s="13" customFormat="1" ht="12">
      <c r="A121" s="13"/>
      <c r="B121" s="247"/>
      <c r="C121" s="248"/>
      <c r="D121" s="243" t="s">
        <v>199</v>
      </c>
      <c r="E121" s="249" t="s">
        <v>32</v>
      </c>
      <c r="F121" s="250" t="s">
        <v>1272</v>
      </c>
      <c r="G121" s="248"/>
      <c r="H121" s="251">
        <v>120.06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7" t="s">
        <v>199</v>
      </c>
      <c r="AU121" s="257" t="s">
        <v>87</v>
      </c>
      <c r="AV121" s="13" t="s">
        <v>87</v>
      </c>
      <c r="AW121" s="13" t="s">
        <v>39</v>
      </c>
      <c r="AX121" s="13" t="s">
        <v>85</v>
      </c>
      <c r="AY121" s="257" t="s">
        <v>188</v>
      </c>
    </row>
    <row r="122" spans="1:65" s="2" customFormat="1" ht="21.75" customHeight="1">
      <c r="A122" s="40"/>
      <c r="B122" s="41"/>
      <c r="C122" s="230" t="s">
        <v>243</v>
      </c>
      <c r="D122" s="230" t="s">
        <v>190</v>
      </c>
      <c r="E122" s="231" t="s">
        <v>1273</v>
      </c>
      <c r="F122" s="232" t="s">
        <v>1274</v>
      </c>
      <c r="G122" s="233" t="s">
        <v>220</v>
      </c>
      <c r="H122" s="234">
        <v>11.232</v>
      </c>
      <c r="I122" s="235"/>
      <c r="J122" s="236">
        <f>ROUND(I122*H122,2)</f>
        <v>0</v>
      </c>
      <c r="K122" s="232" t="s">
        <v>194</v>
      </c>
      <c r="L122" s="46"/>
      <c r="M122" s="237" t="s">
        <v>32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195</v>
      </c>
      <c r="AT122" s="241" t="s">
        <v>190</v>
      </c>
      <c r="AU122" s="241" t="s">
        <v>87</v>
      </c>
      <c r="AY122" s="18" t="s">
        <v>188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8" t="s">
        <v>85</v>
      </c>
      <c r="BK122" s="242">
        <f>ROUND(I122*H122,2)</f>
        <v>0</v>
      </c>
      <c r="BL122" s="18" t="s">
        <v>195</v>
      </c>
      <c r="BM122" s="241" t="s">
        <v>1275</v>
      </c>
    </row>
    <row r="123" spans="1:47" s="2" customFormat="1" ht="12">
      <c r="A123" s="40"/>
      <c r="B123" s="41"/>
      <c r="C123" s="42"/>
      <c r="D123" s="243" t="s">
        <v>197</v>
      </c>
      <c r="E123" s="42"/>
      <c r="F123" s="244" t="s">
        <v>1276</v>
      </c>
      <c r="G123" s="42"/>
      <c r="H123" s="42"/>
      <c r="I123" s="150"/>
      <c r="J123" s="42"/>
      <c r="K123" s="42"/>
      <c r="L123" s="46"/>
      <c r="M123" s="245"/>
      <c r="N123" s="24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197</v>
      </c>
      <c r="AU123" s="18" t="s">
        <v>87</v>
      </c>
    </row>
    <row r="124" spans="1:51" s="13" customFormat="1" ht="12">
      <c r="A124" s="13"/>
      <c r="B124" s="247"/>
      <c r="C124" s="248"/>
      <c r="D124" s="243" t="s">
        <v>199</v>
      </c>
      <c r="E124" s="249" t="s">
        <v>32</v>
      </c>
      <c r="F124" s="250" t="s">
        <v>1277</v>
      </c>
      <c r="G124" s="248"/>
      <c r="H124" s="251">
        <v>11.232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7" t="s">
        <v>199</v>
      </c>
      <c r="AU124" s="257" t="s">
        <v>87</v>
      </c>
      <c r="AV124" s="13" t="s">
        <v>87</v>
      </c>
      <c r="AW124" s="13" t="s">
        <v>39</v>
      </c>
      <c r="AX124" s="13" t="s">
        <v>85</v>
      </c>
      <c r="AY124" s="257" t="s">
        <v>188</v>
      </c>
    </row>
    <row r="125" spans="1:65" s="2" customFormat="1" ht="21.75" customHeight="1">
      <c r="A125" s="40"/>
      <c r="B125" s="41"/>
      <c r="C125" s="230" t="s">
        <v>248</v>
      </c>
      <c r="D125" s="230" t="s">
        <v>190</v>
      </c>
      <c r="E125" s="231" t="s">
        <v>1278</v>
      </c>
      <c r="F125" s="232" t="s">
        <v>1279</v>
      </c>
      <c r="G125" s="233" t="s">
        <v>220</v>
      </c>
      <c r="H125" s="234">
        <v>48.199</v>
      </c>
      <c r="I125" s="235"/>
      <c r="J125" s="236">
        <f>ROUND(I125*H125,2)</f>
        <v>0</v>
      </c>
      <c r="K125" s="232" t="s">
        <v>194</v>
      </c>
      <c r="L125" s="46"/>
      <c r="M125" s="237" t="s">
        <v>32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195</v>
      </c>
      <c r="AT125" s="241" t="s">
        <v>190</v>
      </c>
      <c r="AU125" s="241" t="s">
        <v>87</v>
      </c>
      <c r="AY125" s="18" t="s">
        <v>188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8" t="s">
        <v>85</v>
      </c>
      <c r="BK125" s="242">
        <f>ROUND(I125*H125,2)</f>
        <v>0</v>
      </c>
      <c r="BL125" s="18" t="s">
        <v>195</v>
      </c>
      <c r="BM125" s="241" t="s">
        <v>1280</v>
      </c>
    </row>
    <row r="126" spans="1:47" s="2" customFormat="1" ht="12">
      <c r="A126" s="40"/>
      <c r="B126" s="41"/>
      <c r="C126" s="42"/>
      <c r="D126" s="243" t="s">
        <v>197</v>
      </c>
      <c r="E126" s="42"/>
      <c r="F126" s="244" t="s">
        <v>1281</v>
      </c>
      <c r="G126" s="42"/>
      <c r="H126" s="42"/>
      <c r="I126" s="150"/>
      <c r="J126" s="42"/>
      <c r="K126" s="42"/>
      <c r="L126" s="46"/>
      <c r="M126" s="245"/>
      <c r="N126" s="24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197</v>
      </c>
      <c r="AU126" s="18" t="s">
        <v>87</v>
      </c>
    </row>
    <row r="127" spans="1:51" s="13" customFormat="1" ht="12">
      <c r="A127" s="13"/>
      <c r="B127" s="247"/>
      <c r="C127" s="248"/>
      <c r="D127" s="243" t="s">
        <v>199</v>
      </c>
      <c r="E127" s="249" t="s">
        <v>32</v>
      </c>
      <c r="F127" s="250" t="s">
        <v>1282</v>
      </c>
      <c r="G127" s="248"/>
      <c r="H127" s="251">
        <v>48.199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7" t="s">
        <v>199</v>
      </c>
      <c r="AU127" s="257" t="s">
        <v>87</v>
      </c>
      <c r="AV127" s="13" t="s">
        <v>87</v>
      </c>
      <c r="AW127" s="13" t="s">
        <v>39</v>
      </c>
      <c r="AX127" s="13" t="s">
        <v>85</v>
      </c>
      <c r="AY127" s="257" t="s">
        <v>188</v>
      </c>
    </row>
    <row r="128" spans="1:65" s="2" customFormat="1" ht="16.5" customHeight="1">
      <c r="A128" s="40"/>
      <c r="B128" s="41"/>
      <c r="C128" s="283" t="s">
        <v>256</v>
      </c>
      <c r="D128" s="283" t="s">
        <v>345</v>
      </c>
      <c r="E128" s="284" t="s">
        <v>1283</v>
      </c>
      <c r="F128" s="285" t="s">
        <v>1284</v>
      </c>
      <c r="G128" s="286" t="s">
        <v>251</v>
      </c>
      <c r="H128" s="287">
        <v>96.398</v>
      </c>
      <c r="I128" s="288"/>
      <c r="J128" s="289">
        <f>ROUND(I128*H128,2)</f>
        <v>0</v>
      </c>
      <c r="K128" s="285" t="s">
        <v>194</v>
      </c>
      <c r="L128" s="290"/>
      <c r="M128" s="291" t="s">
        <v>32</v>
      </c>
      <c r="N128" s="292" t="s">
        <v>49</v>
      </c>
      <c r="O128" s="86"/>
      <c r="P128" s="239">
        <f>O128*H128</f>
        <v>0</v>
      </c>
      <c r="Q128" s="239">
        <v>1</v>
      </c>
      <c r="R128" s="239">
        <f>Q128*H128</f>
        <v>96.398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237</v>
      </c>
      <c r="AT128" s="241" t="s">
        <v>345</v>
      </c>
      <c r="AU128" s="241" t="s">
        <v>87</v>
      </c>
      <c r="AY128" s="18" t="s">
        <v>188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8" t="s">
        <v>85</v>
      </c>
      <c r="BK128" s="242">
        <f>ROUND(I128*H128,2)</f>
        <v>0</v>
      </c>
      <c r="BL128" s="18" t="s">
        <v>195</v>
      </c>
      <c r="BM128" s="241" t="s">
        <v>1285</v>
      </c>
    </row>
    <row r="129" spans="1:47" s="2" customFormat="1" ht="12">
      <c r="A129" s="40"/>
      <c r="B129" s="41"/>
      <c r="C129" s="42"/>
      <c r="D129" s="243" t="s">
        <v>197</v>
      </c>
      <c r="E129" s="42"/>
      <c r="F129" s="244" t="s">
        <v>1284</v>
      </c>
      <c r="G129" s="42"/>
      <c r="H129" s="42"/>
      <c r="I129" s="150"/>
      <c r="J129" s="42"/>
      <c r="K129" s="42"/>
      <c r="L129" s="46"/>
      <c r="M129" s="245"/>
      <c r="N129" s="24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197</v>
      </c>
      <c r="AU129" s="18" t="s">
        <v>87</v>
      </c>
    </row>
    <row r="130" spans="1:51" s="13" customFormat="1" ht="12">
      <c r="A130" s="13"/>
      <c r="B130" s="247"/>
      <c r="C130" s="248"/>
      <c r="D130" s="243" t="s">
        <v>199</v>
      </c>
      <c r="E130" s="248"/>
      <c r="F130" s="250" t="s">
        <v>1286</v>
      </c>
      <c r="G130" s="248"/>
      <c r="H130" s="251">
        <v>96.398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7" t="s">
        <v>199</v>
      </c>
      <c r="AU130" s="257" t="s">
        <v>87</v>
      </c>
      <c r="AV130" s="13" t="s">
        <v>87</v>
      </c>
      <c r="AW130" s="13" t="s">
        <v>4</v>
      </c>
      <c r="AX130" s="13" t="s">
        <v>85</v>
      </c>
      <c r="AY130" s="257" t="s">
        <v>188</v>
      </c>
    </row>
    <row r="131" spans="1:63" s="12" customFormat="1" ht="22.8" customHeight="1">
      <c r="A131" s="12"/>
      <c r="B131" s="214"/>
      <c r="C131" s="215"/>
      <c r="D131" s="216" t="s">
        <v>77</v>
      </c>
      <c r="E131" s="228" t="s">
        <v>195</v>
      </c>
      <c r="F131" s="228" t="s">
        <v>1287</v>
      </c>
      <c r="G131" s="215"/>
      <c r="H131" s="215"/>
      <c r="I131" s="218"/>
      <c r="J131" s="229">
        <f>BK131</f>
        <v>0</v>
      </c>
      <c r="K131" s="215"/>
      <c r="L131" s="220"/>
      <c r="M131" s="221"/>
      <c r="N131" s="222"/>
      <c r="O131" s="222"/>
      <c r="P131" s="223">
        <f>SUM(P132:P144)</f>
        <v>0</v>
      </c>
      <c r="Q131" s="222"/>
      <c r="R131" s="223">
        <f>SUM(R132:R144)</f>
        <v>42.8355969</v>
      </c>
      <c r="S131" s="222"/>
      <c r="T131" s="224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5" t="s">
        <v>85</v>
      </c>
      <c r="AT131" s="226" t="s">
        <v>77</v>
      </c>
      <c r="AU131" s="226" t="s">
        <v>85</v>
      </c>
      <c r="AY131" s="225" t="s">
        <v>188</v>
      </c>
      <c r="BK131" s="227">
        <f>SUM(BK132:BK144)</f>
        <v>0</v>
      </c>
    </row>
    <row r="132" spans="1:65" s="2" customFormat="1" ht="21.75" customHeight="1">
      <c r="A132" s="40"/>
      <c r="B132" s="41"/>
      <c r="C132" s="230" t="s">
        <v>262</v>
      </c>
      <c r="D132" s="230" t="s">
        <v>190</v>
      </c>
      <c r="E132" s="231" t="s">
        <v>1288</v>
      </c>
      <c r="F132" s="232" t="s">
        <v>1289</v>
      </c>
      <c r="G132" s="233" t="s">
        <v>193</v>
      </c>
      <c r="H132" s="234">
        <v>106.445</v>
      </c>
      <c r="I132" s="235"/>
      <c r="J132" s="236">
        <f>ROUND(I132*H132,2)</f>
        <v>0</v>
      </c>
      <c r="K132" s="232" t="s">
        <v>194</v>
      </c>
      <c r="L132" s="46"/>
      <c r="M132" s="237" t="s">
        <v>32</v>
      </c>
      <c r="N132" s="238" t="s">
        <v>49</v>
      </c>
      <c r="O132" s="86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195</v>
      </c>
      <c r="AT132" s="241" t="s">
        <v>190</v>
      </c>
      <c r="AU132" s="241" t="s">
        <v>87</v>
      </c>
      <c r="AY132" s="18" t="s">
        <v>188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8" t="s">
        <v>85</v>
      </c>
      <c r="BK132" s="242">
        <f>ROUND(I132*H132,2)</f>
        <v>0</v>
      </c>
      <c r="BL132" s="18" t="s">
        <v>195</v>
      </c>
      <c r="BM132" s="241" t="s">
        <v>1290</v>
      </c>
    </row>
    <row r="133" spans="1:47" s="2" customFormat="1" ht="12">
      <c r="A133" s="40"/>
      <c r="B133" s="41"/>
      <c r="C133" s="42"/>
      <c r="D133" s="243" t="s">
        <v>197</v>
      </c>
      <c r="E133" s="42"/>
      <c r="F133" s="244" t="s">
        <v>1291</v>
      </c>
      <c r="G133" s="42"/>
      <c r="H133" s="42"/>
      <c r="I133" s="150"/>
      <c r="J133" s="42"/>
      <c r="K133" s="42"/>
      <c r="L133" s="46"/>
      <c r="M133" s="245"/>
      <c r="N133" s="24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197</v>
      </c>
      <c r="AU133" s="18" t="s">
        <v>87</v>
      </c>
    </row>
    <row r="134" spans="1:65" s="2" customFormat="1" ht="21.75" customHeight="1">
      <c r="A134" s="40"/>
      <c r="B134" s="41"/>
      <c r="C134" s="230" t="s">
        <v>270</v>
      </c>
      <c r="D134" s="230" t="s">
        <v>190</v>
      </c>
      <c r="E134" s="231" t="s">
        <v>1292</v>
      </c>
      <c r="F134" s="232" t="s">
        <v>1293</v>
      </c>
      <c r="G134" s="233" t="s">
        <v>220</v>
      </c>
      <c r="H134" s="234">
        <v>8.19</v>
      </c>
      <c r="I134" s="235"/>
      <c r="J134" s="236">
        <f>ROUND(I134*H134,2)</f>
        <v>0</v>
      </c>
      <c r="K134" s="232" t="s">
        <v>194</v>
      </c>
      <c r="L134" s="46"/>
      <c r="M134" s="237" t="s">
        <v>32</v>
      </c>
      <c r="N134" s="238" t="s">
        <v>49</v>
      </c>
      <c r="O134" s="86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195</v>
      </c>
      <c r="AT134" s="241" t="s">
        <v>190</v>
      </c>
      <c r="AU134" s="241" t="s">
        <v>87</v>
      </c>
      <c r="AY134" s="18" t="s">
        <v>188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8" t="s">
        <v>85</v>
      </c>
      <c r="BK134" s="242">
        <f>ROUND(I134*H134,2)</f>
        <v>0</v>
      </c>
      <c r="BL134" s="18" t="s">
        <v>195</v>
      </c>
      <c r="BM134" s="241" t="s">
        <v>1294</v>
      </c>
    </row>
    <row r="135" spans="1:47" s="2" customFormat="1" ht="12">
      <c r="A135" s="40"/>
      <c r="B135" s="41"/>
      <c r="C135" s="42"/>
      <c r="D135" s="243" t="s">
        <v>197</v>
      </c>
      <c r="E135" s="42"/>
      <c r="F135" s="244" t="s">
        <v>1295</v>
      </c>
      <c r="G135" s="42"/>
      <c r="H135" s="42"/>
      <c r="I135" s="150"/>
      <c r="J135" s="42"/>
      <c r="K135" s="42"/>
      <c r="L135" s="46"/>
      <c r="M135" s="245"/>
      <c r="N135" s="24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197</v>
      </c>
      <c r="AU135" s="18" t="s">
        <v>87</v>
      </c>
    </row>
    <row r="136" spans="1:51" s="13" customFormat="1" ht="12">
      <c r="A136" s="13"/>
      <c r="B136" s="247"/>
      <c r="C136" s="248"/>
      <c r="D136" s="243" t="s">
        <v>199</v>
      </c>
      <c r="E136" s="249" t="s">
        <v>32</v>
      </c>
      <c r="F136" s="250" t="s">
        <v>1296</v>
      </c>
      <c r="G136" s="248"/>
      <c r="H136" s="251">
        <v>8.19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7" t="s">
        <v>199</v>
      </c>
      <c r="AU136" s="257" t="s">
        <v>87</v>
      </c>
      <c r="AV136" s="13" t="s">
        <v>87</v>
      </c>
      <c r="AW136" s="13" t="s">
        <v>39</v>
      </c>
      <c r="AX136" s="13" t="s">
        <v>85</v>
      </c>
      <c r="AY136" s="257" t="s">
        <v>188</v>
      </c>
    </row>
    <row r="137" spans="1:65" s="2" customFormat="1" ht="21.75" customHeight="1">
      <c r="A137" s="40"/>
      <c r="B137" s="41"/>
      <c r="C137" s="230" t="s">
        <v>276</v>
      </c>
      <c r="D137" s="230" t="s">
        <v>190</v>
      </c>
      <c r="E137" s="231" t="s">
        <v>1297</v>
      </c>
      <c r="F137" s="232" t="s">
        <v>1298</v>
      </c>
      <c r="G137" s="233" t="s">
        <v>220</v>
      </c>
      <c r="H137" s="234">
        <v>7.488</v>
      </c>
      <c r="I137" s="235"/>
      <c r="J137" s="236">
        <f>ROUND(I137*H137,2)</f>
        <v>0</v>
      </c>
      <c r="K137" s="232" t="s">
        <v>194</v>
      </c>
      <c r="L137" s="46"/>
      <c r="M137" s="237" t="s">
        <v>32</v>
      </c>
      <c r="N137" s="238" t="s">
        <v>49</v>
      </c>
      <c r="O137" s="86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195</v>
      </c>
      <c r="AT137" s="241" t="s">
        <v>190</v>
      </c>
      <c r="AU137" s="241" t="s">
        <v>87</v>
      </c>
      <c r="AY137" s="18" t="s">
        <v>188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8" t="s">
        <v>85</v>
      </c>
      <c r="BK137" s="242">
        <f>ROUND(I137*H137,2)</f>
        <v>0</v>
      </c>
      <c r="BL137" s="18" t="s">
        <v>195</v>
      </c>
      <c r="BM137" s="241" t="s">
        <v>1299</v>
      </c>
    </row>
    <row r="138" spans="1:47" s="2" customFormat="1" ht="12">
      <c r="A138" s="40"/>
      <c r="B138" s="41"/>
      <c r="C138" s="42"/>
      <c r="D138" s="243" t="s">
        <v>197</v>
      </c>
      <c r="E138" s="42"/>
      <c r="F138" s="244" t="s">
        <v>1300</v>
      </c>
      <c r="G138" s="42"/>
      <c r="H138" s="42"/>
      <c r="I138" s="150"/>
      <c r="J138" s="42"/>
      <c r="K138" s="42"/>
      <c r="L138" s="46"/>
      <c r="M138" s="245"/>
      <c r="N138" s="246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197</v>
      </c>
      <c r="AU138" s="18" t="s">
        <v>87</v>
      </c>
    </row>
    <row r="139" spans="1:51" s="13" customFormat="1" ht="12">
      <c r="A139" s="13"/>
      <c r="B139" s="247"/>
      <c r="C139" s="248"/>
      <c r="D139" s="243" t="s">
        <v>199</v>
      </c>
      <c r="E139" s="249" t="s">
        <v>32</v>
      </c>
      <c r="F139" s="250" t="s">
        <v>1301</v>
      </c>
      <c r="G139" s="248"/>
      <c r="H139" s="251">
        <v>7.488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199</v>
      </c>
      <c r="AU139" s="257" t="s">
        <v>87</v>
      </c>
      <c r="AV139" s="13" t="s">
        <v>87</v>
      </c>
      <c r="AW139" s="13" t="s">
        <v>39</v>
      </c>
      <c r="AX139" s="13" t="s">
        <v>85</v>
      </c>
      <c r="AY139" s="257" t="s">
        <v>188</v>
      </c>
    </row>
    <row r="140" spans="1:65" s="2" customFormat="1" ht="21.75" customHeight="1">
      <c r="A140" s="40"/>
      <c r="B140" s="41"/>
      <c r="C140" s="230" t="s">
        <v>8</v>
      </c>
      <c r="D140" s="230" t="s">
        <v>190</v>
      </c>
      <c r="E140" s="231" t="s">
        <v>1302</v>
      </c>
      <c r="F140" s="232" t="s">
        <v>1303</v>
      </c>
      <c r="G140" s="233" t="s">
        <v>193</v>
      </c>
      <c r="H140" s="234">
        <v>106.445</v>
      </c>
      <c r="I140" s="235"/>
      <c r="J140" s="236">
        <f>ROUND(I140*H140,2)</f>
        <v>0</v>
      </c>
      <c r="K140" s="232" t="s">
        <v>194</v>
      </c>
      <c r="L140" s="46"/>
      <c r="M140" s="237" t="s">
        <v>32</v>
      </c>
      <c r="N140" s="238" t="s">
        <v>49</v>
      </c>
      <c r="O140" s="86"/>
      <c r="P140" s="239">
        <f>O140*H140</f>
        <v>0</v>
      </c>
      <c r="Q140" s="239">
        <v>0.40242</v>
      </c>
      <c r="R140" s="239">
        <f>Q140*H140</f>
        <v>42.8355969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195</v>
      </c>
      <c r="AT140" s="241" t="s">
        <v>190</v>
      </c>
      <c r="AU140" s="241" t="s">
        <v>87</v>
      </c>
      <c r="AY140" s="18" t="s">
        <v>188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8" t="s">
        <v>85</v>
      </c>
      <c r="BK140" s="242">
        <f>ROUND(I140*H140,2)</f>
        <v>0</v>
      </c>
      <c r="BL140" s="18" t="s">
        <v>195</v>
      </c>
      <c r="BM140" s="241" t="s">
        <v>1304</v>
      </c>
    </row>
    <row r="141" spans="1:47" s="2" customFormat="1" ht="12">
      <c r="A141" s="40"/>
      <c r="B141" s="41"/>
      <c r="C141" s="42"/>
      <c r="D141" s="243" t="s">
        <v>197</v>
      </c>
      <c r="E141" s="42"/>
      <c r="F141" s="244" t="s">
        <v>1305</v>
      </c>
      <c r="G141" s="42"/>
      <c r="H141" s="42"/>
      <c r="I141" s="150"/>
      <c r="J141" s="42"/>
      <c r="K141" s="42"/>
      <c r="L141" s="46"/>
      <c r="M141" s="245"/>
      <c r="N141" s="24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197</v>
      </c>
      <c r="AU141" s="18" t="s">
        <v>87</v>
      </c>
    </row>
    <row r="142" spans="1:51" s="13" customFormat="1" ht="12">
      <c r="A142" s="13"/>
      <c r="B142" s="247"/>
      <c r="C142" s="248"/>
      <c r="D142" s="243" t="s">
        <v>199</v>
      </c>
      <c r="E142" s="249" t="s">
        <v>32</v>
      </c>
      <c r="F142" s="250" t="s">
        <v>1306</v>
      </c>
      <c r="G142" s="248"/>
      <c r="H142" s="251">
        <v>89.22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7" t="s">
        <v>199</v>
      </c>
      <c r="AU142" s="257" t="s">
        <v>87</v>
      </c>
      <c r="AV142" s="13" t="s">
        <v>87</v>
      </c>
      <c r="AW142" s="13" t="s">
        <v>39</v>
      </c>
      <c r="AX142" s="13" t="s">
        <v>78</v>
      </c>
      <c r="AY142" s="257" t="s">
        <v>188</v>
      </c>
    </row>
    <row r="143" spans="1:51" s="13" customFormat="1" ht="12">
      <c r="A143" s="13"/>
      <c r="B143" s="247"/>
      <c r="C143" s="248"/>
      <c r="D143" s="243" t="s">
        <v>199</v>
      </c>
      <c r="E143" s="249" t="s">
        <v>32</v>
      </c>
      <c r="F143" s="250" t="s">
        <v>1307</v>
      </c>
      <c r="G143" s="248"/>
      <c r="H143" s="251">
        <v>17.225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7" t="s">
        <v>199</v>
      </c>
      <c r="AU143" s="257" t="s">
        <v>87</v>
      </c>
      <c r="AV143" s="13" t="s">
        <v>87</v>
      </c>
      <c r="AW143" s="13" t="s">
        <v>39</v>
      </c>
      <c r="AX143" s="13" t="s">
        <v>78</v>
      </c>
      <c r="AY143" s="257" t="s">
        <v>188</v>
      </c>
    </row>
    <row r="144" spans="1:51" s="15" customFormat="1" ht="12">
      <c r="A144" s="15"/>
      <c r="B144" s="268"/>
      <c r="C144" s="269"/>
      <c r="D144" s="243" t="s">
        <v>199</v>
      </c>
      <c r="E144" s="270" t="s">
        <v>32</v>
      </c>
      <c r="F144" s="271" t="s">
        <v>236</v>
      </c>
      <c r="G144" s="269"/>
      <c r="H144" s="272">
        <v>106.445</v>
      </c>
      <c r="I144" s="273"/>
      <c r="J144" s="269"/>
      <c r="K144" s="269"/>
      <c r="L144" s="274"/>
      <c r="M144" s="275"/>
      <c r="N144" s="276"/>
      <c r="O144" s="276"/>
      <c r="P144" s="276"/>
      <c r="Q144" s="276"/>
      <c r="R144" s="276"/>
      <c r="S144" s="276"/>
      <c r="T144" s="27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8" t="s">
        <v>199</v>
      </c>
      <c r="AU144" s="278" t="s">
        <v>87</v>
      </c>
      <c r="AV144" s="15" t="s">
        <v>195</v>
      </c>
      <c r="AW144" s="15" t="s">
        <v>39</v>
      </c>
      <c r="AX144" s="15" t="s">
        <v>85</v>
      </c>
      <c r="AY144" s="278" t="s">
        <v>188</v>
      </c>
    </row>
    <row r="145" spans="1:63" s="12" customFormat="1" ht="22.8" customHeight="1">
      <c r="A145" s="12"/>
      <c r="B145" s="214"/>
      <c r="C145" s="215"/>
      <c r="D145" s="216" t="s">
        <v>77</v>
      </c>
      <c r="E145" s="228" t="s">
        <v>243</v>
      </c>
      <c r="F145" s="228" t="s">
        <v>269</v>
      </c>
      <c r="G145" s="215"/>
      <c r="H145" s="215"/>
      <c r="I145" s="218"/>
      <c r="J145" s="229">
        <f>BK145</f>
        <v>0</v>
      </c>
      <c r="K145" s="215"/>
      <c r="L145" s="220"/>
      <c r="M145" s="221"/>
      <c r="N145" s="222"/>
      <c r="O145" s="222"/>
      <c r="P145" s="223">
        <f>SUM(P146:P156)</f>
        <v>0</v>
      </c>
      <c r="Q145" s="222"/>
      <c r="R145" s="223">
        <f>SUM(R146:R156)</f>
        <v>1.7405829</v>
      </c>
      <c r="S145" s="222"/>
      <c r="T145" s="224">
        <f>SUM(T146:T156)</f>
        <v>5.159999999999999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5" t="s">
        <v>85</v>
      </c>
      <c r="AT145" s="226" t="s">
        <v>77</v>
      </c>
      <c r="AU145" s="226" t="s">
        <v>85</v>
      </c>
      <c r="AY145" s="225" t="s">
        <v>188</v>
      </c>
      <c r="BK145" s="227">
        <f>SUM(BK146:BK156)</f>
        <v>0</v>
      </c>
    </row>
    <row r="146" spans="1:65" s="2" customFormat="1" ht="21.75" customHeight="1">
      <c r="A146" s="40"/>
      <c r="B146" s="41"/>
      <c r="C146" s="230" t="s">
        <v>285</v>
      </c>
      <c r="D146" s="230" t="s">
        <v>190</v>
      </c>
      <c r="E146" s="231" t="s">
        <v>1308</v>
      </c>
      <c r="F146" s="232" t="s">
        <v>1309</v>
      </c>
      <c r="G146" s="233" t="s">
        <v>213</v>
      </c>
      <c r="H146" s="234">
        <v>42</v>
      </c>
      <c r="I146" s="235"/>
      <c r="J146" s="236">
        <f>ROUND(I146*H146,2)</f>
        <v>0</v>
      </c>
      <c r="K146" s="232" t="s">
        <v>194</v>
      </c>
      <c r="L146" s="46"/>
      <c r="M146" s="237" t="s">
        <v>32</v>
      </c>
      <c r="N146" s="238" t="s">
        <v>49</v>
      </c>
      <c r="O146" s="86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1" t="s">
        <v>195</v>
      </c>
      <c r="AT146" s="241" t="s">
        <v>190</v>
      </c>
      <c r="AU146" s="241" t="s">
        <v>87</v>
      </c>
      <c r="AY146" s="18" t="s">
        <v>188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8" t="s">
        <v>85</v>
      </c>
      <c r="BK146" s="242">
        <f>ROUND(I146*H146,2)</f>
        <v>0</v>
      </c>
      <c r="BL146" s="18" t="s">
        <v>195</v>
      </c>
      <c r="BM146" s="241" t="s">
        <v>1310</v>
      </c>
    </row>
    <row r="147" spans="1:47" s="2" customFormat="1" ht="12">
      <c r="A147" s="40"/>
      <c r="B147" s="41"/>
      <c r="C147" s="42"/>
      <c r="D147" s="243" t="s">
        <v>197</v>
      </c>
      <c r="E147" s="42"/>
      <c r="F147" s="244" t="s">
        <v>1311</v>
      </c>
      <c r="G147" s="42"/>
      <c r="H147" s="42"/>
      <c r="I147" s="150"/>
      <c r="J147" s="42"/>
      <c r="K147" s="42"/>
      <c r="L147" s="46"/>
      <c r="M147" s="245"/>
      <c r="N147" s="24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197</v>
      </c>
      <c r="AU147" s="18" t="s">
        <v>87</v>
      </c>
    </row>
    <row r="148" spans="1:51" s="13" customFormat="1" ht="12">
      <c r="A148" s="13"/>
      <c r="B148" s="247"/>
      <c r="C148" s="248"/>
      <c r="D148" s="243" t="s">
        <v>199</v>
      </c>
      <c r="E148" s="249" t="s">
        <v>32</v>
      </c>
      <c r="F148" s="250" t="s">
        <v>1312</v>
      </c>
      <c r="G148" s="248"/>
      <c r="H148" s="251">
        <v>42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7" t="s">
        <v>199</v>
      </c>
      <c r="AU148" s="257" t="s">
        <v>87</v>
      </c>
      <c r="AV148" s="13" t="s">
        <v>87</v>
      </c>
      <c r="AW148" s="13" t="s">
        <v>39</v>
      </c>
      <c r="AX148" s="13" t="s">
        <v>85</v>
      </c>
      <c r="AY148" s="257" t="s">
        <v>188</v>
      </c>
    </row>
    <row r="149" spans="1:65" s="2" customFormat="1" ht="21.75" customHeight="1">
      <c r="A149" s="40"/>
      <c r="B149" s="41"/>
      <c r="C149" s="283" t="s">
        <v>292</v>
      </c>
      <c r="D149" s="283" t="s">
        <v>345</v>
      </c>
      <c r="E149" s="284" t="s">
        <v>1313</v>
      </c>
      <c r="F149" s="285" t="s">
        <v>1314</v>
      </c>
      <c r="G149" s="286" t="s">
        <v>213</v>
      </c>
      <c r="H149" s="287">
        <v>42.63</v>
      </c>
      <c r="I149" s="288"/>
      <c r="J149" s="289">
        <f>ROUND(I149*H149,2)</f>
        <v>0</v>
      </c>
      <c r="K149" s="285" t="s">
        <v>194</v>
      </c>
      <c r="L149" s="290"/>
      <c r="M149" s="291" t="s">
        <v>32</v>
      </c>
      <c r="N149" s="292" t="s">
        <v>49</v>
      </c>
      <c r="O149" s="86"/>
      <c r="P149" s="239">
        <f>O149*H149</f>
        <v>0</v>
      </c>
      <c r="Q149" s="239">
        <v>0.04083</v>
      </c>
      <c r="R149" s="239">
        <f>Q149*H149</f>
        <v>1.7405829</v>
      </c>
      <c r="S149" s="239">
        <v>0</v>
      </c>
      <c r="T149" s="24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1" t="s">
        <v>237</v>
      </c>
      <c r="AT149" s="241" t="s">
        <v>345</v>
      </c>
      <c r="AU149" s="241" t="s">
        <v>87</v>
      </c>
      <c r="AY149" s="18" t="s">
        <v>188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8" t="s">
        <v>85</v>
      </c>
      <c r="BK149" s="242">
        <f>ROUND(I149*H149,2)</f>
        <v>0</v>
      </c>
      <c r="BL149" s="18" t="s">
        <v>195</v>
      </c>
      <c r="BM149" s="241" t="s">
        <v>1315</v>
      </c>
    </row>
    <row r="150" spans="1:47" s="2" customFormat="1" ht="12">
      <c r="A150" s="40"/>
      <c r="B150" s="41"/>
      <c r="C150" s="42"/>
      <c r="D150" s="243" t="s">
        <v>197</v>
      </c>
      <c r="E150" s="42"/>
      <c r="F150" s="244" t="s">
        <v>1314</v>
      </c>
      <c r="G150" s="42"/>
      <c r="H150" s="42"/>
      <c r="I150" s="150"/>
      <c r="J150" s="42"/>
      <c r="K150" s="42"/>
      <c r="L150" s="46"/>
      <c r="M150" s="245"/>
      <c r="N150" s="24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8" t="s">
        <v>197</v>
      </c>
      <c r="AU150" s="18" t="s">
        <v>87</v>
      </c>
    </row>
    <row r="151" spans="1:51" s="13" customFormat="1" ht="12">
      <c r="A151" s="13"/>
      <c r="B151" s="247"/>
      <c r="C151" s="248"/>
      <c r="D151" s="243" t="s">
        <v>199</v>
      </c>
      <c r="E151" s="248"/>
      <c r="F151" s="250" t="s">
        <v>1316</v>
      </c>
      <c r="G151" s="248"/>
      <c r="H151" s="251">
        <v>42.63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7" t="s">
        <v>199</v>
      </c>
      <c r="AU151" s="257" t="s">
        <v>87</v>
      </c>
      <c r="AV151" s="13" t="s">
        <v>87</v>
      </c>
      <c r="AW151" s="13" t="s">
        <v>4</v>
      </c>
      <c r="AX151" s="13" t="s">
        <v>85</v>
      </c>
      <c r="AY151" s="257" t="s">
        <v>188</v>
      </c>
    </row>
    <row r="152" spans="1:65" s="2" customFormat="1" ht="16.5" customHeight="1">
      <c r="A152" s="40"/>
      <c r="B152" s="41"/>
      <c r="C152" s="230" t="s">
        <v>297</v>
      </c>
      <c r="D152" s="230" t="s">
        <v>190</v>
      </c>
      <c r="E152" s="231" t="s">
        <v>1317</v>
      </c>
      <c r="F152" s="232" t="s">
        <v>1318</v>
      </c>
      <c r="G152" s="233" t="s">
        <v>213</v>
      </c>
      <c r="H152" s="234">
        <v>4</v>
      </c>
      <c r="I152" s="235"/>
      <c r="J152" s="236">
        <f>ROUND(I152*H152,2)</f>
        <v>0</v>
      </c>
      <c r="K152" s="232" t="s">
        <v>32</v>
      </c>
      <c r="L152" s="46"/>
      <c r="M152" s="237" t="s">
        <v>32</v>
      </c>
      <c r="N152" s="238" t="s">
        <v>49</v>
      </c>
      <c r="O152" s="86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195</v>
      </c>
      <c r="AT152" s="241" t="s">
        <v>190</v>
      </c>
      <c r="AU152" s="241" t="s">
        <v>87</v>
      </c>
      <c r="AY152" s="18" t="s">
        <v>188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8" t="s">
        <v>85</v>
      </c>
      <c r="BK152" s="242">
        <f>ROUND(I152*H152,2)</f>
        <v>0</v>
      </c>
      <c r="BL152" s="18" t="s">
        <v>195</v>
      </c>
      <c r="BM152" s="241" t="s">
        <v>1319</v>
      </c>
    </row>
    <row r="153" spans="1:47" s="2" customFormat="1" ht="12">
      <c r="A153" s="40"/>
      <c r="B153" s="41"/>
      <c r="C153" s="42"/>
      <c r="D153" s="243" t="s">
        <v>197</v>
      </c>
      <c r="E153" s="42"/>
      <c r="F153" s="244" t="s">
        <v>1318</v>
      </c>
      <c r="G153" s="42"/>
      <c r="H153" s="42"/>
      <c r="I153" s="150"/>
      <c r="J153" s="42"/>
      <c r="K153" s="42"/>
      <c r="L153" s="46"/>
      <c r="M153" s="245"/>
      <c r="N153" s="24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197</v>
      </c>
      <c r="AU153" s="18" t="s">
        <v>87</v>
      </c>
    </row>
    <row r="154" spans="1:51" s="13" customFormat="1" ht="12">
      <c r="A154" s="13"/>
      <c r="B154" s="247"/>
      <c r="C154" s="248"/>
      <c r="D154" s="243" t="s">
        <v>199</v>
      </c>
      <c r="E154" s="249" t="s">
        <v>32</v>
      </c>
      <c r="F154" s="250" t="s">
        <v>1320</v>
      </c>
      <c r="G154" s="248"/>
      <c r="H154" s="251">
        <v>4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7" t="s">
        <v>199</v>
      </c>
      <c r="AU154" s="257" t="s">
        <v>87</v>
      </c>
      <c r="AV154" s="13" t="s">
        <v>87</v>
      </c>
      <c r="AW154" s="13" t="s">
        <v>39</v>
      </c>
      <c r="AX154" s="13" t="s">
        <v>85</v>
      </c>
      <c r="AY154" s="257" t="s">
        <v>188</v>
      </c>
    </row>
    <row r="155" spans="1:65" s="2" customFormat="1" ht="21.75" customHeight="1">
      <c r="A155" s="40"/>
      <c r="B155" s="41"/>
      <c r="C155" s="230" t="s">
        <v>305</v>
      </c>
      <c r="D155" s="230" t="s">
        <v>190</v>
      </c>
      <c r="E155" s="231" t="s">
        <v>1321</v>
      </c>
      <c r="F155" s="232" t="s">
        <v>1322</v>
      </c>
      <c r="G155" s="233" t="s">
        <v>213</v>
      </c>
      <c r="H155" s="234">
        <v>30</v>
      </c>
      <c r="I155" s="235"/>
      <c r="J155" s="236">
        <f>ROUND(I155*H155,2)</f>
        <v>0</v>
      </c>
      <c r="K155" s="232" t="s">
        <v>194</v>
      </c>
      <c r="L155" s="46"/>
      <c r="M155" s="237" t="s">
        <v>32</v>
      </c>
      <c r="N155" s="238" t="s">
        <v>49</v>
      </c>
      <c r="O155" s="86"/>
      <c r="P155" s="239">
        <f>O155*H155</f>
        <v>0</v>
      </c>
      <c r="Q155" s="239">
        <v>0</v>
      </c>
      <c r="R155" s="239">
        <f>Q155*H155</f>
        <v>0</v>
      </c>
      <c r="S155" s="239">
        <v>0.172</v>
      </c>
      <c r="T155" s="240">
        <f>S155*H155</f>
        <v>5.159999999999999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195</v>
      </c>
      <c r="AT155" s="241" t="s">
        <v>190</v>
      </c>
      <c r="AU155" s="241" t="s">
        <v>87</v>
      </c>
      <c r="AY155" s="18" t="s">
        <v>188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8" t="s">
        <v>85</v>
      </c>
      <c r="BK155" s="242">
        <f>ROUND(I155*H155,2)</f>
        <v>0</v>
      </c>
      <c r="BL155" s="18" t="s">
        <v>195</v>
      </c>
      <c r="BM155" s="241" t="s">
        <v>1323</v>
      </c>
    </row>
    <row r="156" spans="1:47" s="2" customFormat="1" ht="12">
      <c r="A156" s="40"/>
      <c r="B156" s="41"/>
      <c r="C156" s="42"/>
      <c r="D156" s="243" t="s">
        <v>197</v>
      </c>
      <c r="E156" s="42"/>
      <c r="F156" s="244" t="s">
        <v>1324</v>
      </c>
      <c r="G156" s="42"/>
      <c r="H156" s="42"/>
      <c r="I156" s="150"/>
      <c r="J156" s="42"/>
      <c r="K156" s="42"/>
      <c r="L156" s="46"/>
      <c r="M156" s="245"/>
      <c r="N156" s="24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197</v>
      </c>
      <c r="AU156" s="18" t="s">
        <v>87</v>
      </c>
    </row>
    <row r="157" spans="1:63" s="12" customFormat="1" ht="22.8" customHeight="1">
      <c r="A157" s="12"/>
      <c r="B157" s="214"/>
      <c r="C157" s="215"/>
      <c r="D157" s="216" t="s">
        <v>77</v>
      </c>
      <c r="E157" s="228" t="s">
        <v>392</v>
      </c>
      <c r="F157" s="228" t="s">
        <v>393</v>
      </c>
      <c r="G157" s="215"/>
      <c r="H157" s="215"/>
      <c r="I157" s="218"/>
      <c r="J157" s="229">
        <f>BK157</f>
        <v>0</v>
      </c>
      <c r="K157" s="215"/>
      <c r="L157" s="220"/>
      <c r="M157" s="221"/>
      <c r="N157" s="222"/>
      <c r="O157" s="222"/>
      <c r="P157" s="223">
        <f>SUM(P158:P159)</f>
        <v>0</v>
      </c>
      <c r="Q157" s="222"/>
      <c r="R157" s="223">
        <f>SUM(R158:R159)</f>
        <v>0</v>
      </c>
      <c r="S157" s="222"/>
      <c r="T157" s="224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5" t="s">
        <v>85</v>
      </c>
      <c r="AT157" s="226" t="s">
        <v>77</v>
      </c>
      <c r="AU157" s="226" t="s">
        <v>85</v>
      </c>
      <c r="AY157" s="225" t="s">
        <v>188</v>
      </c>
      <c r="BK157" s="227">
        <f>SUM(BK158:BK159)</f>
        <v>0</v>
      </c>
    </row>
    <row r="158" spans="1:65" s="2" customFormat="1" ht="16.5" customHeight="1">
      <c r="A158" s="40"/>
      <c r="B158" s="41"/>
      <c r="C158" s="230" t="s">
        <v>310</v>
      </c>
      <c r="D158" s="230" t="s">
        <v>190</v>
      </c>
      <c r="E158" s="231" t="s">
        <v>1325</v>
      </c>
      <c r="F158" s="232" t="s">
        <v>1326</v>
      </c>
      <c r="G158" s="233" t="s">
        <v>251</v>
      </c>
      <c r="H158" s="234">
        <v>140.974</v>
      </c>
      <c r="I158" s="235"/>
      <c r="J158" s="236">
        <f>ROUND(I158*H158,2)</f>
        <v>0</v>
      </c>
      <c r="K158" s="232" t="s">
        <v>194</v>
      </c>
      <c r="L158" s="46"/>
      <c r="M158" s="237" t="s">
        <v>32</v>
      </c>
      <c r="N158" s="238" t="s">
        <v>49</v>
      </c>
      <c r="O158" s="86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1" t="s">
        <v>195</v>
      </c>
      <c r="AT158" s="241" t="s">
        <v>190</v>
      </c>
      <c r="AU158" s="241" t="s">
        <v>87</v>
      </c>
      <c r="AY158" s="18" t="s">
        <v>188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8" t="s">
        <v>85</v>
      </c>
      <c r="BK158" s="242">
        <f>ROUND(I158*H158,2)</f>
        <v>0</v>
      </c>
      <c r="BL158" s="18" t="s">
        <v>195</v>
      </c>
      <c r="BM158" s="241" t="s">
        <v>1327</v>
      </c>
    </row>
    <row r="159" spans="1:47" s="2" customFormat="1" ht="12">
      <c r="A159" s="40"/>
      <c r="B159" s="41"/>
      <c r="C159" s="42"/>
      <c r="D159" s="243" t="s">
        <v>197</v>
      </c>
      <c r="E159" s="42"/>
      <c r="F159" s="244" t="s">
        <v>1328</v>
      </c>
      <c r="G159" s="42"/>
      <c r="H159" s="42"/>
      <c r="I159" s="150"/>
      <c r="J159" s="42"/>
      <c r="K159" s="42"/>
      <c r="L159" s="46"/>
      <c r="M159" s="293"/>
      <c r="N159" s="294"/>
      <c r="O159" s="295"/>
      <c r="P159" s="295"/>
      <c r="Q159" s="295"/>
      <c r="R159" s="295"/>
      <c r="S159" s="295"/>
      <c r="T159" s="296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197</v>
      </c>
      <c r="AU159" s="18" t="s">
        <v>87</v>
      </c>
    </row>
    <row r="160" spans="1:31" s="2" customFormat="1" ht="6.95" customHeight="1">
      <c r="A160" s="40"/>
      <c r="B160" s="61"/>
      <c r="C160" s="62"/>
      <c r="D160" s="62"/>
      <c r="E160" s="62"/>
      <c r="F160" s="62"/>
      <c r="G160" s="62"/>
      <c r="H160" s="62"/>
      <c r="I160" s="178"/>
      <c r="J160" s="62"/>
      <c r="K160" s="62"/>
      <c r="L160" s="46"/>
      <c r="M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</sheetData>
  <sheetProtection password="CC35" sheet="1" objects="1" scenarios="1" formatColumns="0" formatRows="0" autoFilter="0"/>
  <autoFilter ref="C95:K15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159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161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163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ROUND(J96,2)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ROUND((SUM(BE96:BE175)),2)</f>
        <v>0</v>
      </c>
      <c r="G37" s="40"/>
      <c r="H37" s="40"/>
      <c r="I37" s="167">
        <v>0.21</v>
      </c>
      <c r="J37" s="166">
        <f>ROUND(((SUM(BE96:BE175))*I37),2)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ROUND((SUM(BF96:BF175)),2)</f>
        <v>0</v>
      </c>
      <c r="G38" s="40"/>
      <c r="H38" s="40"/>
      <c r="I38" s="167">
        <v>0.15</v>
      </c>
      <c r="J38" s="166">
        <f>ROUND(((SUM(BF96:BF175))*I38),2)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ROUND((SUM(BG96:BG175)),2)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ROUND((SUM(BH96:BH175)),2)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ROUND((SUM(BI96:BI175)),2)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159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161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A1.01.01 - SO 101 Chodník_vybourané konstrukce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J96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J97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169</v>
      </c>
      <c r="E69" s="198"/>
      <c r="F69" s="198"/>
      <c r="G69" s="198"/>
      <c r="H69" s="198"/>
      <c r="I69" s="199"/>
      <c r="J69" s="200">
        <f>J98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170</v>
      </c>
      <c r="E70" s="198"/>
      <c r="F70" s="198"/>
      <c r="G70" s="198"/>
      <c r="H70" s="198"/>
      <c r="I70" s="199"/>
      <c r="J70" s="200">
        <f>J144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6"/>
      <c r="C71" s="126"/>
      <c r="D71" s="197" t="s">
        <v>171</v>
      </c>
      <c r="E71" s="198"/>
      <c r="F71" s="198"/>
      <c r="G71" s="198"/>
      <c r="H71" s="198"/>
      <c r="I71" s="199"/>
      <c r="J71" s="200">
        <f>J151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172</v>
      </c>
      <c r="E72" s="198"/>
      <c r="F72" s="198"/>
      <c r="G72" s="198"/>
      <c r="H72" s="198"/>
      <c r="I72" s="199"/>
      <c r="J72" s="200">
        <f>J161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150"/>
      <c r="J73" s="42"/>
      <c r="K73" s="42"/>
      <c r="L73" s="151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178"/>
      <c r="J74" s="62"/>
      <c r="K74" s="62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181"/>
      <c r="J78" s="64"/>
      <c r="K78" s="64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4" t="s">
        <v>173</v>
      </c>
      <c r="D79" s="42"/>
      <c r="E79" s="42"/>
      <c r="F79" s="42"/>
      <c r="G79" s="42"/>
      <c r="H79" s="42"/>
      <c r="I79" s="150"/>
      <c r="J79" s="42"/>
      <c r="K79" s="42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16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82" t="str">
        <f>E7</f>
        <v>II/605 Mýto</v>
      </c>
      <c r="F82" s="33"/>
      <c r="G82" s="33"/>
      <c r="H82" s="33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2"/>
      <c r="C83" s="33" t="s">
        <v>158</v>
      </c>
      <c r="D83" s="23"/>
      <c r="E83" s="23"/>
      <c r="F83" s="23"/>
      <c r="G83" s="23"/>
      <c r="H83" s="23"/>
      <c r="I83" s="141"/>
      <c r="J83" s="23"/>
      <c r="K83" s="23"/>
      <c r="L83" s="21"/>
    </row>
    <row r="84" spans="2:12" s="1" customFormat="1" ht="16.5" customHeight="1">
      <c r="B84" s="22"/>
      <c r="C84" s="23"/>
      <c r="D84" s="23"/>
      <c r="E84" s="182" t="s">
        <v>159</v>
      </c>
      <c r="F84" s="23"/>
      <c r="G84" s="23"/>
      <c r="H84" s="23"/>
      <c r="I84" s="141"/>
      <c r="J84" s="23"/>
      <c r="K84" s="23"/>
      <c r="L84" s="21"/>
    </row>
    <row r="85" spans="2:12" s="1" customFormat="1" ht="12" customHeight="1">
      <c r="B85" s="22"/>
      <c r="C85" s="33" t="s">
        <v>160</v>
      </c>
      <c r="D85" s="23"/>
      <c r="E85" s="23"/>
      <c r="F85" s="23"/>
      <c r="G85" s="23"/>
      <c r="H85" s="23"/>
      <c r="I85" s="141"/>
      <c r="J85" s="23"/>
      <c r="K85" s="23"/>
      <c r="L85" s="21"/>
    </row>
    <row r="86" spans="1:31" s="2" customFormat="1" ht="16.5" customHeight="1">
      <c r="A86" s="40"/>
      <c r="B86" s="41"/>
      <c r="C86" s="42"/>
      <c r="D86" s="42"/>
      <c r="E86" s="183" t="s">
        <v>161</v>
      </c>
      <c r="F86" s="42"/>
      <c r="G86" s="42"/>
      <c r="H86" s="42"/>
      <c r="I86" s="150"/>
      <c r="J86" s="42"/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3" t="s">
        <v>162</v>
      </c>
      <c r="D87" s="42"/>
      <c r="E87" s="42"/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E13</f>
        <v>A1.01.01 - SO 101 Chodník_vybourané konstrukce</v>
      </c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22</v>
      </c>
      <c r="D90" s="42"/>
      <c r="E90" s="42"/>
      <c r="F90" s="28" t="str">
        <f>F16</f>
        <v>Mýto v Čechách</v>
      </c>
      <c r="G90" s="42"/>
      <c r="H90" s="42"/>
      <c r="I90" s="153" t="s">
        <v>24</v>
      </c>
      <c r="J90" s="74" t="str">
        <f>IF(J16="","",J16)</f>
        <v>4. 3. 2020</v>
      </c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30</v>
      </c>
      <c r="D92" s="42"/>
      <c r="E92" s="42"/>
      <c r="F92" s="28" t="str">
        <f>E19</f>
        <v>Město Mýto</v>
      </c>
      <c r="G92" s="42"/>
      <c r="H92" s="42"/>
      <c r="I92" s="153" t="s">
        <v>37</v>
      </c>
      <c r="J92" s="38" t="str">
        <f>E25</f>
        <v>Road Project s.r.o.</v>
      </c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35</v>
      </c>
      <c r="D93" s="42"/>
      <c r="E93" s="42"/>
      <c r="F93" s="28" t="str">
        <f>IF(E22="","",E22)</f>
        <v>Vyplň údaj</v>
      </c>
      <c r="G93" s="42"/>
      <c r="H93" s="42"/>
      <c r="I93" s="153" t="s">
        <v>40</v>
      </c>
      <c r="J93" s="38" t="str">
        <f>E28</f>
        <v>Area Projekt s.r.o.</v>
      </c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150"/>
      <c r="J94" s="42"/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202"/>
      <c r="B95" s="203"/>
      <c r="C95" s="204" t="s">
        <v>174</v>
      </c>
      <c r="D95" s="205" t="s">
        <v>63</v>
      </c>
      <c r="E95" s="205" t="s">
        <v>59</v>
      </c>
      <c r="F95" s="205" t="s">
        <v>60</v>
      </c>
      <c r="G95" s="205" t="s">
        <v>175</v>
      </c>
      <c r="H95" s="205" t="s">
        <v>176</v>
      </c>
      <c r="I95" s="206" t="s">
        <v>177</v>
      </c>
      <c r="J95" s="205" t="s">
        <v>166</v>
      </c>
      <c r="K95" s="207" t="s">
        <v>178</v>
      </c>
      <c r="L95" s="208"/>
      <c r="M95" s="94" t="s">
        <v>32</v>
      </c>
      <c r="N95" s="95" t="s">
        <v>48</v>
      </c>
      <c r="O95" s="95" t="s">
        <v>179</v>
      </c>
      <c r="P95" s="95" t="s">
        <v>180</v>
      </c>
      <c r="Q95" s="95" t="s">
        <v>181</v>
      </c>
      <c r="R95" s="95" t="s">
        <v>182</v>
      </c>
      <c r="S95" s="95" t="s">
        <v>183</v>
      </c>
      <c r="T95" s="96" t="s">
        <v>184</v>
      </c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</row>
    <row r="96" spans="1:63" s="2" customFormat="1" ht="22.8" customHeight="1">
      <c r="A96" s="40"/>
      <c r="B96" s="41"/>
      <c r="C96" s="101" t="s">
        <v>185</v>
      </c>
      <c r="D96" s="42"/>
      <c r="E96" s="42"/>
      <c r="F96" s="42"/>
      <c r="G96" s="42"/>
      <c r="H96" s="42"/>
      <c r="I96" s="150"/>
      <c r="J96" s="209">
        <f>BK96</f>
        <v>0</v>
      </c>
      <c r="K96" s="42"/>
      <c r="L96" s="46"/>
      <c r="M96" s="97"/>
      <c r="N96" s="210"/>
      <c r="O96" s="98"/>
      <c r="P96" s="211">
        <f>P97</f>
        <v>0</v>
      </c>
      <c r="Q96" s="98"/>
      <c r="R96" s="211">
        <f>R97</f>
        <v>0</v>
      </c>
      <c r="S96" s="98"/>
      <c r="T96" s="212">
        <f>T97</f>
        <v>595.46896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8" t="s">
        <v>77</v>
      </c>
      <c r="AU96" s="18" t="s">
        <v>167</v>
      </c>
      <c r="BK96" s="213">
        <f>BK97</f>
        <v>0</v>
      </c>
    </row>
    <row r="97" spans="1:63" s="12" customFormat="1" ht="25.9" customHeight="1">
      <c r="A97" s="12"/>
      <c r="B97" s="214"/>
      <c r="C97" s="215"/>
      <c r="D97" s="216" t="s">
        <v>77</v>
      </c>
      <c r="E97" s="217" t="s">
        <v>186</v>
      </c>
      <c r="F97" s="217" t="s">
        <v>187</v>
      </c>
      <c r="G97" s="215"/>
      <c r="H97" s="215"/>
      <c r="I97" s="218"/>
      <c r="J97" s="219">
        <f>BK97</f>
        <v>0</v>
      </c>
      <c r="K97" s="215"/>
      <c r="L97" s="220"/>
      <c r="M97" s="221"/>
      <c r="N97" s="222"/>
      <c r="O97" s="222"/>
      <c r="P97" s="223">
        <f>P98+P144+P151+P161</f>
        <v>0</v>
      </c>
      <c r="Q97" s="222"/>
      <c r="R97" s="223">
        <f>R98+R144+R151+R161</f>
        <v>0</v>
      </c>
      <c r="S97" s="222"/>
      <c r="T97" s="224">
        <f>T98+T144+T151+T161</f>
        <v>595.46896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5" t="s">
        <v>85</v>
      </c>
      <c r="AT97" s="226" t="s">
        <v>77</v>
      </c>
      <c r="AU97" s="226" t="s">
        <v>78</v>
      </c>
      <c r="AY97" s="225" t="s">
        <v>188</v>
      </c>
      <c r="BK97" s="227">
        <f>BK98+BK144+BK151+BK161</f>
        <v>0</v>
      </c>
    </row>
    <row r="98" spans="1:63" s="12" customFormat="1" ht="22.8" customHeight="1">
      <c r="A98" s="12"/>
      <c r="B98" s="214"/>
      <c r="C98" s="215"/>
      <c r="D98" s="216" t="s">
        <v>77</v>
      </c>
      <c r="E98" s="228" t="s">
        <v>85</v>
      </c>
      <c r="F98" s="228" t="s">
        <v>189</v>
      </c>
      <c r="G98" s="215"/>
      <c r="H98" s="215"/>
      <c r="I98" s="218"/>
      <c r="J98" s="229">
        <f>BK98</f>
        <v>0</v>
      </c>
      <c r="K98" s="215"/>
      <c r="L98" s="220"/>
      <c r="M98" s="221"/>
      <c r="N98" s="222"/>
      <c r="O98" s="222"/>
      <c r="P98" s="223">
        <f>SUM(P99:P143)</f>
        <v>0</v>
      </c>
      <c r="Q98" s="222"/>
      <c r="R98" s="223">
        <f>SUM(R99:R143)</f>
        <v>0</v>
      </c>
      <c r="S98" s="222"/>
      <c r="T98" s="224">
        <f>SUM(T99:T143)</f>
        <v>487.61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5" t="s">
        <v>85</v>
      </c>
      <c r="AT98" s="226" t="s">
        <v>77</v>
      </c>
      <c r="AU98" s="226" t="s">
        <v>85</v>
      </c>
      <c r="AY98" s="225" t="s">
        <v>188</v>
      </c>
      <c r="BK98" s="227">
        <f>SUM(BK99:BK143)</f>
        <v>0</v>
      </c>
    </row>
    <row r="99" spans="1:65" s="2" customFormat="1" ht="21.75" customHeight="1">
      <c r="A99" s="40"/>
      <c r="B99" s="41"/>
      <c r="C99" s="230" t="s">
        <v>85</v>
      </c>
      <c r="D99" s="230" t="s">
        <v>190</v>
      </c>
      <c r="E99" s="231" t="s">
        <v>191</v>
      </c>
      <c r="F99" s="232" t="s">
        <v>192</v>
      </c>
      <c r="G99" s="233" t="s">
        <v>193</v>
      </c>
      <c r="H99" s="234">
        <v>720.5</v>
      </c>
      <c r="I99" s="235"/>
      <c r="J99" s="236">
        <f>ROUND(I99*H99,2)</f>
        <v>0</v>
      </c>
      <c r="K99" s="232" t="s">
        <v>194</v>
      </c>
      <c r="L99" s="46"/>
      <c r="M99" s="237" t="s">
        <v>32</v>
      </c>
      <c r="N99" s="238" t="s">
        <v>49</v>
      </c>
      <c r="O99" s="86"/>
      <c r="P99" s="239">
        <f>O99*H99</f>
        <v>0</v>
      </c>
      <c r="Q99" s="239">
        <v>0</v>
      </c>
      <c r="R99" s="239">
        <f>Q99*H99</f>
        <v>0</v>
      </c>
      <c r="S99" s="239">
        <v>0.26</v>
      </c>
      <c r="T99" s="240">
        <f>S99*H99</f>
        <v>187.33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1" t="s">
        <v>195</v>
      </c>
      <c r="AT99" s="241" t="s">
        <v>190</v>
      </c>
      <c r="AU99" s="241" t="s">
        <v>87</v>
      </c>
      <c r="AY99" s="18" t="s">
        <v>188</v>
      </c>
      <c r="BE99" s="242">
        <f>IF(N99="základní",J99,0)</f>
        <v>0</v>
      </c>
      <c r="BF99" s="242">
        <f>IF(N99="snížená",J99,0)</f>
        <v>0</v>
      </c>
      <c r="BG99" s="242">
        <f>IF(N99="zákl. přenesená",J99,0)</f>
        <v>0</v>
      </c>
      <c r="BH99" s="242">
        <f>IF(N99="sníž. přenesená",J99,0)</f>
        <v>0</v>
      </c>
      <c r="BI99" s="242">
        <f>IF(N99="nulová",J99,0)</f>
        <v>0</v>
      </c>
      <c r="BJ99" s="18" t="s">
        <v>85</v>
      </c>
      <c r="BK99" s="242">
        <f>ROUND(I99*H99,2)</f>
        <v>0</v>
      </c>
      <c r="BL99" s="18" t="s">
        <v>195</v>
      </c>
      <c r="BM99" s="241" t="s">
        <v>196</v>
      </c>
    </row>
    <row r="100" spans="1:47" s="2" customFormat="1" ht="12">
      <c r="A100" s="40"/>
      <c r="B100" s="41"/>
      <c r="C100" s="42"/>
      <c r="D100" s="243" t="s">
        <v>197</v>
      </c>
      <c r="E100" s="42"/>
      <c r="F100" s="244" t="s">
        <v>198</v>
      </c>
      <c r="G100" s="42"/>
      <c r="H100" s="42"/>
      <c r="I100" s="150"/>
      <c r="J100" s="42"/>
      <c r="K100" s="42"/>
      <c r="L100" s="46"/>
      <c r="M100" s="245"/>
      <c r="N100" s="246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197</v>
      </c>
      <c r="AU100" s="18" t="s">
        <v>87</v>
      </c>
    </row>
    <row r="101" spans="1:51" s="13" customFormat="1" ht="12">
      <c r="A101" s="13"/>
      <c r="B101" s="247"/>
      <c r="C101" s="248"/>
      <c r="D101" s="243" t="s">
        <v>199</v>
      </c>
      <c r="E101" s="249" t="s">
        <v>32</v>
      </c>
      <c r="F101" s="250" t="s">
        <v>200</v>
      </c>
      <c r="G101" s="248"/>
      <c r="H101" s="251">
        <v>720.5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7" t="s">
        <v>199</v>
      </c>
      <c r="AU101" s="257" t="s">
        <v>87</v>
      </c>
      <c r="AV101" s="13" t="s">
        <v>87</v>
      </c>
      <c r="AW101" s="13" t="s">
        <v>39</v>
      </c>
      <c r="AX101" s="13" t="s">
        <v>85</v>
      </c>
      <c r="AY101" s="257" t="s">
        <v>188</v>
      </c>
    </row>
    <row r="102" spans="1:65" s="2" customFormat="1" ht="21.75" customHeight="1">
      <c r="A102" s="40"/>
      <c r="B102" s="41"/>
      <c r="C102" s="230" t="s">
        <v>87</v>
      </c>
      <c r="D102" s="230" t="s">
        <v>190</v>
      </c>
      <c r="E102" s="231" t="s">
        <v>201</v>
      </c>
      <c r="F102" s="232" t="s">
        <v>202</v>
      </c>
      <c r="G102" s="233" t="s">
        <v>193</v>
      </c>
      <c r="H102" s="234">
        <v>720.5</v>
      </c>
      <c r="I102" s="235"/>
      <c r="J102" s="236">
        <f>ROUND(I102*H102,2)</f>
        <v>0</v>
      </c>
      <c r="K102" s="232" t="s">
        <v>194</v>
      </c>
      <c r="L102" s="46"/>
      <c r="M102" s="237" t="s">
        <v>32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0.29</v>
      </c>
      <c r="T102" s="240">
        <f>S102*H102</f>
        <v>208.945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195</v>
      </c>
      <c r="AT102" s="241" t="s">
        <v>190</v>
      </c>
      <c r="AU102" s="241" t="s">
        <v>87</v>
      </c>
      <c r="AY102" s="18" t="s">
        <v>188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8" t="s">
        <v>85</v>
      </c>
      <c r="BK102" s="242">
        <f>ROUND(I102*H102,2)</f>
        <v>0</v>
      </c>
      <c r="BL102" s="18" t="s">
        <v>195</v>
      </c>
      <c r="BM102" s="241" t="s">
        <v>203</v>
      </c>
    </row>
    <row r="103" spans="1:47" s="2" customFormat="1" ht="12">
      <c r="A103" s="40"/>
      <c r="B103" s="41"/>
      <c r="C103" s="42"/>
      <c r="D103" s="243" t="s">
        <v>197</v>
      </c>
      <c r="E103" s="42"/>
      <c r="F103" s="244" t="s">
        <v>204</v>
      </c>
      <c r="G103" s="42"/>
      <c r="H103" s="42"/>
      <c r="I103" s="150"/>
      <c r="J103" s="42"/>
      <c r="K103" s="42"/>
      <c r="L103" s="46"/>
      <c r="M103" s="245"/>
      <c r="N103" s="24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197</v>
      </c>
      <c r="AU103" s="18" t="s">
        <v>87</v>
      </c>
    </row>
    <row r="104" spans="1:51" s="13" customFormat="1" ht="12">
      <c r="A104" s="13"/>
      <c r="B104" s="247"/>
      <c r="C104" s="248"/>
      <c r="D104" s="243" t="s">
        <v>199</v>
      </c>
      <c r="E104" s="249" t="s">
        <v>32</v>
      </c>
      <c r="F104" s="250" t="s">
        <v>205</v>
      </c>
      <c r="G104" s="248"/>
      <c r="H104" s="251">
        <v>720.5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7" t="s">
        <v>199</v>
      </c>
      <c r="AU104" s="257" t="s">
        <v>87</v>
      </c>
      <c r="AV104" s="13" t="s">
        <v>87</v>
      </c>
      <c r="AW104" s="13" t="s">
        <v>39</v>
      </c>
      <c r="AX104" s="13" t="s">
        <v>85</v>
      </c>
      <c r="AY104" s="257" t="s">
        <v>188</v>
      </c>
    </row>
    <row r="105" spans="1:65" s="2" customFormat="1" ht="21.75" customHeight="1">
      <c r="A105" s="40"/>
      <c r="B105" s="41"/>
      <c r="C105" s="230" t="s">
        <v>95</v>
      </c>
      <c r="D105" s="230" t="s">
        <v>190</v>
      </c>
      <c r="E105" s="231" t="s">
        <v>206</v>
      </c>
      <c r="F105" s="232" t="s">
        <v>207</v>
      </c>
      <c r="G105" s="233" t="s">
        <v>193</v>
      </c>
      <c r="H105" s="234">
        <v>59.25</v>
      </c>
      <c r="I105" s="235"/>
      <c r="J105" s="236">
        <f>ROUND(I105*H105,2)</f>
        <v>0</v>
      </c>
      <c r="K105" s="232" t="s">
        <v>194</v>
      </c>
      <c r="L105" s="46"/>
      <c r="M105" s="237" t="s">
        <v>32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0.22</v>
      </c>
      <c r="T105" s="240">
        <f>S105*H105</f>
        <v>13.035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195</v>
      </c>
      <c r="AT105" s="241" t="s">
        <v>190</v>
      </c>
      <c r="AU105" s="241" t="s">
        <v>87</v>
      </c>
      <c r="AY105" s="18" t="s">
        <v>188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8" t="s">
        <v>85</v>
      </c>
      <c r="BK105" s="242">
        <f>ROUND(I105*H105,2)</f>
        <v>0</v>
      </c>
      <c r="BL105" s="18" t="s">
        <v>195</v>
      </c>
      <c r="BM105" s="241" t="s">
        <v>208</v>
      </c>
    </row>
    <row r="106" spans="1:47" s="2" customFormat="1" ht="12">
      <c r="A106" s="40"/>
      <c r="B106" s="41"/>
      <c r="C106" s="42"/>
      <c r="D106" s="243" t="s">
        <v>197</v>
      </c>
      <c r="E106" s="42"/>
      <c r="F106" s="244" t="s">
        <v>209</v>
      </c>
      <c r="G106" s="42"/>
      <c r="H106" s="42"/>
      <c r="I106" s="150"/>
      <c r="J106" s="42"/>
      <c r="K106" s="42"/>
      <c r="L106" s="46"/>
      <c r="M106" s="245"/>
      <c r="N106" s="24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197</v>
      </c>
      <c r="AU106" s="18" t="s">
        <v>87</v>
      </c>
    </row>
    <row r="107" spans="1:51" s="13" customFormat="1" ht="12">
      <c r="A107" s="13"/>
      <c r="B107" s="247"/>
      <c r="C107" s="248"/>
      <c r="D107" s="243" t="s">
        <v>199</v>
      </c>
      <c r="E107" s="249" t="s">
        <v>32</v>
      </c>
      <c r="F107" s="250" t="s">
        <v>210</v>
      </c>
      <c r="G107" s="248"/>
      <c r="H107" s="251">
        <v>59.25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7" t="s">
        <v>199</v>
      </c>
      <c r="AU107" s="257" t="s">
        <v>87</v>
      </c>
      <c r="AV107" s="13" t="s">
        <v>87</v>
      </c>
      <c r="AW107" s="13" t="s">
        <v>39</v>
      </c>
      <c r="AX107" s="13" t="s">
        <v>85</v>
      </c>
      <c r="AY107" s="257" t="s">
        <v>188</v>
      </c>
    </row>
    <row r="108" spans="1:65" s="2" customFormat="1" ht="16.5" customHeight="1">
      <c r="A108" s="40"/>
      <c r="B108" s="41"/>
      <c r="C108" s="230" t="s">
        <v>195</v>
      </c>
      <c r="D108" s="230" t="s">
        <v>190</v>
      </c>
      <c r="E108" s="231" t="s">
        <v>211</v>
      </c>
      <c r="F108" s="232" t="s">
        <v>212</v>
      </c>
      <c r="G108" s="233" t="s">
        <v>213</v>
      </c>
      <c r="H108" s="234">
        <v>270</v>
      </c>
      <c r="I108" s="235"/>
      <c r="J108" s="236">
        <f>ROUND(I108*H108,2)</f>
        <v>0</v>
      </c>
      <c r="K108" s="232" t="s">
        <v>194</v>
      </c>
      <c r="L108" s="46"/>
      <c r="M108" s="237" t="s">
        <v>32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0.29</v>
      </c>
      <c r="T108" s="240">
        <f>S108*H108</f>
        <v>78.3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195</v>
      </c>
      <c r="AT108" s="241" t="s">
        <v>190</v>
      </c>
      <c r="AU108" s="241" t="s">
        <v>87</v>
      </c>
      <c r="AY108" s="18" t="s">
        <v>188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8" t="s">
        <v>85</v>
      </c>
      <c r="BK108" s="242">
        <f>ROUND(I108*H108,2)</f>
        <v>0</v>
      </c>
      <c r="BL108" s="18" t="s">
        <v>195</v>
      </c>
      <c r="BM108" s="241" t="s">
        <v>214</v>
      </c>
    </row>
    <row r="109" spans="1:47" s="2" customFormat="1" ht="12">
      <c r="A109" s="40"/>
      <c r="B109" s="41"/>
      <c r="C109" s="42"/>
      <c r="D109" s="243" t="s">
        <v>197</v>
      </c>
      <c r="E109" s="42"/>
      <c r="F109" s="244" t="s">
        <v>215</v>
      </c>
      <c r="G109" s="42"/>
      <c r="H109" s="42"/>
      <c r="I109" s="150"/>
      <c r="J109" s="42"/>
      <c r="K109" s="42"/>
      <c r="L109" s="46"/>
      <c r="M109" s="245"/>
      <c r="N109" s="24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197</v>
      </c>
      <c r="AU109" s="18" t="s">
        <v>87</v>
      </c>
    </row>
    <row r="110" spans="1:51" s="13" customFormat="1" ht="12">
      <c r="A110" s="13"/>
      <c r="B110" s="247"/>
      <c r="C110" s="248"/>
      <c r="D110" s="243" t="s">
        <v>199</v>
      </c>
      <c r="E110" s="249" t="s">
        <v>32</v>
      </c>
      <c r="F110" s="250" t="s">
        <v>216</v>
      </c>
      <c r="G110" s="248"/>
      <c r="H110" s="251">
        <v>270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7" t="s">
        <v>199</v>
      </c>
      <c r="AU110" s="257" t="s">
        <v>87</v>
      </c>
      <c r="AV110" s="13" t="s">
        <v>87</v>
      </c>
      <c r="AW110" s="13" t="s">
        <v>39</v>
      </c>
      <c r="AX110" s="13" t="s">
        <v>85</v>
      </c>
      <c r="AY110" s="257" t="s">
        <v>188</v>
      </c>
    </row>
    <row r="111" spans="1:65" s="2" customFormat="1" ht="33" customHeight="1">
      <c r="A111" s="40"/>
      <c r="B111" s="41"/>
      <c r="C111" s="230" t="s">
        <v>217</v>
      </c>
      <c r="D111" s="230" t="s">
        <v>190</v>
      </c>
      <c r="E111" s="231" t="s">
        <v>218</v>
      </c>
      <c r="F111" s="232" t="s">
        <v>219</v>
      </c>
      <c r="G111" s="233" t="s">
        <v>220</v>
      </c>
      <c r="H111" s="234">
        <v>144.1</v>
      </c>
      <c r="I111" s="235"/>
      <c r="J111" s="236">
        <f>ROUND(I111*H111,2)</f>
        <v>0</v>
      </c>
      <c r="K111" s="232" t="s">
        <v>194</v>
      </c>
      <c r="L111" s="46"/>
      <c r="M111" s="237" t="s">
        <v>32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195</v>
      </c>
      <c r="AT111" s="241" t="s">
        <v>190</v>
      </c>
      <c r="AU111" s="241" t="s">
        <v>87</v>
      </c>
      <c r="AY111" s="18" t="s">
        <v>188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8" t="s">
        <v>85</v>
      </c>
      <c r="BK111" s="242">
        <f>ROUND(I111*H111,2)</f>
        <v>0</v>
      </c>
      <c r="BL111" s="18" t="s">
        <v>195</v>
      </c>
      <c r="BM111" s="241" t="s">
        <v>221</v>
      </c>
    </row>
    <row r="112" spans="1:47" s="2" customFormat="1" ht="12">
      <c r="A112" s="40"/>
      <c r="B112" s="41"/>
      <c r="C112" s="42"/>
      <c r="D112" s="243" t="s">
        <v>197</v>
      </c>
      <c r="E112" s="42"/>
      <c r="F112" s="244" t="s">
        <v>222</v>
      </c>
      <c r="G112" s="42"/>
      <c r="H112" s="42"/>
      <c r="I112" s="150"/>
      <c r="J112" s="42"/>
      <c r="K112" s="42"/>
      <c r="L112" s="46"/>
      <c r="M112" s="245"/>
      <c r="N112" s="24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197</v>
      </c>
      <c r="AU112" s="18" t="s">
        <v>87</v>
      </c>
    </row>
    <row r="113" spans="1:51" s="13" customFormat="1" ht="12">
      <c r="A113" s="13"/>
      <c r="B113" s="247"/>
      <c r="C113" s="248"/>
      <c r="D113" s="243" t="s">
        <v>199</v>
      </c>
      <c r="E113" s="249" t="s">
        <v>32</v>
      </c>
      <c r="F113" s="250" t="s">
        <v>223</v>
      </c>
      <c r="G113" s="248"/>
      <c r="H113" s="251">
        <v>144.1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7" t="s">
        <v>199</v>
      </c>
      <c r="AU113" s="257" t="s">
        <v>87</v>
      </c>
      <c r="AV113" s="13" t="s">
        <v>87</v>
      </c>
      <c r="AW113" s="13" t="s">
        <v>39</v>
      </c>
      <c r="AX113" s="13" t="s">
        <v>85</v>
      </c>
      <c r="AY113" s="257" t="s">
        <v>188</v>
      </c>
    </row>
    <row r="114" spans="1:65" s="2" customFormat="1" ht="33" customHeight="1">
      <c r="A114" s="40"/>
      <c r="B114" s="41"/>
      <c r="C114" s="230" t="s">
        <v>224</v>
      </c>
      <c r="D114" s="230" t="s">
        <v>190</v>
      </c>
      <c r="E114" s="231" t="s">
        <v>225</v>
      </c>
      <c r="F114" s="232" t="s">
        <v>226</v>
      </c>
      <c r="G114" s="233" t="s">
        <v>220</v>
      </c>
      <c r="H114" s="234">
        <v>0.881</v>
      </c>
      <c r="I114" s="235"/>
      <c r="J114" s="236">
        <f>ROUND(I114*H114,2)</f>
        <v>0</v>
      </c>
      <c r="K114" s="232" t="s">
        <v>194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195</v>
      </c>
      <c r="AT114" s="241" t="s">
        <v>190</v>
      </c>
      <c r="AU114" s="241" t="s">
        <v>87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195</v>
      </c>
      <c r="BM114" s="241" t="s">
        <v>227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228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87</v>
      </c>
    </row>
    <row r="116" spans="1:51" s="14" customFormat="1" ht="12">
      <c r="A116" s="14"/>
      <c r="B116" s="258"/>
      <c r="C116" s="259"/>
      <c r="D116" s="243" t="s">
        <v>199</v>
      </c>
      <c r="E116" s="260" t="s">
        <v>32</v>
      </c>
      <c r="F116" s="261" t="s">
        <v>229</v>
      </c>
      <c r="G116" s="259"/>
      <c r="H116" s="260" t="s">
        <v>32</v>
      </c>
      <c r="I116" s="262"/>
      <c r="J116" s="259"/>
      <c r="K116" s="259"/>
      <c r="L116" s="263"/>
      <c r="M116" s="264"/>
      <c r="N116" s="265"/>
      <c r="O116" s="265"/>
      <c r="P116" s="265"/>
      <c r="Q116" s="265"/>
      <c r="R116" s="265"/>
      <c r="S116" s="265"/>
      <c r="T116" s="26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7" t="s">
        <v>199</v>
      </c>
      <c r="AU116" s="267" t="s">
        <v>87</v>
      </c>
      <c r="AV116" s="14" t="s">
        <v>85</v>
      </c>
      <c r="AW116" s="14" t="s">
        <v>39</v>
      </c>
      <c r="AX116" s="14" t="s">
        <v>78</v>
      </c>
      <c r="AY116" s="267" t="s">
        <v>188</v>
      </c>
    </row>
    <row r="117" spans="1:51" s="13" customFormat="1" ht="12">
      <c r="A117" s="13"/>
      <c r="B117" s="247"/>
      <c r="C117" s="248"/>
      <c r="D117" s="243" t="s">
        <v>199</v>
      </c>
      <c r="E117" s="249" t="s">
        <v>32</v>
      </c>
      <c r="F117" s="250" t="s">
        <v>230</v>
      </c>
      <c r="G117" s="248"/>
      <c r="H117" s="251">
        <v>0.881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7" t="s">
        <v>199</v>
      </c>
      <c r="AU117" s="257" t="s">
        <v>87</v>
      </c>
      <c r="AV117" s="13" t="s">
        <v>87</v>
      </c>
      <c r="AW117" s="13" t="s">
        <v>39</v>
      </c>
      <c r="AX117" s="13" t="s">
        <v>85</v>
      </c>
      <c r="AY117" s="257" t="s">
        <v>188</v>
      </c>
    </row>
    <row r="118" spans="1:65" s="2" customFormat="1" ht="21.75" customHeight="1">
      <c r="A118" s="40"/>
      <c r="B118" s="41"/>
      <c r="C118" s="230" t="s">
        <v>231</v>
      </c>
      <c r="D118" s="230" t="s">
        <v>190</v>
      </c>
      <c r="E118" s="231" t="s">
        <v>232</v>
      </c>
      <c r="F118" s="232" t="s">
        <v>233</v>
      </c>
      <c r="G118" s="233" t="s">
        <v>220</v>
      </c>
      <c r="H118" s="234">
        <v>144.981</v>
      </c>
      <c r="I118" s="235"/>
      <c r="J118" s="236">
        <f>ROUND(I118*H118,2)</f>
        <v>0</v>
      </c>
      <c r="K118" s="232" t="s">
        <v>194</v>
      </c>
      <c r="L118" s="46"/>
      <c r="M118" s="237" t="s">
        <v>32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195</v>
      </c>
      <c r="AT118" s="241" t="s">
        <v>190</v>
      </c>
      <c r="AU118" s="241" t="s">
        <v>87</v>
      </c>
      <c r="AY118" s="18" t="s">
        <v>188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8" t="s">
        <v>85</v>
      </c>
      <c r="BK118" s="242">
        <f>ROUND(I118*H118,2)</f>
        <v>0</v>
      </c>
      <c r="BL118" s="18" t="s">
        <v>195</v>
      </c>
      <c r="BM118" s="241" t="s">
        <v>234</v>
      </c>
    </row>
    <row r="119" spans="1:47" s="2" customFormat="1" ht="12">
      <c r="A119" s="40"/>
      <c r="B119" s="41"/>
      <c r="C119" s="42"/>
      <c r="D119" s="243" t="s">
        <v>197</v>
      </c>
      <c r="E119" s="42"/>
      <c r="F119" s="244" t="s">
        <v>235</v>
      </c>
      <c r="G119" s="42"/>
      <c r="H119" s="42"/>
      <c r="I119" s="150"/>
      <c r="J119" s="42"/>
      <c r="K119" s="42"/>
      <c r="L119" s="46"/>
      <c r="M119" s="245"/>
      <c r="N119" s="24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197</v>
      </c>
      <c r="AU119" s="18" t="s">
        <v>87</v>
      </c>
    </row>
    <row r="120" spans="1:51" s="13" customFormat="1" ht="12">
      <c r="A120" s="13"/>
      <c r="B120" s="247"/>
      <c r="C120" s="248"/>
      <c r="D120" s="243" t="s">
        <v>199</v>
      </c>
      <c r="E120" s="249" t="s">
        <v>32</v>
      </c>
      <c r="F120" s="250" t="s">
        <v>223</v>
      </c>
      <c r="G120" s="248"/>
      <c r="H120" s="251">
        <v>144.1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7" t="s">
        <v>199</v>
      </c>
      <c r="AU120" s="257" t="s">
        <v>87</v>
      </c>
      <c r="AV120" s="13" t="s">
        <v>87</v>
      </c>
      <c r="AW120" s="13" t="s">
        <v>39</v>
      </c>
      <c r="AX120" s="13" t="s">
        <v>78</v>
      </c>
      <c r="AY120" s="257" t="s">
        <v>188</v>
      </c>
    </row>
    <row r="121" spans="1:51" s="14" customFormat="1" ht="12">
      <c r="A121" s="14"/>
      <c r="B121" s="258"/>
      <c r="C121" s="259"/>
      <c r="D121" s="243" t="s">
        <v>199</v>
      </c>
      <c r="E121" s="260" t="s">
        <v>32</v>
      </c>
      <c r="F121" s="261" t="s">
        <v>229</v>
      </c>
      <c r="G121" s="259"/>
      <c r="H121" s="260" t="s">
        <v>32</v>
      </c>
      <c r="I121" s="262"/>
      <c r="J121" s="259"/>
      <c r="K121" s="259"/>
      <c r="L121" s="263"/>
      <c r="M121" s="264"/>
      <c r="N121" s="265"/>
      <c r="O121" s="265"/>
      <c r="P121" s="265"/>
      <c r="Q121" s="265"/>
      <c r="R121" s="265"/>
      <c r="S121" s="265"/>
      <c r="T121" s="26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7" t="s">
        <v>199</v>
      </c>
      <c r="AU121" s="267" t="s">
        <v>87</v>
      </c>
      <c r="AV121" s="14" t="s">
        <v>85</v>
      </c>
      <c r="AW121" s="14" t="s">
        <v>39</v>
      </c>
      <c r="AX121" s="14" t="s">
        <v>78</v>
      </c>
      <c r="AY121" s="267" t="s">
        <v>188</v>
      </c>
    </row>
    <row r="122" spans="1:51" s="13" customFormat="1" ht="12">
      <c r="A122" s="13"/>
      <c r="B122" s="247"/>
      <c r="C122" s="248"/>
      <c r="D122" s="243" t="s">
        <v>199</v>
      </c>
      <c r="E122" s="249" t="s">
        <v>32</v>
      </c>
      <c r="F122" s="250" t="s">
        <v>230</v>
      </c>
      <c r="G122" s="248"/>
      <c r="H122" s="251">
        <v>0.881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7" t="s">
        <v>199</v>
      </c>
      <c r="AU122" s="257" t="s">
        <v>87</v>
      </c>
      <c r="AV122" s="13" t="s">
        <v>87</v>
      </c>
      <c r="AW122" s="13" t="s">
        <v>39</v>
      </c>
      <c r="AX122" s="13" t="s">
        <v>78</v>
      </c>
      <c r="AY122" s="257" t="s">
        <v>188</v>
      </c>
    </row>
    <row r="123" spans="1:51" s="15" customFormat="1" ht="12">
      <c r="A123" s="15"/>
      <c r="B123" s="268"/>
      <c r="C123" s="269"/>
      <c r="D123" s="243" t="s">
        <v>199</v>
      </c>
      <c r="E123" s="270" t="s">
        <v>32</v>
      </c>
      <c r="F123" s="271" t="s">
        <v>236</v>
      </c>
      <c r="G123" s="269"/>
      <c r="H123" s="272">
        <v>144.981</v>
      </c>
      <c r="I123" s="273"/>
      <c r="J123" s="269"/>
      <c r="K123" s="269"/>
      <c r="L123" s="274"/>
      <c r="M123" s="275"/>
      <c r="N123" s="276"/>
      <c r="O123" s="276"/>
      <c r="P123" s="276"/>
      <c r="Q123" s="276"/>
      <c r="R123" s="276"/>
      <c r="S123" s="276"/>
      <c r="T123" s="27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8" t="s">
        <v>199</v>
      </c>
      <c r="AU123" s="278" t="s">
        <v>87</v>
      </c>
      <c r="AV123" s="15" t="s">
        <v>195</v>
      </c>
      <c r="AW123" s="15" t="s">
        <v>39</v>
      </c>
      <c r="AX123" s="15" t="s">
        <v>85</v>
      </c>
      <c r="AY123" s="278" t="s">
        <v>188</v>
      </c>
    </row>
    <row r="124" spans="1:65" s="2" customFormat="1" ht="33" customHeight="1">
      <c r="A124" s="40"/>
      <c r="B124" s="41"/>
      <c r="C124" s="230" t="s">
        <v>237</v>
      </c>
      <c r="D124" s="230" t="s">
        <v>190</v>
      </c>
      <c r="E124" s="231" t="s">
        <v>238</v>
      </c>
      <c r="F124" s="232" t="s">
        <v>239</v>
      </c>
      <c r="G124" s="233" t="s">
        <v>220</v>
      </c>
      <c r="H124" s="234">
        <v>1449.81</v>
      </c>
      <c r="I124" s="235"/>
      <c r="J124" s="236">
        <f>ROUND(I124*H124,2)</f>
        <v>0</v>
      </c>
      <c r="K124" s="232" t="s">
        <v>194</v>
      </c>
      <c r="L124" s="46"/>
      <c r="M124" s="237" t="s">
        <v>32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195</v>
      </c>
      <c r="AT124" s="241" t="s">
        <v>190</v>
      </c>
      <c r="AU124" s="241" t="s">
        <v>87</v>
      </c>
      <c r="AY124" s="18" t="s">
        <v>188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8" t="s">
        <v>85</v>
      </c>
      <c r="BK124" s="242">
        <f>ROUND(I124*H124,2)</f>
        <v>0</v>
      </c>
      <c r="BL124" s="18" t="s">
        <v>195</v>
      </c>
      <c r="BM124" s="241" t="s">
        <v>240</v>
      </c>
    </row>
    <row r="125" spans="1:47" s="2" customFormat="1" ht="12">
      <c r="A125" s="40"/>
      <c r="B125" s="41"/>
      <c r="C125" s="42"/>
      <c r="D125" s="243" t="s">
        <v>197</v>
      </c>
      <c r="E125" s="42"/>
      <c r="F125" s="244" t="s">
        <v>241</v>
      </c>
      <c r="G125" s="42"/>
      <c r="H125" s="42"/>
      <c r="I125" s="150"/>
      <c r="J125" s="42"/>
      <c r="K125" s="42"/>
      <c r="L125" s="46"/>
      <c r="M125" s="245"/>
      <c r="N125" s="24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197</v>
      </c>
      <c r="AU125" s="18" t="s">
        <v>87</v>
      </c>
    </row>
    <row r="126" spans="1:51" s="13" customFormat="1" ht="12">
      <c r="A126" s="13"/>
      <c r="B126" s="247"/>
      <c r="C126" s="248"/>
      <c r="D126" s="243" t="s">
        <v>199</v>
      </c>
      <c r="E126" s="249" t="s">
        <v>32</v>
      </c>
      <c r="F126" s="250" t="s">
        <v>223</v>
      </c>
      <c r="G126" s="248"/>
      <c r="H126" s="251">
        <v>144.1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7" t="s">
        <v>199</v>
      </c>
      <c r="AU126" s="257" t="s">
        <v>87</v>
      </c>
      <c r="AV126" s="13" t="s">
        <v>87</v>
      </c>
      <c r="AW126" s="13" t="s">
        <v>39</v>
      </c>
      <c r="AX126" s="13" t="s">
        <v>78</v>
      </c>
      <c r="AY126" s="257" t="s">
        <v>188</v>
      </c>
    </row>
    <row r="127" spans="1:51" s="14" customFormat="1" ht="12">
      <c r="A127" s="14"/>
      <c r="B127" s="258"/>
      <c r="C127" s="259"/>
      <c r="D127" s="243" t="s">
        <v>199</v>
      </c>
      <c r="E127" s="260" t="s">
        <v>32</v>
      </c>
      <c r="F127" s="261" t="s">
        <v>229</v>
      </c>
      <c r="G127" s="259"/>
      <c r="H127" s="260" t="s">
        <v>32</v>
      </c>
      <c r="I127" s="262"/>
      <c r="J127" s="259"/>
      <c r="K127" s="259"/>
      <c r="L127" s="263"/>
      <c r="M127" s="264"/>
      <c r="N127" s="265"/>
      <c r="O127" s="265"/>
      <c r="P127" s="265"/>
      <c r="Q127" s="265"/>
      <c r="R127" s="265"/>
      <c r="S127" s="265"/>
      <c r="T127" s="26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7" t="s">
        <v>199</v>
      </c>
      <c r="AU127" s="267" t="s">
        <v>87</v>
      </c>
      <c r="AV127" s="14" t="s">
        <v>85</v>
      </c>
      <c r="AW127" s="14" t="s">
        <v>39</v>
      </c>
      <c r="AX127" s="14" t="s">
        <v>78</v>
      </c>
      <c r="AY127" s="267" t="s">
        <v>188</v>
      </c>
    </row>
    <row r="128" spans="1:51" s="13" customFormat="1" ht="12">
      <c r="A128" s="13"/>
      <c r="B128" s="247"/>
      <c r="C128" s="248"/>
      <c r="D128" s="243" t="s">
        <v>199</v>
      </c>
      <c r="E128" s="249" t="s">
        <v>32</v>
      </c>
      <c r="F128" s="250" t="s">
        <v>230</v>
      </c>
      <c r="G128" s="248"/>
      <c r="H128" s="251">
        <v>0.881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7" t="s">
        <v>199</v>
      </c>
      <c r="AU128" s="257" t="s">
        <v>87</v>
      </c>
      <c r="AV128" s="13" t="s">
        <v>87</v>
      </c>
      <c r="AW128" s="13" t="s">
        <v>39</v>
      </c>
      <c r="AX128" s="13" t="s">
        <v>78</v>
      </c>
      <c r="AY128" s="257" t="s">
        <v>188</v>
      </c>
    </row>
    <row r="129" spans="1:51" s="15" customFormat="1" ht="12">
      <c r="A129" s="15"/>
      <c r="B129" s="268"/>
      <c r="C129" s="269"/>
      <c r="D129" s="243" t="s">
        <v>199</v>
      </c>
      <c r="E129" s="270" t="s">
        <v>32</v>
      </c>
      <c r="F129" s="271" t="s">
        <v>236</v>
      </c>
      <c r="G129" s="269"/>
      <c r="H129" s="272">
        <v>144.981</v>
      </c>
      <c r="I129" s="273"/>
      <c r="J129" s="269"/>
      <c r="K129" s="269"/>
      <c r="L129" s="274"/>
      <c r="M129" s="275"/>
      <c r="N129" s="276"/>
      <c r="O129" s="276"/>
      <c r="P129" s="276"/>
      <c r="Q129" s="276"/>
      <c r="R129" s="276"/>
      <c r="S129" s="276"/>
      <c r="T129" s="277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8" t="s">
        <v>199</v>
      </c>
      <c r="AU129" s="278" t="s">
        <v>87</v>
      </c>
      <c r="AV129" s="15" t="s">
        <v>195</v>
      </c>
      <c r="AW129" s="15" t="s">
        <v>39</v>
      </c>
      <c r="AX129" s="15" t="s">
        <v>85</v>
      </c>
      <c r="AY129" s="278" t="s">
        <v>188</v>
      </c>
    </row>
    <row r="130" spans="1:51" s="13" customFormat="1" ht="12">
      <c r="A130" s="13"/>
      <c r="B130" s="247"/>
      <c r="C130" s="248"/>
      <c r="D130" s="243" t="s">
        <v>199</v>
      </c>
      <c r="E130" s="248"/>
      <c r="F130" s="250" t="s">
        <v>242</v>
      </c>
      <c r="G130" s="248"/>
      <c r="H130" s="251">
        <v>1449.81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7" t="s">
        <v>199</v>
      </c>
      <c r="AU130" s="257" t="s">
        <v>87</v>
      </c>
      <c r="AV130" s="13" t="s">
        <v>87</v>
      </c>
      <c r="AW130" s="13" t="s">
        <v>4</v>
      </c>
      <c r="AX130" s="13" t="s">
        <v>85</v>
      </c>
      <c r="AY130" s="257" t="s">
        <v>188</v>
      </c>
    </row>
    <row r="131" spans="1:65" s="2" customFormat="1" ht="16.5" customHeight="1">
      <c r="A131" s="40"/>
      <c r="B131" s="41"/>
      <c r="C131" s="230" t="s">
        <v>243</v>
      </c>
      <c r="D131" s="230" t="s">
        <v>190</v>
      </c>
      <c r="E131" s="231" t="s">
        <v>244</v>
      </c>
      <c r="F131" s="232" t="s">
        <v>245</v>
      </c>
      <c r="G131" s="233" t="s">
        <v>220</v>
      </c>
      <c r="H131" s="234">
        <v>144.981</v>
      </c>
      <c r="I131" s="235"/>
      <c r="J131" s="236">
        <f>ROUND(I131*H131,2)</f>
        <v>0</v>
      </c>
      <c r="K131" s="232" t="s">
        <v>194</v>
      </c>
      <c r="L131" s="46"/>
      <c r="M131" s="237" t="s">
        <v>32</v>
      </c>
      <c r="N131" s="238" t="s">
        <v>49</v>
      </c>
      <c r="O131" s="86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195</v>
      </c>
      <c r="AT131" s="241" t="s">
        <v>190</v>
      </c>
      <c r="AU131" s="241" t="s">
        <v>87</v>
      </c>
      <c r="AY131" s="18" t="s">
        <v>188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8" t="s">
        <v>85</v>
      </c>
      <c r="BK131" s="242">
        <f>ROUND(I131*H131,2)</f>
        <v>0</v>
      </c>
      <c r="BL131" s="18" t="s">
        <v>195</v>
      </c>
      <c r="BM131" s="241" t="s">
        <v>246</v>
      </c>
    </row>
    <row r="132" spans="1:47" s="2" customFormat="1" ht="12">
      <c r="A132" s="40"/>
      <c r="B132" s="41"/>
      <c r="C132" s="42"/>
      <c r="D132" s="243" t="s">
        <v>197</v>
      </c>
      <c r="E132" s="42"/>
      <c r="F132" s="244" t="s">
        <v>247</v>
      </c>
      <c r="G132" s="42"/>
      <c r="H132" s="42"/>
      <c r="I132" s="150"/>
      <c r="J132" s="42"/>
      <c r="K132" s="42"/>
      <c r="L132" s="46"/>
      <c r="M132" s="245"/>
      <c r="N132" s="24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197</v>
      </c>
      <c r="AU132" s="18" t="s">
        <v>87</v>
      </c>
    </row>
    <row r="133" spans="1:51" s="13" customFormat="1" ht="12">
      <c r="A133" s="13"/>
      <c r="B133" s="247"/>
      <c r="C133" s="248"/>
      <c r="D133" s="243" t="s">
        <v>199</v>
      </c>
      <c r="E133" s="249" t="s">
        <v>32</v>
      </c>
      <c r="F133" s="250" t="s">
        <v>223</v>
      </c>
      <c r="G133" s="248"/>
      <c r="H133" s="251">
        <v>144.1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7" t="s">
        <v>199</v>
      </c>
      <c r="AU133" s="257" t="s">
        <v>87</v>
      </c>
      <c r="AV133" s="13" t="s">
        <v>87</v>
      </c>
      <c r="AW133" s="13" t="s">
        <v>39</v>
      </c>
      <c r="AX133" s="13" t="s">
        <v>78</v>
      </c>
      <c r="AY133" s="257" t="s">
        <v>188</v>
      </c>
    </row>
    <row r="134" spans="1:51" s="14" customFormat="1" ht="12">
      <c r="A134" s="14"/>
      <c r="B134" s="258"/>
      <c r="C134" s="259"/>
      <c r="D134" s="243" t="s">
        <v>199</v>
      </c>
      <c r="E134" s="260" t="s">
        <v>32</v>
      </c>
      <c r="F134" s="261" t="s">
        <v>229</v>
      </c>
      <c r="G134" s="259"/>
      <c r="H134" s="260" t="s">
        <v>32</v>
      </c>
      <c r="I134" s="262"/>
      <c r="J134" s="259"/>
      <c r="K134" s="259"/>
      <c r="L134" s="263"/>
      <c r="M134" s="264"/>
      <c r="N134" s="265"/>
      <c r="O134" s="265"/>
      <c r="P134" s="265"/>
      <c r="Q134" s="265"/>
      <c r="R134" s="265"/>
      <c r="S134" s="265"/>
      <c r="T134" s="26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7" t="s">
        <v>199</v>
      </c>
      <c r="AU134" s="267" t="s">
        <v>87</v>
      </c>
      <c r="AV134" s="14" t="s">
        <v>85</v>
      </c>
      <c r="AW134" s="14" t="s">
        <v>39</v>
      </c>
      <c r="AX134" s="14" t="s">
        <v>78</v>
      </c>
      <c r="AY134" s="267" t="s">
        <v>188</v>
      </c>
    </row>
    <row r="135" spans="1:51" s="13" customFormat="1" ht="12">
      <c r="A135" s="13"/>
      <c r="B135" s="247"/>
      <c r="C135" s="248"/>
      <c r="D135" s="243" t="s">
        <v>199</v>
      </c>
      <c r="E135" s="249" t="s">
        <v>32</v>
      </c>
      <c r="F135" s="250" t="s">
        <v>230</v>
      </c>
      <c r="G135" s="248"/>
      <c r="H135" s="251">
        <v>0.881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199</v>
      </c>
      <c r="AU135" s="257" t="s">
        <v>87</v>
      </c>
      <c r="AV135" s="13" t="s">
        <v>87</v>
      </c>
      <c r="AW135" s="13" t="s">
        <v>39</v>
      </c>
      <c r="AX135" s="13" t="s">
        <v>78</v>
      </c>
      <c r="AY135" s="257" t="s">
        <v>188</v>
      </c>
    </row>
    <row r="136" spans="1:51" s="15" customFormat="1" ht="12">
      <c r="A136" s="15"/>
      <c r="B136" s="268"/>
      <c r="C136" s="269"/>
      <c r="D136" s="243" t="s">
        <v>199</v>
      </c>
      <c r="E136" s="270" t="s">
        <v>32</v>
      </c>
      <c r="F136" s="271" t="s">
        <v>236</v>
      </c>
      <c r="G136" s="269"/>
      <c r="H136" s="272">
        <v>144.981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8" t="s">
        <v>199</v>
      </c>
      <c r="AU136" s="278" t="s">
        <v>87</v>
      </c>
      <c r="AV136" s="15" t="s">
        <v>195</v>
      </c>
      <c r="AW136" s="15" t="s">
        <v>39</v>
      </c>
      <c r="AX136" s="15" t="s">
        <v>85</v>
      </c>
      <c r="AY136" s="278" t="s">
        <v>188</v>
      </c>
    </row>
    <row r="137" spans="1:65" s="2" customFormat="1" ht="21.75" customHeight="1">
      <c r="A137" s="40"/>
      <c r="B137" s="41"/>
      <c r="C137" s="230" t="s">
        <v>248</v>
      </c>
      <c r="D137" s="230" t="s">
        <v>190</v>
      </c>
      <c r="E137" s="231" t="s">
        <v>249</v>
      </c>
      <c r="F137" s="232" t="s">
        <v>250</v>
      </c>
      <c r="G137" s="233" t="s">
        <v>251</v>
      </c>
      <c r="H137" s="234">
        <v>239.219</v>
      </c>
      <c r="I137" s="235"/>
      <c r="J137" s="236">
        <f>ROUND(I137*H137,2)</f>
        <v>0</v>
      </c>
      <c r="K137" s="232" t="s">
        <v>194</v>
      </c>
      <c r="L137" s="46"/>
      <c r="M137" s="237" t="s">
        <v>32</v>
      </c>
      <c r="N137" s="238" t="s">
        <v>49</v>
      </c>
      <c r="O137" s="86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195</v>
      </c>
      <c r="AT137" s="241" t="s">
        <v>190</v>
      </c>
      <c r="AU137" s="241" t="s">
        <v>87</v>
      </c>
      <c r="AY137" s="18" t="s">
        <v>188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8" t="s">
        <v>85</v>
      </c>
      <c r="BK137" s="242">
        <f>ROUND(I137*H137,2)</f>
        <v>0</v>
      </c>
      <c r="BL137" s="18" t="s">
        <v>195</v>
      </c>
      <c r="BM137" s="241" t="s">
        <v>252</v>
      </c>
    </row>
    <row r="138" spans="1:47" s="2" customFormat="1" ht="12">
      <c r="A138" s="40"/>
      <c r="B138" s="41"/>
      <c r="C138" s="42"/>
      <c r="D138" s="243" t="s">
        <v>197</v>
      </c>
      <c r="E138" s="42"/>
      <c r="F138" s="244" t="s">
        <v>253</v>
      </c>
      <c r="G138" s="42"/>
      <c r="H138" s="42"/>
      <c r="I138" s="150"/>
      <c r="J138" s="42"/>
      <c r="K138" s="42"/>
      <c r="L138" s="46"/>
      <c r="M138" s="245"/>
      <c r="N138" s="246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197</v>
      </c>
      <c r="AU138" s="18" t="s">
        <v>87</v>
      </c>
    </row>
    <row r="139" spans="1:51" s="13" customFormat="1" ht="12">
      <c r="A139" s="13"/>
      <c r="B139" s="247"/>
      <c r="C139" s="248"/>
      <c r="D139" s="243" t="s">
        <v>199</v>
      </c>
      <c r="E139" s="249" t="s">
        <v>32</v>
      </c>
      <c r="F139" s="250" t="s">
        <v>223</v>
      </c>
      <c r="G139" s="248"/>
      <c r="H139" s="251">
        <v>144.1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199</v>
      </c>
      <c r="AU139" s="257" t="s">
        <v>87</v>
      </c>
      <c r="AV139" s="13" t="s">
        <v>87</v>
      </c>
      <c r="AW139" s="13" t="s">
        <v>39</v>
      </c>
      <c r="AX139" s="13" t="s">
        <v>78</v>
      </c>
      <c r="AY139" s="257" t="s">
        <v>188</v>
      </c>
    </row>
    <row r="140" spans="1:51" s="14" customFormat="1" ht="12">
      <c r="A140" s="14"/>
      <c r="B140" s="258"/>
      <c r="C140" s="259"/>
      <c r="D140" s="243" t="s">
        <v>199</v>
      </c>
      <c r="E140" s="260" t="s">
        <v>32</v>
      </c>
      <c r="F140" s="261" t="s">
        <v>229</v>
      </c>
      <c r="G140" s="259"/>
      <c r="H140" s="260" t="s">
        <v>32</v>
      </c>
      <c r="I140" s="262"/>
      <c r="J140" s="259"/>
      <c r="K140" s="259"/>
      <c r="L140" s="263"/>
      <c r="M140" s="264"/>
      <c r="N140" s="265"/>
      <c r="O140" s="265"/>
      <c r="P140" s="265"/>
      <c r="Q140" s="265"/>
      <c r="R140" s="265"/>
      <c r="S140" s="265"/>
      <c r="T140" s="26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7" t="s">
        <v>199</v>
      </c>
      <c r="AU140" s="267" t="s">
        <v>87</v>
      </c>
      <c r="AV140" s="14" t="s">
        <v>85</v>
      </c>
      <c r="AW140" s="14" t="s">
        <v>39</v>
      </c>
      <c r="AX140" s="14" t="s">
        <v>78</v>
      </c>
      <c r="AY140" s="267" t="s">
        <v>188</v>
      </c>
    </row>
    <row r="141" spans="1:51" s="13" customFormat="1" ht="12">
      <c r="A141" s="13"/>
      <c r="B141" s="247"/>
      <c r="C141" s="248"/>
      <c r="D141" s="243" t="s">
        <v>199</v>
      </c>
      <c r="E141" s="249" t="s">
        <v>32</v>
      </c>
      <c r="F141" s="250" t="s">
        <v>230</v>
      </c>
      <c r="G141" s="248"/>
      <c r="H141" s="251">
        <v>0.881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7" t="s">
        <v>199</v>
      </c>
      <c r="AU141" s="257" t="s">
        <v>87</v>
      </c>
      <c r="AV141" s="13" t="s">
        <v>87</v>
      </c>
      <c r="AW141" s="13" t="s">
        <v>39</v>
      </c>
      <c r="AX141" s="13" t="s">
        <v>78</v>
      </c>
      <c r="AY141" s="257" t="s">
        <v>188</v>
      </c>
    </row>
    <row r="142" spans="1:51" s="15" customFormat="1" ht="12">
      <c r="A142" s="15"/>
      <c r="B142" s="268"/>
      <c r="C142" s="269"/>
      <c r="D142" s="243" t="s">
        <v>199</v>
      </c>
      <c r="E142" s="270" t="s">
        <v>32</v>
      </c>
      <c r="F142" s="271" t="s">
        <v>236</v>
      </c>
      <c r="G142" s="269"/>
      <c r="H142" s="272">
        <v>144.981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8" t="s">
        <v>199</v>
      </c>
      <c r="AU142" s="278" t="s">
        <v>87</v>
      </c>
      <c r="AV142" s="15" t="s">
        <v>195</v>
      </c>
      <c r="AW142" s="15" t="s">
        <v>39</v>
      </c>
      <c r="AX142" s="15" t="s">
        <v>85</v>
      </c>
      <c r="AY142" s="278" t="s">
        <v>188</v>
      </c>
    </row>
    <row r="143" spans="1:51" s="13" customFormat="1" ht="12">
      <c r="A143" s="13"/>
      <c r="B143" s="247"/>
      <c r="C143" s="248"/>
      <c r="D143" s="243" t="s">
        <v>199</v>
      </c>
      <c r="E143" s="248"/>
      <c r="F143" s="250" t="s">
        <v>254</v>
      </c>
      <c r="G143" s="248"/>
      <c r="H143" s="251">
        <v>239.219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7" t="s">
        <v>199</v>
      </c>
      <c r="AU143" s="257" t="s">
        <v>87</v>
      </c>
      <c r="AV143" s="13" t="s">
        <v>87</v>
      </c>
      <c r="AW143" s="13" t="s">
        <v>4</v>
      </c>
      <c r="AX143" s="13" t="s">
        <v>85</v>
      </c>
      <c r="AY143" s="257" t="s">
        <v>188</v>
      </c>
    </row>
    <row r="144" spans="1:63" s="12" customFormat="1" ht="22.8" customHeight="1">
      <c r="A144" s="12"/>
      <c r="B144" s="214"/>
      <c r="C144" s="215"/>
      <c r="D144" s="216" t="s">
        <v>77</v>
      </c>
      <c r="E144" s="228" t="s">
        <v>237</v>
      </c>
      <c r="F144" s="228" t="s">
        <v>255</v>
      </c>
      <c r="G144" s="215"/>
      <c r="H144" s="215"/>
      <c r="I144" s="218"/>
      <c r="J144" s="229">
        <f>BK144</f>
        <v>0</v>
      </c>
      <c r="K144" s="215"/>
      <c r="L144" s="220"/>
      <c r="M144" s="221"/>
      <c r="N144" s="222"/>
      <c r="O144" s="222"/>
      <c r="P144" s="223">
        <f>SUM(P145:P150)</f>
        <v>0</v>
      </c>
      <c r="Q144" s="222"/>
      <c r="R144" s="223">
        <f>SUM(R145:R150)</f>
        <v>0</v>
      </c>
      <c r="S144" s="222"/>
      <c r="T144" s="224">
        <f>SUM(T145:T150)</f>
        <v>0.69896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5" t="s">
        <v>85</v>
      </c>
      <c r="AT144" s="226" t="s">
        <v>77</v>
      </c>
      <c r="AU144" s="226" t="s">
        <v>85</v>
      </c>
      <c r="AY144" s="225" t="s">
        <v>188</v>
      </c>
      <c r="BK144" s="227">
        <f>SUM(BK145:BK150)</f>
        <v>0</v>
      </c>
    </row>
    <row r="145" spans="1:65" s="2" customFormat="1" ht="21.75" customHeight="1">
      <c r="A145" s="40"/>
      <c r="B145" s="41"/>
      <c r="C145" s="230" t="s">
        <v>256</v>
      </c>
      <c r="D145" s="230" t="s">
        <v>190</v>
      </c>
      <c r="E145" s="231" t="s">
        <v>257</v>
      </c>
      <c r="F145" s="232" t="s">
        <v>258</v>
      </c>
      <c r="G145" s="233" t="s">
        <v>220</v>
      </c>
      <c r="H145" s="234">
        <v>0.338</v>
      </c>
      <c r="I145" s="235"/>
      <c r="J145" s="236">
        <f>ROUND(I145*H145,2)</f>
        <v>0</v>
      </c>
      <c r="K145" s="232" t="s">
        <v>194</v>
      </c>
      <c r="L145" s="46"/>
      <c r="M145" s="237" t="s">
        <v>32</v>
      </c>
      <c r="N145" s="238" t="s">
        <v>49</v>
      </c>
      <c r="O145" s="86"/>
      <c r="P145" s="239">
        <f>O145*H145</f>
        <v>0</v>
      </c>
      <c r="Q145" s="239">
        <v>0</v>
      </c>
      <c r="R145" s="239">
        <f>Q145*H145</f>
        <v>0</v>
      </c>
      <c r="S145" s="239">
        <v>1.92</v>
      </c>
      <c r="T145" s="240">
        <f>S145*H145</f>
        <v>0.64896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1" t="s">
        <v>195</v>
      </c>
      <c r="AT145" s="241" t="s">
        <v>190</v>
      </c>
      <c r="AU145" s="241" t="s">
        <v>87</v>
      </c>
      <c r="AY145" s="18" t="s">
        <v>188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8" t="s">
        <v>85</v>
      </c>
      <c r="BK145" s="242">
        <f>ROUND(I145*H145,2)</f>
        <v>0</v>
      </c>
      <c r="BL145" s="18" t="s">
        <v>195</v>
      </c>
      <c r="BM145" s="241" t="s">
        <v>259</v>
      </c>
    </row>
    <row r="146" spans="1:47" s="2" customFormat="1" ht="12">
      <c r="A146" s="40"/>
      <c r="B146" s="41"/>
      <c r="C146" s="42"/>
      <c r="D146" s="243" t="s">
        <v>197</v>
      </c>
      <c r="E146" s="42"/>
      <c r="F146" s="244" t="s">
        <v>260</v>
      </c>
      <c r="G146" s="42"/>
      <c r="H146" s="42"/>
      <c r="I146" s="150"/>
      <c r="J146" s="42"/>
      <c r="K146" s="42"/>
      <c r="L146" s="46"/>
      <c r="M146" s="245"/>
      <c r="N146" s="246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197</v>
      </c>
      <c r="AU146" s="18" t="s">
        <v>87</v>
      </c>
    </row>
    <row r="147" spans="1:51" s="13" customFormat="1" ht="12">
      <c r="A147" s="13"/>
      <c r="B147" s="247"/>
      <c r="C147" s="248"/>
      <c r="D147" s="243" t="s">
        <v>199</v>
      </c>
      <c r="E147" s="249" t="s">
        <v>32</v>
      </c>
      <c r="F147" s="250" t="s">
        <v>261</v>
      </c>
      <c r="G147" s="248"/>
      <c r="H147" s="251">
        <v>0.338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7" t="s">
        <v>199</v>
      </c>
      <c r="AU147" s="257" t="s">
        <v>87</v>
      </c>
      <c r="AV147" s="13" t="s">
        <v>87</v>
      </c>
      <c r="AW147" s="13" t="s">
        <v>39</v>
      </c>
      <c r="AX147" s="13" t="s">
        <v>85</v>
      </c>
      <c r="AY147" s="257" t="s">
        <v>188</v>
      </c>
    </row>
    <row r="148" spans="1:65" s="2" customFormat="1" ht="21.75" customHeight="1">
      <c r="A148" s="40"/>
      <c r="B148" s="41"/>
      <c r="C148" s="230" t="s">
        <v>262</v>
      </c>
      <c r="D148" s="230" t="s">
        <v>190</v>
      </c>
      <c r="E148" s="231" t="s">
        <v>263</v>
      </c>
      <c r="F148" s="232" t="s">
        <v>264</v>
      </c>
      <c r="G148" s="233" t="s">
        <v>265</v>
      </c>
      <c r="H148" s="234">
        <v>1</v>
      </c>
      <c r="I148" s="235"/>
      <c r="J148" s="236">
        <f>ROUND(I148*H148,2)</f>
        <v>0</v>
      </c>
      <c r="K148" s="232" t="s">
        <v>194</v>
      </c>
      <c r="L148" s="46"/>
      <c r="M148" s="237" t="s">
        <v>32</v>
      </c>
      <c r="N148" s="238" t="s">
        <v>49</v>
      </c>
      <c r="O148" s="86"/>
      <c r="P148" s="239">
        <f>O148*H148</f>
        <v>0</v>
      </c>
      <c r="Q148" s="239">
        <v>0</v>
      </c>
      <c r="R148" s="239">
        <f>Q148*H148</f>
        <v>0</v>
      </c>
      <c r="S148" s="239">
        <v>0.05</v>
      </c>
      <c r="T148" s="240">
        <f>S148*H148</f>
        <v>0.05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1" t="s">
        <v>195</v>
      </c>
      <c r="AT148" s="241" t="s">
        <v>190</v>
      </c>
      <c r="AU148" s="241" t="s">
        <v>87</v>
      </c>
      <c r="AY148" s="18" t="s">
        <v>188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8" t="s">
        <v>85</v>
      </c>
      <c r="BK148" s="242">
        <f>ROUND(I148*H148,2)</f>
        <v>0</v>
      </c>
      <c r="BL148" s="18" t="s">
        <v>195</v>
      </c>
      <c r="BM148" s="241" t="s">
        <v>266</v>
      </c>
    </row>
    <row r="149" spans="1:47" s="2" customFormat="1" ht="12">
      <c r="A149" s="40"/>
      <c r="B149" s="41"/>
      <c r="C149" s="42"/>
      <c r="D149" s="243" t="s">
        <v>197</v>
      </c>
      <c r="E149" s="42"/>
      <c r="F149" s="244" t="s">
        <v>267</v>
      </c>
      <c r="G149" s="42"/>
      <c r="H149" s="42"/>
      <c r="I149" s="150"/>
      <c r="J149" s="42"/>
      <c r="K149" s="42"/>
      <c r="L149" s="46"/>
      <c r="M149" s="245"/>
      <c r="N149" s="246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8" t="s">
        <v>197</v>
      </c>
      <c r="AU149" s="18" t="s">
        <v>87</v>
      </c>
    </row>
    <row r="150" spans="1:51" s="13" customFormat="1" ht="12">
      <c r="A150" s="13"/>
      <c r="B150" s="247"/>
      <c r="C150" s="248"/>
      <c r="D150" s="243" t="s">
        <v>199</v>
      </c>
      <c r="E150" s="249" t="s">
        <v>32</v>
      </c>
      <c r="F150" s="250" t="s">
        <v>268</v>
      </c>
      <c r="G150" s="248"/>
      <c r="H150" s="251">
        <v>1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7" t="s">
        <v>199</v>
      </c>
      <c r="AU150" s="257" t="s">
        <v>87</v>
      </c>
      <c r="AV150" s="13" t="s">
        <v>87</v>
      </c>
      <c r="AW150" s="13" t="s">
        <v>39</v>
      </c>
      <c r="AX150" s="13" t="s">
        <v>85</v>
      </c>
      <c r="AY150" s="257" t="s">
        <v>188</v>
      </c>
    </row>
    <row r="151" spans="1:63" s="12" customFormat="1" ht="22.8" customHeight="1">
      <c r="A151" s="12"/>
      <c r="B151" s="214"/>
      <c r="C151" s="215"/>
      <c r="D151" s="216" t="s">
        <v>77</v>
      </c>
      <c r="E151" s="228" t="s">
        <v>243</v>
      </c>
      <c r="F151" s="228" t="s">
        <v>269</v>
      </c>
      <c r="G151" s="215"/>
      <c r="H151" s="215"/>
      <c r="I151" s="218"/>
      <c r="J151" s="229">
        <f>BK151</f>
        <v>0</v>
      </c>
      <c r="K151" s="215"/>
      <c r="L151" s="220"/>
      <c r="M151" s="221"/>
      <c r="N151" s="222"/>
      <c r="O151" s="222"/>
      <c r="P151" s="223">
        <f>SUM(P152:P160)</f>
        <v>0</v>
      </c>
      <c r="Q151" s="222"/>
      <c r="R151" s="223">
        <f>SUM(R152:R160)</f>
        <v>0</v>
      </c>
      <c r="S151" s="222"/>
      <c r="T151" s="224">
        <f>SUM(T152:T160)</f>
        <v>107.16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5" t="s">
        <v>85</v>
      </c>
      <c r="AT151" s="226" t="s">
        <v>77</v>
      </c>
      <c r="AU151" s="226" t="s">
        <v>85</v>
      </c>
      <c r="AY151" s="225" t="s">
        <v>188</v>
      </c>
      <c r="BK151" s="227">
        <f>SUM(BK152:BK160)</f>
        <v>0</v>
      </c>
    </row>
    <row r="152" spans="1:65" s="2" customFormat="1" ht="16.5" customHeight="1">
      <c r="A152" s="40"/>
      <c r="B152" s="41"/>
      <c r="C152" s="230" t="s">
        <v>270</v>
      </c>
      <c r="D152" s="230" t="s">
        <v>190</v>
      </c>
      <c r="E152" s="231" t="s">
        <v>271</v>
      </c>
      <c r="F152" s="232" t="s">
        <v>272</v>
      </c>
      <c r="G152" s="233" t="s">
        <v>213</v>
      </c>
      <c r="H152" s="234">
        <v>565</v>
      </c>
      <c r="I152" s="235"/>
      <c r="J152" s="236">
        <f>ROUND(I152*H152,2)</f>
        <v>0</v>
      </c>
      <c r="K152" s="232" t="s">
        <v>194</v>
      </c>
      <c r="L152" s="46"/>
      <c r="M152" s="237" t="s">
        <v>32</v>
      </c>
      <c r="N152" s="238" t="s">
        <v>49</v>
      </c>
      <c r="O152" s="86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195</v>
      </c>
      <c r="AT152" s="241" t="s">
        <v>190</v>
      </c>
      <c r="AU152" s="241" t="s">
        <v>87</v>
      </c>
      <c r="AY152" s="18" t="s">
        <v>188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8" t="s">
        <v>85</v>
      </c>
      <c r="BK152" s="242">
        <f>ROUND(I152*H152,2)</f>
        <v>0</v>
      </c>
      <c r="BL152" s="18" t="s">
        <v>195</v>
      </c>
      <c r="BM152" s="241" t="s">
        <v>273</v>
      </c>
    </row>
    <row r="153" spans="1:47" s="2" customFormat="1" ht="12">
      <c r="A153" s="40"/>
      <c r="B153" s="41"/>
      <c r="C153" s="42"/>
      <c r="D153" s="243" t="s">
        <v>197</v>
      </c>
      <c r="E153" s="42"/>
      <c r="F153" s="244" t="s">
        <v>274</v>
      </c>
      <c r="G153" s="42"/>
      <c r="H153" s="42"/>
      <c r="I153" s="150"/>
      <c r="J153" s="42"/>
      <c r="K153" s="42"/>
      <c r="L153" s="46"/>
      <c r="M153" s="245"/>
      <c r="N153" s="24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197</v>
      </c>
      <c r="AU153" s="18" t="s">
        <v>87</v>
      </c>
    </row>
    <row r="154" spans="1:51" s="13" customFormat="1" ht="12">
      <c r="A154" s="13"/>
      <c r="B154" s="247"/>
      <c r="C154" s="248"/>
      <c r="D154" s="243" t="s">
        <v>199</v>
      </c>
      <c r="E154" s="249" t="s">
        <v>32</v>
      </c>
      <c r="F154" s="250" t="s">
        <v>275</v>
      </c>
      <c r="G154" s="248"/>
      <c r="H154" s="251">
        <v>565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7" t="s">
        <v>199</v>
      </c>
      <c r="AU154" s="257" t="s">
        <v>87</v>
      </c>
      <c r="AV154" s="13" t="s">
        <v>87</v>
      </c>
      <c r="AW154" s="13" t="s">
        <v>39</v>
      </c>
      <c r="AX154" s="13" t="s">
        <v>85</v>
      </c>
      <c r="AY154" s="257" t="s">
        <v>188</v>
      </c>
    </row>
    <row r="155" spans="1:65" s="2" customFormat="1" ht="21.75" customHeight="1">
      <c r="A155" s="40"/>
      <c r="B155" s="41"/>
      <c r="C155" s="230" t="s">
        <v>276</v>
      </c>
      <c r="D155" s="230" t="s">
        <v>190</v>
      </c>
      <c r="E155" s="231" t="s">
        <v>277</v>
      </c>
      <c r="F155" s="232" t="s">
        <v>278</v>
      </c>
      <c r="G155" s="233" t="s">
        <v>213</v>
      </c>
      <c r="H155" s="234">
        <v>10</v>
      </c>
      <c r="I155" s="235"/>
      <c r="J155" s="236">
        <f>ROUND(I155*H155,2)</f>
        <v>0</v>
      </c>
      <c r="K155" s="232" t="s">
        <v>194</v>
      </c>
      <c r="L155" s="46"/>
      <c r="M155" s="237" t="s">
        <v>32</v>
      </c>
      <c r="N155" s="238" t="s">
        <v>49</v>
      </c>
      <c r="O155" s="86"/>
      <c r="P155" s="239">
        <f>O155*H155</f>
        <v>0</v>
      </c>
      <c r="Q155" s="239">
        <v>0</v>
      </c>
      <c r="R155" s="239">
        <f>Q155*H155</f>
        <v>0</v>
      </c>
      <c r="S155" s="239">
        <v>0.035</v>
      </c>
      <c r="T155" s="240">
        <f>S155*H155</f>
        <v>0.35000000000000003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195</v>
      </c>
      <c r="AT155" s="241" t="s">
        <v>190</v>
      </c>
      <c r="AU155" s="241" t="s">
        <v>87</v>
      </c>
      <c r="AY155" s="18" t="s">
        <v>188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8" t="s">
        <v>85</v>
      </c>
      <c r="BK155" s="242">
        <f>ROUND(I155*H155,2)</f>
        <v>0</v>
      </c>
      <c r="BL155" s="18" t="s">
        <v>195</v>
      </c>
      <c r="BM155" s="241" t="s">
        <v>279</v>
      </c>
    </row>
    <row r="156" spans="1:47" s="2" customFormat="1" ht="12">
      <c r="A156" s="40"/>
      <c r="B156" s="41"/>
      <c r="C156" s="42"/>
      <c r="D156" s="243" t="s">
        <v>197</v>
      </c>
      <c r="E156" s="42"/>
      <c r="F156" s="244" t="s">
        <v>280</v>
      </c>
      <c r="G156" s="42"/>
      <c r="H156" s="42"/>
      <c r="I156" s="150"/>
      <c r="J156" s="42"/>
      <c r="K156" s="42"/>
      <c r="L156" s="46"/>
      <c r="M156" s="245"/>
      <c r="N156" s="24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197</v>
      </c>
      <c r="AU156" s="18" t="s">
        <v>87</v>
      </c>
    </row>
    <row r="157" spans="1:65" s="2" customFormat="1" ht="21.75" customHeight="1">
      <c r="A157" s="40"/>
      <c r="B157" s="41"/>
      <c r="C157" s="230" t="s">
        <v>8</v>
      </c>
      <c r="D157" s="230" t="s">
        <v>190</v>
      </c>
      <c r="E157" s="231" t="s">
        <v>281</v>
      </c>
      <c r="F157" s="232" t="s">
        <v>282</v>
      </c>
      <c r="G157" s="233" t="s">
        <v>265</v>
      </c>
      <c r="H157" s="234">
        <v>5</v>
      </c>
      <c r="I157" s="235"/>
      <c r="J157" s="236">
        <f>ROUND(I157*H157,2)</f>
        <v>0</v>
      </c>
      <c r="K157" s="232" t="s">
        <v>194</v>
      </c>
      <c r="L157" s="46"/>
      <c r="M157" s="237" t="s">
        <v>32</v>
      </c>
      <c r="N157" s="238" t="s">
        <v>49</v>
      </c>
      <c r="O157" s="86"/>
      <c r="P157" s="239">
        <f>O157*H157</f>
        <v>0</v>
      </c>
      <c r="Q157" s="239">
        <v>0</v>
      </c>
      <c r="R157" s="239">
        <f>Q157*H157</f>
        <v>0</v>
      </c>
      <c r="S157" s="239">
        <v>0.082</v>
      </c>
      <c r="T157" s="240">
        <f>S157*H157</f>
        <v>0.41000000000000003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1" t="s">
        <v>195</v>
      </c>
      <c r="AT157" s="241" t="s">
        <v>190</v>
      </c>
      <c r="AU157" s="241" t="s">
        <v>87</v>
      </c>
      <c r="AY157" s="18" t="s">
        <v>188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8" t="s">
        <v>85</v>
      </c>
      <c r="BK157" s="242">
        <f>ROUND(I157*H157,2)</f>
        <v>0</v>
      </c>
      <c r="BL157" s="18" t="s">
        <v>195</v>
      </c>
      <c r="BM157" s="241" t="s">
        <v>283</v>
      </c>
    </row>
    <row r="158" spans="1:47" s="2" customFormat="1" ht="12">
      <c r="A158" s="40"/>
      <c r="B158" s="41"/>
      <c r="C158" s="42"/>
      <c r="D158" s="243" t="s">
        <v>197</v>
      </c>
      <c r="E158" s="42"/>
      <c r="F158" s="244" t="s">
        <v>284</v>
      </c>
      <c r="G158" s="42"/>
      <c r="H158" s="42"/>
      <c r="I158" s="150"/>
      <c r="J158" s="42"/>
      <c r="K158" s="42"/>
      <c r="L158" s="46"/>
      <c r="M158" s="245"/>
      <c r="N158" s="24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197</v>
      </c>
      <c r="AU158" s="18" t="s">
        <v>87</v>
      </c>
    </row>
    <row r="159" spans="1:65" s="2" customFormat="1" ht="21.75" customHeight="1">
      <c r="A159" s="40"/>
      <c r="B159" s="41"/>
      <c r="C159" s="230" t="s">
        <v>285</v>
      </c>
      <c r="D159" s="230" t="s">
        <v>190</v>
      </c>
      <c r="E159" s="231" t="s">
        <v>286</v>
      </c>
      <c r="F159" s="232" t="s">
        <v>287</v>
      </c>
      <c r="G159" s="233" t="s">
        <v>213</v>
      </c>
      <c r="H159" s="234">
        <v>304</v>
      </c>
      <c r="I159" s="235"/>
      <c r="J159" s="236">
        <f>ROUND(I159*H159,2)</f>
        <v>0</v>
      </c>
      <c r="K159" s="232" t="s">
        <v>194</v>
      </c>
      <c r="L159" s="46"/>
      <c r="M159" s="237" t="s">
        <v>32</v>
      </c>
      <c r="N159" s="238" t="s">
        <v>49</v>
      </c>
      <c r="O159" s="86"/>
      <c r="P159" s="239">
        <f>O159*H159</f>
        <v>0</v>
      </c>
      <c r="Q159" s="239">
        <v>0</v>
      </c>
      <c r="R159" s="239">
        <f>Q159*H159</f>
        <v>0</v>
      </c>
      <c r="S159" s="239">
        <v>0.35</v>
      </c>
      <c r="T159" s="240">
        <f>S159*H159</f>
        <v>106.39999999999999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1" t="s">
        <v>195</v>
      </c>
      <c r="AT159" s="241" t="s">
        <v>190</v>
      </c>
      <c r="AU159" s="241" t="s">
        <v>87</v>
      </c>
      <c r="AY159" s="18" t="s">
        <v>188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8" t="s">
        <v>85</v>
      </c>
      <c r="BK159" s="242">
        <f>ROUND(I159*H159,2)</f>
        <v>0</v>
      </c>
      <c r="BL159" s="18" t="s">
        <v>195</v>
      </c>
      <c r="BM159" s="241" t="s">
        <v>288</v>
      </c>
    </row>
    <row r="160" spans="1:47" s="2" customFormat="1" ht="12">
      <c r="A160" s="40"/>
      <c r="B160" s="41"/>
      <c r="C160" s="42"/>
      <c r="D160" s="243" t="s">
        <v>197</v>
      </c>
      <c r="E160" s="42"/>
      <c r="F160" s="244" t="s">
        <v>289</v>
      </c>
      <c r="G160" s="42"/>
      <c r="H160" s="42"/>
      <c r="I160" s="150"/>
      <c r="J160" s="42"/>
      <c r="K160" s="42"/>
      <c r="L160" s="46"/>
      <c r="M160" s="245"/>
      <c r="N160" s="246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197</v>
      </c>
      <c r="AU160" s="18" t="s">
        <v>87</v>
      </c>
    </row>
    <row r="161" spans="1:63" s="12" customFormat="1" ht="22.8" customHeight="1">
      <c r="A161" s="12"/>
      <c r="B161" s="214"/>
      <c r="C161" s="215"/>
      <c r="D161" s="216" t="s">
        <v>77</v>
      </c>
      <c r="E161" s="228" t="s">
        <v>290</v>
      </c>
      <c r="F161" s="228" t="s">
        <v>291</v>
      </c>
      <c r="G161" s="215"/>
      <c r="H161" s="215"/>
      <c r="I161" s="218"/>
      <c r="J161" s="229">
        <f>BK161</f>
        <v>0</v>
      </c>
      <c r="K161" s="215"/>
      <c r="L161" s="220"/>
      <c r="M161" s="221"/>
      <c r="N161" s="222"/>
      <c r="O161" s="222"/>
      <c r="P161" s="223">
        <f>SUM(P162:P175)</f>
        <v>0</v>
      </c>
      <c r="Q161" s="222"/>
      <c r="R161" s="223">
        <f>SUM(R162:R175)</f>
        <v>0</v>
      </c>
      <c r="S161" s="222"/>
      <c r="T161" s="224">
        <f>SUM(T162:T175)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5" t="s">
        <v>85</v>
      </c>
      <c r="AT161" s="226" t="s">
        <v>77</v>
      </c>
      <c r="AU161" s="226" t="s">
        <v>85</v>
      </c>
      <c r="AY161" s="225" t="s">
        <v>188</v>
      </c>
      <c r="BK161" s="227">
        <f>SUM(BK162:BK175)</f>
        <v>0</v>
      </c>
    </row>
    <row r="162" spans="1:65" s="2" customFormat="1" ht="16.5" customHeight="1">
      <c r="A162" s="40"/>
      <c r="B162" s="41"/>
      <c r="C162" s="230" t="s">
        <v>292</v>
      </c>
      <c r="D162" s="230" t="s">
        <v>190</v>
      </c>
      <c r="E162" s="231" t="s">
        <v>293</v>
      </c>
      <c r="F162" s="232" t="s">
        <v>294</v>
      </c>
      <c r="G162" s="233" t="s">
        <v>251</v>
      </c>
      <c r="H162" s="234">
        <v>595.469</v>
      </c>
      <c r="I162" s="235"/>
      <c r="J162" s="236">
        <f>ROUND(I162*H162,2)</f>
        <v>0</v>
      </c>
      <c r="K162" s="232" t="s">
        <v>194</v>
      </c>
      <c r="L162" s="46"/>
      <c r="M162" s="237" t="s">
        <v>32</v>
      </c>
      <c r="N162" s="238" t="s">
        <v>49</v>
      </c>
      <c r="O162" s="86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1" t="s">
        <v>195</v>
      </c>
      <c r="AT162" s="241" t="s">
        <v>190</v>
      </c>
      <c r="AU162" s="241" t="s">
        <v>87</v>
      </c>
      <c r="AY162" s="18" t="s">
        <v>188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8" t="s">
        <v>85</v>
      </c>
      <c r="BK162" s="242">
        <f>ROUND(I162*H162,2)</f>
        <v>0</v>
      </c>
      <c r="BL162" s="18" t="s">
        <v>195</v>
      </c>
      <c r="BM162" s="241" t="s">
        <v>295</v>
      </c>
    </row>
    <row r="163" spans="1:47" s="2" customFormat="1" ht="12">
      <c r="A163" s="40"/>
      <c r="B163" s="41"/>
      <c r="C163" s="42"/>
      <c r="D163" s="243" t="s">
        <v>197</v>
      </c>
      <c r="E163" s="42"/>
      <c r="F163" s="244" t="s">
        <v>296</v>
      </c>
      <c r="G163" s="42"/>
      <c r="H163" s="42"/>
      <c r="I163" s="150"/>
      <c r="J163" s="42"/>
      <c r="K163" s="42"/>
      <c r="L163" s="46"/>
      <c r="M163" s="245"/>
      <c r="N163" s="24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197</v>
      </c>
      <c r="AU163" s="18" t="s">
        <v>87</v>
      </c>
    </row>
    <row r="164" spans="1:65" s="2" customFormat="1" ht="21.75" customHeight="1">
      <c r="A164" s="40"/>
      <c r="B164" s="41"/>
      <c r="C164" s="230" t="s">
        <v>297</v>
      </c>
      <c r="D164" s="230" t="s">
        <v>190</v>
      </c>
      <c r="E164" s="231" t="s">
        <v>298</v>
      </c>
      <c r="F164" s="232" t="s">
        <v>299</v>
      </c>
      <c r="G164" s="233" t="s">
        <v>251</v>
      </c>
      <c r="H164" s="234">
        <v>11909.38</v>
      </c>
      <c r="I164" s="235"/>
      <c r="J164" s="236">
        <f>ROUND(I164*H164,2)</f>
        <v>0</v>
      </c>
      <c r="K164" s="232" t="s">
        <v>194</v>
      </c>
      <c r="L164" s="46"/>
      <c r="M164" s="237" t="s">
        <v>32</v>
      </c>
      <c r="N164" s="238" t="s">
        <v>49</v>
      </c>
      <c r="O164" s="86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1" t="s">
        <v>195</v>
      </c>
      <c r="AT164" s="241" t="s">
        <v>190</v>
      </c>
      <c r="AU164" s="241" t="s">
        <v>87</v>
      </c>
      <c r="AY164" s="18" t="s">
        <v>188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8" t="s">
        <v>85</v>
      </c>
      <c r="BK164" s="242">
        <f>ROUND(I164*H164,2)</f>
        <v>0</v>
      </c>
      <c r="BL164" s="18" t="s">
        <v>195</v>
      </c>
      <c r="BM164" s="241" t="s">
        <v>300</v>
      </c>
    </row>
    <row r="165" spans="1:47" s="2" customFormat="1" ht="12">
      <c r="A165" s="40"/>
      <c r="B165" s="41"/>
      <c r="C165" s="42"/>
      <c r="D165" s="243" t="s">
        <v>197</v>
      </c>
      <c r="E165" s="42"/>
      <c r="F165" s="244" t="s">
        <v>301</v>
      </c>
      <c r="G165" s="42"/>
      <c r="H165" s="42"/>
      <c r="I165" s="150"/>
      <c r="J165" s="42"/>
      <c r="K165" s="42"/>
      <c r="L165" s="46"/>
      <c r="M165" s="245"/>
      <c r="N165" s="24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8" t="s">
        <v>197</v>
      </c>
      <c r="AU165" s="18" t="s">
        <v>87</v>
      </c>
    </row>
    <row r="166" spans="1:47" s="2" customFormat="1" ht="12">
      <c r="A166" s="40"/>
      <c r="B166" s="41"/>
      <c r="C166" s="42"/>
      <c r="D166" s="243" t="s">
        <v>302</v>
      </c>
      <c r="E166" s="42"/>
      <c r="F166" s="279" t="s">
        <v>303</v>
      </c>
      <c r="G166" s="42"/>
      <c r="H166" s="42"/>
      <c r="I166" s="150"/>
      <c r="J166" s="42"/>
      <c r="K166" s="42"/>
      <c r="L166" s="46"/>
      <c r="M166" s="245"/>
      <c r="N166" s="24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302</v>
      </c>
      <c r="AU166" s="18" t="s">
        <v>87</v>
      </c>
    </row>
    <row r="167" spans="1:51" s="13" customFormat="1" ht="12">
      <c r="A167" s="13"/>
      <c r="B167" s="247"/>
      <c r="C167" s="248"/>
      <c r="D167" s="243" t="s">
        <v>199</v>
      </c>
      <c r="E167" s="248"/>
      <c r="F167" s="250" t="s">
        <v>304</v>
      </c>
      <c r="G167" s="248"/>
      <c r="H167" s="251">
        <v>11909.38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7" t="s">
        <v>199</v>
      </c>
      <c r="AU167" s="257" t="s">
        <v>87</v>
      </c>
      <c r="AV167" s="13" t="s">
        <v>87</v>
      </c>
      <c r="AW167" s="13" t="s">
        <v>4</v>
      </c>
      <c r="AX167" s="13" t="s">
        <v>85</v>
      </c>
      <c r="AY167" s="257" t="s">
        <v>188</v>
      </c>
    </row>
    <row r="168" spans="1:65" s="2" customFormat="1" ht="21.75" customHeight="1">
      <c r="A168" s="40"/>
      <c r="B168" s="41"/>
      <c r="C168" s="230" t="s">
        <v>305</v>
      </c>
      <c r="D168" s="230" t="s">
        <v>190</v>
      </c>
      <c r="E168" s="231" t="s">
        <v>306</v>
      </c>
      <c r="F168" s="232" t="s">
        <v>307</v>
      </c>
      <c r="G168" s="233" t="s">
        <v>251</v>
      </c>
      <c r="H168" s="234">
        <v>13.035</v>
      </c>
      <c r="I168" s="235"/>
      <c r="J168" s="236">
        <f>ROUND(I168*H168,2)</f>
        <v>0</v>
      </c>
      <c r="K168" s="232" t="s">
        <v>194</v>
      </c>
      <c r="L168" s="46"/>
      <c r="M168" s="237" t="s">
        <v>32</v>
      </c>
      <c r="N168" s="238" t="s">
        <v>49</v>
      </c>
      <c r="O168" s="86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1" t="s">
        <v>195</v>
      </c>
      <c r="AT168" s="241" t="s">
        <v>190</v>
      </c>
      <c r="AU168" s="241" t="s">
        <v>87</v>
      </c>
      <c r="AY168" s="18" t="s">
        <v>188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8" t="s">
        <v>85</v>
      </c>
      <c r="BK168" s="242">
        <f>ROUND(I168*H168,2)</f>
        <v>0</v>
      </c>
      <c r="BL168" s="18" t="s">
        <v>195</v>
      </c>
      <c r="BM168" s="241" t="s">
        <v>308</v>
      </c>
    </row>
    <row r="169" spans="1:47" s="2" customFormat="1" ht="12">
      <c r="A169" s="40"/>
      <c r="B169" s="41"/>
      <c r="C169" s="42"/>
      <c r="D169" s="243" t="s">
        <v>197</v>
      </c>
      <c r="E169" s="42"/>
      <c r="F169" s="244" t="s">
        <v>309</v>
      </c>
      <c r="G169" s="42"/>
      <c r="H169" s="42"/>
      <c r="I169" s="150"/>
      <c r="J169" s="42"/>
      <c r="K169" s="42"/>
      <c r="L169" s="46"/>
      <c r="M169" s="245"/>
      <c r="N169" s="246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8" t="s">
        <v>197</v>
      </c>
      <c r="AU169" s="18" t="s">
        <v>87</v>
      </c>
    </row>
    <row r="170" spans="1:65" s="2" customFormat="1" ht="33" customHeight="1">
      <c r="A170" s="40"/>
      <c r="B170" s="41"/>
      <c r="C170" s="230" t="s">
        <v>310</v>
      </c>
      <c r="D170" s="230" t="s">
        <v>190</v>
      </c>
      <c r="E170" s="231" t="s">
        <v>311</v>
      </c>
      <c r="F170" s="232" t="s">
        <v>312</v>
      </c>
      <c r="G170" s="233" t="s">
        <v>251</v>
      </c>
      <c r="H170" s="234">
        <v>372.679</v>
      </c>
      <c r="I170" s="235"/>
      <c r="J170" s="236">
        <f>ROUND(I170*H170,2)</f>
        <v>0</v>
      </c>
      <c r="K170" s="232" t="s">
        <v>194</v>
      </c>
      <c r="L170" s="46"/>
      <c r="M170" s="237" t="s">
        <v>32</v>
      </c>
      <c r="N170" s="238" t="s">
        <v>49</v>
      </c>
      <c r="O170" s="86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1" t="s">
        <v>195</v>
      </c>
      <c r="AT170" s="241" t="s">
        <v>190</v>
      </c>
      <c r="AU170" s="241" t="s">
        <v>87</v>
      </c>
      <c r="AY170" s="18" t="s">
        <v>188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8" t="s">
        <v>85</v>
      </c>
      <c r="BK170" s="242">
        <f>ROUND(I170*H170,2)</f>
        <v>0</v>
      </c>
      <c r="BL170" s="18" t="s">
        <v>195</v>
      </c>
      <c r="BM170" s="241" t="s">
        <v>313</v>
      </c>
    </row>
    <row r="171" spans="1:47" s="2" customFormat="1" ht="12">
      <c r="A171" s="40"/>
      <c r="B171" s="41"/>
      <c r="C171" s="42"/>
      <c r="D171" s="243" t="s">
        <v>197</v>
      </c>
      <c r="E171" s="42"/>
      <c r="F171" s="244" t="s">
        <v>314</v>
      </c>
      <c r="G171" s="42"/>
      <c r="H171" s="42"/>
      <c r="I171" s="150"/>
      <c r="J171" s="42"/>
      <c r="K171" s="42"/>
      <c r="L171" s="46"/>
      <c r="M171" s="245"/>
      <c r="N171" s="246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8" t="s">
        <v>197</v>
      </c>
      <c r="AU171" s="18" t="s">
        <v>87</v>
      </c>
    </row>
    <row r="172" spans="1:51" s="13" customFormat="1" ht="12">
      <c r="A172" s="13"/>
      <c r="B172" s="247"/>
      <c r="C172" s="248"/>
      <c r="D172" s="243" t="s">
        <v>199</v>
      </c>
      <c r="E172" s="249" t="s">
        <v>32</v>
      </c>
      <c r="F172" s="250" t="s">
        <v>315</v>
      </c>
      <c r="G172" s="248"/>
      <c r="H172" s="251">
        <v>372.679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7" t="s">
        <v>199</v>
      </c>
      <c r="AU172" s="257" t="s">
        <v>87</v>
      </c>
      <c r="AV172" s="13" t="s">
        <v>87</v>
      </c>
      <c r="AW172" s="13" t="s">
        <v>39</v>
      </c>
      <c r="AX172" s="13" t="s">
        <v>85</v>
      </c>
      <c r="AY172" s="257" t="s">
        <v>188</v>
      </c>
    </row>
    <row r="173" spans="1:65" s="2" customFormat="1" ht="33" customHeight="1">
      <c r="A173" s="40"/>
      <c r="B173" s="41"/>
      <c r="C173" s="230" t="s">
        <v>7</v>
      </c>
      <c r="D173" s="230" t="s">
        <v>190</v>
      </c>
      <c r="E173" s="231" t="s">
        <v>316</v>
      </c>
      <c r="F173" s="232" t="s">
        <v>317</v>
      </c>
      <c r="G173" s="233" t="s">
        <v>251</v>
      </c>
      <c r="H173" s="234">
        <v>208.945</v>
      </c>
      <c r="I173" s="235"/>
      <c r="J173" s="236">
        <f>ROUND(I173*H173,2)</f>
        <v>0</v>
      </c>
      <c r="K173" s="232" t="s">
        <v>194</v>
      </c>
      <c r="L173" s="46"/>
      <c r="M173" s="237" t="s">
        <v>32</v>
      </c>
      <c r="N173" s="238" t="s">
        <v>49</v>
      </c>
      <c r="O173" s="86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1" t="s">
        <v>195</v>
      </c>
      <c r="AT173" s="241" t="s">
        <v>190</v>
      </c>
      <c r="AU173" s="241" t="s">
        <v>87</v>
      </c>
      <c r="AY173" s="18" t="s">
        <v>188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8" t="s">
        <v>85</v>
      </c>
      <c r="BK173" s="242">
        <f>ROUND(I173*H173,2)</f>
        <v>0</v>
      </c>
      <c r="BL173" s="18" t="s">
        <v>195</v>
      </c>
      <c r="BM173" s="241" t="s">
        <v>318</v>
      </c>
    </row>
    <row r="174" spans="1:47" s="2" customFormat="1" ht="12">
      <c r="A174" s="40"/>
      <c r="B174" s="41"/>
      <c r="C174" s="42"/>
      <c r="D174" s="243" t="s">
        <v>197</v>
      </c>
      <c r="E174" s="42"/>
      <c r="F174" s="244" t="s">
        <v>319</v>
      </c>
      <c r="G174" s="42"/>
      <c r="H174" s="42"/>
      <c r="I174" s="150"/>
      <c r="J174" s="42"/>
      <c r="K174" s="42"/>
      <c r="L174" s="46"/>
      <c r="M174" s="245"/>
      <c r="N174" s="246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197</v>
      </c>
      <c r="AU174" s="18" t="s">
        <v>87</v>
      </c>
    </row>
    <row r="175" spans="1:51" s="13" customFormat="1" ht="12">
      <c r="A175" s="13"/>
      <c r="B175" s="247"/>
      <c r="C175" s="248"/>
      <c r="D175" s="243" t="s">
        <v>199</v>
      </c>
      <c r="E175" s="249" t="s">
        <v>32</v>
      </c>
      <c r="F175" s="250" t="s">
        <v>320</v>
      </c>
      <c r="G175" s="248"/>
      <c r="H175" s="251">
        <v>208.945</v>
      </c>
      <c r="I175" s="252"/>
      <c r="J175" s="248"/>
      <c r="K175" s="248"/>
      <c r="L175" s="253"/>
      <c r="M175" s="280"/>
      <c r="N175" s="281"/>
      <c r="O175" s="281"/>
      <c r="P175" s="281"/>
      <c r="Q175" s="281"/>
      <c r="R175" s="281"/>
      <c r="S175" s="281"/>
      <c r="T175" s="28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7" t="s">
        <v>199</v>
      </c>
      <c r="AU175" s="257" t="s">
        <v>87</v>
      </c>
      <c r="AV175" s="13" t="s">
        <v>87</v>
      </c>
      <c r="AW175" s="13" t="s">
        <v>39</v>
      </c>
      <c r="AX175" s="13" t="s">
        <v>85</v>
      </c>
      <c r="AY175" s="257" t="s">
        <v>188</v>
      </c>
    </row>
    <row r="176" spans="1:31" s="2" customFormat="1" ht="6.95" customHeight="1">
      <c r="A176" s="40"/>
      <c r="B176" s="61"/>
      <c r="C176" s="62"/>
      <c r="D176" s="62"/>
      <c r="E176" s="62"/>
      <c r="F176" s="62"/>
      <c r="G176" s="62"/>
      <c r="H176" s="62"/>
      <c r="I176" s="178"/>
      <c r="J176" s="62"/>
      <c r="K176" s="62"/>
      <c r="L176" s="46"/>
      <c r="M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</row>
  </sheetData>
  <sheetProtection password="CC35" sheet="1" objects="1" scenarios="1" formatColumns="0" formatRows="0" autoFilter="0"/>
  <autoFilter ref="C95:K17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939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1103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1329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ROUND(J98,2)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ROUND((SUM(BE98:BE146)),2)</f>
        <v>0</v>
      </c>
      <c r="G37" s="40"/>
      <c r="H37" s="40"/>
      <c r="I37" s="167">
        <v>0.21</v>
      </c>
      <c r="J37" s="166">
        <f>ROUND(((SUM(BE98:BE146))*I37),2)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ROUND((SUM(BF98:BF146)),2)</f>
        <v>0</v>
      </c>
      <c r="G38" s="40"/>
      <c r="H38" s="40"/>
      <c r="I38" s="167">
        <v>0.15</v>
      </c>
      <c r="J38" s="166">
        <f>ROUND(((SUM(BF98:BF146))*I38),2)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ROUND((SUM(BG98:BG146)),2)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ROUND((SUM(BH98:BH146)),2)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ROUND((SUM(BI98:BI146)),2)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939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1103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B3.03.03 - Vedlejší náklady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J98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488</v>
      </c>
      <c r="E68" s="192"/>
      <c r="F68" s="192"/>
      <c r="G68" s="192"/>
      <c r="H68" s="192"/>
      <c r="I68" s="193"/>
      <c r="J68" s="194">
        <f>J99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489</v>
      </c>
      <c r="E69" s="198"/>
      <c r="F69" s="198"/>
      <c r="G69" s="198"/>
      <c r="H69" s="198"/>
      <c r="I69" s="199"/>
      <c r="J69" s="200">
        <f>J100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9"/>
      <c r="C70" s="190"/>
      <c r="D70" s="191" t="s">
        <v>490</v>
      </c>
      <c r="E70" s="192"/>
      <c r="F70" s="192"/>
      <c r="G70" s="192"/>
      <c r="H70" s="192"/>
      <c r="I70" s="193"/>
      <c r="J70" s="194">
        <f>J104</f>
        <v>0</v>
      </c>
      <c r="K70" s="190"/>
      <c r="L70" s="19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6"/>
      <c r="C71" s="126"/>
      <c r="D71" s="197" t="s">
        <v>491</v>
      </c>
      <c r="E71" s="198"/>
      <c r="F71" s="198"/>
      <c r="G71" s="198"/>
      <c r="H71" s="198"/>
      <c r="I71" s="199"/>
      <c r="J71" s="200">
        <f>J105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492</v>
      </c>
      <c r="E72" s="198"/>
      <c r="F72" s="198"/>
      <c r="G72" s="198"/>
      <c r="H72" s="198"/>
      <c r="I72" s="199"/>
      <c r="J72" s="200">
        <f>J119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6"/>
      <c r="C73" s="126"/>
      <c r="D73" s="197" t="s">
        <v>493</v>
      </c>
      <c r="E73" s="198"/>
      <c r="F73" s="198"/>
      <c r="G73" s="198"/>
      <c r="H73" s="198"/>
      <c r="I73" s="199"/>
      <c r="J73" s="200">
        <f>J132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6"/>
      <c r="C74" s="126"/>
      <c r="D74" s="197" t="s">
        <v>494</v>
      </c>
      <c r="E74" s="198"/>
      <c r="F74" s="198"/>
      <c r="G74" s="198"/>
      <c r="H74" s="198"/>
      <c r="I74" s="199"/>
      <c r="J74" s="200">
        <f>J143</f>
        <v>0</v>
      </c>
      <c r="K74" s="126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178"/>
      <c r="J76" s="62"/>
      <c r="K76" s="6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181"/>
      <c r="J80" s="64"/>
      <c r="K80" s="64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173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2" t="str">
        <f>E7</f>
        <v>II/605 Mýto</v>
      </c>
      <c r="F84" s="33"/>
      <c r="G84" s="33"/>
      <c r="H84" s="33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158</v>
      </c>
      <c r="D85" s="23"/>
      <c r="E85" s="23"/>
      <c r="F85" s="23"/>
      <c r="G85" s="23"/>
      <c r="H85" s="23"/>
      <c r="I85" s="141"/>
      <c r="J85" s="23"/>
      <c r="K85" s="23"/>
      <c r="L85" s="21"/>
    </row>
    <row r="86" spans="2:12" s="1" customFormat="1" ht="16.5" customHeight="1">
      <c r="B86" s="22"/>
      <c r="C86" s="23"/>
      <c r="D86" s="23"/>
      <c r="E86" s="182" t="s">
        <v>939</v>
      </c>
      <c r="F86" s="23"/>
      <c r="G86" s="23"/>
      <c r="H86" s="23"/>
      <c r="I86" s="141"/>
      <c r="J86" s="23"/>
      <c r="K86" s="23"/>
      <c r="L86" s="21"/>
    </row>
    <row r="87" spans="2:12" s="1" customFormat="1" ht="12" customHeight="1">
      <c r="B87" s="22"/>
      <c r="C87" s="33" t="s">
        <v>160</v>
      </c>
      <c r="D87" s="23"/>
      <c r="E87" s="23"/>
      <c r="F87" s="23"/>
      <c r="G87" s="23"/>
      <c r="H87" s="23"/>
      <c r="I87" s="141"/>
      <c r="J87" s="23"/>
      <c r="K87" s="23"/>
      <c r="L87" s="21"/>
    </row>
    <row r="88" spans="1:31" s="2" customFormat="1" ht="16.5" customHeight="1">
      <c r="A88" s="40"/>
      <c r="B88" s="41"/>
      <c r="C88" s="42"/>
      <c r="D88" s="42"/>
      <c r="E88" s="183" t="s">
        <v>1103</v>
      </c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162</v>
      </c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E13</f>
        <v>B3.03.03 - Vedlejší náklady</v>
      </c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3" t="s">
        <v>22</v>
      </c>
      <c r="D92" s="42"/>
      <c r="E92" s="42"/>
      <c r="F92" s="28" t="str">
        <f>F16</f>
        <v>Mýto v Čechách</v>
      </c>
      <c r="G92" s="42"/>
      <c r="H92" s="42"/>
      <c r="I92" s="153" t="s">
        <v>24</v>
      </c>
      <c r="J92" s="74" t="str">
        <f>IF(J16="","",J16)</f>
        <v>4. 3. 2020</v>
      </c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30</v>
      </c>
      <c r="D94" s="42"/>
      <c r="E94" s="42"/>
      <c r="F94" s="28" t="str">
        <f>E19</f>
        <v>Město Mýto</v>
      </c>
      <c r="G94" s="42"/>
      <c r="H94" s="42"/>
      <c r="I94" s="153" t="s">
        <v>37</v>
      </c>
      <c r="J94" s="38" t="str">
        <f>E25</f>
        <v>Road Project s.r.o.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35</v>
      </c>
      <c r="D95" s="42"/>
      <c r="E95" s="42"/>
      <c r="F95" s="28" t="str">
        <f>IF(E22="","",E22)</f>
        <v>Vyplň údaj</v>
      </c>
      <c r="G95" s="42"/>
      <c r="H95" s="42"/>
      <c r="I95" s="153" t="s">
        <v>40</v>
      </c>
      <c r="J95" s="38" t="str">
        <f>E28</f>
        <v>Area Projekt s.r.o.</v>
      </c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202"/>
      <c r="B97" s="203"/>
      <c r="C97" s="204" t="s">
        <v>174</v>
      </c>
      <c r="D97" s="205" t="s">
        <v>63</v>
      </c>
      <c r="E97" s="205" t="s">
        <v>59</v>
      </c>
      <c r="F97" s="205" t="s">
        <v>60</v>
      </c>
      <c r="G97" s="205" t="s">
        <v>175</v>
      </c>
      <c r="H97" s="205" t="s">
        <v>176</v>
      </c>
      <c r="I97" s="206" t="s">
        <v>177</v>
      </c>
      <c r="J97" s="205" t="s">
        <v>166</v>
      </c>
      <c r="K97" s="207" t="s">
        <v>178</v>
      </c>
      <c r="L97" s="208"/>
      <c r="M97" s="94" t="s">
        <v>32</v>
      </c>
      <c r="N97" s="95" t="s">
        <v>48</v>
      </c>
      <c r="O97" s="95" t="s">
        <v>179</v>
      </c>
      <c r="P97" s="95" t="s">
        <v>180</v>
      </c>
      <c r="Q97" s="95" t="s">
        <v>181</v>
      </c>
      <c r="R97" s="95" t="s">
        <v>182</v>
      </c>
      <c r="S97" s="95" t="s">
        <v>183</v>
      </c>
      <c r="T97" s="96" t="s">
        <v>184</v>
      </c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</row>
    <row r="98" spans="1:63" s="2" customFormat="1" ht="22.8" customHeight="1">
      <c r="A98" s="40"/>
      <c r="B98" s="41"/>
      <c r="C98" s="101" t="s">
        <v>185</v>
      </c>
      <c r="D98" s="42"/>
      <c r="E98" s="42"/>
      <c r="F98" s="42"/>
      <c r="G98" s="42"/>
      <c r="H98" s="42"/>
      <c r="I98" s="150"/>
      <c r="J98" s="209">
        <f>BK98</f>
        <v>0</v>
      </c>
      <c r="K98" s="42"/>
      <c r="L98" s="46"/>
      <c r="M98" s="97"/>
      <c r="N98" s="210"/>
      <c r="O98" s="98"/>
      <c r="P98" s="211">
        <f>P99+P104</f>
        <v>0</v>
      </c>
      <c r="Q98" s="98"/>
      <c r="R98" s="211">
        <f>R99+R104</f>
        <v>0.0495</v>
      </c>
      <c r="S98" s="98"/>
      <c r="T98" s="212">
        <f>T99+T104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77</v>
      </c>
      <c r="AU98" s="18" t="s">
        <v>167</v>
      </c>
      <c r="BK98" s="213">
        <f>BK99+BK104</f>
        <v>0</v>
      </c>
    </row>
    <row r="99" spans="1:63" s="12" customFormat="1" ht="25.9" customHeight="1">
      <c r="A99" s="12"/>
      <c r="B99" s="214"/>
      <c r="C99" s="215"/>
      <c r="D99" s="216" t="s">
        <v>77</v>
      </c>
      <c r="E99" s="217" t="s">
        <v>345</v>
      </c>
      <c r="F99" s="217" t="s">
        <v>495</v>
      </c>
      <c r="G99" s="215"/>
      <c r="H99" s="215"/>
      <c r="I99" s="218"/>
      <c r="J99" s="219">
        <f>BK99</f>
        <v>0</v>
      </c>
      <c r="K99" s="215"/>
      <c r="L99" s="220"/>
      <c r="M99" s="221"/>
      <c r="N99" s="222"/>
      <c r="O99" s="222"/>
      <c r="P99" s="223">
        <f>P100</f>
        <v>0</v>
      </c>
      <c r="Q99" s="222"/>
      <c r="R99" s="223">
        <f>R100</f>
        <v>0.0495</v>
      </c>
      <c r="S99" s="222"/>
      <c r="T99" s="224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95</v>
      </c>
      <c r="AT99" s="226" t="s">
        <v>77</v>
      </c>
      <c r="AU99" s="226" t="s">
        <v>78</v>
      </c>
      <c r="AY99" s="225" t="s">
        <v>188</v>
      </c>
      <c r="BK99" s="227">
        <f>BK100</f>
        <v>0</v>
      </c>
    </row>
    <row r="100" spans="1:63" s="12" customFormat="1" ht="22.8" customHeight="1">
      <c r="A100" s="12"/>
      <c r="B100" s="214"/>
      <c r="C100" s="215"/>
      <c r="D100" s="216" t="s">
        <v>77</v>
      </c>
      <c r="E100" s="228" t="s">
        <v>496</v>
      </c>
      <c r="F100" s="228" t="s">
        <v>497</v>
      </c>
      <c r="G100" s="215"/>
      <c r="H100" s="215"/>
      <c r="I100" s="218"/>
      <c r="J100" s="229">
        <f>BK100</f>
        <v>0</v>
      </c>
      <c r="K100" s="215"/>
      <c r="L100" s="220"/>
      <c r="M100" s="221"/>
      <c r="N100" s="222"/>
      <c r="O100" s="222"/>
      <c r="P100" s="223">
        <f>SUM(P101:P103)</f>
        <v>0</v>
      </c>
      <c r="Q100" s="222"/>
      <c r="R100" s="223">
        <f>SUM(R101:R103)</f>
        <v>0.0495</v>
      </c>
      <c r="S100" s="222"/>
      <c r="T100" s="224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95</v>
      </c>
      <c r="AT100" s="226" t="s">
        <v>77</v>
      </c>
      <c r="AU100" s="226" t="s">
        <v>85</v>
      </c>
      <c r="AY100" s="225" t="s">
        <v>188</v>
      </c>
      <c r="BK100" s="227">
        <f>SUM(BK101:BK103)</f>
        <v>0</v>
      </c>
    </row>
    <row r="101" spans="1:65" s="2" customFormat="1" ht="16.5" customHeight="1">
      <c r="A101" s="40"/>
      <c r="B101" s="41"/>
      <c r="C101" s="230" t="s">
        <v>85</v>
      </c>
      <c r="D101" s="230" t="s">
        <v>190</v>
      </c>
      <c r="E101" s="231" t="s">
        <v>498</v>
      </c>
      <c r="F101" s="232" t="s">
        <v>499</v>
      </c>
      <c r="G101" s="233" t="s">
        <v>500</v>
      </c>
      <c r="H101" s="234">
        <v>5</v>
      </c>
      <c r="I101" s="235"/>
      <c r="J101" s="236">
        <f>ROUND(I101*H101,2)</f>
        <v>0</v>
      </c>
      <c r="K101" s="232" t="s">
        <v>194</v>
      </c>
      <c r="L101" s="46"/>
      <c r="M101" s="237" t="s">
        <v>32</v>
      </c>
      <c r="N101" s="238" t="s">
        <v>49</v>
      </c>
      <c r="O101" s="86"/>
      <c r="P101" s="239">
        <f>O101*H101</f>
        <v>0</v>
      </c>
      <c r="Q101" s="239">
        <v>0.0099</v>
      </c>
      <c r="R101" s="239">
        <f>Q101*H101</f>
        <v>0.0495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413</v>
      </c>
      <c r="AT101" s="241" t="s">
        <v>190</v>
      </c>
      <c r="AU101" s="241" t="s">
        <v>87</v>
      </c>
      <c r="AY101" s="18" t="s">
        <v>188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8" t="s">
        <v>85</v>
      </c>
      <c r="BK101" s="242">
        <f>ROUND(I101*H101,2)</f>
        <v>0</v>
      </c>
      <c r="BL101" s="18" t="s">
        <v>413</v>
      </c>
      <c r="BM101" s="241" t="s">
        <v>1330</v>
      </c>
    </row>
    <row r="102" spans="1:47" s="2" customFormat="1" ht="12">
      <c r="A102" s="40"/>
      <c r="B102" s="41"/>
      <c r="C102" s="42"/>
      <c r="D102" s="243" t="s">
        <v>197</v>
      </c>
      <c r="E102" s="42"/>
      <c r="F102" s="244" t="s">
        <v>502</v>
      </c>
      <c r="G102" s="42"/>
      <c r="H102" s="42"/>
      <c r="I102" s="150"/>
      <c r="J102" s="42"/>
      <c r="K102" s="42"/>
      <c r="L102" s="46"/>
      <c r="M102" s="245"/>
      <c r="N102" s="24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197</v>
      </c>
      <c r="AU102" s="18" t="s">
        <v>87</v>
      </c>
    </row>
    <row r="103" spans="1:47" s="2" customFormat="1" ht="12">
      <c r="A103" s="40"/>
      <c r="B103" s="41"/>
      <c r="C103" s="42"/>
      <c r="D103" s="243" t="s">
        <v>302</v>
      </c>
      <c r="E103" s="42"/>
      <c r="F103" s="279" t="s">
        <v>1070</v>
      </c>
      <c r="G103" s="42"/>
      <c r="H103" s="42"/>
      <c r="I103" s="150"/>
      <c r="J103" s="42"/>
      <c r="K103" s="42"/>
      <c r="L103" s="46"/>
      <c r="M103" s="245"/>
      <c r="N103" s="24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302</v>
      </c>
      <c r="AU103" s="18" t="s">
        <v>87</v>
      </c>
    </row>
    <row r="104" spans="1:63" s="12" customFormat="1" ht="25.9" customHeight="1">
      <c r="A104" s="12"/>
      <c r="B104" s="214"/>
      <c r="C104" s="215"/>
      <c r="D104" s="216" t="s">
        <v>77</v>
      </c>
      <c r="E104" s="217" t="s">
        <v>504</v>
      </c>
      <c r="F104" s="217" t="s">
        <v>505</v>
      </c>
      <c r="G104" s="215"/>
      <c r="H104" s="215"/>
      <c r="I104" s="218"/>
      <c r="J104" s="219">
        <f>BK104</f>
        <v>0</v>
      </c>
      <c r="K104" s="215"/>
      <c r="L104" s="220"/>
      <c r="M104" s="221"/>
      <c r="N104" s="222"/>
      <c r="O104" s="222"/>
      <c r="P104" s="223">
        <f>P105+P119+P132+P143</f>
        <v>0</v>
      </c>
      <c r="Q104" s="222"/>
      <c r="R104" s="223">
        <f>R105+R119+R132+R143</f>
        <v>0</v>
      </c>
      <c r="S104" s="222"/>
      <c r="T104" s="224">
        <f>T105+T119+T132+T143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5" t="s">
        <v>217</v>
      </c>
      <c r="AT104" s="226" t="s">
        <v>77</v>
      </c>
      <c r="AU104" s="226" t="s">
        <v>78</v>
      </c>
      <c r="AY104" s="225" t="s">
        <v>188</v>
      </c>
      <c r="BK104" s="227">
        <f>BK105+BK119+BK132+BK143</f>
        <v>0</v>
      </c>
    </row>
    <row r="105" spans="1:63" s="12" customFormat="1" ht="22.8" customHeight="1">
      <c r="A105" s="12"/>
      <c r="B105" s="214"/>
      <c r="C105" s="215"/>
      <c r="D105" s="216" t="s">
        <v>77</v>
      </c>
      <c r="E105" s="228" t="s">
        <v>506</v>
      </c>
      <c r="F105" s="228" t="s">
        <v>507</v>
      </c>
      <c r="G105" s="215"/>
      <c r="H105" s="215"/>
      <c r="I105" s="218"/>
      <c r="J105" s="229">
        <f>BK105</f>
        <v>0</v>
      </c>
      <c r="K105" s="215"/>
      <c r="L105" s="220"/>
      <c r="M105" s="221"/>
      <c r="N105" s="222"/>
      <c r="O105" s="222"/>
      <c r="P105" s="223">
        <f>SUM(P106:P118)</f>
        <v>0</v>
      </c>
      <c r="Q105" s="222"/>
      <c r="R105" s="223">
        <f>SUM(R106:R118)</f>
        <v>0</v>
      </c>
      <c r="S105" s="222"/>
      <c r="T105" s="224">
        <f>SUM(T106:T118)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5" t="s">
        <v>217</v>
      </c>
      <c r="AT105" s="226" t="s">
        <v>77</v>
      </c>
      <c r="AU105" s="226" t="s">
        <v>85</v>
      </c>
      <c r="AY105" s="225" t="s">
        <v>188</v>
      </c>
      <c r="BK105" s="227">
        <f>SUM(BK106:BK118)</f>
        <v>0</v>
      </c>
    </row>
    <row r="106" spans="1:65" s="2" customFormat="1" ht="16.5" customHeight="1">
      <c r="A106" s="40"/>
      <c r="B106" s="41"/>
      <c r="C106" s="230" t="s">
        <v>87</v>
      </c>
      <c r="D106" s="230" t="s">
        <v>190</v>
      </c>
      <c r="E106" s="231" t="s">
        <v>508</v>
      </c>
      <c r="F106" s="232" t="s">
        <v>509</v>
      </c>
      <c r="G106" s="233" t="s">
        <v>412</v>
      </c>
      <c r="H106" s="234">
        <v>1</v>
      </c>
      <c r="I106" s="235"/>
      <c r="J106" s="236">
        <f>ROUND(I106*H106,2)</f>
        <v>0</v>
      </c>
      <c r="K106" s="232" t="s">
        <v>194</v>
      </c>
      <c r="L106" s="46"/>
      <c r="M106" s="237" t="s">
        <v>32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511</v>
      </c>
      <c r="AT106" s="241" t="s">
        <v>190</v>
      </c>
      <c r="AU106" s="241" t="s">
        <v>87</v>
      </c>
      <c r="AY106" s="18" t="s">
        <v>188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8" t="s">
        <v>85</v>
      </c>
      <c r="BK106" s="242">
        <f>ROUND(I106*H106,2)</f>
        <v>0</v>
      </c>
      <c r="BL106" s="18" t="s">
        <v>511</v>
      </c>
      <c r="BM106" s="241" t="s">
        <v>1331</v>
      </c>
    </row>
    <row r="107" spans="1:47" s="2" customFormat="1" ht="12">
      <c r="A107" s="40"/>
      <c r="B107" s="41"/>
      <c r="C107" s="42"/>
      <c r="D107" s="243" t="s">
        <v>197</v>
      </c>
      <c r="E107" s="42"/>
      <c r="F107" s="244" t="s">
        <v>509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197</v>
      </c>
      <c r="AU107" s="18" t="s">
        <v>87</v>
      </c>
    </row>
    <row r="108" spans="1:51" s="13" customFormat="1" ht="12">
      <c r="A108" s="13"/>
      <c r="B108" s="247"/>
      <c r="C108" s="248"/>
      <c r="D108" s="243" t="s">
        <v>199</v>
      </c>
      <c r="E108" s="249" t="s">
        <v>32</v>
      </c>
      <c r="F108" s="250" t="s">
        <v>1072</v>
      </c>
      <c r="G108" s="248"/>
      <c r="H108" s="251">
        <v>1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7" t="s">
        <v>199</v>
      </c>
      <c r="AU108" s="257" t="s">
        <v>87</v>
      </c>
      <c r="AV108" s="13" t="s">
        <v>87</v>
      </c>
      <c r="AW108" s="13" t="s">
        <v>39</v>
      </c>
      <c r="AX108" s="13" t="s">
        <v>85</v>
      </c>
      <c r="AY108" s="257" t="s">
        <v>188</v>
      </c>
    </row>
    <row r="109" spans="1:65" s="2" customFormat="1" ht="16.5" customHeight="1">
      <c r="A109" s="40"/>
      <c r="B109" s="41"/>
      <c r="C109" s="230" t="s">
        <v>95</v>
      </c>
      <c r="D109" s="230" t="s">
        <v>190</v>
      </c>
      <c r="E109" s="231" t="s">
        <v>514</v>
      </c>
      <c r="F109" s="232" t="s">
        <v>515</v>
      </c>
      <c r="G109" s="233" t="s">
        <v>412</v>
      </c>
      <c r="H109" s="234">
        <v>1</v>
      </c>
      <c r="I109" s="235"/>
      <c r="J109" s="236">
        <f>ROUND(I109*H109,2)</f>
        <v>0</v>
      </c>
      <c r="K109" s="232" t="s">
        <v>194</v>
      </c>
      <c r="L109" s="46"/>
      <c r="M109" s="237" t="s">
        <v>32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511</v>
      </c>
      <c r="AT109" s="241" t="s">
        <v>190</v>
      </c>
      <c r="AU109" s="241" t="s">
        <v>87</v>
      </c>
      <c r="AY109" s="18" t="s">
        <v>188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8" t="s">
        <v>85</v>
      </c>
      <c r="BK109" s="242">
        <f>ROUND(I109*H109,2)</f>
        <v>0</v>
      </c>
      <c r="BL109" s="18" t="s">
        <v>511</v>
      </c>
      <c r="BM109" s="241" t="s">
        <v>1332</v>
      </c>
    </row>
    <row r="110" spans="1:47" s="2" customFormat="1" ht="12">
      <c r="A110" s="40"/>
      <c r="B110" s="41"/>
      <c r="C110" s="42"/>
      <c r="D110" s="243" t="s">
        <v>197</v>
      </c>
      <c r="E110" s="42"/>
      <c r="F110" s="244" t="s">
        <v>515</v>
      </c>
      <c r="G110" s="42"/>
      <c r="H110" s="42"/>
      <c r="I110" s="150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197</v>
      </c>
      <c r="AU110" s="18" t="s">
        <v>87</v>
      </c>
    </row>
    <row r="111" spans="1:51" s="13" customFormat="1" ht="12">
      <c r="A111" s="13"/>
      <c r="B111" s="247"/>
      <c r="C111" s="248"/>
      <c r="D111" s="243" t="s">
        <v>199</v>
      </c>
      <c r="E111" s="249" t="s">
        <v>32</v>
      </c>
      <c r="F111" s="250" t="s">
        <v>1074</v>
      </c>
      <c r="G111" s="248"/>
      <c r="H111" s="251">
        <v>1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7" t="s">
        <v>199</v>
      </c>
      <c r="AU111" s="257" t="s">
        <v>87</v>
      </c>
      <c r="AV111" s="13" t="s">
        <v>87</v>
      </c>
      <c r="AW111" s="13" t="s">
        <v>39</v>
      </c>
      <c r="AX111" s="13" t="s">
        <v>85</v>
      </c>
      <c r="AY111" s="257" t="s">
        <v>188</v>
      </c>
    </row>
    <row r="112" spans="1:65" s="2" customFormat="1" ht="16.5" customHeight="1">
      <c r="A112" s="40"/>
      <c r="B112" s="41"/>
      <c r="C112" s="230" t="s">
        <v>195</v>
      </c>
      <c r="D112" s="230" t="s">
        <v>190</v>
      </c>
      <c r="E112" s="231" t="s">
        <v>760</v>
      </c>
      <c r="F112" s="232" t="s">
        <v>518</v>
      </c>
      <c r="G112" s="233" t="s">
        <v>412</v>
      </c>
      <c r="H112" s="234">
        <v>1</v>
      </c>
      <c r="I112" s="235"/>
      <c r="J112" s="236">
        <f>ROUND(I112*H112,2)</f>
        <v>0</v>
      </c>
      <c r="K112" s="232" t="s">
        <v>194</v>
      </c>
      <c r="L112" s="46"/>
      <c r="M112" s="237" t="s">
        <v>32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511</v>
      </c>
      <c r="AT112" s="241" t="s">
        <v>190</v>
      </c>
      <c r="AU112" s="241" t="s">
        <v>87</v>
      </c>
      <c r="AY112" s="18" t="s">
        <v>188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8" t="s">
        <v>85</v>
      </c>
      <c r="BK112" s="242">
        <f>ROUND(I112*H112,2)</f>
        <v>0</v>
      </c>
      <c r="BL112" s="18" t="s">
        <v>511</v>
      </c>
      <c r="BM112" s="241" t="s">
        <v>1333</v>
      </c>
    </row>
    <row r="113" spans="1:47" s="2" customFormat="1" ht="12">
      <c r="A113" s="40"/>
      <c r="B113" s="41"/>
      <c r="C113" s="42"/>
      <c r="D113" s="243" t="s">
        <v>197</v>
      </c>
      <c r="E113" s="42"/>
      <c r="F113" s="244" t="s">
        <v>518</v>
      </c>
      <c r="G113" s="42"/>
      <c r="H113" s="42"/>
      <c r="I113" s="150"/>
      <c r="J113" s="42"/>
      <c r="K113" s="42"/>
      <c r="L113" s="46"/>
      <c r="M113" s="245"/>
      <c r="N113" s="24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197</v>
      </c>
      <c r="AU113" s="18" t="s">
        <v>87</v>
      </c>
    </row>
    <row r="114" spans="1:47" s="2" customFormat="1" ht="12">
      <c r="A114" s="40"/>
      <c r="B114" s="41"/>
      <c r="C114" s="42"/>
      <c r="D114" s="243" t="s">
        <v>302</v>
      </c>
      <c r="E114" s="42"/>
      <c r="F114" s="279" t="s">
        <v>1076</v>
      </c>
      <c r="G114" s="42"/>
      <c r="H114" s="42"/>
      <c r="I114" s="150"/>
      <c r="J114" s="42"/>
      <c r="K114" s="42"/>
      <c r="L114" s="46"/>
      <c r="M114" s="245"/>
      <c r="N114" s="24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302</v>
      </c>
      <c r="AU114" s="18" t="s">
        <v>87</v>
      </c>
    </row>
    <row r="115" spans="1:51" s="13" customFormat="1" ht="12">
      <c r="A115" s="13"/>
      <c r="B115" s="247"/>
      <c r="C115" s="248"/>
      <c r="D115" s="243" t="s">
        <v>199</v>
      </c>
      <c r="E115" s="249" t="s">
        <v>32</v>
      </c>
      <c r="F115" s="250" t="s">
        <v>1077</v>
      </c>
      <c r="G115" s="248"/>
      <c r="H115" s="251">
        <v>1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7" t="s">
        <v>199</v>
      </c>
      <c r="AU115" s="257" t="s">
        <v>87</v>
      </c>
      <c r="AV115" s="13" t="s">
        <v>87</v>
      </c>
      <c r="AW115" s="13" t="s">
        <v>39</v>
      </c>
      <c r="AX115" s="13" t="s">
        <v>85</v>
      </c>
      <c r="AY115" s="257" t="s">
        <v>188</v>
      </c>
    </row>
    <row r="116" spans="1:65" s="2" customFormat="1" ht="16.5" customHeight="1">
      <c r="A116" s="40"/>
      <c r="B116" s="41"/>
      <c r="C116" s="230" t="s">
        <v>217</v>
      </c>
      <c r="D116" s="230" t="s">
        <v>190</v>
      </c>
      <c r="E116" s="231" t="s">
        <v>526</v>
      </c>
      <c r="F116" s="232" t="s">
        <v>527</v>
      </c>
      <c r="G116" s="233" t="s">
        <v>412</v>
      </c>
      <c r="H116" s="234">
        <v>1</v>
      </c>
      <c r="I116" s="235"/>
      <c r="J116" s="236">
        <f>ROUND(I116*H116,2)</f>
        <v>0</v>
      </c>
      <c r="K116" s="232" t="s">
        <v>194</v>
      </c>
      <c r="L116" s="46"/>
      <c r="M116" s="237" t="s">
        <v>32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511</v>
      </c>
      <c r="AT116" s="241" t="s">
        <v>190</v>
      </c>
      <c r="AU116" s="241" t="s">
        <v>87</v>
      </c>
      <c r="AY116" s="18" t="s">
        <v>188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8" t="s">
        <v>85</v>
      </c>
      <c r="BK116" s="242">
        <f>ROUND(I116*H116,2)</f>
        <v>0</v>
      </c>
      <c r="BL116" s="18" t="s">
        <v>511</v>
      </c>
      <c r="BM116" s="241" t="s">
        <v>1334</v>
      </c>
    </row>
    <row r="117" spans="1:47" s="2" customFormat="1" ht="12">
      <c r="A117" s="40"/>
      <c r="B117" s="41"/>
      <c r="C117" s="42"/>
      <c r="D117" s="243" t="s">
        <v>197</v>
      </c>
      <c r="E117" s="42"/>
      <c r="F117" s="244" t="s">
        <v>527</v>
      </c>
      <c r="G117" s="42"/>
      <c r="H117" s="42"/>
      <c r="I117" s="150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197</v>
      </c>
      <c r="AU117" s="18" t="s">
        <v>87</v>
      </c>
    </row>
    <row r="118" spans="1:47" s="2" customFormat="1" ht="12">
      <c r="A118" s="40"/>
      <c r="B118" s="41"/>
      <c r="C118" s="42"/>
      <c r="D118" s="243" t="s">
        <v>302</v>
      </c>
      <c r="E118" s="42"/>
      <c r="F118" s="279" t="s">
        <v>1079</v>
      </c>
      <c r="G118" s="42"/>
      <c r="H118" s="42"/>
      <c r="I118" s="150"/>
      <c r="J118" s="42"/>
      <c r="K118" s="42"/>
      <c r="L118" s="46"/>
      <c r="M118" s="245"/>
      <c r="N118" s="24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302</v>
      </c>
      <c r="AU118" s="18" t="s">
        <v>87</v>
      </c>
    </row>
    <row r="119" spans="1:63" s="12" customFormat="1" ht="22.8" customHeight="1">
      <c r="A119" s="12"/>
      <c r="B119" s="214"/>
      <c r="C119" s="215"/>
      <c r="D119" s="216" t="s">
        <v>77</v>
      </c>
      <c r="E119" s="228" t="s">
        <v>530</v>
      </c>
      <c r="F119" s="228" t="s">
        <v>531</v>
      </c>
      <c r="G119" s="215"/>
      <c r="H119" s="215"/>
      <c r="I119" s="218"/>
      <c r="J119" s="229">
        <f>BK119</f>
        <v>0</v>
      </c>
      <c r="K119" s="215"/>
      <c r="L119" s="220"/>
      <c r="M119" s="221"/>
      <c r="N119" s="222"/>
      <c r="O119" s="222"/>
      <c r="P119" s="223">
        <f>SUM(P120:P131)</f>
        <v>0</v>
      </c>
      <c r="Q119" s="222"/>
      <c r="R119" s="223">
        <f>SUM(R120:R131)</f>
        <v>0</v>
      </c>
      <c r="S119" s="222"/>
      <c r="T119" s="224">
        <f>SUM(T120:T131)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217</v>
      </c>
      <c r="AT119" s="226" t="s">
        <v>77</v>
      </c>
      <c r="AU119" s="226" t="s">
        <v>85</v>
      </c>
      <c r="AY119" s="225" t="s">
        <v>188</v>
      </c>
      <c r="BK119" s="227">
        <f>SUM(BK120:BK131)</f>
        <v>0</v>
      </c>
    </row>
    <row r="120" spans="1:65" s="2" customFormat="1" ht="16.5" customHeight="1">
      <c r="A120" s="40"/>
      <c r="B120" s="41"/>
      <c r="C120" s="230" t="s">
        <v>224</v>
      </c>
      <c r="D120" s="230" t="s">
        <v>190</v>
      </c>
      <c r="E120" s="231" t="s">
        <v>532</v>
      </c>
      <c r="F120" s="232" t="s">
        <v>531</v>
      </c>
      <c r="G120" s="233" t="s">
        <v>412</v>
      </c>
      <c r="H120" s="234">
        <v>1</v>
      </c>
      <c r="I120" s="235"/>
      <c r="J120" s="236">
        <f>ROUND(I120*H120,2)</f>
        <v>0</v>
      </c>
      <c r="K120" s="232" t="s">
        <v>194</v>
      </c>
      <c r="L120" s="46"/>
      <c r="M120" s="237" t="s">
        <v>32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511</v>
      </c>
      <c r="AT120" s="241" t="s">
        <v>190</v>
      </c>
      <c r="AU120" s="241" t="s">
        <v>87</v>
      </c>
      <c r="AY120" s="18" t="s">
        <v>188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8" t="s">
        <v>85</v>
      </c>
      <c r="BK120" s="242">
        <f>ROUND(I120*H120,2)</f>
        <v>0</v>
      </c>
      <c r="BL120" s="18" t="s">
        <v>511</v>
      </c>
      <c r="BM120" s="241" t="s">
        <v>1335</v>
      </c>
    </row>
    <row r="121" spans="1:47" s="2" customFormat="1" ht="12">
      <c r="A121" s="40"/>
      <c r="B121" s="41"/>
      <c r="C121" s="42"/>
      <c r="D121" s="243" t="s">
        <v>197</v>
      </c>
      <c r="E121" s="42"/>
      <c r="F121" s="244" t="s">
        <v>531</v>
      </c>
      <c r="G121" s="42"/>
      <c r="H121" s="42"/>
      <c r="I121" s="150"/>
      <c r="J121" s="42"/>
      <c r="K121" s="42"/>
      <c r="L121" s="46"/>
      <c r="M121" s="245"/>
      <c r="N121" s="24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197</v>
      </c>
      <c r="AU121" s="18" t="s">
        <v>87</v>
      </c>
    </row>
    <row r="122" spans="1:47" s="2" customFormat="1" ht="12">
      <c r="A122" s="40"/>
      <c r="B122" s="41"/>
      <c r="C122" s="42"/>
      <c r="D122" s="243" t="s">
        <v>302</v>
      </c>
      <c r="E122" s="42"/>
      <c r="F122" s="279" t="s">
        <v>1081</v>
      </c>
      <c r="G122" s="42"/>
      <c r="H122" s="42"/>
      <c r="I122" s="150"/>
      <c r="J122" s="42"/>
      <c r="K122" s="42"/>
      <c r="L122" s="46"/>
      <c r="M122" s="245"/>
      <c r="N122" s="24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302</v>
      </c>
      <c r="AU122" s="18" t="s">
        <v>87</v>
      </c>
    </row>
    <row r="123" spans="1:65" s="2" customFormat="1" ht="16.5" customHeight="1">
      <c r="A123" s="40"/>
      <c r="B123" s="41"/>
      <c r="C123" s="230" t="s">
        <v>231</v>
      </c>
      <c r="D123" s="230" t="s">
        <v>190</v>
      </c>
      <c r="E123" s="231" t="s">
        <v>535</v>
      </c>
      <c r="F123" s="232" t="s">
        <v>536</v>
      </c>
      <c r="G123" s="233" t="s">
        <v>412</v>
      </c>
      <c r="H123" s="234">
        <v>1</v>
      </c>
      <c r="I123" s="235"/>
      <c r="J123" s="236">
        <f>ROUND(I123*H123,2)</f>
        <v>0</v>
      </c>
      <c r="K123" s="232" t="s">
        <v>194</v>
      </c>
      <c r="L123" s="46"/>
      <c r="M123" s="237" t="s">
        <v>32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511</v>
      </c>
      <c r="AT123" s="241" t="s">
        <v>190</v>
      </c>
      <c r="AU123" s="241" t="s">
        <v>87</v>
      </c>
      <c r="AY123" s="18" t="s">
        <v>188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8" t="s">
        <v>85</v>
      </c>
      <c r="BK123" s="242">
        <f>ROUND(I123*H123,2)</f>
        <v>0</v>
      </c>
      <c r="BL123" s="18" t="s">
        <v>511</v>
      </c>
      <c r="BM123" s="241" t="s">
        <v>1336</v>
      </c>
    </row>
    <row r="124" spans="1:47" s="2" customFormat="1" ht="12">
      <c r="A124" s="40"/>
      <c r="B124" s="41"/>
      <c r="C124" s="42"/>
      <c r="D124" s="243" t="s">
        <v>197</v>
      </c>
      <c r="E124" s="42"/>
      <c r="F124" s="244" t="s">
        <v>536</v>
      </c>
      <c r="G124" s="42"/>
      <c r="H124" s="42"/>
      <c r="I124" s="150"/>
      <c r="J124" s="42"/>
      <c r="K124" s="42"/>
      <c r="L124" s="46"/>
      <c r="M124" s="245"/>
      <c r="N124" s="24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197</v>
      </c>
      <c r="AU124" s="18" t="s">
        <v>87</v>
      </c>
    </row>
    <row r="125" spans="1:47" s="2" customFormat="1" ht="12">
      <c r="A125" s="40"/>
      <c r="B125" s="41"/>
      <c r="C125" s="42"/>
      <c r="D125" s="243" t="s">
        <v>302</v>
      </c>
      <c r="E125" s="42"/>
      <c r="F125" s="279" t="s">
        <v>1083</v>
      </c>
      <c r="G125" s="42"/>
      <c r="H125" s="42"/>
      <c r="I125" s="150"/>
      <c r="J125" s="42"/>
      <c r="K125" s="42"/>
      <c r="L125" s="46"/>
      <c r="M125" s="245"/>
      <c r="N125" s="24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302</v>
      </c>
      <c r="AU125" s="18" t="s">
        <v>87</v>
      </c>
    </row>
    <row r="126" spans="1:65" s="2" customFormat="1" ht="16.5" customHeight="1">
      <c r="A126" s="40"/>
      <c r="B126" s="41"/>
      <c r="C126" s="230" t="s">
        <v>237</v>
      </c>
      <c r="D126" s="230" t="s">
        <v>190</v>
      </c>
      <c r="E126" s="231" t="s">
        <v>538</v>
      </c>
      <c r="F126" s="232" t="s">
        <v>539</v>
      </c>
      <c r="G126" s="233" t="s">
        <v>412</v>
      </c>
      <c r="H126" s="234">
        <v>1</v>
      </c>
      <c r="I126" s="235"/>
      <c r="J126" s="236">
        <f>ROUND(I126*H126,2)</f>
        <v>0</v>
      </c>
      <c r="K126" s="232" t="s">
        <v>194</v>
      </c>
      <c r="L126" s="46"/>
      <c r="M126" s="237" t="s">
        <v>32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511</v>
      </c>
      <c r="AT126" s="241" t="s">
        <v>190</v>
      </c>
      <c r="AU126" s="241" t="s">
        <v>87</v>
      </c>
      <c r="AY126" s="18" t="s">
        <v>188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8" t="s">
        <v>85</v>
      </c>
      <c r="BK126" s="242">
        <f>ROUND(I126*H126,2)</f>
        <v>0</v>
      </c>
      <c r="BL126" s="18" t="s">
        <v>511</v>
      </c>
      <c r="BM126" s="241" t="s">
        <v>1337</v>
      </c>
    </row>
    <row r="127" spans="1:47" s="2" customFormat="1" ht="12">
      <c r="A127" s="40"/>
      <c r="B127" s="41"/>
      <c r="C127" s="42"/>
      <c r="D127" s="243" t="s">
        <v>197</v>
      </c>
      <c r="E127" s="42"/>
      <c r="F127" s="244" t="s">
        <v>539</v>
      </c>
      <c r="G127" s="42"/>
      <c r="H127" s="42"/>
      <c r="I127" s="150"/>
      <c r="J127" s="42"/>
      <c r="K127" s="42"/>
      <c r="L127" s="46"/>
      <c r="M127" s="245"/>
      <c r="N127" s="24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197</v>
      </c>
      <c r="AU127" s="18" t="s">
        <v>87</v>
      </c>
    </row>
    <row r="128" spans="1:47" s="2" customFormat="1" ht="12">
      <c r="A128" s="40"/>
      <c r="B128" s="41"/>
      <c r="C128" s="42"/>
      <c r="D128" s="243" t="s">
        <v>302</v>
      </c>
      <c r="E128" s="42"/>
      <c r="F128" s="279" t="s">
        <v>1086</v>
      </c>
      <c r="G128" s="42"/>
      <c r="H128" s="42"/>
      <c r="I128" s="150"/>
      <c r="J128" s="42"/>
      <c r="K128" s="42"/>
      <c r="L128" s="46"/>
      <c r="M128" s="245"/>
      <c r="N128" s="24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302</v>
      </c>
      <c r="AU128" s="18" t="s">
        <v>87</v>
      </c>
    </row>
    <row r="129" spans="1:65" s="2" customFormat="1" ht="16.5" customHeight="1">
      <c r="A129" s="40"/>
      <c r="B129" s="41"/>
      <c r="C129" s="230" t="s">
        <v>243</v>
      </c>
      <c r="D129" s="230" t="s">
        <v>190</v>
      </c>
      <c r="E129" s="231" t="s">
        <v>541</v>
      </c>
      <c r="F129" s="232" t="s">
        <v>542</v>
      </c>
      <c r="G129" s="233" t="s">
        <v>412</v>
      </c>
      <c r="H129" s="234">
        <v>5</v>
      </c>
      <c r="I129" s="235"/>
      <c r="J129" s="236">
        <f>ROUND(I129*H129,2)</f>
        <v>0</v>
      </c>
      <c r="K129" s="232" t="s">
        <v>194</v>
      </c>
      <c r="L129" s="46"/>
      <c r="M129" s="237" t="s">
        <v>32</v>
      </c>
      <c r="N129" s="238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511</v>
      </c>
      <c r="AT129" s="241" t="s">
        <v>190</v>
      </c>
      <c r="AU129" s="241" t="s">
        <v>87</v>
      </c>
      <c r="AY129" s="18" t="s">
        <v>188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8" t="s">
        <v>85</v>
      </c>
      <c r="BK129" s="242">
        <f>ROUND(I129*H129,2)</f>
        <v>0</v>
      </c>
      <c r="BL129" s="18" t="s">
        <v>511</v>
      </c>
      <c r="BM129" s="241" t="s">
        <v>1338</v>
      </c>
    </row>
    <row r="130" spans="1:47" s="2" customFormat="1" ht="12">
      <c r="A130" s="40"/>
      <c r="B130" s="41"/>
      <c r="C130" s="42"/>
      <c r="D130" s="243" t="s">
        <v>197</v>
      </c>
      <c r="E130" s="42"/>
      <c r="F130" s="244" t="s">
        <v>542</v>
      </c>
      <c r="G130" s="42"/>
      <c r="H130" s="42"/>
      <c r="I130" s="150"/>
      <c r="J130" s="42"/>
      <c r="K130" s="42"/>
      <c r="L130" s="46"/>
      <c r="M130" s="245"/>
      <c r="N130" s="24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197</v>
      </c>
      <c r="AU130" s="18" t="s">
        <v>87</v>
      </c>
    </row>
    <row r="131" spans="1:47" s="2" customFormat="1" ht="12">
      <c r="A131" s="40"/>
      <c r="B131" s="41"/>
      <c r="C131" s="42"/>
      <c r="D131" s="243" t="s">
        <v>302</v>
      </c>
      <c r="E131" s="42"/>
      <c r="F131" s="279" t="s">
        <v>1088</v>
      </c>
      <c r="G131" s="42"/>
      <c r="H131" s="42"/>
      <c r="I131" s="150"/>
      <c r="J131" s="42"/>
      <c r="K131" s="42"/>
      <c r="L131" s="46"/>
      <c r="M131" s="245"/>
      <c r="N131" s="24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302</v>
      </c>
      <c r="AU131" s="18" t="s">
        <v>87</v>
      </c>
    </row>
    <row r="132" spans="1:63" s="12" customFormat="1" ht="22.8" customHeight="1">
      <c r="A132" s="12"/>
      <c r="B132" s="214"/>
      <c r="C132" s="215"/>
      <c r="D132" s="216" t="s">
        <v>77</v>
      </c>
      <c r="E132" s="228" t="s">
        <v>544</v>
      </c>
      <c r="F132" s="228" t="s">
        <v>545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SUM(P133:P142)</f>
        <v>0</v>
      </c>
      <c r="Q132" s="222"/>
      <c r="R132" s="223">
        <f>SUM(R133:R142)</f>
        <v>0</v>
      </c>
      <c r="S132" s="222"/>
      <c r="T132" s="224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217</v>
      </c>
      <c r="AT132" s="226" t="s">
        <v>77</v>
      </c>
      <c r="AU132" s="226" t="s">
        <v>85</v>
      </c>
      <c r="AY132" s="225" t="s">
        <v>188</v>
      </c>
      <c r="BK132" s="227">
        <f>SUM(BK133:BK142)</f>
        <v>0</v>
      </c>
    </row>
    <row r="133" spans="1:65" s="2" customFormat="1" ht="16.5" customHeight="1">
      <c r="A133" s="40"/>
      <c r="B133" s="41"/>
      <c r="C133" s="230" t="s">
        <v>248</v>
      </c>
      <c r="D133" s="230" t="s">
        <v>190</v>
      </c>
      <c r="E133" s="231" t="s">
        <v>546</v>
      </c>
      <c r="F133" s="232" t="s">
        <v>547</v>
      </c>
      <c r="G133" s="233" t="s">
        <v>412</v>
      </c>
      <c r="H133" s="234">
        <v>12</v>
      </c>
      <c r="I133" s="235"/>
      <c r="J133" s="236">
        <f>ROUND(I133*H133,2)</f>
        <v>0</v>
      </c>
      <c r="K133" s="232" t="s">
        <v>194</v>
      </c>
      <c r="L133" s="46"/>
      <c r="M133" s="237" t="s">
        <v>32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511</v>
      </c>
      <c r="AT133" s="241" t="s">
        <v>190</v>
      </c>
      <c r="AU133" s="241" t="s">
        <v>87</v>
      </c>
      <c r="AY133" s="18" t="s">
        <v>188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8" t="s">
        <v>85</v>
      </c>
      <c r="BK133" s="242">
        <f>ROUND(I133*H133,2)</f>
        <v>0</v>
      </c>
      <c r="BL133" s="18" t="s">
        <v>511</v>
      </c>
      <c r="BM133" s="241" t="s">
        <v>1339</v>
      </c>
    </row>
    <row r="134" spans="1:47" s="2" customFormat="1" ht="12">
      <c r="A134" s="40"/>
      <c r="B134" s="41"/>
      <c r="C134" s="42"/>
      <c r="D134" s="243" t="s">
        <v>197</v>
      </c>
      <c r="E134" s="42"/>
      <c r="F134" s="244" t="s">
        <v>547</v>
      </c>
      <c r="G134" s="42"/>
      <c r="H134" s="42"/>
      <c r="I134" s="150"/>
      <c r="J134" s="42"/>
      <c r="K134" s="42"/>
      <c r="L134" s="46"/>
      <c r="M134" s="245"/>
      <c r="N134" s="24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197</v>
      </c>
      <c r="AU134" s="18" t="s">
        <v>87</v>
      </c>
    </row>
    <row r="135" spans="1:65" s="2" customFormat="1" ht="16.5" customHeight="1">
      <c r="A135" s="40"/>
      <c r="B135" s="41"/>
      <c r="C135" s="230" t="s">
        <v>256</v>
      </c>
      <c r="D135" s="230" t="s">
        <v>190</v>
      </c>
      <c r="E135" s="231" t="s">
        <v>1090</v>
      </c>
      <c r="F135" s="232" t="s">
        <v>1091</v>
      </c>
      <c r="G135" s="233" t="s">
        <v>510</v>
      </c>
      <c r="H135" s="234">
        <v>1</v>
      </c>
      <c r="I135" s="235"/>
      <c r="J135" s="236">
        <f>ROUND(I135*H135,2)</f>
        <v>0</v>
      </c>
      <c r="K135" s="232" t="s">
        <v>32</v>
      </c>
      <c r="L135" s="46"/>
      <c r="M135" s="237" t="s">
        <v>32</v>
      </c>
      <c r="N135" s="238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511</v>
      </c>
      <c r="AT135" s="241" t="s">
        <v>190</v>
      </c>
      <c r="AU135" s="241" t="s">
        <v>87</v>
      </c>
      <c r="AY135" s="18" t="s">
        <v>188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8" t="s">
        <v>85</v>
      </c>
      <c r="BK135" s="242">
        <f>ROUND(I135*H135,2)</f>
        <v>0</v>
      </c>
      <c r="BL135" s="18" t="s">
        <v>511</v>
      </c>
      <c r="BM135" s="241" t="s">
        <v>1340</v>
      </c>
    </row>
    <row r="136" spans="1:47" s="2" customFormat="1" ht="12">
      <c r="A136" s="40"/>
      <c r="B136" s="41"/>
      <c r="C136" s="42"/>
      <c r="D136" s="243" t="s">
        <v>197</v>
      </c>
      <c r="E136" s="42"/>
      <c r="F136" s="244" t="s">
        <v>1091</v>
      </c>
      <c r="G136" s="42"/>
      <c r="H136" s="42"/>
      <c r="I136" s="150"/>
      <c r="J136" s="42"/>
      <c r="K136" s="42"/>
      <c r="L136" s="46"/>
      <c r="M136" s="245"/>
      <c r="N136" s="24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197</v>
      </c>
      <c r="AU136" s="18" t="s">
        <v>87</v>
      </c>
    </row>
    <row r="137" spans="1:47" s="2" customFormat="1" ht="12">
      <c r="A137" s="40"/>
      <c r="B137" s="41"/>
      <c r="C137" s="42"/>
      <c r="D137" s="243" t="s">
        <v>302</v>
      </c>
      <c r="E137" s="42"/>
      <c r="F137" s="279" t="s">
        <v>1093</v>
      </c>
      <c r="G137" s="42"/>
      <c r="H137" s="42"/>
      <c r="I137" s="150"/>
      <c r="J137" s="42"/>
      <c r="K137" s="42"/>
      <c r="L137" s="46"/>
      <c r="M137" s="245"/>
      <c r="N137" s="24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302</v>
      </c>
      <c r="AU137" s="18" t="s">
        <v>87</v>
      </c>
    </row>
    <row r="138" spans="1:65" s="2" customFormat="1" ht="16.5" customHeight="1">
      <c r="A138" s="40"/>
      <c r="B138" s="41"/>
      <c r="C138" s="230" t="s">
        <v>262</v>
      </c>
      <c r="D138" s="230" t="s">
        <v>190</v>
      </c>
      <c r="E138" s="231" t="s">
        <v>1094</v>
      </c>
      <c r="F138" s="232" t="s">
        <v>1095</v>
      </c>
      <c r="G138" s="233" t="s">
        <v>412</v>
      </c>
      <c r="H138" s="234">
        <v>1</v>
      </c>
      <c r="I138" s="235"/>
      <c r="J138" s="236">
        <f>ROUND(I138*H138,2)</f>
        <v>0</v>
      </c>
      <c r="K138" s="232" t="s">
        <v>32</v>
      </c>
      <c r="L138" s="46"/>
      <c r="M138" s="237" t="s">
        <v>32</v>
      </c>
      <c r="N138" s="238" t="s">
        <v>49</v>
      </c>
      <c r="O138" s="86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511</v>
      </c>
      <c r="AT138" s="241" t="s">
        <v>190</v>
      </c>
      <c r="AU138" s="241" t="s">
        <v>87</v>
      </c>
      <c r="AY138" s="18" t="s">
        <v>188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8" t="s">
        <v>85</v>
      </c>
      <c r="BK138" s="242">
        <f>ROUND(I138*H138,2)</f>
        <v>0</v>
      </c>
      <c r="BL138" s="18" t="s">
        <v>511</v>
      </c>
      <c r="BM138" s="241" t="s">
        <v>1341</v>
      </c>
    </row>
    <row r="139" spans="1:47" s="2" customFormat="1" ht="12">
      <c r="A139" s="40"/>
      <c r="B139" s="41"/>
      <c r="C139" s="42"/>
      <c r="D139" s="243" t="s">
        <v>197</v>
      </c>
      <c r="E139" s="42"/>
      <c r="F139" s="244" t="s">
        <v>1095</v>
      </c>
      <c r="G139" s="42"/>
      <c r="H139" s="42"/>
      <c r="I139" s="150"/>
      <c r="J139" s="42"/>
      <c r="K139" s="42"/>
      <c r="L139" s="46"/>
      <c r="M139" s="245"/>
      <c r="N139" s="246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197</v>
      </c>
      <c r="AU139" s="18" t="s">
        <v>87</v>
      </c>
    </row>
    <row r="140" spans="1:65" s="2" customFormat="1" ht="16.5" customHeight="1">
      <c r="A140" s="40"/>
      <c r="B140" s="41"/>
      <c r="C140" s="230" t="s">
        <v>270</v>
      </c>
      <c r="D140" s="230" t="s">
        <v>190</v>
      </c>
      <c r="E140" s="231" t="s">
        <v>1097</v>
      </c>
      <c r="F140" s="232" t="s">
        <v>1098</v>
      </c>
      <c r="G140" s="233" t="s">
        <v>510</v>
      </c>
      <c r="H140" s="234">
        <v>1</v>
      </c>
      <c r="I140" s="235"/>
      <c r="J140" s="236">
        <f>ROUND(I140*H140,2)</f>
        <v>0</v>
      </c>
      <c r="K140" s="232" t="s">
        <v>194</v>
      </c>
      <c r="L140" s="46"/>
      <c r="M140" s="237" t="s">
        <v>32</v>
      </c>
      <c r="N140" s="238" t="s">
        <v>49</v>
      </c>
      <c r="O140" s="86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511</v>
      </c>
      <c r="AT140" s="241" t="s">
        <v>190</v>
      </c>
      <c r="AU140" s="241" t="s">
        <v>87</v>
      </c>
      <c r="AY140" s="18" t="s">
        <v>188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8" t="s">
        <v>85</v>
      </c>
      <c r="BK140" s="242">
        <f>ROUND(I140*H140,2)</f>
        <v>0</v>
      </c>
      <c r="BL140" s="18" t="s">
        <v>511</v>
      </c>
      <c r="BM140" s="241" t="s">
        <v>1342</v>
      </c>
    </row>
    <row r="141" spans="1:47" s="2" customFormat="1" ht="12">
      <c r="A141" s="40"/>
      <c r="B141" s="41"/>
      <c r="C141" s="42"/>
      <c r="D141" s="243" t="s">
        <v>197</v>
      </c>
      <c r="E141" s="42"/>
      <c r="F141" s="244" t="s">
        <v>1098</v>
      </c>
      <c r="G141" s="42"/>
      <c r="H141" s="42"/>
      <c r="I141" s="150"/>
      <c r="J141" s="42"/>
      <c r="K141" s="42"/>
      <c r="L141" s="46"/>
      <c r="M141" s="245"/>
      <c r="N141" s="24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197</v>
      </c>
      <c r="AU141" s="18" t="s">
        <v>87</v>
      </c>
    </row>
    <row r="142" spans="1:47" s="2" customFormat="1" ht="12">
      <c r="A142" s="40"/>
      <c r="B142" s="41"/>
      <c r="C142" s="42"/>
      <c r="D142" s="243" t="s">
        <v>302</v>
      </c>
      <c r="E142" s="42"/>
      <c r="F142" s="279" t="s">
        <v>1100</v>
      </c>
      <c r="G142" s="42"/>
      <c r="H142" s="42"/>
      <c r="I142" s="150"/>
      <c r="J142" s="42"/>
      <c r="K142" s="42"/>
      <c r="L142" s="46"/>
      <c r="M142" s="245"/>
      <c r="N142" s="246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302</v>
      </c>
      <c r="AU142" s="18" t="s">
        <v>87</v>
      </c>
    </row>
    <row r="143" spans="1:63" s="12" customFormat="1" ht="22.8" customHeight="1">
      <c r="A143" s="12"/>
      <c r="B143" s="214"/>
      <c r="C143" s="215"/>
      <c r="D143" s="216" t="s">
        <v>77</v>
      </c>
      <c r="E143" s="228" t="s">
        <v>549</v>
      </c>
      <c r="F143" s="228" t="s">
        <v>550</v>
      </c>
      <c r="G143" s="215"/>
      <c r="H143" s="215"/>
      <c r="I143" s="218"/>
      <c r="J143" s="229">
        <f>BK143</f>
        <v>0</v>
      </c>
      <c r="K143" s="215"/>
      <c r="L143" s="220"/>
      <c r="M143" s="221"/>
      <c r="N143" s="222"/>
      <c r="O143" s="222"/>
      <c r="P143" s="223">
        <f>SUM(P144:P146)</f>
        <v>0</v>
      </c>
      <c r="Q143" s="222"/>
      <c r="R143" s="223">
        <f>SUM(R144:R146)</f>
        <v>0</v>
      </c>
      <c r="S143" s="222"/>
      <c r="T143" s="224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5" t="s">
        <v>217</v>
      </c>
      <c r="AT143" s="226" t="s">
        <v>77</v>
      </c>
      <c r="AU143" s="226" t="s">
        <v>85</v>
      </c>
      <c r="AY143" s="225" t="s">
        <v>188</v>
      </c>
      <c r="BK143" s="227">
        <f>SUM(BK144:BK146)</f>
        <v>0</v>
      </c>
    </row>
    <row r="144" spans="1:65" s="2" customFormat="1" ht="16.5" customHeight="1">
      <c r="A144" s="40"/>
      <c r="B144" s="41"/>
      <c r="C144" s="230" t="s">
        <v>276</v>
      </c>
      <c r="D144" s="230" t="s">
        <v>190</v>
      </c>
      <c r="E144" s="231" t="s">
        <v>551</v>
      </c>
      <c r="F144" s="232" t="s">
        <v>552</v>
      </c>
      <c r="G144" s="233" t="s">
        <v>510</v>
      </c>
      <c r="H144" s="234">
        <v>1</v>
      </c>
      <c r="I144" s="235"/>
      <c r="J144" s="236">
        <f>ROUND(I144*H144,2)</f>
        <v>0</v>
      </c>
      <c r="K144" s="232" t="s">
        <v>194</v>
      </c>
      <c r="L144" s="46"/>
      <c r="M144" s="237" t="s">
        <v>32</v>
      </c>
      <c r="N144" s="238" t="s">
        <v>49</v>
      </c>
      <c r="O144" s="86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1" t="s">
        <v>511</v>
      </c>
      <c r="AT144" s="241" t="s">
        <v>190</v>
      </c>
      <c r="AU144" s="241" t="s">
        <v>87</v>
      </c>
      <c r="AY144" s="18" t="s">
        <v>188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8" t="s">
        <v>85</v>
      </c>
      <c r="BK144" s="242">
        <f>ROUND(I144*H144,2)</f>
        <v>0</v>
      </c>
      <c r="BL144" s="18" t="s">
        <v>511</v>
      </c>
      <c r="BM144" s="241" t="s">
        <v>1343</v>
      </c>
    </row>
    <row r="145" spans="1:47" s="2" customFormat="1" ht="12">
      <c r="A145" s="40"/>
      <c r="B145" s="41"/>
      <c r="C145" s="42"/>
      <c r="D145" s="243" t="s">
        <v>197</v>
      </c>
      <c r="E145" s="42"/>
      <c r="F145" s="244" t="s">
        <v>552</v>
      </c>
      <c r="G145" s="42"/>
      <c r="H145" s="42"/>
      <c r="I145" s="150"/>
      <c r="J145" s="42"/>
      <c r="K145" s="42"/>
      <c r="L145" s="46"/>
      <c r="M145" s="245"/>
      <c r="N145" s="246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197</v>
      </c>
      <c r="AU145" s="18" t="s">
        <v>87</v>
      </c>
    </row>
    <row r="146" spans="1:47" s="2" customFormat="1" ht="12">
      <c r="A146" s="40"/>
      <c r="B146" s="41"/>
      <c r="C146" s="42"/>
      <c r="D146" s="243" t="s">
        <v>302</v>
      </c>
      <c r="E146" s="42"/>
      <c r="F146" s="279" t="s">
        <v>1102</v>
      </c>
      <c r="G146" s="42"/>
      <c r="H146" s="42"/>
      <c r="I146" s="150"/>
      <c r="J146" s="42"/>
      <c r="K146" s="42"/>
      <c r="L146" s="46"/>
      <c r="M146" s="293"/>
      <c r="N146" s="294"/>
      <c r="O146" s="295"/>
      <c r="P146" s="295"/>
      <c r="Q146" s="295"/>
      <c r="R146" s="295"/>
      <c r="S146" s="295"/>
      <c r="T146" s="296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302</v>
      </c>
      <c r="AU146" s="18" t="s">
        <v>87</v>
      </c>
    </row>
    <row r="147" spans="1:31" s="2" customFormat="1" ht="6.95" customHeight="1">
      <c r="A147" s="40"/>
      <c r="B147" s="61"/>
      <c r="C147" s="62"/>
      <c r="D147" s="62"/>
      <c r="E147" s="62"/>
      <c r="F147" s="62"/>
      <c r="G147" s="62"/>
      <c r="H147" s="62"/>
      <c r="I147" s="178"/>
      <c r="J147" s="62"/>
      <c r="K147" s="62"/>
      <c r="L147" s="46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C35" sheet="1" objects="1" scenarios="1" formatColumns="0" formatRows="0" autoFilter="0"/>
  <autoFilter ref="C97:K14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7" customWidth="1"/>
    <col min="2" max="2" width="1.7109375" style="297" customWidth="1"/>
    <col min="3" max="4" width="5.00390625" style="297" customWidth="1"/>
    <col min="5" max="5" width="11.7109375" style="297" customWidth="1"/>
    <col min="6" max="6" width="9.140625" style="297" customWidth="1"/>
    <col min="7" max="7" width="5.00390625" style="297" customWidth="1"/>
    <col min="8" max="8" width="77.8515625" style="297" customWidth="1"/>
    <col min="9" max="10" width="20.00390625" style="297" customWidth="1"/>
    <col min="11" max="11" width="1.7109375" style="297" customWidth="1"/>
  </cols>
  <sheetData>
    <row r="1" s="1" customFormat="1" ht="37.5" customHeight="1"/>
    <row r="2" spans="2:11" s="1" customFormat="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16" customFormat="1" ht="45" customHeight="1">
      <c r="B3" s="301"/>
      <c r="C3" s="302" t="s">
        <v>1344</v>
      </c>
      <c r="D3" s="302"/>
      <c r="E3" s="302"/>
      <c r="F3" s="302"/>
      <c r="G3" s="302"/>
      <c r="H3" s="302"/>
      <c r="I3" s="302"/>
      <c r="J3" s="302"/>
      <c r="K3" s="303"/>
    </row>
    <row r="4" spans="2:11" s="1" customFormat="1" ht="25.5" customHeight="1">
      <c r="B4" s="304"/>
      <c r="C4" s="305" t="s">
        <v>1345</v>
      </c>
      <c r="D4" s="305"/>
      <c r="E4" s="305"/>
      <c r="F4" s="305"/>
      <c r="G4" s="305"/>
      <c r="H4" s="305"/>
      <c r="I4" s="305"/>
      <c r="J4" s="305"/>
      <c r="K4" s="306"/>
    </row>
    <row r="5" spans="2:11" s="1" customFormat="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pans="2:11" s="1" customFormat="1" ht="15" customHeight="1">
      <c r="B6" s="304"/>
      <c r="C6" s="308" t="s">
        <v>1346</v>
      </c>
      <c r="D6" s="308"/>
      <c r="E6" s="308"/>
      <c r="F6" s="308"/>
      <c r="G6" s="308"/>
      <c r="H6" s="308"/>
      <c r="I6" s="308"/>
      <c r="J6" s="308"/>
      <c r="K6" s="306"/>
    </row>
    <row r="7" spans="2:11" s="1" customFormat="1" ht="15" customHeight="1">
      <c r="B7" s="309"/>
      <c r="C7" s="308" t="s">
        <v>1347</v>
      </c>
      <c r="D7" s="308"/>
      <c r="E7" s="308"/>
      <c r="F7" s="308"/>
      <c r="G7" s="308"/>
      <c r="H7" s="308"/>
      <c r="I7" s="308"/>
      <c r="J7" s="308"/>
      <c r="K7" s="306"/>
    </row>
    <row r="8" spans="2:11" s="1" customFormat="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s="1" customFormat="1" ht="15" customHeight="1">
      <c r="B9" s="309"/>
      <c r="C9" s="308" t="s">
        <v>1348</v>
      </c>
      <c r="D9" s="308"/>
      <c r="E9" s="308"/>
      <c r="F9" s="308"/>
      <c r="G9" s="308"/>
      <c r="H9" s="308"/>
      <c r="I9" s="308"/>
      <c r="J9" s="308"/>
      <c r="K9" s="306"/>
    </row>
    <row r="10" spans="2:11" s="1" customFormat="1" ht="15" customHeight="1">
      <c r="B10" s="309"/>
      <c r="C10" s="308"/>
      <c r="D10" s="308" t="s">
        <v>1349</v>
      </c>
      <c r="E10" s="308"/>
      <c r="F10" s="308"/>
      <c r="G10" s="308"/>
      <c r="H10" s="308"/>
      <c r="I10" s="308"/>
      <c r="J10" s="308"/>
      <c r="K10" s="306"/>
    </row>
    <row r="11" spans="2:11" s="1" customFormat="1" ht="15" customHeight="1">
      <c r="B11" s="309"/>
      <c r="C11" s="310"/>
      <c r="D11" s="308" t="s">
        <v>1350</v>
      </c>
      <c r="E11" s="308"/>
      <c r="F11" s="308"/>
      <c r="G11" s="308"/>
      <c r="H11" s="308"/>
      <c r="I11" s="308"/>
      <c r="J11" s="308"/>
      <c r="K11" s="306"/>
    </row>
    <row r="12" spans="2:11" s="1" customFormat="1" ht="15" customHeight="1">
      <c r="B12" s="309"/>
      <c r="C12" s="310"/>
      <c r="D12" s="308"/>
      <c r="E12" s="308"/>
      <c r="F12" s="308"/>
      <c r="G12" s="308"/>
      <c r="H12" s="308"/>
      <c r="I12" s="308"/>
      <c r="J12" s="308"/>
      <c r="K12" s="306"/>
    </row>
    <row r="13" spans="2:11" s="1" customFormat="1" ht="15" customHeight="1">
      <c r="B13" s="309"/>
      <c r="C13" s="310"/>
      <c r="D13" s="311" t="s">
        <v>1351</v>
      </c>
      <c r="E13" s="308"/>
      <c r="F13" s="308"/>
      <c r="G13" s="308"/>
      <c r="H13" s="308"/>
      <c r="I13" s="308"/>
      <c r="J13" s="308"/>
      <c r="K13" s="306"/>
    </row>
    <row r="14" spans="2:11" s="1" customFormat="1" ht="12.75" customHeight="1">
      <c r="B14" s="309"/>
      <c r="C14" s="310"/>
      <c r="D14" s="310"/>
      <c r="E14" s="310"/>
      <c r="F14" s="310"/>
      <c r="G14" s="310"/>
      <c r="H14" s="310"/>
      <c r="I14" s="310"/>
      <c r="J14" s="310"/>
      <c r="K14" s="306"/>
    </row>
    <row r="15" spans="2:11" s="1" customFormat="1" ht="15" customHeight="1">
      <c r="B15" s="309"/>
      <c r="C15" s="310"/>
      <c r="D15" s="308" t="s">
        <v>1352</v>
      </c>
      <c r="E15" s="308"/>
      <c r="F15" s="308"/>
      <c r="G15" s="308"/>
      <c r="H15" s="308"/>
      <c r="I15" s="308"/>
      <c r="J15" s="308"/>
      <c r="K15" s="306"/>
    </row>
    <row r="16" spans="2:11" s="1" customFormat="1" ht="15" customHeight="1">
      <c r="B16" s="309"/>
      <c r="C16" s="310"/>
      <c r="D16" s="308" t="s">
        <v>1353</v>
      </c>
      <c r="E16" s="308"/>
      <c r="F16" s="308"/>
      <c r="G16" s="308"/>
      <c r="H16" s="308"/>
      <c r="I16" s="308"/>
      <c r="J16" s="308"/>
      <c r="K16" s="306"/>
    </row>
    <row r="17" spans="2:11" s="1" customFormat="1" ht="15" customHeight="1">
      <c r="B17" s="309"/>
      <c r="C17" s="310"/>
      <c r="D17" s="308" t="s">
        <v>1354</v>
      </c>
      <c r="E17" s="308"/>
      <c r="F17" s="308"/>
      <c r="G17" s="308"/>
      <c r="H17" s="308"/>
      <c r="I17" s="308"/>
      <c r="J17" s="308"/>
      <c r="K17" s="306"/>
    </row>
    <row r="18" spans="2:11" s="1" customFormat="1" ht="15" customHeight="1">
      <c r="B18" s="309"/>
      <c r="C18" s="310"/>
      <c r="D18" s="310"/>
      <c r="E18" s="312" t="s">
        <v>1355</v>
      </c>
      <c r="F18" s="308" t="s">
        <v>1356</v>
      </c>
      <c r="G18" s="308"/>
      <c r="H18" s="308"/>
      <c r="I18" s="308"/>
      <c r="J18" s="308"/>
      <c r="K18" s="306"/>
    </row>
    <row r="19" spans="2:11" s="1" customFormat="1" ht="15" customHeight="1">
      <c r="B19" s="309"/>
      <c r="C19" s="310"/>
      <c r="D19" s="310"/>
      <c r="E19" s="312" t="s">
        <v>84</v>
      </c>
      <c r="F19" s="308" t="s">
        <v>1357</v>
      </c>
      <c r="G19" s="308"/>
      <c r="H19" s="308"/>
      <c r="I19" s="308"/>
      <c r="J19" s="308"/>
      <c r="K19" s="306"/>
    </row>
    <row r="20" spans="2:11" s="1" customFormat="1" ht="15" customHeight="1">
      <c r="B20" s="309"/>
      <c r="C20" s="310"/>
      <c r="D20" s="310"/>
      <c r="E20" s="312" t="s">
        <v>1358</v>
      </c>
      <c r="F20" s="308" t="s">
        <v>1359</v>
      </c>
      <c r="G20" s="308"/>
      <c r="H20" s="308"/>
      <c r="I20" s="308"/>
      <c r="J20" s="308"/>
      <c r="K20" s="306"/>
    </row>
    <row r="21" spans="2:11" s="1" customFormat="1" ht="15" customHeight="1">
      <c r="B21" s="309"/>
      <c r="C21" s="310"/>
      <c r="D21" s="310"/>
      <c r="E21" s="312" t="s">
        <v>1360</v>
      </c>
      <c r="F21" s="308" t="s">
        <v>1361</v>
      </c>
      <c r="G21" s="308"/>
      <c r="H21" s="308"/>
      <c r="I21" s="308"/>
      <c r="J21" s="308"/>
      <c r="K21" s="306"/>
    </row>
    <row r="22" spans="2:11" s="1" customFormat="1" ht="15" customHeight="1">
      <c r="B22" s="309"/>
      <c r="C22" s="310"/>
      <c r="D22" s="310"/>
      <c r="E22" s="312" t="s">
        <v>1362</v>
      </c>
      <c r="F22" s="308" t="s">
        <v>1363</v>
      </c>
      <c r="G22" s="308"/>
      <c r="H22" s="308"/>
      <c r="I22" s="308"/>
      <c r="J22" s="308"/>
      <c r="K22" s="306"/>
    </row>
    <row r="23" spans="2:11" s="1" customFormat="1" ht="15" customHeight="1">
      <c r="B23" s="309"/>
      <c r="C23" s="310"/>
      <c r="D23" s="310"/>
      <c r="E23" s="312" t="s">
        <v>90</v>
      </c>
      <c r="F23" s="308" t="s">
        <v>1364</v>
      </c>
      <c r="G23" s="308"/>
      <c r="H23" s="308"/>
      <c r="I23" s="308"/>
      <c r="J23" s="308"/>
      <c r="K23" s="306"/>
    </row>
    <row r="24" spans="2:11" s="1" customFormat="1" ht="12.75" customHeight="1">
      <c r="B24" s="309"/>
      <c r="C24" s="310"/>
      <c r="D24" s="310"/>
      <c r="E24" s="310"/>
      <c r="F24" s="310"/>
      <c r="G24" s="310"/>
      <c r="H24" s="310"/>
      <c r="I24" s="310"/>
      <c r="J24" s="310"/>
      <c r="K24" s="306"/>
    </row>
    <row r="25" spans="2:11" s="1" customFormat="1" ht="15" customHeight="1">
      <c r="B25" s="309"/>
      <c r="C25" s="308" t="s">
        <v>1365</v>
      </c>
      <c r="D25" s="308"/>
      <c r="E25" s="308"/>
      <c r="F25" s="308"/>
      <c r="G25" s="308"/>
      <c r="H25" s="308"/>
      <c r="I25" s="308"/>
      <c r="J25" s="308"/>
      <c r="K25" s="306"/>
    </row>
    <row r="26" spans="2:11" s="1" customFormat="1" ht="15" customHeight="1">
      <c r="B26" s="309"/>
      <c r="C26" s="308" t="s">
        <v>1366</v>
      </c>
      <c r="D26" s="308"/>
      <c r="E26" s="308"/>
      <c r="F26" s="308"/>
      <c r="G26" s="308"/>
      <c r="H26" s="308"/>
      <c r="I26" s="308"/>
      <c r="J26" s="308"/>
      <c r="K26" s="306"/>
    </row>
    <row r="27" spans="2:11" s="1" customFormat="1" ht="15" customHeight="1">
      <c r="B27" s="309"/>
      <c r="C27" s="308"/>
      <c r="D27" s="308" t="s">
        <v>1367</v>
      </c>
      <c r="E27" s="308"/>
      <c r="F27" s="308"/>
      <c r="G27" s="308"/>
      <c r="H27" s="308"/>
      <c r="I27" s="308"/>
      <c r="J27" s="308"/>
      <c r="K27" s="306"/>
    </row>
    <row r="28" spans="2:11" s="1" customFormat="1" ht="15" customHeight="1">
      <c r="B28" s="309"/>
      <c r="C28" s="310"/>
      <c r="D28" s="308" t="s">
        <v>1368</v>
      </c>
      <c r="E28" s="308"/>
      <c r="F28" s="308"/>
      <c r="G28" s="308"/>
      <c r="H28" s="308"/>
      <c r="I28" s="308"/>
      <c r="J28" s="308"/>
      <c r="K28" s="306"/>
    </row>
    <row r="29" spans="2:11" s="1" customFormat="1" ht="12.75" customHeight="1">
      <c r="B29" s="309"/>
      <c r="C29" s="310"/>
      <c r="D29" s="310"/>
      <c r="E29" s="310"/>
      <c r="F29" s="310"/>
      <c r="G29" s="310"/>
      <c r="H29" s="310"/>
      <c r="I29" s="310"/>
      <c r="J29" s="310"/>
      <c r="K29" s="306"/>
    </row>
    <row r="30" spans="2:11" s="1" customFormat="1" ht="15" customHeight="1">
      <c r="B30" s="309"/>
      <c r="C30" s="310"/>
      <c r="D30" s="308" t="s">
        <v>1369</v>
      </c>
      <c r="E30" s="308"/>
      <c r="F30" s="308"/>
      <c r="G30" s="308"/>
      <c r="H30" s="308"/>
      <c r="I30" s="308"/>
      <c r="J30" s="308"/>
      <c r="K30" s="306"/>
    </row>
    <row r="31" spans="2:11" s="1" customFormat="1" ht="15" customHeight="1">
      <c r="B31" s="309"/>
      <c r="C31" s="310"/>
      <c r="D31" s="308" t="s">
        <v>1370</v>
      </c>
      <c r="E31" s="308"/>
      <c r="F31" s="308"/>
      <c r="G31" s="308"/>
      <c r="H31" s="308"/>
      <c r="I31" s="308"/>
      <c r="J31" s="308"/>
      <c r="K31" s="306"/>
    </row>
    <row r="32" spans="2:11" s="1" customFormat="1" ht="12.75" customHeight="1">
      <c r="B32" s="309"/>
      <c r="C32" s="310"/>
      <c r="D32" s="310"/>
      <c r="E32" s="310"/>
      <c r="F32" s="310"/>
      <c r="G32" s="310"/>
      <c r="H32" s="310"/>
      <c r="I32" s="310"/>
      <c r="J32" s="310"/>
      <c r="K32" s="306"/>
    </row>
    <row r="33" spans="2:11" s="1" customFormat="1" ht="15" customHeight="1">
      <c r="B33" s="309"/>
      <c r="C33" s="310"/>
      <c r="D33" s="308" t="s">
        <v>1371</v>
      </c>
      <c r="E33" s="308"/>
      <c r="F33" s="308"/>
      <c r="G33" s="308"/>
      <c r="H33" s="308"/>
      <c r="I33" s="308"/>
      <c r="J33" s="308"/>
      <c r="K33" s="306"/>
    </row>
    <row r="34" spans="2:11" s="1" customFormat="1" ht="15" customHeight="1">
      <c r="B34" s="309"/>
      <c r="C34" s="310"/>
      <c r="D34" s="308" t="s">
        <v>1372</v>
      </c>
      <c r="E34" s="308"/>
      <c r="F34" s="308"/>
      <c r="G34" s="308"/>
      <c r="H34" s="308"/>
      <c r="I34" s="308"/>
      <c r="J34" s="308"/>
      <c r="K34" s="306"/>
    </row>
    <row r="35" spans="2:11" s="1" customFormat="1" ht="15" customHeight="1">
      <c r="B35" s="309"/>
      <c r="C35" s="310"/>
      <c r="D35" s="308" t="s">
        <v>1373</v>
      </c>
      <c r="E35" s="308"/>
      <c r="F35" s="308"/>
      <c r="G35" s="308"/>
      <c r="H35" s="308"/>
      <c r="I35" s="308"/>
      <c r="J35" s="308"/>
      <c r="K35" s="306"/>
    </row>
    <row r="36" spans="2:11" s="1" customFormat="1" ht="15" customHeight="1">
      <c r="B36" s="309"/>
      <c r="C36" s="310"/>
      <c r="D36" s="308"/>
      <c r="E36" s="311" t="s">
        <v>174</v>
      </c>
      <c r="F36" s="308"/>
      <c r="G36" s="308" t="s">
        <v>1374</v>
      </c>
      <c r="H36" s="308"/>
      <c r="I36" s="308"/>
      <c r="J36" s="308"/>
      <c r="K36" s="306"/>
    </row>
    <row r="37" spans="2:11" s="1" customFormat="1" ht="30.75" customHeight="1">
      <c r="B37" s="309"/>
      <c r="C37" s="310"/>
      <c r="D37" s="308"/>
      <c r="E37" s="311" t="s">
        <v>1375</v>
      </c>
      <c r="F37" s="308"/>
      <c r="G37" s="308" t="s">
        <v>1376</v>
      </c>
      <c r="H37" s="308"/>
      <c r="I37" s="308"/>
      <c r="J37" s="308"/>
      <c r="K37" s="306"/>
    </row>
    <row r="38" spans="2:11" s="1" customFormat="1" ht="15" customHeight="1">
      <c r="B38" s="309"/>
      <c r="C38" s="310"/>
      <c r="D38" s="308"/>
      <c r="E38" s="311" t="s">
        <v>59</v>
      </c>
      <c r="F38" s="308"/>
      <c r="G38" s="308" t="s">
        <v>1377</v>
      </c>
      <c r="H38" s="308"/>
      <c r="I38" s="308"/>
      <c r="J38" s="308"/>
      <c r="K38" s="306"/>
    </row>
    <row r="39" spans="2:11" s="1" customFormat="1" ht="15" customHeight="1">
      <c r="B39" s="309"/>
      <c r="C39" s="310"/>
      <c r="D39" s="308"/>
      <c r="E39" s="311" t="s">
        <v>60</v>
      </c>
      <c r="F39" s="308"/>
      <c r="G39" s="308" t="s">
        <v>1378</v>
      </c>
      <c r="H39" s="308"/>
      <c r="I39" s="308"/>
      <c r="J39" s="308"/>
      <c r="K39" s="306"/>
    </row>
    <row r="40" spans="2:11" s="1" customFormat="1" ht="15" customHeight="1">
      <c r="B40" s="309"/>
      <c r="C40" s="310"/>
      <c r="D40" s="308"/>
      <c r="E40" s="311" t="s">
        <v>175</v>
      </c>
      <c r="F40" s="308"/>
      <c r="G40" s="308" t="s">
        <v>1379</v>
      </c>
      <c r="H40" s="308"/>
      <c r="I40" s="308"/>
      <c r="J40" s="308"/>
      <c r="K40" s="306"/>
    </row>
    <row r="41" spans="2:11" s="1" customFormat="1" ht="15" customHeight="1">
      <c r="B41" s="309"/>
      <c r="C41" s="310"/>
      <c r="D41" s="308"/>
      <c r="E41" s="311" t="s">
        <v>176</v>
      </c>
      <c r="F41" s="308"/>
      <c r="G41" s="308" t="s">
        <v>1380</v>
      </c>
      <c r="H41" s="308"/>
      <c r="I41" s="308"/>
      <c r="J41" s="308"/>
      <c r="K41" s="306"/>
    </row>
    <row r="42" spans="2:11" s="1" customFormat="1" ht="15" customHeight="1">
      <c r="B42" s="309"/>
      <c r="C42" s="310"/>
      <c r="D42" s="308"/>
      <c r="E42" s="311" t="s">
        <v>1381</v>
      </c>
      <c r="F42" s="308"/>
      <c r="G42" s="308" t="s">
        <v>1382</v>
      </c>
      <c r="H42" s="308"/>
      <c r="I42" s="308"/>
      <c r="J42" s="308"/>
      <c r="K42" s="306"/>
    </row>
    <row r="43" spans="2:11" s="1" customFormat="1" ht="15" customHeight="1">
      <c r="B43" s="309"/>
      <c r="C43" s="310"/>
      <c r="D43" s="308"/>
      <c r="E43" s="311"/>
      <c r="F43" s="308"/>
      <c r="G43" s="308" t="s">
        <v>1383</v>
      </c>
      <c r="H43" s="308"/>
      <c r="I43" s="308"/>
      <c r="J43" s="308"/>
      <c r="K43" s="306"/>
    </row>
    <row r="44" spans="2:11" s="1" customFormat="1" ht="15" customHeight="1">
      <c r="B44" s="309"/>
      <c r="C44" s="310"/>
      <c r="D44" s="308"/>
      <c r="E44" s="311" t="s">
        <v>1384</v>
      </c>
      <c r="F44" s="308"/>
      <c r="G44" s="308" t="s">
        <v>1385</v>
      </c>
      <c r="H44" s="308"/>
      <c r="I44" s="308"/>
      <c r="J44" s="308"/>
      <c r="K44" s="306"/>
    </row>
    <row r="45" spans="2:11" s="1" customFormat="1" ht="15" customHeight="1">
      <c r="B45" s="309"/>
      <c r="C45" s="310"/>
      <c r="D45" s="308"/>
      <c r="E45" s="311" t="s">
        <v>178</v>
      </c>
      <c r="F45" s="308"/>
      <c r="G45" s="308" t="s">
        <v>1386</v>
      </c>
      <c r="H45" s="308"/>
      <c r="I45" s="308"/>
      <c r="J45" s="308"/>
      <c r="K45" s="306"/>
    </row>
    <row r="46" spans="2:11" s="1" customFormat="1" ht="12.75" customHeight="1">
      <c r="B46" s="309"/>
      <c r="C46" s="310"/>
      <c r="D46" s="308"/>
      <c r="E46" s="308"/>
      <c r="F46" s="308"/>
      <c r="G46" s="308"/>
      <c r="H46" s="308"/>
      <c r="I46" s="308"/>
      <c r="J46" s="308"/>
      <c r="K46" s="306"/>
    </row>
    <row r="47" spans="2:11" s="1" customFormat="1" ht="15" customHeight="1">
      <c r="B47" s="309"/>
      <c r="C47" s="310"/>
      <c r="D47" s="308" t="s">
        <v>1387</v>
      </c>
      <c r="E47" s="308"/>
      <c r="F47" s="308"/>
      <c r="G47" s="308"/>
      <c r="H47" s="308"/>
      <c r="I47" s="308"/>
      <c r="J47" s="308"/>
      <c r="K47" s="306"/>
    </row>
    <row r="48" spans="2:11" s="1" customFormat="1" ht="15" customHeight="1">
      <c r="B48" s="309"/>
      <c r="C48" s="310"/>
      <c r="D48" s="310"/>
      <c r="E48" s="308" t="s">
        <v>1388</v>
      </c>
      <c r="F48" s="308"/>
      <c r="G48" s="308"/>
      <c r="H48" s="308"/>
      <c r="I48" s="308"/>
      <c r="J48" s="308"/>
      <c r="K48" s="306"/>
    </row>
    <row r="49" spans="2:11" s="1" customFormat="1" ht="15" customHeight="1">
      <c r="B49" s="309"/>
      <c r="C49" s="310"/>
      <c r="D49" s="310"/>
      <c r="E49" s="308" t="s">
        <v>1389</v>
      </c>
      <c r="F49" s="308"/>
      <c r="G49" s="308"/>
      <c r="H49" s="308"/>
      <c r="I49" s="308"/>
      <c r="J49" s="308"/>
      <c r="K49" s="306"/>
    </row>
    <row r="50" spans="2:11" s="1" customFormat="1" ht="15" customHeight="1">
      <c r="B50" s="309"/>
      <c r="C50" s="310"/>
      <c r="D50" s="310"/>
      <c r="E50" s="308" t="s">
        <v>1390</v>
      </c>
      <c r="F50" s="308"/>
      <c r="G50" s="308"/>
      <c r="H50" s="308"/>
      <c r="I50" s="308"/>
      <c r="J50" s="308"/>
      <c r="K50" s="306"/>
    </row>
    <row r="51" spans="2:11" s="1" customFormat="1" ht="15" customHeight="1">
      <c r="B51" s="309"/>
      <c r="C51" s="310"/>
      <c r="D51" s="308" t="s">
        <v>1391</v>
      </c>
      <c r="E51" s="308"/>
      <c r="F51" s="308"/>
      <c r="G51" s="308"/>
      <c r="H51" s="308"/>
      <c r="I51" s="308"/>
      <c r="J51" s="308"/>
      <c r="K51" s="306"/>
    </row>
    <row r="52" spans="2:11" s="1" customFormat="1" ht="25.5" customHeight="1">
      <c r="B52" s="304"/>
      <c r="C52" s="305" t="s">
        <v>1392</v>
      </c>
      <c r="D52" s="305"/>
      <c r="E52" s="305"/>
      <c r="F52" s="305"/>
      <c r="G52" s="305"/>
      <c r="H52" s="305"/>
      <c r="I52" s="305"/>
      <c r="J52" s="305"/>
      <c r="K52" s="306"/>
    </row>
    <row r="53" spans="2:11" s="1" customFormat="1" ht="5.25" customHeight="1">
      <c r="B53" s="304"/>
      <c r="C53" s="307"/>
      <c r="D53" s="307"/>
      <c r="E53" s="307"/>
      <c r="F53" s="307"/>
      <c r="G53" s="307"/>
      <c r="H53" s="307"/>
      <c r="I53" s="307"/>
      <c r="J53" s="307"/>
      <c r="K53" s="306"/>
    </row>
    <row r="54" spans="2:11" s="1" customFormat="1" ht="15" customHeight="1">
      <c r="B54" s="304"/>
      <c r="C54" s="308" t="s">
        <v>1393</v>
      </c>
      <c r="D54" s="308"/>
      <c r="E54" s="308"/>
      <c r="F54" s="308"/>
      <c r="G54" s="308"/>
      <c r="H54" s="308"/>
      <c r="I54" s="308"/>
      <c r="J54" s="308"/>
      <c r="K54" s="306"/>
    </row>
    <row r="55" spans="2:11" s="1" customFormat="1" ht="15" customHeight="1">
      <c r="B55" s="304"/>
      <c r="C55" s="308" t="s">
        <v>1394</v>
      </c>
      <c r="D55" s="308"/>
      <c r="E55" s="308"/>
      <c r="F55" s="308"/>
      <c r="G55" s="308"/>
      <c r="H55" s="308"/>
      <c r="I55" s="308"/>
      <c r="J55" s="308"/>
      <c r="K55" s="306"/>
    </row>
    <row r="56" spans="2:11" s="1" customFormat="1" ht="12.75" customHeight="1">
      <c r="B56" s="304"/>
      <c r="C56" s="308"/>
      <c r="D56" s="308"/>
      <c r="E56" s="308"/>
      <c r="F56" s="308"/>
      <c r="G56" s="308"/>
      <c r="H56" s="308"/>
      <c r="I56" s="308"/>
      <c r="J56" s="308"/>
      <c r="K56" s="306"/>
    </row>
    <row r="57" spans="2:11" s="1" customFormat="1" ht="15" customHeight="1">
      <c r="B57" s="304"/>
      <c r="C57" s="308" t="s">
        <v>1395</v>
      </c>
      <c r="D57" s="308"/>
      <c r="E57" s="308"/>
      <c r="F57" s="308"/>
      <c r="G57" s="308"/>
      <c r="H57" s="308"/>
      <c r="I57" s="308"/>
      <c r="J57" s="308"/>
      <c r="K57" s="306"/>
    </row>
    <row r="58" spans="2:11" s="1" customFormat="1" ht="15" customHeight="1">
      <c r="B58" s="304"/>
      <c r="C58" s="310"/>
      <c r="D58" s="308" t="s">
        <v>1396</v>
      </c>
      <c r="E58" s="308"/>
      <c r="F58" s="308"/>
      <c r="G58" s="308"/>
      <c r="H58" s="308"/>
      <c r="I58" s="308"/>
      <c r="J58" s="308"/>
      <c r="K58" s="306"/>
    </row>
    <row r="59" spans="2:11" s="1" customFormat="1" ht="15" customHeight="1">
      <c r="B59" s="304"/>
      <c r="C59" s="310"/>
      <c r="D59" s="308" t="s">
        <v>1397</v>
      </c>
      <c r="E59" s="308"/>
      <c r="F59" s="308"/>
      <c r="G59" s="308"/>
      <c r="H59" s="308"/>
      <c r="I59" s="308"/>
      <c r="J59" s="308"/>
      <c r="K59" s="306"/>
    </row>
    <row r="60" spans="2:11" s="1" customFormat="1" ht="15" customHeight="1">
      <c r="B60" s="304"/>
      <c r="C60" s="310"/>
      <c r="D60" s="308" t="s">
        <v>1398</v>
      </c>
      <c r="E60" s="308"/>
      <c r="F60" s="308"/>
      <c r="G60" s="308"/>
      <c r="H60" s="308"/>
      <c r="I60" s="308"/>
      <c r="J60" s="308"/>
      <c r="K60" s="306"/>
    </row>
    <row r="61" spans="2:11" s="1" customFormat="1" ht="15" customHeight="1">
      <c r="B61" s="304"/>
      <c r="C61" s="310"/>
      <c r="D61" s="308" t="s">
        <v>1399</v>
      </c>
      <c r="E61" s="308"/>
      <c r="F61" s="308"/>
      <c r="G61" s="308"/>
      <c r="H61" s="308"/>
      <c r="I61" s="308"/>
      <c r="J61" s="308"/>
      <c r="K61" s="306"/>
    </row>
    <row r="62" spans="2:11" s="1" customFormat="1" ht="15" customHeight="1">
      <c r="B62" s="304"/>
      <c r="C62" s="310"/>
      <c r="D62" s="313" t="s">
        <v>1400</v>
      </c>
      <c r="E62" s="313"/>
      <c r="F62" s="313"/>
      <c r="G62" s="313"/>
      <c r="H62" s="313"/>
      <c r="I62" s="313"/>
      <c r="J62" s="313"/>
      <c r="K62" s="306"/>
    </row>
    <row r="63" spans="2:11" s="1" customFormat="1" ht="15" customHeight="1">
      <c r="B63" s="304"/>
      <c r="C63" s="310"/>
      <c r="D63" s="308" t="s">
        <v>1401</v>
      </c>
      <c r="E63" s="308"/>
      <c r="F63" s="308"/>
      <c r="G63" s="308"/>
      <c r="H63" s="308"/>
      <c r="I63" s="308"/>
      <c r="J63" s="308"/>
      <c r="K63" s="306"/>
    </row>
    <row r="64" spans="2:11" s="1" customFormat="1" ht="12.75" customHeight="1">
      <c r="B64" s="304"/>
      <c r="C64" s="310"/>
      <c r="D64" s="310"/>
      <c r="E64" s="314"/>
      <c r="F64" s="310"/>
      <c r="G64" s="310"/>
      <c r="H64" s="310"/>
      <c r="I64" s="310"/>
      <c r="J64" s="310"/>
      <c r="K64" s="306"/>
    </row>
    <row r="65" spans="2:11" s="1" customFormat="1" ht="15" customHeight="1">
      <c r="B65" s="304"/>
      <c r="C65" s="310"/>
      <c r="D65" s="308" t="s">
        <v>1402</v>
      </c>
      <c r="E65" s="308"/>
      <c r="F65" s="308"/>
      <c r="G65" s="308"/>
      <c r="H65" s="308"/>
      <c r="I65" s="308"/>
      <c r="J65" s="308"/>
      <c r="K65" s="306"/>
    </row>
    <row r="66" spans="2:11" s="1" customFormat="1" ht="15" customHeight="1">
      <c r="B66" s="304"/>
      <c r="C66" s="310"/>
      <c r="D66" s="313" t="s">
        <v>1403</v>
      </c>
      <c r="E66" s="313"/>
      <c r="F66" s="313"/>
      <c r="G66" s="313"/>
      <c r="H66" s="313"/>
      <c r="I66" s="313"/>
      <c r="J66" s="313"/>
      <c r="K66" s="306"/>
    </row>
    <row r="67" spans="2:11" s="1" customFormat="1" ht="15" customHeight="1">
      <c r="B67" s="304"/>
      <c r="C67" s="310"/>
      <c r="D67" s="308" t="s">
        <v>1404</v>
      </c>
      <c r="E67" s="308"/>
      <c r="F67" s="308"/>
      <c r="G67" s="308"/>
      <c r="H67" s="308"/>
      <c r="I67" s="308"/>
      <c r="J67" s="308"/>
      <c r="K67" s="306"/>
    </row>
    <row r="68" spans="2:11" s="1" customFormat="1" ht="15" customHeight="1">
      <c r="B68" s="304"/>
      <c r="C68" s="310"/>
      <c r="D68" s="308" t="s">
        <v>1405</v>
      </c>
      <c r="E68" s="308"/>
      <c r="F68" s="308"/>
      <c r="G68" s="308"/>
      <c r="H68" s="308"/>
      <c r="I68" s="308"/>
      <c r="J68" s="308"/>
      <c r="K68" s="306"/>
    </row>
    <row r="69" spans="2:11" s="1" customFormat="1" ht="15" customHeight="1">
      <c r="B69" s="304"/>
      <c r="C69" s="310"/>
      <c r="D69" s="308" t="s">
        <v>1406</v>
      </c>
      <c r="E69" s="308"/>
      <c r="F69" s="308"/>
      <c r="G69" s="308"/>
      <c r="H69" s="308"/>
      <c r="I69" s="308"/>
      <c r="J69" s="308"/>
      <c r="K69" s="306"/>
    </row>
    <row r="70" spans="2:11" s="1" customFormat="1" ht="15" customHeight="1">
      <c r="B70" s="304"/>
      <c r="C70" s="310"/>
      <c r="D70" s="308" t="s">
        <v>1407</v>
      </c>
      <c r="E70" s="308"/>
      <c r="F70" s="308"/>
      <c r="G70" s="308"/>
      <c r="H70" s="308"/>
      <c r="I70" s="308"/>
      <c r="J70" s="308"/>
      <c r="K70" s="306"/>
    </row>
    <row r="71" spans="2:11" s="1" customFormat="1" ht="12.75" customHeight="1">
      <c r="B71" s="315"/>
      <c r="C71" s="316"/>
      <c r="D71" s="316"/>
      <c r="E71" s="316"/>
      <c r="F71" s="316"/>
      <c r="G71" s="316"/>
      <c r="H71" s="316"/>
      <c r="I71" s="316"/>
      <c r="J71" s="316"/>
      <c r="K71" s="317"/>
    </row>
    <row r="72" spans="2:11" s="1" customFormat="1" ht="18.75" customHeight="1">
      <c r="B72" s="318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s="1" customFormat="1" ht="18.75" customHeight="1">
      <c r="B73" s="319"/>
      <c r="C73" s="319"/>
      <c r="D73" s="319"/>
      <c r="E73" s="319"/>
      <c r="F73" s="319"/>
      <c r="G73" s="319"/>
      <c r="H73" s="319"/>
      <c r="I73" s="319"/>
      <c r="J73" s="319"/>
      <c r="K73" s="319"/>
    </row>
    <row r="74" spans="2:11" s="1" customFormat="1" ht="7.5" customHeight="1">
      <c r="B74" s="320"/>
      <c r="C74" s="321"/>
      <c r="D74" s="321"/>
      <c r="E74" s="321"/>
      <c r="F74" s="321"/>
      <c r="G74" s="321"/>
      <c r="H74" s="321"/>
      <c r="I74" s="321"/>
      <c r="J74" s="321"/>
      <c r="K74" s="322"/>
    </row>
    <row r="75" spans="2:11" s="1" customFormat="1" ht="45" customHeight="1">
      <c r="B75" s="323"/>
      <c r="C75" s="324" t="s">
        <v>1408</v>
      </c>
      <c r="D75" s="324"/>
      <c r="E75" s="324"/>
      <c r="F75" s="324"/>
      <c r="G75" s="324"/>
      <c r="H75" s="324"/>
      <c r="I75" s="324"/>
      <c r="J75" s="324"/>
      <c r="K75" s="325"/>
    </row>
    <row r="76" spans="2:11" s="1" customFormat="1" ht="17.25" customHeight="1">
      <c r="B76" s="323"/>
      <c r="C76" s="326" t="s">
        <v>1409</v>
      </c>
      <c r="D76" s="326"/>
      <c r="E76" s="326"/>
      <c r="F76" s="326" t="s">
        <v>1410</v>
      </c>
      <c r="G76" s="327"/>
      <c r="H76" s="326" t="s">
        <v>60</v>
      </c>
      <c r="I76" s="326" t="s">
        <v>63</v>
      </c>
      <c r="J76" s="326" t="s">
        <v>1411</v>
      </c>
      <c r="K76" s="325"/>
    </row>
    <row r="77" spans="2:11" s="1" customFormat="1" ht="17.25" customHeight="1">
      <c r="B77" s="323"/>
      <c r="C77" s="328" t="s">
        <v>1412</v>
      </c>
      <c r="D77" s="328"/>
      <c r="E77" s="328"/>
      <c r="F77" s="329" t="s">
        <v>1413</v>
      </c>
      <c r="G77" s="330"/>
      <c r="H77" s="328"/>
      <c r="I77" s="328"/>
      <c r="J77" s="328" t="s">
        <v>1414</v>
      </c>
      <c r="K77" s="325"/>
    </row>
    <row r="78" spans="2:11" s="1" customFormat="1" ht="5.25" customHeight="1">
      <c r="B78" s="323"/>
      <c r="C78" s="331"/>
      <c r="D78" s="331"/>
      <c r="E78" s="331"/>
      <c r="F78" s="331"/>
      <c r="G78" s="332"/>
      <c r="H78" s="331"/>
      <c r="I78" s="331"/>
      <c r="J78" s="331"/>
      <c r="K78" s="325"/>
    </row>
    <row r="79" spans="2:11" s="1" customFormat="1" ht="15" customHeight="1">
      <c r="B79" s="323"/>
      <c r="C79" s="311" t="s">
        <v>59</v>
      </c>
      <c r="D79" s="331"/>
      <c r="E79" s="331"/>
      <c r="F79" s="333" t="s">
        <v>1415</v>
      </c>
      <c r="G79" s="332"/>
      <c r="H79" s="311" t="s">
        <v>1416</v>
      </c>
      <c r="I79" s="311" t="s">
        <v>1417</v>
      </c>
      <c r="J79" s="311">
        <v>20</v>
      </c>
      <c r="K79" s="325"/>
    </row>
    <row r="80" spans="2:11" s="1" customFormat="1" ht="15" customHeight="1">
      <c r="B80" s="323"/>
      <c r="C80" s="311" t="s">
        <v>1418</v>
      </c>
      <c r="D80" s="311"/>
      <c r="E80" s="311"/>
      <c r="F80" s="333" t="s">
        <v>1415</v>
      </c>
      <c r="G80" s="332"/>
      <c r="H80" s="311" t="s">
        <v>1419</v>
      </c>
      <c r="I80" s="311" t="s">
        <v>1417</v>
      </c>
      <c r="J80" s="311">
        <v>120</v>
      </c>
      <c r="K80" s="325"/>
    </row>
    <row r="81" spans="2:11" s="1" customFormat="1" ht="15" customHeight="1">
      <c r="B81" s="334"/>
      <c r="C81" s="311" t="s">
        <v>1420</v>
      </c>
      <c r="D81" s="311"/>
      <c r="E81" s="311"/>
      <c r="F81" s="333" t="s">
        <v>1421</v>
      </c>
      <c r="G81" s="332"/>
      <c r="H81" s="311" t="s">
        <v>1422</v>
      </c>
      <c r="I81" s="311" t="s">
        <v>1417</v>
      </c>
      <c r="J81" s="311">
        <v>50</v>
      </c>
      <c r="K81" s="325"/>
    </row>
    <row r="82" spans="2:11" s="1" customFormat="1" ht="15" customHeight="1">
      <c r="B82" s="334"/>
      <c r="C82" s="311" t="s">
        <v>1423</v>
      </c>
      <c r="D82" s="311"/>
      <c r="E82" s="311"/>
      <c r="F82" s="333" t="s">
        <v>1415</v>
      </c>
      <c r="G82" s="332"/>
      <c r="H82" s="311" t="s">
        <v>1424</v>
      </c>
      <c r="I82" s="311" t="s">
        <v>1425</v>
      </c>
      <c r="J82" s="311"/>
      <c r="K82" s="325"/>
    </row>
    <row r="83" spans="2:11" s="1" customFormat="1" ht="15" customHeight="1">
      <c r="B83" s="334"/>
      <c r="C83" s="335" t="s">
        <v>1426</v>
      </c>
      <c r="D83" s="335"/>
      <c r="E83" s="335"/>
      <c r="F83" s="336" t="s">
        <v>1421</v>
      </c>
      <c r="G83" s="335"/>
      <c r="H83" s="335" t="s">
        <v>1427</v>
      </c>
      <c r="I83" s="335" t="s">
        <v>1417</v>
      </c>
      <c r="J83" s="335">
        <v>15</v>
      </c>
      <c r="K83" s="325"/>
    </row>
    <row r="84" spans="2:11" s="1" customFormat="1" ht="15" customHeight="1">
      <c r="B84" s="334"/>
      <c r="C84" s="335" t="s">
        <v>1428</v>
      </c>
      <c r="D84" s="335"/>
      <c r="E84" s="335"/>
      <c r="F84" s="336" t="s">
        <v>1421</v>
      </c>
      <c r="G84" s="335"/>
      <c r="H84" s="335" t="s">
        <v>1429</v>
      </c>
      <c r="I84" s="335" t="s">
        <v>1417</v>
      </c>
      <c r="J84" s="335">
        <v>15</v>
      </c>
      <c r="K84" s="325"/>
    </row>
    <row r="85" spans="2:11" s="1" customFormat="1" ht="15" customHeight="1">
      <c r="B85" s="334"/>
      <c r="C85" s="335" t="s">
        <v>1430</v>
      </c>
      <c r="D85" s="335"/>
      <c r="E85" s="335"/>
      <c r="F85" s="336" t="s">
        <v>1421</v>
      </c>
      <c r="G85" s="335"/>
      <c r="H85" s="335" t="s">
        <v>1431</v>
      </c>
      <c r="I85" s="335" t="s">
        <v>1417</v>
      </c>
      <c r="J85" s="335">
        <v>20</v>
      </c>
      <c r="K85" s="325"/>
    </row>
    <row r="86" spans="2:11" s="1" customFormat="1" ht="15" customHeight="1">
      <c r="B86" s="334"/>
      <c r="C86" s="335" t="s">
        <v>1432</v>
      </c>
      <c r="D86" s="335"/>
      <c r="E86" s="335"/>
      <c r="F86" s="336" t="s">
        <v>1421</v>
      </c>
      <c r="G86" s="335"/>
      <c r="H86" s="335" t="s">
        <v>1433</v>
      </c>
      <c r="I86" s="335" t="s">
        <v>1417</v>
      </c>
      <c r="J86" s="335">
        <v>20</v>
      </c>
      <c r="K86" s="325"/>
    </row>
    <row r="87" spans="2:11" s="1" customFormat="1" ht="15" customHeight="1">
      <c r="B87" s="334"/>
      <c r="C87" s="311" t="s">
        <v>1434</v>
      </c>
      <c r="D87" s="311"/>
      <c r="E87" s="311"/>
      <c r="F87" s="333" t="s">
        <v>1421</v>
      </c>
      <c r="G87" s="332"/>
      <c r="H87" s="311" t="s">
        <v>1435</v>
      </c>
      <c r="I87" s="311" t="s">
        <v>1417</v>
      </c>
      <c r="J87" s="311">
        <v>50</v>
      </c>
      <c r="K87" s="325"/>
    </row>
    <row r="88" spans="2:11" s="1" customFormat="1" ht="15" customHeight="1">
      <c r="B88" s="334"/>
      <c r="C88" s="311" t="s">
        <v>1436</v>
      </c>
      <c r="D88" s="311"/>
      <c r="E88" s="311"/>
      <c r="F88" s="333" t="s">
        <v>1421</v>
      </c>
      <c r="G88" s="332"/>
      <c r="H88" s="311" t="s">
        <v>1437</v>
      </c>
      <c r="I88" s="311" t="s">
        <v>1417</v>
      </c>
      <c r="J88" s="311">
        <v>20</v>
      </c>
      <c r="K88" s="325"/>
    </row>
    <row r="89" spans="2:11" s="1" customFormat="1" ht="15" customHeight="1">
      <c r="B89" s="334"/>
      <c r="C89" s="311" t="s">
        <v>1438</v>
      </c>
      <c r="D89" s="311"/>
      <c r="E89" s="311"/>
      <c r="F89" s="333" t="s">
        <v>1421</v>
      </c>
      <c r="G89" s="332"/>
      <c r="H89" s="311" t="s">
        <v>1439</v>
      </c>
      <c r="I89" s="311" t="s">
        <v>1417</v>
      </c>
      <c r="J89" s="311">
        <v>20</v>
      </c>
      <c r="K89" s="325"/>
    </row>
    <row r="90" spans="2:11" s="1" customFormat="1" ht="15" customHeight="1">
      <c r="B90" s="334"/>
      <c r="C90" s="311" t="s">
        <v>1440</v>
      </c>
      <c r="D90" s="311"/>
      <c r="E90" s="311"/>
      <c r="F90" s="333" t="s">
        <v>1421</v>
      </c>
      <c r="G90" s="332"/>
      <c r="H90" s="311" t="s">
        <v>1441</v>
      </c>
      <c r="I90" s="311" t="s">
        <v>1417</v>
      </c>
      <c r="J90" s="311">
        <v>50</v>
      </c>
      <c r="K90" s="325"/>
    </row>
    <row r="91" spans="2:11" s="1" customFormat="1" ht="15" customHeight="1">
      <c r="B91" s="334"/>
      <c r="C91" s="311" t="s">
        <v>1442</v>
      </c>
      <c r="D91" s="311"/>
      <c r="E91" s="311"/>
      <c r="F91" s="333" t="s">
        <v>1421</v>
      </c>
      <c r="G91" s="332"/>
      <c r="H91" s="311" t="s">
        <v>1442</v>
      </c>
      <c r="I91" s="311" t="s">
        <v>1417</v>
      </c>
      <c r="J91" s="311">
        <v>50</v>
      </c>
      <c r="K91" s="325"/>
    </row>
    <row r="92" spans="2:11" s="1" customFormat="1" ht="15" customHeight="1">
      <c r="B92" s="334"/>
      <c r="C92" s="311" t="s">
        <v>1443</v>
      </c>
      <c r="D92" s="311"/>
      <c r="E92" s="311"/>
      <c r="F92" s="333" t="s">
        <v>1421</v>
      </c>
      <c r="G92" s="332"/>
      <c r="H92" s="311" t="s">
        <v>1444</v>
      </c>
      <c r="I92" s="311" t="s">
        <v>1417</v>
      </c>
      <c r="J92" s="311">
        <v>255</v>
      </c>
      <c r="K92" s="325"/>
    </row>
    <row r="93" spans="2:11" s="1" customFormat="1" ht="15" customHeight="1">
      <c r="B93" s="334"/>
      <c r="C93" s="311" t="s">
        <v>1445</v>
      </c>
      <c r="D93" s="311"/>
      <c r="E93" s="311"/>
      <c r="F93" s="333" t="s">
        <v>1415</v>
      </c>
      <c r="G93" s="332"/>
      <c r="H93" s="311" t="s">
        <v>1446</v>
      </c>
      <c r="I93" s="311" t="s">
        <v>1447</v>
      </c>
      <c r="J93" s="311"/>
      <c r="K93" s="325"/>
    </row>
    <row r="94" spans="2:11" s="1" customFormat="1" ht="15" customHeight="1">
      <c r="B94" s="334"/>
      <c r="C94" s="311" t="s">
        <v>1448</v>
      </c>
      <c r="D94" s="311"/>
      <c r="E94" s="311"/>
      <c r="F94" s="333" t="s">
        <v>1415</v>
      </c>
      <c r="G94" s="332"/>
      <c r="H94" s="311" t="s">
        <v>1449</v>
      </c>
      <c r="I94" s="311" t="s">
        <v>1450</v>
      </c>
      <c r="J94" s="311"/>
      <c r="K94" s="325"/>
    </row>
    <row r="95" spans="2:11" s="1" customFormat="1" ht="15" customHeight="1">
      <c r="B95" s="334"/>
      <c r="C95" s="311" t="s">
        <v>1451</v>
      </c>
      <c r="D95" s="311"/>
      <c r="E95" s="311"/>
      <c r="F95" s="333" t="s">
        <v>1415</v>
      </c>
      <c r="G95" s="332"/>
      <c r="H95" s="311" t="s">
        <v>1451</v>
      </c>
      <c r="I95" s="311" t="s">
        <v>1450</v>
      </c>
      <c r="J95" s="311"/>
      <c r="K95" s="325"/>
    </row>
    <row r="96" spans="2:11" s="1" customFormat="1" ht="15" customHeight="1">
      <c r="B96" s="334"/>
      <c r="C96" s="311" t="s">
        <v>44</v>
      </c>
      <c r="D96" s="311"/>
      <c r="E96" s="311"/>
      <c r="F96" s="333" t="s">
        <v>1415</v>
      </c>
      <c r="G96" s="332"/>
      <c r="H96" s="311" t="s">
        <v>1452</v>
      </c>
      <c r="I96" s="311" t="s">
        <v>1450</v>
      </c>
      <c r="J96" s="311"/>
      <c r="K96" s="325"/>
    </row>
    <row r="97" spans="2:11" s="1" customFormat="1" ht="15" customHeight="1">
      <c r="B97" s="334"/>
      <c r="C97" s="311" t="s">
        <v>54</v>
      </c>
      <c r="D97" s="311"/>
      <c r="E97" s="311"/>
      <c r="F97" s="333" t="s">
        <v>1415</v>
      </c>
      <c r="G97" s="332"/>
      <c r="H97" s="311" t="s">
        <v>1453</v>
      </c>
      <c r="I97" s="311" t="s">
        <v>1450</v>
      </c>
      <c r="J97" s="311"/>
      <c r="K97" s="325"/>
    </row>
    <row r="98" spans="2:11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pans="2:11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pans="2:11" s="1" customFormat="1" ht="18.75" customHeight="1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</row>
    <row r="101" spans="2:11" s="1" customFormat="1" ht="7.5" customHeight="1">
      <c r="B101" s="320"/>
      <c r="C101" s="321"/>
      <c r="D101" s="321"/>
      <c r="E101" s="321"/>
      <c r="F101" s="321"/>
      <c r="G101" s="321"/>
      <c r="H101" s="321"/>
      <c r="I101" s="321"/>
      <c r="J101" s="321"/>
      <c r="K101" s="322"/>
    </row>
    <row r="102" spans="2:11" s="1" customFormat="1" ht="45" customHeight="1">
      <c r="B102" s="323"/>
      <c r="C102" s="324" t="s">
        <v>1454</v>
      </c>
      <c r="D102" s="324"/>
      <c r="E102" s="324"/>
      <c r="F102" s="324"/>
      <c r="G102" s="324"/>
      <c r="H102" s="324"/>
      <c r="I102" s="324"/>
      <c r="J102" s="324"/>
      <c r="K102" s="325"/>
    </row>
    <row r="103" spans="2:11" s="1" customFormat="1" ht="17.25" customHeight="1">
      <c r="B103" s="323"/>
      <c r="C103" s="326" t="s">
        <v>1409</v>
      </c>
      <c r="D103" s="326"/>
      <c r="E103" s="326"/>
      <c r="F103" s="326" t="s">
        <v>1410</v>
      </c>
      <c r="G103" s="327"/>
      <c r="H103" s="326" t="s">
        <v>60</v>
      </c>
      <c r="I103" s="326" t="s">
        <v>63</v>
      </c>
      <c r="J103" s="326" t="s">
        <v>1411</v>
      </c>
      <c r="K103" s="325"/>
    </row>
    <row r="104" spans="2:11" s="1" customFormat="1" ht="17.25" customHeight="1">
      <c r="B104" s="323"/>
      <c r="C104" s="328" t="s">
        <v>1412</v>
      </c>
      <c r="D104" s="328"/>
      <c r="E104" s="328"/>
      <c r="F104" s="329" t="s">
        <v>1413</v>
      </c>
      <c r="G104" s="330"/>
      <c r="H104" s="328"/>
      <c r="I104" s="328"/>
      <c r="J104" s="328" t="s">
        <v>1414</v>
      </c>
      <c r="K104" s="325"/>
    </row>
    <row r="105" spans="2:11" s="1" customFormat="1" ht="5.25" customHeight="1">
      <c r="B105" s="323"/>
      <c r="C105" s="326"/>
      <c r="D105" s="326"/>
      <c r="E105" s="326"/>
      <c r="F105" s="326"/>
      <c r="G105" s="342"/>
      <c r="H105" s="326"/>
      <c r="I105" s="326"/>
      <c r="J105" s="326"/>
      <c r="K105" s="325"/>
    </row>
    <row r="106" spans="2:11" s="1" customFormat="1" ht="15" customHeight="1">
      <c r="B106" s="323"/>
      <c r="C106" s="311" t="s">
        <v>59</v>
      </c>
      <c r="D106" s="331"/>
      <c r="E106" s="331"/>
      <c r="F106" s="333" t="s">
        <v>1415</v>
      </c>
      <c r="G106" s="342"/>
      <c r="H106" s="311" t="s">
        <v>1455</v>
      </c>
      <c r="I106" s="311" t="s">
        <v>1417</v>
      </c>
      <c r="J106" s="311">
        <v>20</v>
      </c>
      <c r="K106" s="325"/>
    </row>
    <row r="107" spans="2:11" s="1" customFormat="1" ht="15" customHeight="1">
      <c r="B107" s="323"/>
      <c r="C107" s="311" t="s">
        <v>1418</v>
      </c>
      <c r="D107" s="311"/>
      <c r="E107" s="311"/>
      <c r="F107" s="333" t="s">
        <v>1415</v>
      </c>
      <c r="G107" s="311"/>
      <c r="H107" s="311" t="s">
        <v>1455</v>
      </c>
      <c r="I107" s="311" t="s">
        <v>1417</v>
      </c>
      <c r="J107" s="311">
        <v>120</v>
      </c>
      <c r="K107" s="325"/>
    </row>
    <row r="108" spans="2:11" s="1" customFormat="1" ht="15" customHeight="1">
      <c r="B108" s="334"/>
      <c r="C108" s="311" t="s">
        <v>1420</v>
      </c>
      <c r="D108" s="311"/>
      <c r="E108" s="311"/>
      <c r="F108" s="333" t="s">
        <v>1421</v>
      </c>
      <c r="G108" s="311"/>
      <c r="H108" s="311" t="s">
        <v>1455</v>
      </c>
      <c r="I108" s="311" t="s">
        <v>1417</v>
      </c>
      <c r="J108" s="311">
        <v>50</v>
      </c>
      <c r="K108" s="325"/>
    </row>
    <row r="109" spans="2:11" s="1" customFormat="1" ht="15" customHeight="1">
      <c r="B109" s="334"/>
      <c r="C109" s="311" t="s">
        <v>1423</v>
      </c>
      <c r="D109" s="311"/>
      <c r="E109" s="311"/>
      <c r="F109" s="333" t="s">
        <v>1415</v>
      </c>
      <c r="G109" s="311"/>
      <c r="H109" s="311" t="s">
        <v>1455</v>
      </c>
      <c r="I109" s="311" t="s">
        <v>1425</v>
      </c>
      <c r="J109" s="311"/>
      <c r="K109" s="325"/>
    </row>
    <row r="110" spans="2:11" s="1" customFormat="1" ht="15" customHeight="1">
      <c r="B110" s="334"/>
      <c r="C110" s="311" t="s">
        <v>1434</v>
      </c>
      <c r="D110" s="311"/>
      <c r="E110" s="311"/>
      <c r="F110" s="333" t="s">
        <v>1421</v>
      </c>
      <c r="G110" s="311"/>
      <c r="H110" s="311" t="s">
        <v>1455</v>
      </c>
      <c r="I110" s="311" t="s">
        <v>1417</v>
      </c>
      <c r="J110" s="311">
        <v>50</v>
      </c>
      <c r="K110" s="325"/>
    </row>
    <row r="111" spans="2:11" s="1" customFormat="1" ht="15" customHeight="1">
      <c r="B111" s="334"/>
      <c r="C111" s="311" t="s">
        <v>1442</v>
      </c>
      <c r="D111" s="311"/>
      <c r="E111" s="311"/>
      <c r="F111" s="333" t="s">
        <v>1421</v>
      </c>
      <c r="G111" s="311"/>
      <c r="H111" s="311" t="s">
        <v>1455</v>
      </c>
      <c r="I111" s="311" t="s">
        <v>1417</v>
      </c>
      <c r="J111" s="311">
        <v>50</v>
      </c>
      <c r="K111" s="325"/>
    </row>
    <row r="112" spans="2:11" s="1" customFormat="1" ht="15" customHeight="1">
      <c r="B112" s="334"/>
      <c r="C112" s="311" t="s">
        <v>1440</v>
      </c>
      <c r="D112" s="311"/>
      <c r="E112" s="311"/>
      <c r="F112" s="333" t="s">
        <v>1421</v>
      </c>
      <c r="G112" s="311"/>
      <c r="H112" s="311" t="s">
        <v>1455</v>
      </c>
      <c r="I112" s="311" t="s">
        <v>1417</v>
      </c>
      <c r="J112" s="311">
        <v>50</v>
      </c>
      <c r="K112" s="325"/>
    </row>
    <row r="113" spans="2:11" s="1" customFormat="1" ht="15" customHeight="1">
      <c r="B113" s="334"/>
      <c r="C113" s="311" t="s">
        <v>59</v>
      </c>
      <c r="D113" s="311"/>
      <c r="E113" s="311"/>
      <c r="F113" s="333" t="s">
        <v>1415</v>
      </c>
      <c r="G113" s="311"/>
      <c r="H113" s="311" t="s">
        <v>1456</v>
      </c>
      <c r="I113" s="311" t="s">
        <v>1417</v>
      </c>
      <c r="J113" s="311">
        <v>20</v>
      </c>
      <c r="K113" s="325"/>
    </row>
    <row r="114" spans="2:11" s="1" customFormat="1" ht="15" customHeight="1">
      <c r="B114" s="334"/>
      <c r="C114" s="311" t="s">
        <v>1457</v>
      </c>
      <c r="D114" s="311"/>
      <c r="E114" s="311"/>
      <c r="F114" s="333" t="s">
        <v>1415</v>
      </c>
      <c r="G114" s="311"/>
      <c r="H114" s="311" t="s">
        <v>1458</v>
      </c>
      <c r="I114" s="311" t="s">
        <v>1417</v>
      </c>
      <c r="J114" s="311">
        <v>120</v>
      </c>
      <c r="K114" s="325"/>
    </row>
    <row r="115" spans="2:11" s="1" customFormat="1" ht="15" customHeight="1">
      <c r="B115" s="334"/>
      <c r="C115" s="311" t="s">
        <v>44</v>
      </c>
      <c r="D115" s="311"/>
      <c r="E115" s="311"/>
      <c r="F115" s="333" t="s">
        <v>1415</v>
      </c>
      <c r="G115" s="311"/>
      <c r="H115" s="311" t="s">
        <v>1459</v>
      </c>
      <c r="I115" s="311" t="s">
        <v>1450</v>
      </c>
      <c r="J115" s="311"/>
      <c r="K115" s="325"/>
    </row>
    <row r="116" spans="2:11" s="1" customFormat="1" ht="15" customHeight="1">
      <c r="B116" s="334"/>
      <c r="C116" s="311" t="s">
        <v>54</v>
      </c>
      <c r="D116" s="311"/>
      <c r="E116" s="311"/>
      <c r="F116" s="333" t="s">
        <v>1415</v>
      </c>
      <c r="G116" s="311"/>
      <c r="H116" s="311" t="s">
        <v>1460</v>
      </c>
      <c r="I116" s="311" t="s">
        <v>1450</v>
      </c>
      <c r="J116" s="311"/>
      <c r="K116" s="325"/>
    </row>
    <row r="117" spans="2:11" s="1" customFormat="1" ht="15" customHeight="1">
      <c r="B117" s="334"/>
      <c r="C117" s="311" t="s">
        <v>63</v>
      </c>
      <c r="D117" s="311"/>
      <c r="E117" s="311"/>
      <c r="F117" s="333" t="s">
        <v>1415</v>
      </c>
      <c r="G117" s="311"/>
      <c r="H117" s="311" t="s">
        <v>1461</v>
      </c>
      <c r="I117" s="311" t="s">
        <v>1462</v>
      </c>
      <c r="J117" s="311"/>
      <c r="K117" s="325"/>
    </row>
    <row r="118" spans="2:11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pans="2:11" s="1" customFormat="1" ht="18.75" customHeight="1">
      <c r="B119" s="344"/>
      <c r="C119" s="308"/>
      <c r="D119" s="308"/>
      <c r="E119" s="308"/>
      <c r="F119" s="345"/>
      <c r="G119" s="308"/>
      <c r="H119" s="308"/>
      <c r="I119" s="308"/>
      <c r="J119" s="308"/>
      <c r="K119" s="344"/>
    </row>
    <row r="120" spans="2:11" s="1" customFormat="1" ht="18.75" customHeight="1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pans="2:1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pans="2:11" s="1" customFormat="1" ht="45" customHeight="1">
      <c r="B122" s="349"/>
      <c r="C122" s="302" t="s">
        <v>1463</v>
      </c>
      <c r="D122" s="302"/>
      <c r="E122" s="302"/>
      <c r="F122" s="302"/>
      <c r="G122" s="302"/>
      <c r="H122" s="302"/>
      <c r="I122" s="302"/>
      <c r="J122" s="302"/>
      <c r="K122" s="350"/>
    </row>
    <row r="123" spans="2:11" s="1" customFormat="1" ht="17.25" customHeight="1">
      <c r="B123" s="351"/>
      <c r="C123" s="326" t="s">
        <v>1409</v>
      </c>
      <c r="D123" s="326"/>
      <c r="E123" s="326"/>
      <c r="F123" s="326" t="s">
        <v>1410</v>
      </c>
      <c r="G123" s="327"/>
      <c r="H123" s="326" t="s">
        <v>60</v>
      </c>
      <c r="I123" s="326" t="s">
        <v>63</v>
      </c>
      <c r="J123" s="326" t="s">
        <v>1411</v>
      </c>
      <c r="K123" s="352"/>
    </row>
    <row r="124" spans="2:11" s="1" customFormat="1" ht="17.25" customHeight="1">
      <c r="B124" s="351"/>
      <c r="C124" s="328" t="s">
        <v>1412</v>
      </c>
      <c r="D124" s="328"/>
      <c r="E124" s="328"/>
      <c r="F124" s="329" t="s">
        <v>1413</v>
      </c>
      <c r="G124" s="330"/>
      <c r="H124" s="328"/>
      <c r="I124" s="328"/>
      <c r="J124" s="328" t="s">
        <v>1414</v>
      </c>
      <c r="K124" s="352"/>
    </row>
    <row r="125" spans="2:11" s="1" customFormat="1" ht="5.25" customHeight="1">
      <c r="B125" s="353"/>
      <c r="C125" s="331"/>
      <c r="D125" s="331"/>
      <c r="E125" s="331"/>
      <c r="F125" s="331"/>
      <c r="G125" s="311"/>
      <c r="H125" s="331"/>
      <c r="I125" s="331"/>
      <c r="J125" s="331"/>
      <c r="K125" s="354"/>
    </row>
    <row r="126" spans="2:11" s="1" customFormat="1" ht="15" customHeight="1">
      <c r="B126" s="353"/>
      <c r="C126" s="311" t="s">
        <v>1418</v>
      </c>
      <c r="D126" s="331"/>
      <c r="E126" s="331"/>
      <c r="F126" s="333" t="s">
        <v>1415</v>
      </c>
      <c r="G126" s="311"/>
      <c r="H126" s="311" t="s">
        <v>1455</v>
      </c>
      <c r="I126" s="311" t="s">
        <v>1417</v>
      </c>
      <c r="J126" s="311">
        <v>120</v>
      </c>
      <c r="K126" s="355"/>
    </row>
    <row r="127" spans="2:11" s="1" customFormat="1" ht="15" customHeight="1">
      <c r="B127" s="353"/>
      <c r="C127" s="311" t="s">
        <v>1464</v>
      </c>
      <c r="D127" s="311"/>
      <c r="E127" s="311"/>
      <c r="F127" s="333" t="s">
        <v>1415</v>
      </c>
      <c r="G127" s="311"/>
      <c r="H127" s="311" t="s">
        <v>1465</v>
      </c>
      <c r="I127" s="311" t="s">
        <v>1417</v>
      </c>
      <c r="J127" s="311" t="s">
        <v>1466</v>
      </c>
      <c r="K127" s="355"/>
    </row>
    <row r="128" spans="2:11" s="1" customFormat="1" ht="15" customHeight="1">
      <c r="B128" s="353"/>
      <c r="C128" s="311" t="s">
        <v>90</v>
      </c>
      <c r="D128" s="311"/>
      <c r="E128" s="311"/>
      <c r="F128" s="333" t="s">
        <v>1415</v>
      </c>
      <c r="G128" s="311"/>
      <c r="H128" s="311" t="s">
        <v>1467</v>
      </c>
      <c r="I128" s="311" t="s">
        <v>1417</v>
      </c>
      <c r="J128" s="311" t="s">
        <v>1466</v>
      </c>
      <c r="K128" s="355"/>
    </row>
    <row r="129" spans="2:11" s="1" customFormat="1" ht="15" customHeight="1">
      <c r="B129" s="353"/>
      <c r="C129" s="311" t="s">
        <v>1426</v>
      </c>
      <c r="D129" s="311"/>
      <c r="E129" s="311"/>
      <c r="F129" s="333" t="s">
        <v>1421</v>
      </c>
      <c r="G129" s="311"/>
      <c r="H129" s="311" t="s">
        <v>1427</v>
      </c>
      <c r="I129" s="311" t="s">
        <v>1417</v>
      </c>
      <c r="J129" s="311">
        <v>15</v>
      </c>
      <c r="K129" s="355"/>
    </row>
    <row r="130" spans="2:11" s="1" customFormat="1" ht="15" customHeight="1">
      <c r="B130" s="353"/>
      <c r="C130" s="335" t="s">
        <v>1428</v>
      </c>
      <c r="D130" s="335"/>
      <c r="E130" s="335"/>
      <c r="F130" s="336" t="s">
        <v>1421</v>
      </c>
      <c r="G130" s="335"/>
      <c r="H130" s="335" t="s">
        <v>1429</v>
      </c>
      <c r="I130" s="335" t="s">
        <v>1417</v>
      </c>
      <c r="J130" s="335">
        <v>15</v>
      </c>
      <c r="K130" s="355"/>
    </row>
    <row r="131" spans="2:11" s="1" customFormat="1" ht="15" customHeight="1">
      <c r="B131" s="353"/>
      <c r="C131" s="335" t="s">
        <v>1430</v>
      </c>
      <c r="D131" s="335"/>
      <c r="E131" s="335"/>
      <c r="F131" s="336" t="s">
        <v>1421</v>
      </c>
      <c r="G131" s="335"/>
      <c r="H131" s="335" t="s">
        <v>1431</v>
      </c>
      <c r="I131" s="335" t="s">
        <v>1417</v>
      </c>
      <c r="J131" s="335">
        <v>20</v>
      </c>
      <c r="K131" s="355"/>
    </row>
    <row r="132" spans="2:11" s="1" customFormat="1" ht="15" customHeight="1">
      <c r="B132" s="353"/>
      <c r="C132" s="335" t="s">
        <v>1432</v>
      </c>
      <c r="D132" s="335"/>
      <c r="E132" s="335"/>
      <c r="F132" s="336" t="s">
        <v>1421</v>
      </c>
      <c r="G132" s="335"/>
      <c r="H132" s="335" t="s">
        <v>1433</v>
      </c>
      <c r="I132" s="335" t="s">
        <v>1417</v>
      </c>
      <c r="J132" s="335">
        <v>20</v>
      </c>
      <c r="K132" s="355"/>
    </row>
    <row r="133" spans="2:11" s="1" customFormat="1" ht="15" customHeight="1">
      <c r="B133" s="353"/>
      <c r="C133" s="311" t="s">
        <v>1420</v>
      </c>
      <c r="D133" s="311"/>
      <c r="E133" s="311"/>
      <c r="F133" s="333" t="s">
        <v>1421</v>
      </c>
      <c r="G133" s="311"/>
      <c r="H133" s="311" t="s">
        <v>1455</v>
      </c>
      <c r="I133" s="311" t="s">
        <v>1417</v>
      </c>
      <c r="J133" s="311">
        <v>50</v>
      </c>
      <c r="K133" s="355"/>
    </row>
    <row r="134" spans="2:11" s="1" customFormat="1" ht="15" customHeight="1">
      <c r="B134" s="353"/>
      <c r="C134" s="311" t="s">
        <v>1434</v>
      </c>
      <c r="D134" s="311"/>
      <c r="E134" s="311"/>
      <c r="F134" s="333" t="s">
        <v>1421</v>
      </c>
      <c r="G134" s="311"/>
      <c r="H134" s="311" t="s">
        <v>1455</v>
      </c>
      <c r="I134" s="311" t="s">
        <v>1417</v>
      </c>
      <c r="J134" s="311">
        <v>50</v>
      </c>
      <c r="K134" s="355"/>
    </row>
    <row r="135" spans="2:11" s="1" customFormat="1" ht="15" customHeight="1">
      <c r="B135" s="353"/>
      <c r="C135" s="311" t="s">
        <v>1440</v>
      </c>
      <c r="D135" s="311"/>
      <c r="E135" s="311"/>
      <c r="F135" s="333" t="s">
        <v>1421</v>
      </c>
      <c r="G135" s="311"/>
      <c r="H135" s="311" t="s">
        <v>1455</v>
      </c>
      <c r="I135" s="311" t="s">
        <v>1417</v>
      </c>
      <c r="J135" s="311">
        <v>50</v>
      </c>
      <c r="K135" s="355"/>
    </row>
    <row r="136" spans="2:11" s="1" customFormat="1" ht="15" customHeight="1">
      <c r="B136" s="353"/>
      <c r="C136" s="311" t="s">
        <v>1442</v>
      </c>
      <c r="D136" s="311"/>
      <c r="E136" s="311"/>
      <c r="F136" s="333" t="s">
        <v>1421</v>
      </c>
      <c r="G136" s="311"/>
      <c r="H136" s="311" t="s">
        <v>1455</v>
      </c>
      <c r="I136" s="311" t="s">
        <v>1417</v>
      </c>
      <c r="J136" s="311">
        <v>50</v>
      </c>
      <c r="K136" s="355"/>
    </row>
    <row r="137" spans="2:11" s="1" customFormat="1" ht="15" customHeight="1">
      <c r="B137" s="353"/>
      <c r="C137" s="311" t="s">
        <v>1443</v>
      </c>
      <c r="D137" s="311"/>
      <c r="E137" s="311"/>
      <c r="F137" s="333" t="s">
        <v>1421</v>
      </c>
      <c r="G137" s="311"/>
      <c r="H137" s="311" t="s">
        <v>1468</v>
      </c>
      <c r="I137" s="311" t="s">
        <v>1417</v>
      </c>
      <c r="J137" s="311">
        <v>255</v>
      </c>
      <c r="K137" s="355"/>
    </row>
    <row r="138" spans="2:11" s="1" customFormat="1" ht="15" customHeight="1">
      <c r="B138" s="353"/>
      <c r="C138" s="311" t="s">
        <v>1445</v>
      </c>
      <c r="D138" s="311"/>
      <c r="E138" s="311"/>
      <c r="F138" s="333" t="s">
        <v>1415</v>
      </c>
      <c r="G138" s="311"/>
      <c r="H138" s="311" t="s">
        <v>1469</v>
      </c>
      <c r="I138" s="311" t="s">
        <v>1447</v>
      </c>
      <c r="J138" s="311"/>
      <c r="K138" s="355"/>
    </row>
    <row r="139" spans="2:11" s="1" customFormat="1" ht="15" customHeight="1">
      <c r="B139" s="353"/>
      <c r="C139" s="311" t="s">
        <v>1448</v>
      </c>
      <c r="D139" s="311"/>
      <c r="E139" s="311"/>
      <c r="F139" s="333" t="s">
        <v>1415</v>
      </c>
      <c r="G139" s="311"/>
      <c r="H139" s="311" t="s">
        <v>1470</v>
      </c>
      <c r="I139" s="311" t="s">
        <v>1450</v>
      </c>
      <c r="J139" s="311"/>
      <c r="K139" s="355"/>
    </row>
    <row r="140" spans="2:11" s="1" customFormat="1" ht="15" customHeight="1">
      <c r="B140" s="353"/>
      <c r="C140" s="311" t="s">
        <v>1451</v>
      </c>
      <c r="D140" s="311"/>
      <c r="E140" s="311"/>
      <c r="F140" s="333" t="s">
        <v>1415</v>
      </c>
      <c r="G140" s="311"/>
      <c r="H140" s="311" t="s">
        <v>1451</v>
      </c>
      <c r="I140" s="311" t="s">
        <v>1450</v>
      </c>
      <c r="J140" s="311"/>
      <c r="K140" s="355"/>
    </row>
    <row r="141" spans="2:11" s="1" customFormat="1" ht="15" customHeight="1">
      <c r="B141" s="353"/>
      <c r="C141" s="311" t="s">
        <v>44</v>
      </c>
      <c r="D141" s="311"/>
      <c r="E141" s="311"/>
      <c r="F141" s="333" t="s">
        <v>1415</v>
      </c>
      <c r="G141" s="311"/>
      <c r="H141" s="311" t="s">
        <v>1471</v>
      </c>
      <c r="I141" s="311" t="s">
        <v>1450</v>
      </c>
      <c r="J141" s="311"/>
      <c r="K141" s="355"/>
    </row>
    <row r="142" spans="2:11" s="1" customFormat="1" ht="15" customHeight="1">
      <c r="B142" s="353"/>
      <c r="C142" s="311" t="s">
        <v>1472</v>
      </c>
      <c r="D142" s="311"/>
      <c r="E142" s="311"/>
      <c r="F142" s="333" t="s">
        <v>1415</v>
      </c>
      <c r="G142" s="311"/>
      <c r="H142" s="311" t="s">
        <v>1473</v>
      </c>
      <c r="I142" s="311" t="s">
        <v>1450</v>
      </c>
      <c r="J142" s="311"/>
      <c r="K142" s="355"/>
    </row>
    <row r="143" spans="2:11" s="1" customFormat="1" ht="15" customHeight="1">
      <c r="B143" s="356"/>
      <c r="C143" s="357"/>
      <c r="D143" s="357"/>
      <c r="E143" s="357"/>
      <c r="F143" s="357"/>
      <c r="G143" s="357"/>
      <c r="H143" s="357"/>
      <c r="I143" s="357"/>
      <c r="J143" s="357"/>
      <c r="K143" s="358"/>
    </row>
    <row r="144" spans="2:11" s="1" customFormat="1" ht="18.75" customHeight="1">
      <c r="B144" s="308"/>
      <c r="C144" s="308"/>
      <c r="D144" s="308"/>
      <c r="E144" s="308"/>
      <c r="F144" s="345"/>
      <c r="G144" s="308"/>
      <c r="H144" s="308"/>
      <c r="I144" s="308"/>
      <c r="J144" s="308"/>
      <c r="K144" s="308"/>
    </row>
    <row r="145" spans="2:11" s="1" customFormat="1" ht="18.75" customHeight="1"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pans="2:11" s="1" customFormat="1" ht="7.5" customHeight="1">
      <c r="B146" s="320"/>
      <c r="C146" s="321"/>
      <c r="D146" s="321"/>
      <c r="E146" s="321"/>
      <c r="F146" s="321"/>
      <c r="G146" s="321"/>
      <c r="H146" s="321"/>
      <c r="I146" s="321"/>
      <c r="J146" s="321"/>
      <c r="K146" s="322"/>
    </row>
    <row r="147" spans="2:11" s="1" customFormat="1" ht="45" customHeight="1">
      <c r="B147" s="323"/>
      <c r="C147" s="324" t="s">
        <v>1474</v>
      </c>
      <c r="D147" s="324"/>
      <c r="E147" s="324"/>
      <c r="F147" s="324"/>
      <c r="G147" s="324"/>
      <c r="H147" s="324"/>
      <c r="I147" s="324"/>
      <c r="J147" s="324"/>
      <c r="K147" s="325"/>
    </row>
    <row r="148" spans="2:11" s="1" customFormat="1" ht="17.25" customHeight="1">
      <c r="B148" s="323"/>
      <c r="C148" s="326" t="s">
        <v>1409</v>
      </c>
      <c r="D148" s="326"/>
      <c r="E148" s="326"/>
      <c r="F148" s="326" t="s">
        <v>1410</v>
      </c>
      <c r="G148" s="327"/>
      <c r="H148" s="326" t="s">
        <v>60</v>
      </c>
      <c r="I148" s="326" t="s">
        <v>63</v>
      </c>
      <c r="J148" s="326" t="s">
        <v>1411</v>
      </c>
      <c r="K148" s="325"/>
    </row>
    <row r="149" spans="2:11" s="1" customFormat="1" ht="17.25" customHeight="1">
      <c r="B149" s="323"/>
      <c r="C149" s="328" t="s">
        <v>1412</v>
      </c>
      <c r="D149" s="328"/>
      <c r="E149" s="328"/>
      <c r="F149" s="329" t="s">
        <v>1413</v>
      </c>
      <c r="G149" s="330"/>
      <c r="H149" s="328"/>
      <c r="I149" s="328"/>
      <c r="J149" s="328" t="s">
        <v>1414</v>
      </c>
      <c r="K149" s="325"/>
    </row>
    <row r="150" spans="2:11" s="1" customFormat="1" ht="5.25" customHeight="1">
      <c r="B150" s="334"/>
      <c r="C150" s="331"/>
      <c r="D150" s="331"/>
      <c r="E150" s="331"/>
      <c r="F150" s="331"/>
      <c r="G150" s="332"/>
      <c r="H150" s="331"/>
      <c r="I150" s="331"/>
      <c r="J150" s="331"/>
      <c r="K150" s="355"/>
    </row>
    <row r="151" spans="2:11" s="1" customFormat="1" ht="15" customHeight="1">
      <c r="B151" s="334"/>
      <c r="C151" s="359" t="s">
        <v>1418</v>
      </c>
      <c r="D151" s="311"/>
      <c r="E151" s="311"/>
      <c r="F151" s="360" t="s">
        <v>1415</v>
      </c>
      <c r="G151" s="311"/>
      <c r="H151" s="359" t="s">
        <v>1455</v>
      </c>
      <c r="I151" s="359" t="s">
        <v>1417</v>
      </c>
      <c r="J151" s="359">
        <v>120</v>
      </c>
      <c r="K151" s="355"/>
    </row>
    <row r="152" spans="2:11" s="1" customFormat="1" ht="15" customHeight="1">
      <c r="B152" s="334"/>
      <c r="C152" s="359" t="s">
        <v>1464</v>
      </c>
      <c r="D152" s="311"/>
      <c r="E152" s="311"/>
      <c r="F152" s="360" t="s">
        <v>1415</v>
      </c>
      <c r="G152" s="311"/>
      <c r="H152" s="359" t="s">
        <v>1475</v>
      </c>
      <c r="I152" s="359" t="s">
        <v>1417</v>
      </c>
      <c r="J152" s="359" t="s">
        <v>1466</v>
      </c>
      <c r="K152" s="355"/>
    </row>
    <row r="153" spans="2:11" s="1" customFormat="1" ht="15" customHeight="1">
      <c r="B153" s="334"/>
      <c r="C153" s="359" t="s">
        <v>90</v>
      </c>
      <c r="D153" s="311"/>
      <c r="E153" s="311"/>
      <c r="F153" s="360" t="s">
        <v>1415</v>
      </c>
      <c r="G153" s="311"/>
      <c r="H153" s="359" t="s">
        <v>1476</v>
      </c>
      <c r="I153" s="359" t="s">
        <v>1417</v>
      </c>
      <c r="J153" s="359" t="s">
        <v>1466</v>
      </c>
      <c r="K153" s="355"/>
    </row>
    <row r="154" spans="2:11" s="1" customFormat="1" ht="15" customHeight="1">
      <c r="B154" s="334"/>
      <c r="C154" s="359" t="s">
        <v>1420</v>
      </c>
      <c r="D154" s="311"/>
      <c r="E154" s="311"/>
      <c r="F154" s="360" t="s">
        <v>1421</v>
      </c>
      <c r="G154" s="311"/>
      <c r="H154" s="359" t="s">
        <v>1455</v>
      </c>
      <c r="I154" s="359" t="s">
        <v>1417</v>
      </c>
      <c r="J154" s="359">
        <v>50</v>
      </c>
      <c r="K154" s="355"/>
    </row>
    <row r="155" spans="2:11" s="1" customFormat="1" ht="15" customHeight="1">
      <c r="B155" s="334"/>
      <c r="C155" s="359" t="s">
        <v>1423</v>
      </c>
      <c r="D155" s="311"/>
      <c r="E155" s="311"/>
      <c r="F155" s="360" t="s">
        <v>1415</v>
      </c>
      <c r="G155" s="311"/>
      <c r="H155" s="359" t="s">
        <v>1455</v>
      </c>
      <c r="I155" s="359" t="s">
        <v>1425</v>
      </c>
      <c r="J155" s="359"/>
      <c r="K155" s="355"/>
    </row>
    <row r="156" spans="2:11" s="1" customFormat="1" ht="15" customHeight="1">
      <c r="B156" s="334"/>
      <c r="C156" s="359" t="s">
        <v>1434</v>
      </c>
      <c r="D156" s="311"/>
      <c r="E156" s="311"/>
      <c r="F156" s="360" t="s">
        <v>1421</v>
      </c>
      <c r="G156" s="311"/>
      <c r="H156" s="359" t="s">
        <v>1455</v>
      </c>
      <c r="I156" s="359" t="s">
        <v>1417</v>
      </c>
      <c r="J156" s="359">
        <v>50</v>
      </c>
      <c r="K156" s="355"/>
    </row>
    <row r="157" spans="2:11" s="1" customFormat="1" ht="15" customHeight="1">
      <c r="B157" s="334"/>
      <c r="C157" s="359" t="s">
        <v>1442</v>
      </c>
      <c r="D157" s="311"/>
      <c r="E157" s="311"/>
      <c r="F157" s="360" t="s">
        <v>1421</v>
      </c>
      <c r="G157" s="311"/>
      <c r="H157" s="359" t="s">
        <v>1455</v>
      </c>
      <c r="I157" s="359" t="s">
        <v>1417</v>
      </c>
      <c r="J157" s="359">
        <v>50</v>
      </c>
      <c r="K157" s="355"/>
    </row>
    <row r="158" spans="2:11" s="1" customFormat="1" ht="15" customHeight="1">
      <c r="B158" s="334"/>
      <c r="C158" s="359" t="s">
        <v>1440</v>
      </c>
      <c r="D158" s="311"/>
      <c r="E158" s="311"/>
      <c r="F158" s="360" t="s">
        <v>1421</v>
      </c>
      <c r="G158" s="311"/>
      <c r="H158" s="359" t="s">
        <v>1455</v>
      </c>
      <c r="I158" s="359" t="s">
        <v>1417</v>
      </c>
      <c r="J158" s="359">
        <v>50</v>
      </c>
      <c r="K158" s="355"/>
    </row>
    <row r="159" spans="2:11" s="1" customFormat="1" ht="15" customHeight="1">
      <c r="B159" s="334"/>
      <c r="C159" s="359" t="s">
        <v>165</v>
      </c>
      <c r="D159" s="311"/>
      <c r="E159" s="311"/>
      <c r="F159" s="360" t="s">
        <v>1415</v>
      </c>
      <c r="G159" s="311"/>
      <c r="H159" s="359" t="s">
        <v>1477</v>
      </c>
      <c r="I159" s="359" t="s">
        <v>1417</v>
      </c>
      <c r="J159" s="359" t="s">
        <v>1478</v>
      </c>
      <c r="K159" s="355"/>
    </row>
    <row r="160" spans="2:11" s="1" customFormat="1" ht="15" customHeight="1">
      <c r="B160" s="334"/>
      <c r="C160" s="359" t="s">
        <v>1479</v>
      </c>
      <c r="D160" s="311"/>
      <c r="E160" s="311"/>
      <c r="F160" s="360" t="s">
        <v>1415</v>
      </c>
      <c r="G160" s="311"/>
      <c r="H160" s="359" t="s">
        <v>1480</v>
      </c>
      <c r="I160" s="359" t="s">
        <v>1450</v>
      </c>
      <c r="J160" s="359"/>
      <c r="K160" s="355"/>
    </row>
    <row r="161" spans="2:11" s="1" customFormat="1" ht="15" customHeight="1">
      <c r="B161" s="361"/>
      <c r="C161" s="343"/>
      <c r="D161" s="343"/>
      <c r="E161" s="343"/>
      <c r="F161" s="343"/>
      <c r="G161" s="343"/>
      <c r="H161" s="343"/>
      <c r="I161" s="343"/>
      <c r="J161" s="343"/>
      <c r="K161" s="362"/>
    </row>
    <row r="162" spans="2:11" s="1" customFormat="1" ht="18.75" customHeight="1">
      <c r="B162" s="308"/>
      <c r="C162" s="311"/>
      <c r="D162" s="311"/>
      <c r="E162" s="311"/>
      <c r="F162" s="333"/>
      <c r="G162" s="311"/>
      <c r="H162" s="311"/>
      <c r="I162" s="311"/>
      <c r="J162" s="311"/>
      <c r="K162" s="308"/>
    </row>
    <row r="163" spans="2:11" s="1" customFormat="1" ht="18.75" customHeight="1"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pans="2:11" s="1" customFormat="1" ht="7.5" customHeight="1">
      <c r="B164" s="298"/>
      <c r="C164" s="299"/>
      <c r="D164" s="299"/>
      <c r="E164" s="299"/>
      <c r="F164" s="299"/>
      <c r="G164" s="299"/>
      <c r="H164" s="299"/>
      <c r="I164" s="299"/>
      <c r="J164" s="299"/>
      <c r="K164" s="300"/>
    </row>
    <row r="165" spans="2:11" s="1" customFormat="1" ht="45" customHeight="1">
      <c r="B165" s="301"/>
      <c r="C165" s="302" t="s">
        <v>1481</v>
      </c>
      <c r="D165" s="302"/>
      <c r="E165" s="302"/>
      <c r="F165" s="302"/>
      <c r="G165" s="302"/>
      <c r="H165" s="302"/>
      <c r="I165" s="302"/>
      <c r="J165" s="302"/>
      <c r="K165" s="303"/>
    </row>
    <row r="166" spans="2:11" s="1" customFormat="1" ht="17.25" customHeight="1">
      <c r="B166" s="301"/>
      <c r="C166" s="326" t="s">
        <v>1409</v>
      </c>
      <c r="D166" s="326"/>
      <c r="E166" s="326"/>
      <c r="F166" s="326" t="s">
        <v>1410</v>
      </c>
      <c r="G166" s="363"/>
      <c r="H166" s="364" t="s">
        <v>60</v>
      </c>
      <c r="I166" s="364" t="s">
        <v>63</v>
      </c>
      <c r="J166" s="326" t="s">
        <v>1411</v>
      </c>
      <c r="K166" s="303"/>
    </row>
    <row r="167" spans="2:11" s="1" customFormat="1" ht="17.25" customHeight="1">
      <c r="B167" s="304"/>
      <c r="C167" s="328" t="s">
        <v>1412</v>
      </c>
      <c r="D167" s="328"/>
      <c r="E167" s="328"/>
      <c r="F167" s="329" t="s">
        <v>1413</v>
      </c>
      <c r="G167" s="365"/>
      <c r="H167" s="366"/>
      <c r="I167" s="366"/>
      <c r="J167" s="328" t="s">
        <v>1414</v>
      </c>
      <c r="K167" s="306"/>
    </row>
    <row r="168" spans="2:11" s="1" customFormat="1" ht="5.25" customHeight="1">
      <c r="B168" s="334"/>
      <c r="C168" s="331"/>
      <c r="D168" s="331"/>
      <c r="E168" s="331"/>
      <c r="F168" s="331"/>
      <c r="G168" s="332"/>
      <c r="H168" s="331"/>
      <c r="I168" s="331"/>
      <c r="J168" s="331"/>
      <c r="K168" s="355"/>
    </row>
    <row r="169" spans="2:11" s="1" customFormat="1" ht="15" customHeight="1">
      <c r="B169" s="334"/>
      <c r="C169" s="311" t="s">
        <v>1418</v>
      </c>
      <c r="D169" s="311"/>
      <c r="E169" s="311"/>
      <c r="F169" s="333" t="s">
        <v>1415</v>
      </c>
      <c r="G169" s="311"/>
      <c r="H169" s="311" t="s">
        <v>1455</v>
      </c>
      <c r="I169" s="311" t="s">
        <v>1417</v>
      </c>
      <c r="J169" s="311">
        <v>120</v>
      </c>
      <c r="K169" s="355"/>
    </row>
    <row r="170" spans="2:11" s="1" customFormat="1" ht="15" customHeight="1">
      <c r="B170" s="334"/>
      <c r="C170" s="311" t="s">
        <v>1464</v>
      </c>
      <c r="D170" s="311"/>
      <c r="E170" s="311"/>
      <c r="F170" s="333" t="s">
        <v>1415</v>
      </c>
      <c r="G170" s="311"/>
      <c r="H170" s="311" t="s">
        <v>1465</v>
      </c>
      <c r="I170" s="311" t="s">
        <v>1417</v>
      </c>
      <c r="J170" s="311" t="s">
        <v>1466</v>
      </c>
      <c r="K170" s="355"/>
    </row>
    <row r="171" spans="2:11" s="1" customFormat="1" ht="15" customHeight="1">
      <c r="B171" s="334"/>
      <c r="C171" s="311" t="s">
        <v>90</v>
      </c>
      <c r="D171" s="311"/>
      <c r="E171" s="311"/>
      <c r="F171" s="333" t="s">
        <v>1415</v>
      </c>
      <c r="G171" s="311"/>
      <c r="H171" s="311" t="s">
        <v>1482</v>
      </c>
      <c r="I171" s="311" t="s">
        <v>1417</v>
      </c>
      <c r="J171" s="311" t="s">
        <v>1466</v>
      </c>
      <c r="K171" s="355"/>
    </row>
    <row r="172" spans="2:11" s="1" customFormat="1" ht="15" customHeight="1">
      <c r="B172" s="334"/>
      <c r="C172" s="311" t="s">
        <v>1420</v>
      </c>
      <c r="D172" s="311"/>
      <c r="E172" s="311"/>
      <c r="F172" s="333" t="s">
        <v>1421</v>
      </c>
      <c r="G172" s="311"/>
      <c r="H172" s="311" t="s">
        <v>1482</v>
      </c>
      <c r="I172" s="311" t="s">
        <v>1417</v>
      </c>
      <c r="J172" s="311">
        <v>50</v>
      </c>
      <c r="K172" s="355"/>
    </row>
    <row r="173" spans="2:11" s="1" customFormat="1" ht="15" customHeight="1">
      <c r="B173" s="334"/>
      <c r="C173" s="311" t="s">
        <v>1423</v>
      </c>
      <c r="D173" s="311"/>
      <c r="E173" s="311"/>
      <c r="F173" s="333" t="s">
        <v>1415</v>
      </c>
      <c r="G173" s="311"/>
      <c r="H173" s="311" t="s">
        <v>1482</v>
      </c>
      <c r="I173" s="311" t="s">
        <v>1425</v>
      </c>
      <c r="J173" s="311"/>
      <c r="K173" s="355"/>
    </row>
    <row r="174" spans="2:11" s="1" customFormat="1" ht="15" customHeight="1">
      <c r="B174" s="334"/>
      <c r="C174" s="311" t="s">
        <v>1434</v>
      </c>
      <c r="D174" s="311"/>
      <c r="E174" s="311"/>
      <c r="F174" s="333" t="s">
        <v>1421</v>
      </c>
      <c r="G174" s="311"/>
      <c r="H174" s="311" t="s">
        <v>1482</v>
      </c>
      <c r="I174" s="311" t="s">
        <v>1417</v>
      </c>
      <c r="J174" s="311">
        <v>50</v>
      </c>
      <c r="K174" s="355"/>
    </row>
    <row r="175" spans="2:11" s="1" customFormat="1" ht="15" customHeight="1">
      <c r="B175" s="334"/>
      <c r="C175" s="311" t="s">
        <v>1442</v>
      </c>
      <c r="D175" s="311"/>
      <c r="E175" s="311"/>
      <c r="F175" s="333" t="s">
        <v>1421</v>
      </c>
      <c r="G175" s="311"/>
      <c r="H175" s="311" t="s">
        <v>1482</v>
      </c>
      <c r="I175" s="311" t="s">
        <v>1417</v>
      </c>
      <c r="J175" s="311">
        <v>50</v>
      </c>
      <c r="K175" s="355"/>
    </row>
    <row r="176" spans="2:11" s="1" customFormat="1" ht="15" customHeight="1">
      <c r="B176" s="334"/>
      <c r="C176" s="311" t="s">
        <v>1440</v>
      </c>
      <c r="D176" s="311"/>
      <c r="E176" s="311"/>
      <c r="F176" s="333" t="s">
        <v>1421</v>
      </c>
      <c r="G176" s="311"/>
      <c r="H176" s="311" t="s">
        <v>1482</v>
      </c>
      <c r="I176" s="311" t="s">
        <v>1417</v>
      </c>
      <c r="J176" s="311">
        <v>50</v>
      </c>
      <c r="K176" s="355"/>
    </row>
    <row r="177" spans="2:11" s="1" customFormat="1" ht="15" customHeight="1">
      <c r="B177" s="334"/>
      <c r="C177" s="311" t="s">
        <v>174</v>
      </c>
      <c r="D177" s="311"/>
      <c r="E177" s="311"/>
      <c r="F177" s="333" t="s">
        <v>1415</v>
      </c>
      <c r="G177" s="311"/>
      <c r="H177" s="311" t="s">
        <v>1483</v>
      </c>
      <c r="I177" s="311" t="s">
        <v>1484</v>
      </c>
      <c r="J177" s="311"/>
      <c r="K177" s="355"/>
    </row>
    <row r="178" spans="2:11" s="1" customFormat="1" ht="15" customHeight="1">
      <c r="B178" s="334"/>
      <c r="C178" s="311" t="s">
        <v>63</v>
      </c>
      <c r="D178" s="311"/>
      <c r="E178" s="311"/>
      <c r="F178" s="333" t="s">
        <v>1415</v>
      </c>
      <c r="G178" s="311"/>
      <c r="H178" s="311" t="s">
        <v>1485</v>
      </c>
      <c r="I178" s="311" t="s">
        <v>1486</v>
      </c>
      <c r="J178" s="311">
        <v>1</v>
      </c>
      <c r="K178" s="355"/>
    </row>
    <row r="179" spans="2:11" s="1" customFormat="1" ht="15" customHeight="1">
      <c r="B179" s="334"/>
      <c r="C179" s="311" t="s">
        <v>59</v>
      </c>
      <c r="D179" s="311"/>
      <c r="E179" s="311"/>
      <c r="F179" s="333" t="s">
        <v>1415</v>
      </c>
      <c r="G179" s="311"/>
      <c r="H179" s="311" t="s">
        <v>1487</v>
      </c>
      <c r="I179" s="311" t="s">
        <v>1417</v>
      </c>
      <c r="J179" s="311">
        <v>20</v>
      </c>
      <c r="K179" s="355"/>
    </row>
    <row r="180" spans="2:11" s="1" customFormat="1" ht="15" customHeight="1">
      <c r="B180" s="334"/>
      <c r="C180" s="311" t="s">
        <v>60</v>
      </c>
      <c r="D180" s="311"/>
      <c r="E180" s="311"/>
      <c r="F180" s="333" t="s">
        <v>1415</v>
      </c>
      <c r="G180" s="311"/>
      <c r="H180" s="311" t="s">
        <v>1488</v>
      </c>
      <c r="I180" s="311" t="s">
        <v>1417</v>
      </c>
      <c r="J180" s="311">
        <v>255</v>
      </c>
      <c r="K180" s="355"/>
    </row>
    <row r="181" spans="2:11" s="1" customFormat="1" ht="15" customHeight="1">
      <c r="B181" s="334"/>
      <c r="C181" s="311" t="s">
        <v>175</v>
      </c>
      <c r="D181" s="311"/>
      <c r="E181" s="311"/>
      <c r="F181" s="333" t="s">
        <v>1415</v>
      </c>
      <c r="G181" s="311"/>
      <c r="H181" s="311" t="s">
        <v>1379</v>
      </c>
      <c r="I181" s="311" t="s">
        <v>1417</v>
      </c>
      <c r="J181" s="311">
        <v>10</v>
      </c>
      <c r="K181" s="355"/>
    </row>
    <row r="182" spans="2:11" s="1" customFormat="1" ht="15" customHeight="1">
      <c r="B182" s="334"/>
      <c r="C182" s="311" t="s">
        <v>176</v>
      </c>
      <c r="D182" s="311"/>
      <c r="E182" s="311"/>
      <c r="F182" s="333" t="s">
        <v>1415</v>
      </c>
      <c r="G182" s="311"/>
      <c r="H182" s="311" t="s">
        <v>1489</v>
      </c>
      <c r="I182" s="311" t="s">
        <v>1450</v>
      </c>
      <c r="J182" s="311"/>
      <c r="K182" s="355"/>
    </row>
    <row r="183" spans="2:11" s="1" customFormat="1" ht="15" customHeight="1">
      <c r="B183" s="334"/>
      <c r="C183" s="311" t="s">
        <v>1490</v>
      </c>
      <c r="D183" s="311"/>
      <c r="E183" s="311"/>
      <c r="F183" s="333" t="s">
        <v>1415</v>
      </c>
      <c r="G183" s="311"/>
      <c r="H183" s="311" t="s">
        <v>1491</v>
      </c>
      <c r="I183" s="311" t="s">
        <v>1450</v>
      </c>
      <c r="J183" s="311"/>
      <c r="K183" s="355"/>
    </row>
    <row r="184" spans="2:11" s="1" customFormat="1" ht="15" customHeight="1">
      <c r="B184" s="334"/>
      <c r="C184" s="311" t="s">
        <v>1479</v>
      </c>
      <c r="D184" s="311"/>
      <c r="E184" s="311"/>
      <c r="F184" s="333" t="s">
        <v>1415</v>
      </c>
      <c r="G184" s="311"/>
      <c r="H184" s="311" t="s">
        <v>1492</v>
      </c>
      <c r="I184" s="311" t="s">
        <v>1450</v>
      </c>
      <c r="J184" s="311"/>
      <c r="K184" s="355"/>
    </row>
    <row r="185" spans="2:11" s="1" customFormat="1" ht="15" customHeight="1">
      <c r="B185" s="334"/>
      <c r="C185" s="311" t="s">
        <v>178</v>
      </c>
      <c r="D185" s="311"/>
      <c r="E185" s="311"/>
      <c r="F185" s="333" t="s">
        <v>1421</v>
      </c>
      <c r="G185" s="311"/>
      <c r="H185" s="311" t="s">
        <v>1493</v>
      </c>
      <c r="I185" s="311" t="s">
        <v>1417</v>
      </c>
      <c r="J185" s="311">
        <v>50</v>
      </c>
      <c r="K185" s="355"/>
    </row>
    <row r="186" spans="2:11" s="1" customFormat="1" ht="15" customHeight="1">
      <c r="B186" s="334"/>
      <c r="C186" s="311" t="s">
        <v>1494</v>
      </c>
      <c r="D186" s="311"/>
      <c r="E186" s="311"/>
      <c r="F186" s="333" t="s">
        <v>1421</v>
      </c>
      <c r="G186" s="311"/>
      <c r="H186" s="311" t="s">
        <v>1495</v>
      </c>
      <c r="I186" s="311" t="s">
        <v>1496</v>
      </c>
      <c r="J186" s="311"/>
      <c r="K186" s="355"/>
    </row>
    <row r="187" spans="2:11" s="1" customFormat="1" ht="15" customHeight="1">
      <c r="B187" s="334"/>
      <c r="C187" s="311" t="s">
        <v>1497</v>
      </c>
      <c r="D187" s="311"/>
      <c r="E187" s="311"/>
      <c r="F187" s="333" t="s">
        <v>1421</v>
      </c>
      <c r="G187" s="311"/>
      <c r="H187" s="311" t="s">
        <v>1498</v>
      </c>
      <c r="I187" s="311" t="s">
        <v>1496</v>
      </c>
      <c r="J187" s="311"/>
      <c r="K187" s="355"/>
    </row>
    <row r="188" spans="2:11" s="1" customFormat="1" ht="15" customHeight="1">
      <c r="B188" s="334"/>
      <c r="C188" s="311" t="s">
        <v>1499</v>
      </c>
      <c r="D188" s="311"/>
      <c r="E188" s="311"/>
      <c r="F188" s="333" t="s">
        <v>1421</v>
      </c>
      <c r="G188" s="311"/>
      <c r="H188" s="311" t="s">
        <v>1500</v>
      </c>
      <c r="I188" s="311" t="s">
        <v>1496</v>
      </c>
      <c r="J188" s="311"/>
      <c r="K188" s="355"/>
    </row>
    <row r="189" spans="2:11" s="1" customFormat="1" ht="15" customHeight="1">
      <c r="B189" s="334"/>
      <c r="C189" s="367" t="s">
        <v>1501</v>
      </c>
      <c r="D189" s="311"/>
      <c r="E189" s="311"/>
      <c r="F189" s="333" t="s">
        <v>1421</v>
      </c>
      <c r="G189" s="311"/>
      <c r="H189" s="311" t="s">
        <v>1502</v>
      </c>
      <c r="I189" s="311" t="s">
        <v>1503</v>
      </c>
      <c r="J189" s="368" t="s">
        <v>1504</v>
      </c>
      <c r="K189" s="355"/>
    </row>
    <row r="190" spans="2:11" s="1" customFormat="1" ht="15" customHeight="1">
      <c r="B190" s="334"/>
      <c r="C190" s="318" t="s">
        <v>48</v>
      </c>
      <c r="D190" s="311"/>
      <c r="E190" s="311"/>
      <c r="F190" s="333" t="s">
        <v>1415</v>
      </c>
      <c r="G190" s="311"/>
      <c r="H190" s="308" t="s">
        <v>1505</v>
      </c>
      <c r="I190" s="311" t="s">
        <v>1506</v>
      </c>
      <c r="J190" s="311"/>
      <c r="K190" s="355"/>
    </row>
    <row r="191" spans="2:11" s="1" customFormat="1" ht="15" customHeight="1">
      <c r="B191" s="334"/>
      <c r="C191" s="318" t="s">
        <v>1507</v>
      </c>
      <c r="D191" s="311"/>
      <c r="E191" s="311"/>
      <c r="F191" s="333" t="s">
        <v>1415</v>
      </c>
      <c r="G191" s="311"/>
      <c r="H191" s="311" t="s">
        <v>1508</v>
      </c>
      <c r="I191" s="311" t="s">
        <v>1450</v>
      </c>
      <c r="J191" s="311"/>
      <c r="K191" s="355"/>
    </row>
    <row r="192" spans="2:11" s="1" customFormat="1" ht="15" customHeight="1">
      <c r="B192" s="334"/>
      <c r="C192" s="318" t="s">
        <v>1509</v>
      </c>
      <c r="D192" s="311"/>
      <c r="E192" s="311"/>
      <c r="F192" s="333" t="s">
        <v>1415</v>
      </c>
      <c r="G192" s="311"/>
      <c r="H192" s="311" t="s">
        <v>1510</v>
      </c>
      <c r="I192" s="311" t="s">
        <v>1450</v>
      </c>
      <c r="J192" s="311"/>
      <c r="K192" s="355"/>
    </row>
    <row r="193" spans="2:11" s="1" customFormat="1" ht="15" customHeight="1">
      <c r="B193" s="334"/>
      <c r="C193" s="318" t="s">
        <v>1511</v>
      </c>
      <c r="D193" s="311"/>
      <c r="E193" s="311"/>
      <c r="F193" s="333" t="s">
        <v>1421</v>
      </c>
      <c r="G193" s="311"/>
      <c r="H193" s="311" t="s">
        <v>1512</v>
      </c>
      <c r="I193" s="311" t="s">
        <v>1450</v>
      </c>
      <c r="J193" s="311"/>
      <c r="K193" s="355"/>
    </row>
    <row r="194" spans="2:11" s="1" customFormat="1" ht="15" customHeight="1">
      <c r="B194" s="361"/>
      <c r="C194" s="369"/>
      <c r="D194" s="343"/>
      <c r="E194" s="343"/>
      <c r="F194" s="343"/>
      <c r="G194" s="343"/>
      <c r="H194" s="343"/>
      <c r="I194" s="343"/>
      <c r="J194" s="343"/>
      <c r="K194" s="362"/>
    </row>
    <row r="195" spans="2:11" s="1" customFormat="1" ht="18.75" customHeight="1">
      <c r="B195" s="308"/>
      <c r="C195" s="311"/>
      <c r="D195" s="311"/>
      <c r="E195" s="311"/>
      <c r="F195" s="333"/>
      <c r="G195" s="311"/>
      <c r="H195" s="311"/>
      <c r="I195" s="311"/>
      <c r="J195" s="311"/>
      <c r="K195" s="308"/>
    </row>
    <row r="196" spans="2:11" s="1" customFormat="1" ht="18.75" customHeight="1">
      <c r="B196" s="308"/>
      <c r="C196" s="311"/>
      <c r="D196" s="311"/>
      <c r="E196" s="311"/>
      <c r="F196" s="333"/>
      <c r="G196" s="311"/>
      <c r="H196" s="311"/>
      <c r="I196" s="311"/>
      <c r="J196" s="311"/>
      <c r="K196" s="308"/>
    </row>
    <row r="197" spans="2:11" s="1" customFormat="1" ht="18.75" customHeight="1"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pans="2:11" s="1" customFormat="1" ht="13.5">
      <c r="B198" s="298"/>
      <c r="C198" s="299"/>
      <c r="D198" s="299"/>
      <c r="E198" s="299"/>
      <c r="F198" s="299"/>
      <c r="G198" s="299"/>
      <c r="H198" s="299"/>
      <c r="I198" s="299"/>
      <c r="J198" s="299"/>
      <c r="K198" s="300"/>
    </row>
    <row r="199" spans="2:11" s="1" customFormat="1" ht="21">
      <c r="B199" s="301"/>
      <c r="C199" s="302" t="s">
        <v>1513</v>
      </c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5.5" customHeight="1">
      <c r="B200" s="301"/>
      <c r="C200" s="370" t="s">
        <v>1514</v>
      </c>
      <c r="D200" s="370"/>
      <c r="E200" s="370"/>
      <c r="F200" s="370" t="s">
        <v>1515</v>
      </c>
      <c r="G200" s="371"/>
      <c r="H200" s="370" t="s">
        <v>1516</v>
      </c>
      <c r="I200" s="370"/>
      <c r="J200" s="370"/>
      <c r="K200" s="303"/>
    </row>
    <row r="201" spans="2:11" s="1" customFormat="1" ht="5.25" customHeight="1">
      <c r="B201" s="334"/>
      <c r="C201" s="331"/>
      <c r="D201" s="331"/>
      <c r="E201" s="331"/>
      <c r="F201" s="331"/>
      <c r="G201" s="311"/>
      <c r="H201" s="331"/>
      <c r="I201" s="331"/>
      <c r="J201" s="331"/>
      <c r="K201" s="355"/>
    </row>
    <row r="202" spans="2:11" s="1" customFormat="1" ht="15" customHeight="1">
      <c r="B202" s="334"/>
      <c r="C202" s="311" t="s">
        <v>1506</v>
      </c>
      <c r="D202" s="311"/>
      <c r="E202" s="311"/>
      <c r="F202" s="333" t="s">
        <v>49</v>
      </c>
      <c r="G202" s="311"/>
      <c r="H202" s="311" t="s">
        <v>1517</v>
      </c>
      <c r="I202" s="311"/>
      <c r="J202" s="311"/>
      <c r="K202" s="355"/>
    </row>
    <row r="203" spans="2:11" s="1" customFormat="1" ht="15" customHeight="1">
      <c r="B203" s="334"/>
      <c r="C203" s="340"/>
      <c r="D203" s="311"/>
      <c r="E203" s="311"/>
      <c r="F203" s="333" t="s">
        <v>50</v>
      </c>
      <c r="G203" s="311"/>
      <c r="H203" s="311" t="s">
        <v>1518</v>
      </c>
      <c r="I203" s="311"/>
      <c r="J203" s="311"/>
      <c r="K203" s="355"/>
    </row>
    <row r="204" spans="2:11" s="1" customFormat="1" ht="15" customHeight="1">
      <c r="B204" s="334"/>
      <c r="C204" s="340"/>
      <c r="D204" s="311"/>
      <c r="E204" s="311"/>
      <c r="F204" s="333" t="s">
        <v>53</v>
      </c>
      <c r="G204" s="311"/>
      <c r="H204" s="311" t="s">
        <v>1519</v>
      </c>
      <c r="I204" s="311"/>
      <c r="J204" s="311"/>
      <c r="K204" s="355"/>
    </row>
    <row r="205" spans="2:11" s="1" customFormat="1" ht="15" customHeight="1">
      <c r="B205" s="334"/>
      <c r="C205" s="311"/>
      <c r="D205" s="311"/>
      <c r="E205" s="311"/>
      <c r="F205" s="333" t="s">
        <v>51</v>
      </c>
      <c r="G205" s="311"/>
      <c r="H205" s="311" t="s">
        <v>1520</v>
      </c>
      <c r="I205" s="311"/>
      <c r="J205" s="311"/>
      <c r="K205" s="355"/>
    </row>
    <row r="206" spans="2:11" s="1" customFormat="1" ht="15" customHeight="1">
      <c r="B206" s="334"/>
      <c r="C206" s="311"/>
      <c r="D206" s="311"/>
      <c r="E206" s="311"/>
      <c r="F206" s="333" t="s">
        <v>52</v>
      </c>
      <c r="G206" s="311"/>
      <c r="H206" s="311" t="s">
        <v>1521</v>
      </c>
      <c r="I206" s="311"/>
      <c r="J206" s="311"/>
      <c r="K206" s="355"/>
    </row>
    <row r="207" spans="2:11" s="1" customFormat="1" ht="15" customHeight="1">
      <c r="B207" s="334"/>
      <c r="C207" s="311"/>
      <c r="D207" s="311"/>
      <c r="E207" s="311"/>
      <c r="F207" s="333"/>
      <c r="G207" s="311"/>
      <c r="H207" s="311"/>
      <c r="I207" s="311"/>
      <c r="J207" s="311"/>
      <c r="K207" s="355"/>
    </row>
    <row r="208" spans="2:11" s="1" customFormat="1" ht="15" customHeight="1">
      <c r="B208" s="334"/>
      <c r="C208" s="311" t="s">
        <v>1462</v>
      </c>
      <c r="D208" s="311"/>
      <c r="E208" s="311"/>
      <c r="F208" s="333" t="s">
        <v>1355</v>
      </c>
      <c r="G208" s="311"/>
      <c r="H208" s="311" t="s">
        <v>1522</v>
      </c>
      <c r="I208" s="311"/>
      <c r="J208" s="311"/>
      <c r="K208" s="355"/>
    </row>
    <row r="209" spans="2:11" s="1" customFormat="1" ht="15" customHeight="1">
      <c r="B209" s="334"/>
      <c r="C209" s="340"/>
      <c r="D209" s="311"/>
      <c r="E209" s="311"/>
      <c r="F209" s="333" t="s">
        <v>1358</v>
      </c>
      <c r="G209" s="311"/>
      <c r="H209" s="311" t="s">
        <v>1359</v>
      </c>
      <c r="I209" s="311"/>
      <c r="J209" s="311"/>
      <c r="K209" s="355"/>
    </row>
    <row r="210" spans="2:11" s="1" customFormat="1" ht="15" customHeight="1">
      <c r="B210" s="334"/>
      <c r="C210" s="311"/>
      <c r="D210" s="311"/>
      <c r="E210" s="311"/>
      <c r="F210" s="333" t="s">
        <v>84</v>
      </c>
      <c r="G210" s="311"/>
      <c r="H210" s="311" t="s">
        <v>1523</v>
      </c>
      <c r="I210" s="311"/>
      <c r="J210" s="311"/>
      <c r="K210" s="355"/>
    </row>
    <row r="211" spans="2:11" s="1" customFormat="1" ht="15" customHeight="1">
      <c r="B211" s="372"/>
      <c r="C211" s="340"/>
      <c r="D211" s="340"/>
      <c r="E211" s="340"/>
      <c r="F211" s="333" t="s">
        <v>1360</v>
      </c>
      <c r="G211" s="318"/>
      <c r="H211" s="359" t="s">
        <v>1361</v>
      </c>
      <c r="I211" s="359"/>
      <c r="J211" s="359"/>
      <c r="K211" s="373"/>
    </row>
    <row r="212" spans="2:11" s="1" customFormat="1" ht="15" customHeight="1">
      <c r="B212" s="372"/>
      <c r="C212" s="340"/>
      <c r="D212" s="340"/>
      <c r="E212" s="340"/>
      <c r="F212" s="333" t="s">
        <v>1362</v>
      </c>
      <c r="G212" s="318"/>
      <c r="H212" s="359" t="s">
        <v>550</v>
      </c>
      <c r="I212" s="359"/>
      <c r="J212" s="359"/>
      <c r="K212" s="373"/>
    </row>
    <row r="213" spans="2:11" s="1" customFormat="1" ht="15" customHeight="1">
      <c r="B213" s="372"/>
      <c r="C213" s="340"/>
      <c r="D213" s="340"/>
      <c r="E213" s="340"/>
      <c r="F213" s="374"/>
      <c r="G213" s="318"/>
      <c r="H213" s="375"/>
      <c r="I213" s="375"/>
      <c r="J213" s="375"/>
      <c r="K213" s="373"/>
    </row>
    <row r="214" spans="2:11" s="1" customFormat="1" ht="15" customHeight="1">
      <c r="B214" s="372"/>
      <c r="C214" s="311" t="s">
        <v>1486</v>
      </c>
      <c r="D214" s="340"/>
      <c r="E214" s="340"/>
      <c r="F214" s="333">
        <v>1</v>
      </c>
      <c r="G214" s="318"/>
      <c r="H214" s="359" t="s">
        <v>1524</v>
      </c>
      <c r="I214" s="359"/>
      <c r="J214" s="359"/>
      <c r="K214" s="373"/>
    </row>
    <row r="215" spans="2:11" s="1" customFormat="1" ht="15" customHeight="1">
      <c r="B215" s="372"/>
      <c r="C215" s="340"/>
      <c r="D215" s="340"/>
      <c r="E215" s="340"/>
      <c r="F215" s="333">
        <v>2</v>
      </c>
      <c r="G215" s="318"/>
      <c r="H215" s="359" t="s">
        <v>1525</v>
      </c>
      <c r="I215" s="359"/>
      <c r="J215" s="359"/>
      <c r="K215" s="373"/>
    </row>
    <row r="216" spans="2:11" s="1" customFormat="1" ht="15" customHeight="1">
      <c r="B216" s="372"/>
      <c r="C216" s="340"/>
      <c r="D216" s="340"/>
      <c r="E216" s="340"/>
      <c r="F216" s="333">
        <v>3</v>
      </c>
      <c r="G216" s="318"/>
      <c r="H216" s="359" t="s">
        <v>1526</v>
      </c>
      <c r="I216" s="359"/>
      <c r="J216" s="359"/>
      <c r="K216" s="373"/>
    </row>
    <row r="217" spans="2:11" s="1" customFormat="1" ht="15" customHeight="1">
      <c r="B217" s="372"/>
      <c r="C217" s="340"/>
      <c r="D217" s="340"/>
      <c r="E217" s="340"/>
      <c r="F217" s="333">
        <v>4</v>
      </c>
      <c r="G217" s="318"/>
      <c r="H217" s="359" t="s">
        <v>1527</v>
      </c>
      <c r="I217" s="359"/>
      <c r="J217" s="359"/>
      <c r="K217" s="373"/>
    </row>
    <row r="218" spans="2:11" s="1" customFormat="1" ht="12.75" customHeight="1">
      <c r="B218" s="376"/>
      <c r="C218" s="377"/>
      <c r="D218" s="377"/>
      <c r="E218" s="377"/>
      <c r="F218" s="377"/>
      <c r="G218" s="377"/>
      <c r="H218" s="377"/>
      <c r="I218" s="377"/>
      <c r="J218" s="377"/>
      <c r="K218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159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161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321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ROUND(J97,2)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ROUND((SUM(BE97:BE160)),2)</f>
        <v>0</v>
      </c>
      <c r="G37" s="40"/>
      <c r="H37" s="40"/>
      <c r="I37" s="167">
        <v>0.21</v>
      </c>
      <c r="J37" s="166">
        <f>ROUND(((SUM(BE97:BE160))*I37),2)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ROUND((SUM(BF97:BF160)),2)</f>
        <v>0</v>
      </c>
      <c r="G38" s="40"/>
      <c r="H38" s="40"/>
      <c r="I38" s="167">
        <v>0.15</v>
      </c>
      <c r="J38" s="166">
        <f>ROUND(((SUM(BF97:BF160))*I38),2)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ROUND((SUM(BG97:BG160)),2)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ROUND((SUM(BH97:BH160)),2)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ROUND((SUM(BI97:BI160)),2)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159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161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A1.01.02 - SO 101_Chodník_nové konstrukce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J97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J98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322</v>
      </c>
      <c r="E69" s="198"/>
      <c r="F69" s="198"/>
      <c r="G69" s="198"/>
      <c r="H69" s="198"/>
      <c r="I69" s="199"/>
      <c r="J69" s="200">
        <f>J99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171</v>
      </c>
      <c r="E70" s="198"/>
      <c r="F70" s="198"/>
      <c r="G70" s="198"/>
      <c r="H70" s="198"/>
      <c r="I70" s="199"/>
      <c r="J70" s="200">
        <f>J139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6"/>
      <c r="C71" s="126"/>
      <c r="D71" s="197" t="s">
        <v>323</v>
      </c>
      <c r="E71" s="198"/>
      <c r="F71" s="198"/>
      <c r="G71" s="198"/>
      <c r="H71" s="198"/>
      <c r="I71" s="199"/>
      <c r="J71" s="200">
        <f>J154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89"/>
      <c r="C72" s="190"/>
      <c r="D72" s="191" t="s">
        <v>324</v>
      </c>
      <c r="E72" s="192"/>
      <c r="F72" s="192"/>
      <c r="G72" s="192"/>
      <c r="H72" s="192"/>
      <c r="I72" s="193"/>
      <c r="J72" s="194">
        <f>J157</f>
        <v>0</v>
      </c>
      <c r="K72" s="190"/>
      <c r="L72" s="19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96"/>
      <c r="C73" s="126"/>
      <c r="D73" s="197" t="s">
        <v>325</v>
      </c>
      <c r="E73" s="198"/>
      <c r="F73" s="198"/>
      <c r="G73" s="198"/>
      <c r="H73" s="198"/>
      <c r="I73" s="199"/>
      <c r="J73" s="200">
        <f>J158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150"/>
      <c r="J74" s="42"/>
      <c r="K74" s="42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178"/>
      <c r="J75" s="62"/>
      <c r="K75" s="6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181"/>
      <c r="J79" s="64"/>
      <c r="K79" s="64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4" t="s">
        <v>173</v>
      </c>
      <c r="D80" s="42"/>
      <c r="E80" s="42"/>
      <c r="F80" s="42"/>
      <c r="G80" s="42"/>
      <c r="H80" s="42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16</v>
      </c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82" t="str">
        <f>E7</f>
        <v>II/605 Mýto</v>
      </c>
      <c r="F83" s="33"/>
      <c r="G83" s="33"/>
      <c r="H83" s="33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2"/>
      <c r="C84" s="33" t="s">
        <v>158</v>
      </c>
      <c r="D84" s="23"/>
      <c r="E84" s="23"/>
      <c r="F84" s="23"/>
      <c r="G84" s="23"/>
      <c r="H84" s="23"/>
      <c r="I84" s="141"/>
      <c r="J84" s="23"/>
      <c r="K84" s="23"/>
      <c r="L84" s="21"/>
    </row>
    <row r="85" spans="2:12" s="1" customFormat="1" ht="16.5" customHeight="1">
      <c r="B85" s="22"/>
      <c r="C85" s="23"/>
      <c r="D85" s="23"/>
      <c r="E85" s="182" t="s">
        <v>159</v>
      </c>
      <c r="F85" s="23"/>
      <c r="G85" s="23"/>
      <c r="H85" s="23"/>
      <c r="I85" s="141"/>
      <c r="J85" s="23"/>
      <c r="K85" s="23"/>
      <c r="L85" s="21"/>
    </row>
    <row r="86" spans="2:12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141"/>
      <c r="J86" s="23"/>
      <c r="K86" s="23"/>
      <c r="L86" s="21"/>
    </row>
    <row r="87" spans="1:31" s="2" customFormat="1" ht="16.5" customHeight="1">
      <c r="A87" s="40"/>
      <c r="B87" s="41"/>
      <c r="C87" s="42"/>
      <c r="D87" s="42"/>
      <c r="E87" s="183" t="s">
        <v>161</v>
      </c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162</v>
      </c>
      <c r="D88" s="42"/>
      <c r="E88" s="42"/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A1.01.02 - SO 101_Chodník_nové konstrukce</v>
      </c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3" t="s">
        <v>22</v>
      </c>
      <c r="D91" s="42"/>
      <c r="E91" s="42"/>
      <c r="F91" s="28" t="str">
        <f>F16</f>
        <v>Mýto v Čechách</v>
      </c>
      <c r="G91" s="42"/>
      <c r="H91" s="42"/>
      <c r="I91" s="153" t="s">
        <v>24</v>
      </c>
      <c r="J91" s="74" t="str">
        <f>IF(J16="","",J16)</f>
        <v>4. 3. 2020</v>
      </c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3" t="s">
        <v>30</v>
      </c>
      <c r="D93" s="42"/>
      <c r="E93" s="42"/>
      <c r="F93" s="28" t="str">
        <f>E19</f>
        <v>Město Mýto</v>
      </c>
      <c r="G93" s="42"/>
      <c r="H93" s="42"/>
      <c r="I93" s="153" t="s">
        <v>37</v>
      </c>
      <c r="J93" s="38" t="str">
        <f>E25</f>
        <v>Road Project s.r.o.</v>
      </c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35</v>
      </c>
      <c r="D94" s="42"/>
      <c r="E94" s="42"/>
      <c r="F94" s="28" t="str">
        <f>IF(E22="","",E22)</f>
        <v>Vyplň údaj</v>
      </c>
      <c r="G94" s="42"/>
      <c r="H94" s="42"/>
      <c r="I94" s="153" t="s">
        <v>40</v>
      </c>
      <c r="J94" s="38" t="str">
        <f>E28</f>
        <v>Area Projekt s.r.o.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0"/>
      <c r="J95" s="42"/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202"/>
      <c r="B96" s="203"/>
      <c r="C96" s="204" t="s">
        <v>174</v>
      </c>
      <c r="D96" s="205" t="s">
        <v>63</v>
      </c>
      <c r="E96" s="205" t="s">
        <v>59</v>
      </c>
      <c r="F96" s="205" t="s">
        <v>60</v>
      </c>
      <c r="G96" s="205" t="s">
        <v>175</v>
      </c>
      <c r="H96" s="205" t="s">
        <v>176</v>
      </c>
      <c r="I96" s="206" t="s">
        <v>177</v>
      </c>
      <c r="J96" s="205" t="s">
        <v>166</v>
      </c>
      <c r="K96" s="207" t="s">
        <v>178</v>
      </c>
      <c r="L96" s="208"/>
      <c r="M96" s="94" t="s">
        <v>32</v>
      </c>
      <c r="N96" s="95" t="s">
        <v>48</v>
      </c>
      <c r="O96" s="95" t="s">
        <v>179</v>
      </c>
      <c r="P96" s="95" t="s">
        <v>180</v>
      </c>
      <c r="Q96" s="95" t="s">
        <v>181</v>
      </c>
      <c r="R96" s="95" t="s">
        <v>182</v>
      </c>
      <c r="S96" s="95" t="s">
        <v>183</v>
      </c>
      <c r="T96" s="96" t="s">
        <v>184</v>
      </c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</row>
    <row r="97" spans="1:63" s="2" customFormat="1" ht="22.8" customHeight="1">
      <c r="A97" s="40"/>
      <c r="B97" s="41"/>
      <c r="C97" s="101" t="s">
        <v>185</v>
      </c>
      <c r="D97" s="42"/>
      <c r="E97" s="42"/>
      <c r="F97" s="42"/>
      <c r="G97" s="42"/>
      <c r="H97" s="42"/>
      <c r="I97" s="150"/>
      <c r="J97" s="209">
        <f>BK97</f>
        <v>0</v>
      </c>
      <c r="K97" s="42"/>
      <c r="L97" s="46"/>
      <c r="M97" s="97"/>
      <c r="N97" s="210"/>
      <c r="O97" s="98"/>
      <c r="P97" s="211">
        <f>P98+P157</f>
        <v>0</v>
      </c>
      <c r="Q97" s="98"/>
      <c r="R97" s="211">
        <f>R98+R157</f>
        <v>343.4245409</v>
      </c>
      <c r="S97" s="98"/>
      <c r="T97" s="212">
        <f>T98+T157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77</v>
      </c>
      <c r="AU97" s="18" t="s">
        <v>167</v>
      </c>
      <c r="BK97" s="213">
        <f>BK98+BK157</f>
        <v>0</v>
      </c>
    </row>
    <row r="98" spans="1:63" s="12" customFormat="1" ht="25.9" customHeight="1">
      <c r="A98" s="12"/>
      <c r="B98" s="214"/>
      <c r="C98" s="215"/>
      <c r="D98" s="216" t="s">
        <v>77</v>
      </c>
      <c r="E98" s="217" t="s">
        <v>186</v>
      </c>
      <c r="F98" s="217" t="s">
        <v>187</v>
      </c>
      <c r="G98" s="215"/>
      <c r="H98" s="215"/>
      <c r="I98" s="218"/>
      <c r="J98" s="219">
        <f>BK98</f>
        <v>0</v>
      </c>
      <c r="K98" s="215"/>
      <c r="L98" s="220"/>
      <c r="M98" s="221"/>
      <c r="N98" s="222"/>
      <c r="O98" s="222"/>
      <c r="P98" s="223">
        <f>P99+P139+P154</f>
        <v>0</v>
      </c>
      <c r="Q98" s="222"/>
      <c r="R98" s="223">
        <f>R99+R139+R154</f>
        <v>343.4245409</v>
      </c>
      <c r="S98" s="222"/>
      <c r="T98" s="224">
        <f>T99+T139+T154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5" t="s">
        <v>85</v>
      </c>
      <c r="AT98" s="226" t="s">
        <v>77</v>
      </c>
      <c r="AU98" s="226" t="s">
        <v>78</v>
      </c>
      <c r="AY98" s="225" t="s">
        <v>188</v>
      </c>
      <c r="BK98" s="227">
        <f>BK99+BK139+BK154</f>
        <v>0</v>
      </c>
    </row>
    <row r="99" spans="1:63" s="12" customFormat="1" ht="22.8" customHeight="1">
      <c r="A99" s="12"/>
      <c r="B99" s="214"/>
      <c r="C99" s="215"/>
      <c r="D99" s="216" t="s">
        <v>77</v>
      </c>
      <c r="E99" s="228" t="s">
        <v>217</v>
      </c>
      <c r="F99" s="228" t="s">
        <v>326</v>
      </c>
      <c r="G99" s="215"/>
      <c r="H99" s="215"/>
      <c r="I99" s="218"/>
      <c r="J99" s="229">
        <f>BK99</f>
        <v>0</v>
      </c>
      <c r="K99" s="215"/>
      <c r="L99" s="220"/>
      <c r="M99" s="221"/>
      <c r="N99" s="222"/>
      <c r="O99" s="222"/>
      <c r="P99" s="223">
        <f>SUM(P100:P138)</f>
        <v>0</v>
      </c>
      <c r="Q99" s="222"/>
      <c r="R99" s="223">
        <f>SUM(R100:R138)</f>
        <v>226.65021050000001</v>
      </c>
      <c r="S99" s="222"/>
      <c r="T99" s="224">
        <f>SUM(T100:T138)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85</v>
      </c>
      <c r="AT99" s="226" t="s">
        <v>77</v>
      </c>
      <c r="AU99" s="226" t="s">
        <v>85</v>
      </c>
      <c r="AY99" s="225" t="s">
        <v>188</v>
      </c>
      <c r="BK99" s="227">
        <f>SUM(BK100:BK138)</f>
        <v>0</v>
      </c>
    </row>
    <row r="100" spans="1:65" s="2" customFormat="1" ht="16.5" customHeight="1">
      <c r="A100" s="40"/>
      <c r="B100" s="41"/>
      <c r="C100" s="230" t="s">
        <v>85</v>
      </c>
      <c r="D100" s="230" t="s">
        <v>190</v>
      </c>
      <c r="E100" s="231" t="s">
        <v>327</v>
      </c>
      <c r="F100" s="232" t="s">
        <v>328</v>
      </c>
      <c r="G100" s="233" t="s">
        <v>193</v>
      </c>
      <c r="H100" s="234">
        <v>1173.85</v>
      </c>
      <c r="I100" s="235"/>
      <c r="J100" s="236">
        <f>ROUND(I100*H100,2)</f>
        <v>0</v>
      </c>
      <c r="K100" s="232" t="s">
        <v>194</v>
      </c>
      <c r="L100" s="46"/>
      <c r="M100" s="237" t="s">
        <v>32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195</v>
      </c>
      <c r="AT100" s="241" t="s">
        <v>190</v>
      </c>
      <c r="AU100" s="241" t="s">
        <v>87</v>
      </c>
      <c r="AY100" s="18" t="s">
        <v>188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8" t="s">
        <v>85</v>
      </c>
      <c r="BK100" s="242">
        <f>ROUND(I100*H100,2)</f>
        <v>0</v>
      </c>
      <c r="BL100" s="18" t="s">
        <v>195</v>
      </c>
      <c r="BM100" s="241" t="s">
        <v>329</v>
      </c>
    </row>
    <row r="101" spans="1:47" s="2" customFormat="1" ht="12">
      <c r="A101" s="40"/>
      <c r="B101" s="41"/>
      <c r="C101" s="42"/>
      <c r="D101" s="243" t="s">
        <v>197</v>
      </c>
      <c r="E101" s="42"/>
      <c r="F101" s="244" t="s">
        <v>330</v>
      </c>
      <c r="G101" s="42"/>
      <c r="H101" s="42"/>
      <c r="I101" s="150"/>
      <c r="J101" s="42"/>
      <c r="K101" s="42"/>
      <c r="L101" s="46"/>
      <c r="M101" s="245"/>
      <c r="N101" s="24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197</v>
      </c>
      <c r="AU101" s="18" t="s">
        <v>87</v>
      </c>
    </row>
    <row r="102" spans="1:51" s="14" customFormat="1" ht="12">
      <c r="A102" s="14"/>
      <c r="B102" s="258"/>
      <c r="C102" s="259"/>
      <c r="D102" s="243" t="s">
        <v>199</v>
      </c>
      <c r="E102" s="260" t="s">
        <v>32</v>
      </c>
      <c r="F102" s="261" t="s">
        <v>331</v>
      </c>
      <c r="G102" s="259"/>
      <c r="H102" s="260" t="s">
        <v>32</v>
      </c>
      <c r="I102" s="262"/>
      <c r="J102" s="259"/>
      <c r="K102" s="259"/>
      <c r="L102" s="263"/>
      <c r="M102" s="264"/>
      <c r="N102" s="265"/>
      <c r="O102" s="265"/>
      <c r="P102" s="265"/>
      <c r="Q102" s="265"/>
      <c r="R102" s="265"/>
      <c r="S102" s="265"/>
      <c r="T102" s="26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67" t="s">
        <v>199</v>
      </c>
      <c r="AU102" s="267" t="s">
        <v>87</v>
      </c>
      <c r="AV102" s="14" t="s">
        <v>85</v>
      </c>
      <c r="AW102" s="14" t="s">
        <v>39</v>
      </c>
      <c r="AX102" s="14" t="s">
        <v>78</v>
      </c>
      <c r="AY102" s="267" t="s">
        <v>188</v>
      </c>
    </row>
    <row r="103" spans="1:51" s="13" customFormat="1" ht="12">
      <c r="A103" s="13"/>
      <c r="B103" s="247"/>
      <c r="C103" s="248"/>
      <c r="D103" s="243" t="s">
        <v>199</v>
      </c>
      <c r="E103" s="249" t="s">
        <v>32</v>
      </c>
      <c r="F103" s="250" t="s">
        <v>332</v>
      </c>
      <c r="G103" s="248"/>
      <c r="H103" s="251">
        <v>832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7" t="s">
        <v>199</v>
      </c>
      <c r="AU103" s="257" t="s">
        <v>87</v>
      </c>
      <c r="AV103" s="13" t="s">
        <v>87</v>
      </c>
      <c r="AW103" s="13" t="s">
        <v>39</v>
      </c>
      <c r="AX103" s="13" t="s">
        <v>78</v>
      </c>
      <c r="AY103" s="257" t="s">
        <v>188</v>
      </c>
    </row>
    <row r="104" spans="1:51" s="13" customFormat="1" ht="12">
      <c r="A104" s="13"/>
      <c r="B104" s="247"/>
      <c r="C104" s="248"/>
      <c r="D104" s="243" t="s">
        <v>199</v>
      </c>
      <c r="E104" s="249" t="s">
        <v>32</v>
      </c>
      <c r="F104" s="250" t="s">
        <v>333</v>
      </c>
      <c r="G104" s="248"/>
      <c r="H104" s="251">
        <v>13.01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7" t="s">
        <v>199</v>
      </c>
      <c r="AU104" s="257" t="s">
        <v>87</v>
      </c>
      <c r="AV104" s="13" t="s">
        <v>87</v>
      </c>
      <c r="AW104" s="13" t="s">
        <v>39</v>
      </c>
      <c r="AX104" s="13" t="s">
        <v>78</v>
      </c>
      <c r="AY104" s="257" t="s">
        <v>188</v>
      </c>
    </row>
    <row r="105" spans="1:51" s="13" customFormat="1" ht="12">
      <c r="A105" s="13"/>
      <c r="B105" s="247"/>
      <c r="C105" s="248"/>
      <c r="D105" s="243" t="s">
        <v>199</v>
      </c>
      <c r="E105" s="249" t="s">
        <v>32</v>
      </c>
      <c r="F105" s="250" t="s">
        <v>334</v>
      </c>
      <c r="G105" s="248"/>
      <c r="H105" s="251">
        <v>270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7" t="s">
        <v>199</v>
      </c>
      <c r="AU105" s="257" t="s">
        <v>87</v>
      </c>
      <c r="AV105" s="13" t="s">
        <v>87</v>
      </c>
      <c r="AW105" s="13" t="s">
        <v>39</v>
      </c>
      <c r="AX105" s="13" t="s">
        <v>78</v>
      </c>
      <c r="AY105" s="257" t="s">
        <v>188</v>
      </c>
    </row>
    <row r="106" spans="1:51" s="13" customFormat="1" ht="12">
      <c r="A106" s="13"/>
      <c r="B106" s="247"/>
      <c r="C106" s="248"/>
      <c r="D106" s="243" t="s">
        <v>199</v>
      </c>
      <c r="E106" s="249" t="s">
        <v>32</v>
      </c>
      <c r="F106" s="250" t="s">
        <v>335</v>
      </c>
      <c r="G106" s="248"/>
      <c r="H106" s="251">
        <v>58.84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7" t="s">
        <v>199</v>
      </c>
      <c r="AU106" s="257" t="s">
        <v>87</v>
      </c>
      <c r="AV106" s="13" t="s">
        <v>87</v>
      </c>
      <c r="AW106" s="13" t="s">
        <v>39</v>
      </c>
      <c r="AX106" s="13" t="s">
        <v>78</v>
      </c>
      <c r="AY106" s="257" t="s">
        <v>188</v>
      </c>
    </row>
    <row r="107" spans="1:51" s="15" customFormat="1" ht="12">
      <c r="A107" s="15"/>
      <c r="B107" s="268"/>
      <c r="C107" s="269"/>
      <c r="D107" s="243" t="s">
        <v>199</v>
      </c>
      <c r="E107" s="270" t="s">
        <v>32</v>
      </c>
      <c r="F107" s="271" t="s">
        <v>236</v>
      </c>
      <c r="G107" s="269"/>
      <c r="H107" s="272">
        <v>1173.85</v>
      </c>
      <c r="I107" s="273"/>
      <c r="J107" s="269"/>
      <c r="K107" s="269"/>
      <c r="L107" s="274"/>
      <c r="M107" s="275"/>
      <c r="N107" s="276"/>
      <c r="O107" s="276"/>
      <c r="P107" s="276"/>
      <c r="Q107" s="276"/>
      <c r="R107" s="276"/>
      <c r="S107" s="276"/>
      <c r="T107" s="277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78" t="s">
        <v>199</v>
      </c>
      <c r="AU107" s="278" t="s">
        <v>87</v>
      </c>
      <c r="AV107" s="15" t="s">
        <v>195</v>
      </c>
      <c r="AW107" s="15" t="s">
        <v>39</v>
      </c>
      <c r="AX107" s="15" t="s">
        <v>85</v>
      </c>
      <c r="AY107" s="278" t="s">
        <v>188</v>
      </c>
    </row>
    <row r="108" spans="1:65" s="2" customFormat="1" ht="16.5" customHeight="1">
      <c r="A108" s="40"/>
      <c r="B108" s="41"/>
      <c r="C108" s="230" t="s">
        <v>87</v>
      </c>
      <c r="D108" s="230" t="s">
        <v>190</v>
      </c>
      <c r="E108" s="231" t="s">
        <v>336</v>
      </c>
      <c r="F108" s="232" t="s">
        <v>337</v>
      </c>
      <c r="G108" s="233" t="s">
        <v>193</v>
      </c>
      <c r="H108" s="234">
        <v>845.01</v>
      </c>
      <c r="I108" s="235"/>
      <c r="J108" s="236">
        <f>ROUND(I108*H108,2)</f>
        <v>0</v>
      </c>
      <c r="K108" s="232" t="s">
        <v>194</v>
      </c>
      <c r="L108" s="46"/>
      <c r="M108" s="237" t="s">
        <v>32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195</v>
      </c>
      <c r="AT108" s="241" t="s">
        <v>190</v>
      </c>
      <c r="AU108" s="241" t="s">
        <v>87</v>
      </c>
      <c r="AY108" s="18" t="s">
        <v>188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8" t="s">
        <v>85</v>
      </c>
      <c r="BK108" s="242">
        <f>ROUND(I108*H108,2)</f>
        <v>0</v>
      </c>
      <c r="BL108" s="18" t="s">
        <v>195</v>
      </c>
      <c r="BM108" s="241" t="s">
        <v>338</v>
      </c>
    </row>
    <row r="109" spans="1:47" s="2" customFormat="1" ht="12">
      <c r="A109" s="40"/>
      <c r="B109" s="41"/>
      <c r="C109" s="42"/>
      <c r="D109" s="243" t="s">
        <v>197</v>
      </c>
      <c r="E109" s="42"/>
      <c r="F109" s="244" t="s">
        <v>339</v>
      </c>
      <c r="G109" s="42"/>
      <c r="H109" s="42"/>
      <c r="I109" s="150"/>
      <c r="J109" s="42"/>
      <c r="K109" s="42"/>
      <c r="L109" s="46"/>
      <c r="M109" s="245"/>
      <c r="N109" s="24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197</v>
      </c>
      <c r="AU109" s="18" t="s">
        <v>87</v>
      </c>
    </row>
    <row r="110" spans="1:51" s="14" customFormat="1" ht="12">
      <c r="A110" s="14"/>
      <c r="B110" s="258"/>
      <c r="C110" s="259"/>
      <c r="D110" s="243" t="s">
        <v>199</v>
      </c>
      <c r="E110" s="260" t="s">
        <v>32</v>
      </c>
      <c r="F110" s="261" t="s">
        <v>340</v>
      </c>
      <c r="G110" s="259"/>
      <c r="H110" s="260" t="s">
        <v>32</v>
      </c>
      <c r="I110" s="262"/>
      <c r="J110" s="259"/>
      <c r="K110" s="259"/>
      <c r="L110" s="263"/>
      <c r="M110" s="264"/>
      <c r="N110" s="265"/>
      <c r="O110" s="265"/>
      <c r="P110" s="265"/>
      <c r="Q110" s="265"/>
      <c r="R110" s="265"/>
      <c r="S110" s="265"/>
      <c r="T110" s="26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7" t="s">
        <v>199</v>
      </c>
      <c r="AU110" s="267" t="s">
        <v>87</v>
      </c>
      <c r="AV110" s="14" t="s">
        <v>85</v>
      </c>
      <c r="AW110" s="14" t="s">
        <v>39</v>
      </c>
      <c r="AX110" s="14" t="s">
        <v>78</v>
      </c>
      <c r="AY110" s="267" t="s">
        <v>188</v>
      </c>
    </row>
    <row r="111" spans="1:51" s="13" customFormat="1" ht="12">
      <c r="A111" s="13"/>
      <c r="B111" s="247"/>
      <c r="C111" s="248"/>
      <c r="D111" s="243" t="s">
        <v>199</v>
      </c>
      <c r="E111" s="249" t="s">
        <v>32</v>
      </c>
      <c r="F111" s="250" t="s">
        <v>332</v>
      </c>
      <c r="G111" s="248"/>
      <c r="H111" s="251">
        <v>832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7" t="s">
        <v>199</v>
      </c>
      <c r="AU111" s="257" t="s">
        <v>87</v>
      </c>
      <c r="AV111" s="13" t="s">
        <v>87</v>
      </c>
      <c r="AW111" s="13" t="s">
        <v>39</v>
      </c>
      <c r="AX111" s="13" t="s">
        <v>78</v>
      </c>
      <c r="AY111" s="257" t="s">
        <v>188</v>
      </c>
    </row>
    <row r="112" spans="1:51" s="13" customFormat="1" ht="12">
      <c r="A112" s="13"/>
      <c r="B112" s="247"/>
      <c r="C112" s="248"/>
      <c r="D112" s="243" t="s">
        <v>199</v>
      </c>
      <c r="E112" s="249" t="s">
        <v>32</v>
      </c>
      <c r="F112" s="250" t="s">
        <v>333</v>
      </c>
      <c r="G112" s="248"/>
      <c r="H112" s="251">
        <v>13.01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7" t="s">
        <v>199</v>
      </c>
      <c r="AU112" s="257" t="s">
        <v>87</v>
      </c>
      <c r="AV112" s="13" t="s">
        <v>87</v>
      </c>
      <c r="AW112" s="13" t="s">
        <v>39</v>
      </c>
      <c r="AX112" s="13" t="s">
        <v>78</v>
      </c>
      <c r="AY112" s="257" t="s">
        <v>188</v>
      </c>
    </row>
    <row r="113" spans="1:51" s="15" customFormat="1" ht="12">
      <c r="A113" s="15"/>
      <c r="B113" s="268"/>
      <c r="C113" s="269"/>
      <c r="D113" s="243" t="s">
        <v>199</v>
      </c>
      <c r="E113" s="270" t="s">
        <v>32</v>
      </c>
      <c r="F113" s="271" t="s">
        <v>236</v>
      </c>
      <c r="G113" s="269"/>
      <c r="H113" s="272">
        <v>845.01</v>
      </c>
      <c r="I113" s="273"/>
      <c r="J113" s="269"/>
      <c r="K113" s="269"/>
      <c r="L113" s="274"/>
      <c r="M113" s="275"/>
      <c r="N113" s="276"/>
      <c r="O113" s="276"/>
      <c r="P113" s="276"/>
      <c r="Q113" s="276"/>
      <c r="R113" s="276"/>
      <c r="S113" s="276"/>
      <c r="T113" s="27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8" t="s">
        <v>199</v>
      </c>
      <c r="AU113" s="278" t="s">
        <v>87</v>
      </c>
      <c r="AV113" s="15" t="s">
        <v>195</v>
      </c>
      <c r="AW113" s="15" t="s">
        <v>39</v>
      </c>
      <c r="AX113" s="15" t="s">
        <v>85</v>
      </c>
      <c r="AY113" s="278" t="s">
        <v>188</v>
      </c>
    </row>
    <row r="114" spans="1:65" s="2" customFormat="1" ht="21.75" customHeight="1">
      <c r="A114" s="40"/>
      <c r="B114" s="41"/>
      <c r="C114" s="230" t="s">
        <v>95</v>
      </c>
      <c r="D114" s="230" t="s">
        <v>190</v>
      </c>
      <c r="E114" s="231" t="s">
        <v>341</v>
      </c>
      <c r="F114" s="232" t="s">
        <v>342</v>
      </c>
      <c r="G114" s="233" t="s">
        <v>193</v>
      </c>
      <c r="H114" s="234">
        <v>845.01</v>
      </c>
      <c r="I114" s="235"/>
      <c r="J114" s="236">
        <f>ROUND(I114*H114,2)</f>
        <v>0</v>
      </c>
      <c r="K114" s="232" t="s">
        <v>194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0.08425</v>
      </c>
      <c r="R114" s="239">
        <f>Q114*H114</f>
        <v>71.1920925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195</v>
      </c>
      <c r="AT114" s="241" t="s">
        <v>190</v>
      </c>
      <c r="AU114" s="241" t="s">
        <v>87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195</v>
      </c>
      <c r="BM114" s="241" t="s">
        <v>343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344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87</v>
      </c>
    </row>
    <row r="116" spans="1:51" s="13" customFormat="1" ht="12">
      <c r="A116" s="13"/>
      <c r="B116" s="247"/>
      <c r="C116" s="248"/>
      <c r="D116" s="243" t="s">
        <v>199</v>
      </c>
      <c r="E116" s="249" t="s">
        <v>32</v>
      </c>
      <c r="F116" s="250" t="s">
        <v>332</v>
      </c>
      <c r="G116" s="248"/>
      <c r="H116" s="251">
        <v>832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7" t="s">
        <v>199</v>
      </c>
      <c r="AU116" s="257" t="s">
        <v>87</v>
      </c>
      <c r="AV116" s="13" t="s">
        <v>87</v>
      </c>
      <c r="AW116" s="13" t="s">
        <v>39</v>
      </c>
      <c r="AX116" s="13" t="s">
        <v>78</v>
      </c>
      <c r="AY116" s="257" t="s">
        <v>188</v>
      </c>
    </row>
    <row r="117" spans="1:51" s="13" customFormat="1" ht="12">
      <c r="A117" s="13"/>
      <c r="B117" s="247"/>
      <c r="C117" s="248"/>
      <c r="D117" s="243" t="s">
        <v>199</v>
      </c>
      <c r="E117" s="249" t="s">
        <v>32</v>
      </c>
      <c r="F117" s="250" t="s">
        <v>333</v>
      </c>
      <c r="G117" s="248"/>
      <c r="H117" s="251">
        <v>13.01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7" t="s">
        <v>199</v>
      </c>
      <c r="AU117" s="257" t="s">
        <v>87</v>
      </c>
      <c r="AV117" s="13" t="s">
        <v>87</v>
      </c>
      <c r="AW117" s="13" t="s">
        <v>39</v>
      </c>
      <c r="AX117" s="13" t="s">
        <v>78</v>
      </c>
      <c r="AY117" s="257" t="s">
        <v>188</v>
      </c>
    </row>
    <row r="118" spans="1:51" s="15" customFormat="1" ht="12">
      <c r="A118" s="15"/>
      <c r="B118" s="268"/>
      <c r="C118" s="269"/>
      <c r="D118" s="243" t="s">
        <v>199</v>
      </c>
      <c r="E118" s="270" t="s">
        <v>32</v>
      </c>
      <c r="F118" s="271" t="s">
        <v>236</v>
      </c>
      <c r="G118" s="269"/>
      <c r="H118" s="272">
        <v>845.01</v>
      </c>
      <c r="I118" s="273"/>
      <c r="J118" s="269"/>
      <c r="K118" s="269"/>
      <c r="L118" s="274"/>
      <c r="M118" s="275"/>
      <c r="N118" s="276"/>
      <c r="O118" s="276"/>
      <c r="P118" s="276"/>
      <c r="Q118" s="276"/>
      <c r="R118" s="276"/>
      <c r="S118" s="276"/>
      <c r="T118" s="27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8" t="s">
        <v>199</v>
      </c>
      <c r="AU118" s="278" t="s">
        <v>87</v>
      </c>
      <c r="AV118" s="15" t="s">
        <v>195</v>
      </c>
      <c r="AW118" s="15" t="s">
        <v>39</v>
      </c>
      <c r="AX118" s="15" t="s">
        <v>85</v>
      </c>
      <c r="AY118" s="278" t="s">
        <v>188</v>
      </c>
    </row>
    <row r="119" spans="1:65" s="2" customFormat="1" ht="16.5" customHeight="1">
      <c r="A119" s="40"/>
      <c r="B119" s="41"/>
      <c r="C119" s="283" t="s">
        <v>195</v>
      </c>
      <c r="D119" s="283" t="s">
        <v>345</v>
      </c>
      <c r="E119" s="284" t="s">
        <v>346</v>
      </c>
      <c r="F119" s="285" t="s">
        <v>347</v>
      </c>
      <c r="G119" s="286" t="s">
        <v>193</v>
      </c>
      <c r="H119" s="287">
        <v>840.32</v>
      </c>
      <c r="I119" s="288"/>
      <c r="J119" s="289">
        <f>ROUND(I119*H119,2)</f>
        <v>0</v>
      </c>
      <c r="K119" s="285" t="s">
        <v>194</v>
      </c>
      <c r="L119" s="290"/>
      <c r="M119" s="291" t="s">
        <v>32</v>
      </c>
      <c r="N119" s="292" t="s">
        <v>49</v>
      </c>
      <c r="O119" s="86"/>
      <c r="P119" s="239">
        <f>O119*H119</f>
        <v>0</v>
      </c>
      <c r="Q119" s="239">
        <v>0.131</v>
      </c>
      <c r="R119" s="239">
        <f>Q119*H119</f>
        <v>110.08192000000001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237</v>
      </c>
      <c r="AT119" s="241" t="s">
        <v>345</v>
      </c>
      <c r="AU119" s="241" t="s">
        <v>87</v>
      </c>
      <c r="AY119" s="18" t="s">
        <v>188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8" t="s">
        <v>85</v>
      </c>
      <c r="BK119" s="242">
        <f>ROUND(I119*H119,2)</f>
        <v>0</v>
      </c>
      <c r="BL119" s="18" t="s">
        <v>195</v>
      </c>
      <c r="BM119" s="241" t="s">
        <v>348</v>
      </c>
    </row>
    <row r="120" spans="1:47" s="2" customFormat="1" ht="12">
      <c r="A120" s="40"/>
      <c r="B120" s="41"/>
      <c r="C120" s="42"/>
      <c r="D120" s="243" t="s">
        <v>197</v>
      </c>
      <c r="E120" s="42"/>
      <c r="F120" s="244" t="s">
        <v>347</v>
      </c>
      <c r="G120" s="42"/>
      <c r="H120" s="42"/>
      <c r="I120" s="150"/>
      <c r="J120" s="42"/>
      <c r="K120" s="42"/>
      <c r="L120" s="46"/>
      <c r="M120" s="245"/>
      <c r="N120" s="24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197</v>
      </c>
      <c r="AU120" s="18" t="s">
        <v>87</v>
      </c>
    </row>
    <row r="121" spans="1:51" s="13" customFormat="1" ht="12">
      <c r="A121" s="13"/>
      <c r="B121" s="247"/>
      <c r="C121" s="248"/>
      <c r="D121" s="243" t="s">
        <v>199</v>
      </c>
      <c r="E121" s="248"/>
      <c r="F121" s="250" t="s">
        <v>349</v>
      </c>
      <c r="G121" s="248"/>
      <c r="H121" s="251">
        <v>840.32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7" t="s">
        <v>199</v>
      </c>
      <c r="AU121" s="257" t="s">
        <v>87</v>
      </c>
      <c r="AV121" s="13" t="s">
        <v>87</v>
      </c>
      <c r="AW121" s="13" t="s">
        <v>4</v>
      </c>
      <c r="AX121" s="13" t="s">
        <v>85</v>
      </c>
      <c r="AY121" s="257" t="s">
        <v>188</v>
      </c>
    </row>
    <row r="122" spans="1:65" s="2" customFormat="1" ht="21.75" customHeight="1">
      <c r="A122" s="40"/>
      <c r="B122" s="41"/>
      <c r="C122" s="283" t="s">
        <v>217</v>
      </c>
      <c r="D122" s="283" t="s">
        <v>345</v>
      </c>
      <c r="E122" s="284" t="s">
        <v>350</v>
      </c>
      <c r="F122" s="285" t="s">
        <v>351</v>
      </c>
      <c r="G122" s="286" t="s">
        <v>193</v>
      </c>
      <c r="H122" s="287">
        <v>13.4</v>
      </c>
      <c r="I122" s="288"/>
      <c r="J122" s="289">
        <f>ROUND(I122*H122,2)</f>
        <v>0</v>
      </c>
      <c r="K122" s="285" t="s">
        <v>194</v>
      </c>
      <c r="L122" s="290"/>
      <c r="M122" s="291" t="s">
        <v>32</v>
      </c>
      <c r="N122" s="292" t="s">
        <v>49</v>
      </c>
      <c r="O122" s="86"/>
      <c r="P122" s="239">
        <f>O122*H122</f>
        <v>0</v>
      </c>
      <c r="Q122" s="239">
        <v>0.131</v>
      </c>
      <c r="R122" s="239">
        <f>Q122*H122</f>
        <v>1.7554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237</v>
      </c>
      <c r="AT122" s="241" t="s">
        <v>345</v>
      </c>
      <c r="AU122" s="241" t="s">
        <v>87</v>
      </c>
      <c r="AY122" s="18" t="s">
        <v>188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8" t="s">
        <v>85</v>
      </c>
      <c r="BK122" s="242">
        <f>ROUND(I122*H122,2)</f>
        <v>0</v>
      </c>
      <c r="BL122" s="18" t="s">
        <v>195</v>
      </c>
      <c r="BM122" s="241" t="s">
        <v>352</v>
      </c>
    </row>
    <row r="123" spans="1:47" s="2" customFormat="1" ht="12">
      <c r="A123" s="40"/>
      <c r="B123" s="41"/>
      <c r="C123" s="42"/>
      <c r="D123" s="243" t="s">
        <v>197</v>
      </c>
      <c r="E123" s="42"/>
      <c r="F123" s="244" t="s">
        <v>351</v>
      </c>
      <c r="G123" s="42"/>
      <c r="H123" s="42"/>
      <c r="I123" s="150"/>
      <c r="J123" s="42"/>
      <c r="K123" s="42"/>
      <c r="L123" s="46"/>
      <c r="M123" s="245"/>
      <c r="N123" s="24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197</v>
      </c>
      <c r="AU123" s="18" t="s">
        <v>87</v>
      </c>
    </row>
    <row r="124" spans="1:47" s="2" customFormat="1" ht="12">
      <c r="A124" s="40"/>
      <c r="B124" s="41"/>
      <c r="C124" s="42"/>
      <c r="D124" s="243" t="s">
        <v>302</v>
      </c>
      <c r="E124" s="42"/>
      <c r="F124" s="279" t="s">
        <v>353</v>
      </c>
      <c r="G124" s="42"/>
      <c r="H124" s="42"/>
      <c r="I124" s="150"/>
      <c r="J124" s="42"/>
      <c r="K124" s="42"/>
      <c r="L124" s="46"/>
      <c r="M124" s="245"/>
      <c r="N124" s="24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302</v>
      </c>
      <c r="AU124" s="18" t="s">
        <v>87</v>
      </c>
    </row>
    <row r="125" spans="1:51" s="13" customFormat="1" ht="12">
      <c r="A125" s="13"/>
      <c r="B125" s="247"/>
      <c r="C125" s="248"/>
      <c r="D125" s="243" t="s">
        <v>199</v>
      </c>
      <c r="E125" s="249" t="s">
        <v>32</v>
      </c>
      <c r="F125" s="250" t="s">
        <v>354</v>
      </c>
      <c r="G125" s="248"/>
      <c r="H125" s="251">
        <v>13.01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7" t="s">
        <v>199</v>
      </c>
      <c r="AU125" s="257" t="s">
        <v>87</v>
      </c>
      <c r="AV125" s="13" t="s">
        <v>87</v>
      </c>
      <c r="AW125" s="13" t="s">
        <v>39</v>
      </c>
      <c r="AX125" s="13" t="s">
        <v>85</v>
      </c>
      <c r="AY125" s="257" t="s">
        <v>188</v>
      </c>
    </row>
    <row r="126" spans="1:51" s="13" customFormat="1" ht="12">
      <c r="A126" s="13"/>
      <c r="B126" s="247"/>
      <c r="C126" s="248"/>
      <c r="D126" s="243" t="s">
        <v>199</v>
      </c>
      <c r="E126" s="248"/>
      <c r="F126" s="250" t="s">
        <v>355</v>
      </c>
      <c r="G126" s="248"/>
      <c r="H126" s="251">
        <v>13.4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7" t="s">
        <v>199</v>
      </c>
      <c r="AU126" s="257" t="s">
        <v>87</v>
      </c>
      <c r="AV126" s="13" t="s">
        <v>87</v>
      </c>
      <c r="AW126" s="13" t="s">
        <v>4</v>
      </c>
      <c r="AX126" s="13" t="s">
        <v>85</v>
      </c>
      <c r="AY126" s="257" t="s">
        <v>188</v>
      </c>
    </row>
    <row r="127" spans="1:65" s="2" customFormat="1" ht="21.75" customHeight="1">
      <c r="A127" s="40"/>
      <c r="B127" s="41"/>
      <c r="C127" s="230" t="s">
        <v>224</v>
      </c>
      <c r="D127" s="230" t="s">
        <v>190</v>
      </c>
      <c r="E127" s="231" t="s">
        <v>356</v>
      </c>
      <c r="F127" s="232" t="s">
        <v>357</v>
      </c>
      <c r="G127" s="233" t="s">
        <v>193</v>
      </c>
      <c r="H127" s="234">
        <v>164.42</v>
      </c>
      <c r="I127" s="235"/>
      <c r="J127" s="236">
        <f>ROUND(I127*H127,2)</f>
        <v>0</v>
      </c>
      <c r="K127" s="232" t="s">
        <v>194</v>
      </c>
      <c r="L127" s="46"/>
      <c r="M127" s="237" t="s">
        <v>32</v>
      </c>
      <c r="N127" s="238" t="s">
        <v>49</v>
      </c>
      <c r="O127" s="86"/>
      <c r="P127" s="239">
        <f>O127*H127</f>
        <v>0</v>
      </c>
      <c r="Q127" s="239">
        <v>0.08565</v>
      </c>
      <c r="R127" s="239">
        <f>Q127*H127</f>
        <v>14.082573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195</v>
      </c>
      <c r="AT127" s="241" t="s">
        <v>190</v>
      </c>
      <c r="AU127" s="241" t="s">
        <v>87</v>
      </c>
      <c r="AY127" s="18" t="s">
        <v>188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8" t="s">
        <v>85</v>
      </c>
      <c r="BK127" s="242">
        <f>ROUND(I127*H127,2)</f>
        <v>0</v>
      </c>
      <c r="BL127" s="18" t="s">
        <v>195</v>
      </c>
      <c r="BM127" s="241" t="s">
        <v>358</v>
      </c>
    </row>
    <row r="128" spans="1:47" s="2" customFormat="1" ht="12">
      <c r="A128" s="40"/>
      <c r="B128" s="41"/>
      <c r="C128" s="42"/>
      <c r="D128" s="243" t="s">
        <v>197</v>
      </c>
      <c r="E128" s="42"/>
      <c r="F128" s="244" t="s">
        <v>359</v>
      </c>
      <c r="G128" s="42"/>
      <c r="H128" s="42"/>
      <c r="I128" s="150"/>
      <c r="J128" s="42"/>
      <c r="K128" s="42"/>
      <c r="L128" s="46"/>
      <c r="M128" s="245"/>
      <c r="N128" s="24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197</v>
      </c>
      <c r="AU128" s="18" t="s">
        <v>87</v>
      </c>
    </row>
    <row r="129" spans="1:51" s="13" customFormat="1" ht="12">
      <c r="A129" s="13"/>
      <c r="B129" s="247"/>
      <c r="C129" s="248"/>
      <c r="D129" s="243" t="s">
        <v>199</v>
      </c>
      <c r="E129" s="249" t="s">
        <v>32</v>
      </c>
      <c r="F129" s="250" t="s">
        <v>360</v>
      </c>
      <c r="G129" s="248"/>
      <c r="H129" s="251">
        <v>135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7" t="s">
        <v>199</v>
      </c>
      <c r="AU129" s="257" t="s">
        <v>87</v>
      </c>
      <c r="AV129" s="13" t="s">
        <v>87</v>
      </c>
      <c r="AW129" s="13" t="s">
        <v>39</v>
      </c>
      <c r="AX129" s="13" t="s">
        <v>78</v>
      </c>
      <c r="AY129" s="257" t="s">
        <v>188</v>
      </c>
    </row>
    <row r="130" spans="1:51" s="13" customFormat="1" ht="12">
      <c r="A130" s="13"/>
      <c r="B130" s="247"/>
      <c r="C130" s="248"/>
      <c r="D130" s="243" t="s">
        <v>199</v>
      </c>
      <c r="E130" s="249" t="s">
        <v>32</v>
      </c>
      <c r="F130" s="250" t="s">
        <v>361</v>
      </c>
      <c r="G130" s="248"/>
      <c r="H130" s="251">
        <v>29.42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7" t="s">
        <v>199</v>
      </c>
      <c r="AU130" s="257" t="s">
        <v>87</v>
      </c>
      <c r="AV130" s="13" t="s">
        <v>87</v>
      </c>
      <c r="AW130" s="13" t="s">
        <v>39</v>
      </c>
      <c r="AX130" s="13" t="s">
        <v>78</v>
      </c>
      <c r="AY130" s="257" t="s">
        <v>188</v>
      </c>
    </row>
    <row r="131" spans="1:51" s="15" customFormat="1" ht="12">
      <c r="A131" s="15"/>
      <c r="B131" s="268"/>
      <c r="C131" s="269"/>
      <c r="D131" s="243" t="s">
        <v>199</v>
      </c>
      <c r="E131" s="270" t="s">
        <v>32</v>
      </c>
      <c r="F131" s="271" t="s">
        <v>236</v>
      </c>
      <c r="G131" s="269"/>
      <c r="H131" s="272">
        <v>164.42000000000002</v>
      </c>
      <c r="I131" s="273"/>
      <c r="J131" s="269"/>
      <c r="K131" s="269"/>
      <c r="L131" s="274"/>
      <c r="M131" s="275"/>
      <c r="N131" s="276"/>
      <c r="O131" s="276"/>
      <c r="P131" s="276"/>
      <c r="Q131" s="276"/>
      <c r="R131" s="276"/>
      <c r="S131" s="276"/>
      <c r="T131" s="27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8" t="s">
        <v>199</v>
      </c>
      <c r="AU131" s="278" t="s">
        <v>87</v>
      </c>
      <c r="AV131" s="15" t="s">
        <v>195</v>
      </c>
      <c r="AW131" s="15" t="s">
        <v>39</v>
      </c>
      <c r="AX131" s="15" t="s">
        <v>85</v>
      </c>
      <c r="AY131" s="278" t="s">
        <v>188</v>
      </c>
    </row>
    <row r="132" spans="1:65" s="2" customFormat="1" ht="16.5" customHeight="1">
      <c r="A132" s="40"/>
      <c r="B132" s="41"/>
      <c r="C132" s="283" t="s">
        <v>231</v>
      </c>
      <c r="D132" s="283" t="s">
        <v>345</v>
      </c>
      <c r="E132" s="284" t="s">
        <v>362</v>
      </c>
      <c r="F132" s="285" t="s">
        <v>363</v>
      </c>
      <c r="G132" s="286" t="s">
        <v>193</v>
      </c>
      <c r="H132" s="287">
        <v>137.7</v>
      </c>
      <c r="I132" s="288"/>
      <c r="J132" s="289">
        <f>ROUND(I132*H132,2)</f>
        <v>0</v>
      </c>
      <c r="K132" s="285" t="s">
        <v>194</v>
      </c>
      <c r="L132" s="290"/>
      <c r="M132" s="291" t="s">
        <v>32</v>
      </c>
      <c r="N132" s="292" t="s">
        <v>49</v>
      </c>
      <c r="O132" s="86"/>
      <c r="P132" s="239">
        <f>O132*H132</f>
        <v>0</v>
      </c>
      <c r="Q132" s="239">
        <v>0.176</v>
      </c>
      <c r="R132" s="239">
        <f>Q132*H132</f>
        <v>24.235199999999995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237</v>
      </c>
      <c r="AT132" s="241" t="s">
        <v>345</v>
      </c>
      <c r="AU132" s="241" t="s">
        <v>87</v>
      </c>
      <c r="AY132" s="18" t="s">
        <v>188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8" t="s">
        <v>85</v>
      </c>
      <c r="BK132" s="242">
        <f>ROUND(I132*H132,2)</f>
        <v>0</v>
      </c>
      <c r="BL132" s="18" t="s">
        <v>195</v>
      </c>
      <c r="BM132" s="241" t="s">
        <v>364</v>
      </c>
    </row>
    <row r="133" spans="1:47" s="2" customFormat="1" ht="12">
      <c r="A133" s="40"/>
      <c r="B133" s="41"/>
      <c r="C133" s="42"/>
      <c r="D133" s="243" t="s">
        <v>197</v>
      </c>
      <c r="E133" s="42"/>
      <c r="F133" s="244" t="s">
        <v>363</v>
      </c>
      <c r="G133" s="42"/>
      <c r="H133" s="42"/>
      <c r="I133" s="150"/>
      <c r="J133" s="42"/>
      <c r="K133" s="42"/>
      <c r="L133" s="46"/>
      <c r="M133" s="245"/>
      <c r="N133" s="24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197</v>
      </c>
      <c r="AU133" s="18" t="s">
        <v>87</v>
      </c>
    </row>
    <row r="134" spans="1:51" s="13" customFormat="1" ht="12">
      <c r="A134" s="13"/>
      <c r="B134" s="247"/>
      <c r="C134" s="248"/>
      <c r="D134" s="243" t="s">
        <v>199</v>
      </c>
      <c r="E134" s="248"/>
      <c r="F134" s="250" t="s">
        <v>365</v>
      </c>
      <c r="G134" s="248"/>
      <c r="H134" s="251">
        <v>137.7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7" t="s">
        <v>199</v>
      </c>
      <c r="AU134" s="257" t="s">
        <v>87</v>
      </c>
      <c r="AV134" s="13" t="s">
        <v>87</v>
      </c>
      <c r="AW134" s="13" t="s">
        <v>4</v>
      </c>
      <c r="AX134" s="13" t="s">
        <v>85</v>
      </c>
      <c r="AY134" s="257" t="s">
        <v>188</v>
      </c>
    </row>
    <row r="135" spans="1:65" s="2" customFormat="1" ht="21.75" customHeight="1">
      <c r="A135" s="40"/>
      <c r="B135" s="41"/>
      <c r="C135" s="283" t="s">
        <v>237</v>
      </c>
      <c r="D135" s="283" t="s">
        <v>345</v>
      </c>
      <c r="E135" s="284" t="s">
        <v>366</v>
      </c>
      <c r="F135" s="285" t="s">
        <v>367</v>
      </c>
      <c r="G135" s="286" t="s">
        <v>193</v>
      </c>
      <c r="H135" s="287">
        <v>30.303</v>
      </c>
      <c r="I135" s="288"/>
      <c r="J135" s="289">
        <f>ROUND(I135*H135,2)</f>
        <v>0</v>
      </c>
      <c r="K135" s="285" t="s">
        <v>194</v>
      </c>
      <c r="L135" s="290"/>
      <c r="M135" s="291" t="s">
        <v>32</v>
      </c>
      <c r="N135" s="292" t="s">
        <v>49</v>
      </c>
      <c r="O135" s="86"/>
      <c r="P135" s="239">
        <f>O135*H135</f>
        <v>0</v>
      </c>
      <c r="Q135" s="239">
        <v>0.175</v>
      </c>
      <c r="R135" s="239">
        <f>Q135*H135</f>
        <v>5.303025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237</v>
      </c>
      <c r="AT135" s="241" t="s">
        <v>345</v>
      </c>
      <c r="AU135" s="241" t="s">
        <v>87</v>
      </c>
      <c r="AY135" s="18" t="s">
        <v>188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8" t="s">
        <v>85</v>
      </c>
      <c r="BK135" s="242">
        <f>ROUND(I135*H135,2)</f>
        <v>0</v>
      </c>
      <c r="BL135" s="18" t="s">
        <v>195</v>
      </c>
      <c r="BM135" s="241" t="s">
        <v>368</v>
      </c>
    </row>
    <row r="136" spans="1:47" s="2" customFormat="1" ht="12">
      <c r="A136" s="40"/>
      <c r="B136" s="41"/>
      <c r="C136" s="42"/>
      <c r="D136" s="243" t="s">
        <v>197</v>
      </c>
      <c r="E136" s="42"/>
      <c r="F136" s="244" t="s">
        <v>367</v>
      </c>
      <c r="G136" s="42"/>
      <c r="H136" s="42"/>
      <c r="I136" s="150"/>
      <c r="J136" s="42"/>
      <c r="K136" s="42"/>
      <c r="L136" s="46"/>
      <c r="M136" s="245"/>
      <c r="N136" s="24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197</v>
      </c>
      <c r="AU136" s="18" t="s">
        <v>87</v>
      </c>
    </row>
    <row r="137" spans="1:47" s="2" customFormat="1" ht="12">
      <c r="A137" s="40"/>
      <c r="B137" s="41"/>
      <c r="C137" s="42"/>
      <c r="D137" s="243" t="s">
        <v>302</v>
      </c>
      <c r="E137" s="42"/>
      <c r="F137" s="279" t="s">
        <v>353</v>
      </c>
      <c r="G137" s="42"/>
      <c r="H137" s="42"/>
      <c r="I137" s="150"/>
      <c r="J137" s="42"/>
      <c r="K137" s="42"/>
      <c r="L137" s="46"/>
      <c r="M137" s="245"/>
      <c r="N137" s="24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302</v>
      </c>
      <c r="AU137" s="18" t="s">
        <v>87</v>
      </c>
    </row>
    <row r="138" spans="1:51" s="13" customFormat="1" ht="12">
      <c r="A138" s="13"/>
      <c r="B138" s="247"/>
      <c r="C138" s="248"/>
      <c r="D138" s="243" t="s">
        <v>199</v>
      </c>
      <c r="E138" s="248"/>
      <c r="F138" s="250" t="s">
        <v>369</v>
      </c>
      <c r="G138" s="248"/>
      <c r="H138" s="251">
        <v>30.303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7" t="s">
        <v>199</v>
      </c>
      <c r="AU138" s="257" t="s">
        <v>87</v>
      </c>
      <c r="AV138" s="13" t="s">
        <v>87</v>
      </c>
      <c r="AW138" s="13" t="s">
        <v>4</v>
      </c>
      <c r="AX138" s="13" t="s">
        <v>85</v>
      </c>
      <c r="AY138" s="257" t="s">
        <v>188</v>
      </c>
    </row>
    <row r="139" spans="1:63" s="12" customFormat="1" ht="22.8" customHeight="1">
      <c r="A139" s="12"/>
      <c r="B139" s="214"/>
      <c r="C139" s="215"/>
      <c r="D139" s="216" t="s">
        <v>77</v>
      </c>
      <c r="E139" s="228" t="s">
        <v>243</v>
      </c>
      <c r="F139" s="228" t="s">
        <v>269</v>
      </c>
      <c r="G139" s="215"/>
      <c r="H139" s="215"/>
      <c r="I139" s="218"/>
      <c r="J139" s="229">
        <f>BK139</f>
        <v>0</v>
      </c>
      <c r="K139" s="215"/>
      <c r="L139" s="220"/>
      <c r="M139" s="221"/>
      <c r="N139" s="222"/>
      <c r="O139" s="222"/>
      <c r="P139" s="223">
        <f>SUM(P140:P153)</f>
        <v>0</v>
      </c>
      <c r="Q139" s="222"/>
      <c r="R139" s="223">
        <f>SUM(R140:R153)</f>
        <v>116.7743304</v>
      </c>
      <c r="S139" s="222"/>
      <c r="T139" s="224">
        <f>SUM(T140:T153)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5" t="s">
        <v>85</v>
      </c>
      <c r="AT139" s="226" t="s">
        <v>77</v>
      </c>
      <c r="AU139" s="226" t="s">
        <v>85</v>
      </c>
      <c r="AY139" s="225" t="s">
        <v>188</v>
      </c>
      <c r="BK139" s="227">
        <f>SUM(BK140:BK153)</f>
        <v>0</v>
      </c>
    </row>
    <row r="140" spans="1:65" s="2" customFormat="1" ht="21.75" customHeight="1">
      <c r="A140" s="40"/>
      <c r="B140" s="41"/>
      <c r="C140" s="230" t="s">
        <v>243</v>
      </c>
      <c r="D140" s="230" t="s">
        <v>190</v>
      </c>
      <c r="E140" s="231" t="s">
        <v>370</v>
      </c>
      <c r="F140" s="232" t="s">
        <v>371</v>
      </c>
      <c r="G140" s="233" t="s">
        <v>213</v>
      </c>
      <c r="H140" s="234">
        <v>268.45</v>
      </c>
      <c r="I140" s="235"/>
      <c r="J140" s="236">
        <f>ROUND(I140*H140,2)</f>
        <v>0</v>
      </c>
      <c r="K140" s="232" t="s">
        <v>372</v>
      </c>
      <c r="L140" s="46"/>
      <c r="M140" s="237" t="s">
        <v>32</v>
      </c>
      <c r="N140" s="238" t="s">
        <v>49</v>
      </c>
      <c r="O140" s="86"/>
      <c r="P140" s="239">
        <f>O140*H140</f>
        <v>0</v>
      </c>
      <c r="Q140" s="239">
        <v>0.08088</v>
      </c>
      <c r="R140" s="239">
        <f>Q140*H140</f>
        <v>21.712235999999997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195</v>
      </c>
      <c r="AT140" s="241" t="s">
        <v>190</v>
      </c>
      <c r="AU140" s="241" t="s">
        <v>87</v>
      </c>
      <c r="AY140" s="18" t="s">
        <v>188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8" t="s">
        <v>85</v>
      </c>
      <c r="BK140" s="242">
        <f>ROUND(I140*H140,2)</f>
        <v>0</v>
      </c>
      <c r="BL140" s="18" t="s">
        <v>195</v>
      </c>
      <c r="BM140" s="241" t="s">
        <v>373</v>
      </c>
    </row>
    <row r="141" spans="1:47" s="2" customFormat="1" ht="12">
      <c r="A141" s="40"/>
      <c r="B141" s="41"/>
      <c r="C141" s="42"/>
      <c r="D141" s="243" t="s">
        <v>197</v>
      </c>
      <c r="E141" s="42"/>
      <c r="F141" s="244" t="s">
        <v>374</v>
      </c>
      <c r="G141" s="42"/>
      <c r="H141" s="42"/>
      <c r="I141" s="150"/>
      <c r="J141" s="42"/>
      <c r="K141" s="42"/>
      <c r="L141" s="46"/>
      <c r="M141" s="245"/>
      <c r="N141" s="24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197</v>
      </c>
      <c r="AU141" s="18" t="s">
        <v>87</v>
      </c>
    </row>
    <row r="142" spans="1:47" s="2" customFormat="1" ht="12">
      <c r="A142" s="40"/>
      <c r="B142" s="41"/>
      <c r="C142" s="42"/>
      <c r="D142" s="243" t="s">
        <v>302</v>
      </c>
      <c r="E142" s="42"/>
      <c r="F142" s="279" t="s">
        <v>375</v>
      </c>
      <c r="G142" s="42"/>
      <c r="H142" s="42"/>
      <c r="I142" s="150"/>
      <c r="J142" s="42"/>
      <c r="K142" s="42"/>
      <c r="L142" s="46"/>
      <c r="M142" s="245"/>
      <c r="N142" s="246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8" t="s">
        <v>302</v>
      </c>
      <c r="AU142" s="18" t="s">
        <v>87</v>
      </c>
    </row>
    <row r="143" spans="1:65" s="2" customFormat="1" ht="16.5" customHeight="1">
      <c r="A143" s="40"/>
      <c r="B143" s="41"/>
      <c r="C143" s="283" t="s">
        <v>248</v>
      </c>
      <c r="D143" s="283" t="s">
        <v>345</v>
      </c>
      <c r="E143" s="284" t="s">
        <v>376</v>
      </c>
      <c r="F143" s="285" t="s">
        <v>377</v>
      </c>
      <c r="G143" s="286" t="s">
        <v>265</v>
      </c>
      <c r="H143" s="287">
        <v>1095.276</v>
      </c>
      <c r="I143" s="288"/>
      <c r="J143" s="289">
        <f>ROUND(I143*H143,2)</f>
        <v>0</v>
      </c>
      <c r="K143" s="285" t="s">
        <v>32</v>
      </c>
      <c r="L143" s="290"/>
      <c r="M143" s="291" t="s">
        <v>32</v>
      </c>
      <c r="N143" s="292" t="s">
        <v>49</v>
      </c>
      <c r="O143" s="86"/>
      <c r="P143" s="239">
        <f>O143*H143</f>
        <v>0</v>
      </c>
      <c r="Q143" s="239">
        <v>0.0294</v>
      </c>
      <c r="R143" s="239">
        <f>Q143*H143</f>
        <v>32.2011144</v>
      </c>
      <c r="S143" s="239">
        <v>0</v>
      </c>
      <c r="T143" s="24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237</v>
      </c>
      <c r="AT143" s="241" t="s">
        <v>345</v>
      </c>
      <c r="AU143" s="241" t="s">
        <v>87</v>
      </c>
      <c r="AY143" s="18" t="s">
        <v>188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8" t="s">
        <v>85</v>
      </c>
      <c r="BK143" s="242">
        <f>ROUND(I143*H143,2)</f>
        <v>0</v>
      </c>
      <c r="BL143" s="18" t="s">
        <v>195</v>
      </c>
      <c r="BM143" s="241" t="s">
        <v>378</v>
      </c>
    </row>
    <row r="144" spans="1:47" s="2" customFormat="1" ht="12">
      <c r="A144" s="40"/>
      <c r="B144" s="41"/>
      <c r="C144" s="42"/>
      <c r="D144" s="243" t="s">
        <v>197</v>
      </c>
      <c r="E144" s="42"/>
      <c r="F144" s="244" t="s">
        <v>377</v>
      </c>
      <c r="G144" s="42"/>
      <c r="H144" s="42"/>
      <c r="I144" s="150"/>
      <c r="J144" s="42"/>
      <c r="K144" s="42"/>
      <c r="L144" s="46"/>
      <c r="M144" s="245"/>
      <c r="N144" s="24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197</v>
      </c>
      <c r="AU144" s="18" t="s">
        <v>87</v>
      </c>
    </row>
    <row r="145" spans="1:51" s="13" customFormat="1" ht="12">
      <c r="A145" s="13"/>
      <c r="B145" s="247"/>
      <c r="C145" s="248"/>
      <c r="D145" s="243" t="s">
        <v>199</v>
      </c>
      <c r="E145" s="249" t="s">
        <v>32</v>
      </c>
      <c r="F145" s="250" t="s">
        <v>379</v>
      </c>
      <c r="G145" s="248"/>
      <c r="H145" s="251">
        <v>1073.8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199</v>
      </c>
      <c r="AU145" s="257" t="s">
        <v>87</v>
      </c>
      <c r="AV145" s="13" t="s">
        <v>87</v>
      </c>
      <c r="AW145" s="13" t="s">
        <v>39</v>
      </c>
      <c r="AX145" s="13" t="s">
        <v>85</v>
      </c>
      <c r="AY145" s="257" t="s">
        <v>188</v>
      </c>
    </row>
    <row r="146" spans="1:51" s="13" customFormat="1" ht="12">
      <c r="A146" s="13"/>
      <c r="B146" s="247"/>
      <c r="C146" s="248"/>
      <c r="D146" s="243" t="s">
        <v>199</v>
      </c>
      <c r="E146" s="248"/>
      <c r="F146" s="250" t="s">
        <v>380</v>
      </c>
      <c r="G146" s="248"/>
      <c r="H146" s="251">
        <v>1095.276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7" t="s">
        <v>199</v>
      </c>
      <c r="AU146" s="257" t="s">
        <v>87</v>
      </c>
      <c r="AV146" s="13" t="s">
        <v>87</v>
      </c>
      <c r="AW146" s="13" t="s">
        <v>4</v>
      </c>
      <c r="AX146" s="13" t="s">
        <v>85</v>
      </c>
      <c r="AY146" s="257" t="s">
        <v>188</v>
      </c>
    </row>
    <row r="147" spans="1:65" s="2" customFormat="1" ht="21.75" customHeight="1">
      <c r="A147" s="40"/>
      <c r="B147" s="41"/>
      <c r="C147" s="230" t="s">
        <v>256</v>
      </c>
      <c r="D147" s="230" t="s">
        <v>190</v>
      </c>
      <c r="E147" s="231" t="s">
        <v>381</v>
      </c>
      <c r="F147" s="232" t="s">
        <v>382</v>
      </c>
      <c r="G147" s="233" t="s">
        <v>213</v>
      </c>
      <c r="H147" s="234">
        <v>268.5</v>
      </c>
      <c r="I147" s="235"/>
      <c r="J147" s="236">
        <f>ROUND(I147*H147,2)</f>
        <v>0</v>
      </c>
      <c r="K147" s="232" t="s">
        <v>194</v>
      </c>
      <c r="L147" s="46"/>
      <c r="M147" s="237" t="s">
        <v>32</v>
      </c>
      <c r="N147" s="238" t="s">
        <v>49</v>
      </c>
      <c r="O147" s="86"/>
      <c r="P147" s="239">
        <f>O147*H147</f>
        <v>0</v>
      </c>
      <c r="Q147" s="239">
        <v>0.1554</v>
      </c>
      <c r="R147" s="239">
        <f>Q147*H147</f>
        <v>41.724900000000005</v>
      </c>
      <c r="S147" s="239">
        <v>0</v>
      </c>
      <c r="T147" s="24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1" t="s">
        <v>195</v>
      </c>
      <c r="AT147" s="241" t="s">
        <v>190</v>
      </c>
      <c r="AU147" s="241" t="s">
        <v>87</v>
      </c>
      <c r="AY147" s="18" t="s">
        <v>188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8" t="s">
        <v>85</v>
      </c>
      <c r="BK147" s="242">
        <f>ROUND(I147*H147,2)</f>
        <v>0</v>
      </c>
      <c r="BL147" s="18" t="s">
        <v>195</v>
      </c>
      <c r="BM147" s="241" t="s">
        <v>383</v>
      </c>
    </row>
    <row r="148" spans="1:47" s="2" customFormat="1" ht="12">
      <c r="A148" s="40"/>
      <c r="B148" s="41"/>
      <c r="C148" s="42"/>
      <c r="D148" s="243" t="s">
        <v>197</v>
      </c>
      <c r="E148" s="42"/>
      <c r="F148" s="244" t="s">
        <v>384</v>
      </c>
      <c r="G148" s="42"/>
      <c r="H148" s="42"/>
      <c r="I148" s="150"/>
      <c r="J148" s="42"/>
      <c r="K148" s="42"/>
      <c r="L148" s="46"/>
      <c r="M148" s="245"/>
      <c r="N148" s="24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8" t="s">
        <v>197</v>
      </c>
      <c r="AU148" s="18" t="s">
        <v>87</v>
      </c>
    </row>
    <row r="149" spans="1:51" s="13" customFormat="1" ht="12">
      <c r="A149" s="13"/>
      <c r="B149" s="247"/>
      <c r="C149" s="248"/>
      <c r="D149" s="243" t="s">
        <v>199</v>
      </c>
      <c r="E149" s="249" t="s">
        <v>32</v>
      </c>
      <c r="F149" s="250" t="s">
        <v>385</v>
      </c>
      <c r="G149" s="248"/>
      <c r="H149" s="251">
        <v>268.5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199</v>
      </c>
      <c r="AU149" s="257" t="s">
        <v>87</v>
      </c>
      <c r="AV149" s="13" t="s">
        <v>87</v>
      </c>
      <c r="AW149" s="13" t="s">
        <v>39</v>
      </c>
      <c r="AX149" s="13" t="s">
        <v>85</v>
      </c>
      <c r="AY149" s="257" t="s">
        <v>188</v>
      </c>
    </row>
    <row r="150" spans="1:65" s="2" customFormat="1" ht="16.5" customHeight="1">
      <c r="A150" s="40"/>
      <c r="B150" s="41"/>
      <c r="C150" s="283" t="s">
        <v>262</v>
      </c>
      <c r="D150" s="283" t="s">
        <v>345</v>
      </c>
      <c r="E150" s="284" t="s">
        <v>386</v>
      </c>
      <c r="F150" s="285" t="s">
        <v>387</v>
      </c>
      <c r="G150" s="286" t="s">
        <v>213</v>
      </c>
      <c r="H150" s="287">
        <v>244.5</v>
      </c>
      <c r="I150" s="288"/>
      <c r="J150" s="289">
        <f>ROUND(I150*H150,2)</f>
        <v>0</v>
      </c>
      <c r="K150" s="285" t="s">
        <v>194</v>
      </c>
      <c r="L150" s="290"/>
      <c r="M150" s="291" t="s">
        <v>32</v>
      </c>
      <c r="N150" s="292" t="s">
        <v>49</v>
      </c>
      <c r="O150" s="86"/>
      <c r="P150" s="239">
        <f>O150*H150</f>
        <v>0</v>
      </c>
      <c r="Q150" s="239">
        <v>0.08</v>
      </c>
      <c r="R150" s="239">
        <f>Q150*H150</f>
        <v>19.56</v>
      </c>
      <c r="S150" s="239">
        <v>0</v>
      </c>
      <c r="T150" s="24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1" t="s">
        <v>237</v>
      </c>
      <c r="AT150" s="241" t="s">
        <v>345</v>
      </c>
      <c r="AU150" s="241" t="s">
        <v>87</v>
      </c>
      <c r="AY150" s="18" t="s">
        <v>188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8" t="s">
        <v>85</v>
      </c>
      <c r="BK150" s="242">
        <f>ROUND(I150*H150,2)</f>
        <v>0</v>
      </c>
      <c r="BL150" s="18" t="s">
        <v>195</v>
      </c>
      <c r="BM150" s="241" t="s">
        <v>388</v>
      </c>
    </row>
    <row r="151" spans="1:47" s="2" customFormat="1" ht="12">
      <c r="A151" s="40"/>
      <c r="B151" s="41"/>
      <c r="C151" s="42"/>
      <c r="D151" s="243" t="s">
        <v>197</v>
      </c>
      <c r="E151" s="42"/>
      <c r="F151" s="244" t="s">
        <v>387</v>
      </c>
      <c r="G151" s="42"/>
      <c r="H151" s="42"/>
      <c r="I151" s="150"/>
      <c r="J151" s="42"/>
      <c r="K151" s="42"/>
      <c r="L151" s="46"/>
      <c r="M151" s="245"/>
      <c r="N151" s="24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197</v>
      </c>
      <c r="AU151" s="18" t="s">
        <v>87</v>
      </c>
    </row>
    <row r="152" spans="1:65" s="2" customFormat="1" ht="21.75" customHeight="1">
      <c r="A152" s="40"/>
      <c r="B152" s="41"/>
      <c r="C152" s="283" t="s">
        <v>270</v>
      </c>
      <c r="D152" s="283" t="s">
        <v>345</v>
      </c>
      <c r="E152" s="284" t="s">
        <v>389</v>
      </c>
      <c r="F152" s="285" t="s">
        <v>390</v>
      </c>
      <c r="G152" s="286" t="s">
        <v>213</v>
      </c>
      <c r="H152" s="287">
        <v>24</v>
      </c>
      <c r="I152" s="288"/>
      <c r="J152" s="289">
        <f>ROUND(I152*H152,2)</f>
        <v>0</v>
      </c>
      <c r="K152" s="285" t="s">
        <v>194</v>
      </c>
      <c r="L152" s="290"/>
      <c r="M152" s="291" t="s">
        <v>32</v>
      </c>
      <c r="N152" s="292" t="s">
        <v>49</v>
      </c>
      <c r="O152" s="86"/>
      <c r="P152" s="239">
        <f>O152*H152</f>
        <v>0</v>
      </c>
      <c r="Q152" s="239">
        <v>0.06567</v>
      </c>
      <c r="R152" s="239">
        <f>Q152*H152</f>
        <v>1.5760800000000001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237</v>
      </c>
      <c r="AT152" s="241" t="s">
        <v>345</v>
      </c>
      <c r="AU152" s="241" t="s">
        <v>87</v>
      </c>
      <c r="AY152" s="18" t="s">
        <v>188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8" t="s">
        <v>85</v>
      </c>
      <c r="BK152" s="242">
        <f>ROUND(I152*H152,2)</f>
        <v>0</v>
      </c>
      <c r="BL152" s="18" t="s">
        <v>195</v>
      </c>
      <c r="BM152" s="241" t="s">
        <v>391</v>
      </c>
    </row>
    <row r="153" spans="1:47" s="2" customFormat="1" ht="12">
      <c r="A153" s="40"/>
      <c r="B153" s="41"/>
      <c r="C153" s="42"/>
      <c r="D153" s="243" t="s">
        <v>197</v>
      </c>
      <c r="E153" s="42"/>
      <c r="F153" s="244" t="s">
        <v>390</v>
      </c>
      <c r="G153" s="42"/>
      <c r="H153" s="42"/>
      <c r="I153" s="150"/>
      <c r="J153" s="42"/>
      <c r="K153" s="42"/>
      <c r="L153" s="46"/>
      <c r="M153" s="245"/>
      <c r="N153" s="24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197</v>
      </c>
      <c r="AU153" s="18" t="s">
        <v>87</v>
      </c>
    </row>
    <row r="154" spans="1:63" s="12" customFormat="1" ht="22.8" customHeight="1">
      <c r="A154" s="12"/>
      <c r="B154" s="214"/>
      <c r="C154" s="215"/>
      <c r="D154" s="216" t="s">
        <v>77</v>
      </c>
      <c r="E154" s="228" t="s">
        <v>392</v>
      </c>
      <c r="F154" s="228" t="s">
        <v>393</v>
      </c>
      <c r="G154" s="215"/>
      <c r="H154" s="215"/>
      <c r="I154" s="218"/>
      <c r="J154" s="229">
        <f>BK154</f>
        <v>0</v>
      </c>
      <c r="K154" s="215"/>
      <c r="L154" s="220"/>
      <c r="M154" s="221"/>
      <c r="N154" s="222"/>
      <c r="O154" s="222"/>
      <c r="P154" s="223">
        <f>SUM(P155:P156)</f>
        <v>0</v>
      </c>
      <c r="Q154" s="222"/>
      <c r="R154" s="223">
        <f>SUM(R155:R156)</f>
        <v>0</v>
      </c>
      <c r="S154" s="222"/>
      <c r="T154" s="224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5" t="s">
        <v>85</v>
      </c>
      <c r="AT154" s="226" t="s">
        <v>77</v>
      </c>
      <c r="AU154" s="226" t="s">
        <v>85</v>
      </c>
      <c r="AY154" s="225" t="s">
        <v>188</v>
      </c>
      <c r="BK154" s="227">
        <f>SUM(BK155:BK156)</f>
        <v>0</v>
      </c>
    </row>
    <row r="155" spans="1:65" s="2" customFormat="1" ht="21.75" customHeight="1">
      <c r="A155" s="40"/>
      <c r="B155" s="41"/>
      <c r="C155" s="230" t="s">
        <v>276</v>
      </c>
      <c r="D155" s="230" t="s">
        <v>190</v>
      </c>
      <c r="E155" s="231" t="s">
        <v>394</v>
      </c>
      <c r="F155" s="232" t="s">
        <v>395</v>
      </c>
      <c r="G155" s="233" t="s">
        <v>251</v>
      </c>
      <c r="H155" s="234">
        <v>343.425</v>
      </c>
      <c r="I155" s="235"/>
      <c r="J155" s="236">
        <f>ROUND(I155*H155,2)</f>
        <v>0</v>
      </c>
      <c r="K155" s="232" t="s">
        <v>194</v>
      </c>
      <c r="L155" s="46"/>
      <c r="M155" s="237" t="s">
        <v>32</v>
      </c>
      <c r="N155" s="238" t="s">
        <v>49</v>
      </c>
      <c r="O155" s="86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195</v>
      </c>
      <c r="AT155" s="241" t="s">
        <v>190</v>
      </c>
      <c r="AU155" s="241" t="s">
        <v>87</v>
      </c>
      <c r="AY155" s="18" t="s">
        <v>188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8" t="s">
        <v>85</v>
      </c>
      <c r="BK155" s="242">
        <f>ROUND(I155*H155,2)</f>
        <v>0</v>
      </c>
      <c r="BL155" s="18" t="s">
        <v>195</v>
      </c>
      <c r="BM155" s="241" t="s">
        <v>396</v>
      </c>
    </row>
    <row r="156" spans="1:47" s="2" customFormat="1" ht="12">
      <c r="A156" s="40"/>
      <c r="B156" s="41"/>
      <c r="C156" s="42"/>
      <c r="D156" s="243" t="s">
        <v>197</v>
      </c>
      <c r="E156" s="42"/>
      <c r="F156" s="244" t="s">
        <v>397</v>
      </c>
      <c r="G156" s="42"/>
      <c r="H156" s="42"/>
      <c r="I156" s="150"/>
      <c r="J156" s="42"/>
      <c r="K156" s="42"/>
      <c r="L156" s="46"/>
      <c r="M156" s="245"/>
      <c r="N156" s="24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197</v>
      </c>
      <c r="AU156" s="18" t="s">
        <v>87</v>
      </c>
    </row>
    <row r="157" spans="1:63" s="12" customFormat="1" ht="25.9" customHeight="1">
      <c r="A157" s="12"/>
      <c r="B157" s="214"/>
      <c r="C157" s="215"/>
      <c r="D157" s="216" t="s">
        <v>77</v>
      </c>
      <c r="E157" s="217" t="s">
        <v>398</v>
      </c>
      <c r="F157" s="217" t="s">
        <v>399</v>
      </c>
      <c r="G157" s="215"/>
      <c r="H157" s="215"/>
      <c r="I157" s="218"/>
      <c r="J157" s="219">
        <f>BK157</f>
        <v>0</v>
      </c>
      <c r="K157" s="215"/>
      <c r="L157" s="220"/>
      <c r="M157" s="221"/>
      <c r="N157" s="222"/>
      <c r="O157" s="222"/>
      <c r="P157" s="223">
        <f>P158</f>
        <v>0</v>
      </c>
      <c r="Q157" s="222"/>
      <c r="R157" s="223">
        <f>R158</f>
        <v>0</v>
      </c>
      <c r="S157" s="222"/>
      <c r="T157" s="224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5" t="s">
        <v>87</v>
      </c>
      <c r="AT157" s="226" t="s">
        <v>77</v>
      </c>
      <c r="AU157" s="226" t="s">
        <v>78</v>
      </c>
      <c r="AY157" s="225" t="s">
        <v>188</v>
      </c>
      <c r="BK157" s="227">
        <f>BK158</f>
        <v>0</v>
      </c>
    </row>
    <row r="158" spans="1:63" s="12" customFormat="1" ht="22.8" customHeight="1">
      <c r="A158" s="12"/>
      <c r="B158" s="214"/>
      <c r="C158" s="215"/>
      <c r="D158" s="216" t="s">
        <v>77</v>
      </c>
      <c r="E158" s="228" t="s">
        <v>400</v>
      </c>
      <c r="F158" s="228" t="s">
        <v>401</v>
      </c>
      <c r="G158" s="215"/>
      <c r="H158" s="215"/>
      <c r="I158" s="218"/>
      <c r="J158" s="229">
        <f>BK158</f>
        <v>0</v>
      </c>
      <c r="K158" s="215"/>
      <c r="L158" s="220"/>
      <c r="M158" s="221"/>
      <c r="N158" s="222"/>
      <c r="O158" s="222"/>
      <c r="P158" s="223">
        <f>SUM(P159:P160)</f>
        <v>0</v>
      </c>
      <c r="Q158" s="222"/>
      <c r="R158" s="223">
        <f>SUM(R159:R160)</f>
        <v>0</v>
      </c>
      <c r="S158" s="222"/>
      <c r="T158" s="224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5" t="s">
        <v>87</v>
      </c>
      <c r="AT158" s="226" t="s">
        <v>77</v>
      </c>
      <c r="AU158" s="226" t="s">
        <v>85</v>
      </c>
      <c r="AY158" s="225" t="s">
        <v>188</v>
      </c>
      <c r="BK158" s="227">
        <f>SUM(BK159:BK160)</f>
        <v>0</v>
      </c>
    </row>
    <row r="159" spans="1:65" s="2" customFormat="1" ht="21.75" customHeight="1">
      <c r="A159" s="40"/>
      <c r="B159" s="41"/>
      <c r="C159" s="230" t="s">
        <v>8</v>
      </c>
      <c r="D159" s="230" t="s">
        <v>402</v>
      </c>
      <c r="E159" s="231" t="s">
        <v>403</v>
      </c>
      <c r="F159" s="232" t="s">
        <v>404</v>
      </c>
      <c r="G159" s="233" t="s">
        <v>213</v>
      </c>
      <c r="H159" s="234">
        <v>10</v>
      </c>
      <c r="I159" s="235"/>
      <c r="J159" s="236">
        <f>ROUND(I159*H159,2)</f>
        <v>0</v>
      </c>
      <c r="K159" s="232" t="s">
        <v>32</v>
      </c>
      <c r="L159" s="46"/>
      <c r="M159" s="237" t="s">
        <v>32</v>
      </c>
      <c r="N159" s="238" t="s">
        <v>49</v>
      </c>
      <c r="O159" s="86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1" t="s">
        <v>285</v>
      </c>
      <c r="AT159" s="241" t="s">
        <v>190</v>
      </c>
      <c r="AU159" s="241" t="s">
        <v>87</v>
      </c>
      <c r="AY159" s="18" t="s">
        <v>188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8" t="s">
        <v>85</v>
      </c>
      <c r="BK159" s="242">
        <f>ROUND(I159*H159,2)</f>
        <v>0</v>
      </c>
      <c r="BL159" s="18" t="s">
        <v>285</v>
      </c>
      <c r="BM159" s="241" t="s">
        <v>405</v>
      </c>
    </row>
    <row r="160" spans="1:47" s="2" customFormat="1" ht="12">
      <c r="A160" s="40"/>
      <c r="B160" s="41"/>
      <c r="C160" s="42"/>
      <c r="D160" s="243" t="s">
        <v>197</v>
      </c>
      <c r="E160" s="42"/>
      <c r="F160" s="244" t="s">
        <v>404</v>
      </c>
      <c r="G160" s="42"/>
      <c r="H160" s="42"/>
      <c r="I160" s="150"/>
      <c r="J160" s="42"/>
      <c r="K160" s="42"/>
      <c r="L160" s="46"/>
      <c r="M160" s="293"/>
      <c r="N160" s="294"/>
      <c r="O160" s="295"/>
      <c r="P160" s="295"/>
      <c r="Q160" s="295"/>
      <c r="R160" s="295"/>
      <c r="S160" s="295"/>
      <c r="T160" s="296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197</v>
      </c>
      <c r="AU160" s="18" t="s">
        <v>87</v>
      </c>
    </row>
    <row r="161" spans="1:31" s="2" customFormat="1" ht="6.95" customHeight="1">
      <c r="A161" s="40"/>
      <c r="B161" s="61"/>
      <c r="C161" s="62"/>
      <c r="D161" s="62"/>
      <c r="E161" s="62"/>
      <c r="F161" s="62"/>
      <c r="G161" s="62"/>
      <c r="H161" s="62"/>
      <c r="I161" s="178"/>
      <c r="J161" s="62"/>
      <c r="K161" s="62"/>
      <c r="L161" s="46"/>
      <c r="M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</sheetData>
  <sheetProtection password="CC35" sheet="1" objects="1" scenarios="1" formatColumns="0" formatRows="0" autoFilter="0"/>
  <autoFilter ref="C96:K16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159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161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406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ROUND(J92,2)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ROUND((SUM(BE92:BE139)),2)</f>
        <v>0</v>
      </c>
      <c r="G37" s="40"/>
      <c r="H37" s="40"/>
      <c r="I37" s="167">
        <v>0.21</v>
      </c>
      <c r="J37" s="166">
        <f>ROUND(((SUM(BE92:BE139))*I37),2)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ROUND((SUM(BF92:BF139)),2)</f>
        <v>0</v>
      </c>
      <c r="G38" s="40"/>
      <c r="H38" s="40"/>
      <c r="I38" s="167">
        <v>0.15</v>
      </c>
      <c r="J38" s="166">
        <f>ROUND(((SUM(BF92:BF139))*I38),2)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ROUND((SUM(BG92:BG139)),2)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ROUND((SUM(BH92:BH139)),2)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ROUND((SUM(BI92:BI139)),2)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159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161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A1.01.03 - Osvětlení přechodu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J92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407</v>
      </c>
      <c r="E68" s="192"/>
      <c r="F68" s="192"/>
      <c r="G68" s="192"/>
      <c r="H68" s="192"/>
      <c r="I68" s="193"/>
      <c r="J68" s="194">
        <f>J93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150"/>
      <c r="J69" s="42"/>
      <c r="K69" s="42"/>
      <c r="L69" s="151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178"/>
      <c r="J70" s="62"/>
      <c r="K70" s="62"/>
      <c r="L70" s="151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181"/>
      <c r="J74" s="64"/>
      <c r="K74" s="64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173</v>
      </c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50"/>
      <c r="J76" s="42"/>
      <c r="K76" s="4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16</v>
      </c>
      <c r="D77" s="42"/>
      <c r="E77" s="42"/>
      <c r="F77" s="42"/>
      <c r="G77" s="42"/>
      <c r="H77" s="42"/>
      <c r="I77" s="150"/>
      <c r="J77" s="42"/>
      <c r="K77" s="4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82" t="str">
        <f>E7</f>
        <v>II/605 Mýto</v>
      </c>
      <c r="F78" s="33"/>
      <c r="G78" s="33"/>
      <c r="H78" s="33"/>
      <c r="I78" s="150"/>
      <c r="J78" s="42"/>
      <c r="K78" s="42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2"/>
      <c r="C79" s="33" t="s">
        <v>158</v>
      </c>
      <c r="D79" s="23"/>
      <c r="E79" s="23"/>
      <c r="F79" s="23"/>
      <c r="G79" s="23"/>
      <c r="H79" s="23"/>
      <c r="I79" s="141"/>
      <c r="J79" s="23"/>
      <c r="K79" s="23"/>
      <c r="L79" s="21"/>
    </row>
    <row r="80" spans="2:12" s="1" customFormat="1" ht="16.5" customHeight="1">
      <c r="B80" s="22"/>
      <c r="C80" s="23"/>
      <c r="D80" s="23"/>
      <c r="E80" s="182" t="s">
        <v>159</v>
      </c>
      <c r="F80" s="23"/>
      <c r="G80" s="23"/>
      <c r="H80" s="23"/>
      <c r="I80" s="141"/>
      <c r="J80" s="23"/>
      <c r="K80" s="23"/>
      <c r="L80" s="21"/>
    </row>
    <row r="81" spans="2:12" s="1" customFormat="1" ht="12" customHeight="1">
      <c r="B81" s="22"/>
      <c r="C81" s="33" t="s">
        <v>160</v>
      </c>
      <c r="D81" s="23"/>
      <c r="E81" s="23"/>
      <c r="F81" s="23"/>
      <c r="G81" s="23"/>
      <c r="H81" s="23"/>
      <c r="I81" s="141"/>
      <c r="J81" s="23"/>
      <c r="K81" s="23"/>
      <c r="L81" s="21"/>
    </row>
    <row r="82" spans="1:31" s="2" customFormat="1" ht="16.5" customHeight="1">
      <c r="A82" s="40"/>
      <c r="B82" s="41"/>
      <c r="C82" s="42"/>
      <c r="D82" s="42"/>
      <c r="E82" s="183" t="s">
        <v>161</v>
      </c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162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A1.01.03 - Osvětlení přechodu</v>
      </c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22</v>
      </c>
      <c r="D86" s="42"/>
      <c r="E86" s="42"/>
      <c r="F86" s="28" t="str">
        <f>F16</f>
        <v>Mýto v Čechách</v>
      </c>
      <c r="G86" s="42"/>
      <c r="H86" s="42"/>
      <c r="I86" s="153" t="s">
        <v>24</v>
      </c>
      <c r="J86" s="74" t="str">
        <f>IF(J16="","",J16)</f>
        <v>4. 3. 2020</v>
      </c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3" t="s">
        <v>30</v>
      </c>
      <c r="D88" s="42"/>
      <c r="E88" s="42"/>
      <c r="F88" s="28" t="str">
        <f>E19</f>
        <v>Město Mýto</v>
      </c>
      <c r="G88" s="42"/>
      <c r="H88" s="42"/>
      <c r="I88" s="153" t="s">
        <v>37</v>
      </c>
      <c r="J88" s="38" t="str">
        <f>E25</f>
        <v>Road Project s.r.o.</v>
      </c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3" t="s">
        <v>35</v>
      </c>
      <c r="D89" s="42"/>
      <c r="E89" s="42"/>
      <c r="F89" s="28" t="str">
        <f>IF(E22="","",E22)</f>
        <v>Vyplň údaj</v>
      </c>
      <c r="G89" s="42"/>
      <c r="H89" s="42"/>
      <c r="I89" s="153" t="s">
        <v>40</v>
      </c>
      <c r="J89" s="38" t="str">
        <f>E28</f>
        <v>Area Projekt s.r.o.</v>
      </c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202"/>
      <c r="B91" s="203"/>
      <c r="C91" s="204" t="s">
        <v>174</v>
      </c>
      <c r="D91" s="205" t="s">
        <v>63</v>
      </c>
      <c r="E91" s="205" t="s">
        <v>59</v>
      </c>
      <c r="F91" s="205" t="s">
        <v>60</v>
      </c>
      <c r="G91" s="205" t="s">
        <v>175</v>
      </c>
      <c r="H91" s="205" t="s">
        <v>176</v>
      </c>
      <c r="I91" s="206" t="s">
        <v>177</v>
      </c>
      <c r="J91" s="205" t="s">
        <v>166</v>
      </c>
      <c r="K91" s="207" t="s">
        <v>178</v>
      </c>
      <c r="L91" s="208"/>
      <c r="M91" s="94" t="s">
        <v>32</v>
      </c>
      <c r="N91" s="95" t="s">
        <v>48</v>
      </c>
      <c r="O91" s="95" t="s">
        <v>179</v>
      </c>
      <c r="P91" s="95" t="s">
        <v>180</v>
      </c>
      <c r="Q91" s="95" t="s">
        <v>181</v>
      </c>
      <c r="R91" s="95" t="s">
        <v>182</v>
      </c>
      <c r="S91" s="95" t="s">
        <v>183</v>
      </c>
      <c r="T91" s="96" t="s">
        <v>184</v>
      </c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</row>
    <row r="92" spans="1:63" s="2" customFormat="1" ht="22.8" customHeight="1">
      <c r="A92" s="40"/>
      <c r="B92" s="41"/>
      <c r="C92" s="101" t="s">
        <v>185</v>
      </c>
      <c r="D92" s="42"/>
      <c r="E92" s="42"/>
      <c r="F92" s="42"/>
      <c r="G92" s="42"/>
      <c r="H92" s="42"/>
      <c r="I92" s="150"/>
      <c r="J92" s="209">
        <f>BK92</f>
        <v>0</v>
      </c>
      <c r="K92" s="42"/>
      <c r="L92" s="46"/>
      <c r="M92" s="97"/>
      <c r="N92" s="210"/>
      <c r="O92" s="98"/>
      <c r="P92" s="211">
        <f>P93</f>
        <v>0</v>
      </c>
      <c r="Q92" s="98"/>
      <c r="R92" s="211">
        <f>R93</f>
        <v>0</v>
      </c>
      <c r="S92" s="98"/>
      <c r="T92" s="212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8" t="s">
        <v>77</v>
      </c>
      <c r="AU92" s="18" t="s">
        <v>167</v>
      </c>
      <c r="BK92" s="213">
        <f>BK93</f>
        <v>0</v>
      </c>
    </row>
    <row r="93" spans="1:63" s="12" customFormat="1" ht="25.9" customHeight="1">
      <c r="A93" s="12"/>
      <c r="B93" s="214"/>
      <c r="C93" s="215"/>
      <c r="D93" s="216" t="s">
        <v>77</v>
      </c>
      <c r="E93" s="217" t="s">
        <v>408</v>
      </c>
      <c r="F93" s="217" t="s">
        <v>409</v>
      </c>
      <c r="G93" s="215"/>
      <c r="H93" s="215"/>
      <c r="I93" s="218"/>
      <c r="J93" s="219">
        <f>BK93</f>
        <v>0</v>
      </c>
      <c r="K93" s="215"/>
      <c r="L93" s="220"/>
      <c r="M93" s="221"/>
      <c r="N93" s="222"/>
      <c r="O93" s="222"/>
      <c r="P93" s="223">
        <f>SUM(P94:P139)</f>
        <v>0</v>
      </c>
      <c r="Q93" s="222"/>
      <c r="R93" s="223">
        <f>SUM(R94:R139)</f>
        <v>0</v>
      </c>
      <c r="S93" s="222"/>
      <c r="T93" s="224">
        <f>SUM(T94:T139)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5" t="s">
        <v>95</v>
      </c>
      <c r="AT93" s="226" t="s">
        <v>77</v>
      </c>
      <c r="AU93" s="226" t="s">
        <v>78</v>
      </c>
      <c r="AY93" s="225" t="s">
        <v>188</v>
      </c>
      <c r="BK93" s="227">
        <f>SUM(BK94:BK139)</f>
        <v>0</v>
      </c>
    </row>
    <row r="94" spans="1:65" s="2" customFormat="1" ht="21.75" customHeight="1">
      <c r="A94" s="40"/>
      <c r="B94" s="41"/>
      <c r="C94" s="230" t="s">
        <v>85</v>
      </c>
      <c r="D94" s="230" t="s">
        <v>190</v>
      </c>
      <c r="E94" s="231" t="s">
        <v>410</v>
      </c>
      <c r="F94" s="232" t="s">
        <v>411</v>
      </c>
      <c r="G94" s="233" t="s">
        <v>412</v>
      </c>
      <c r="H94" s="234">
        <v>2</v>
      </c>
      <c r="I94" s="235"/>
      <c r="J94" s="236">
        <f>ROUND(I94*H94,2)</f>
        <v>0</v>
      </c>
      <c r="K94" s="232" t="s">
        <v>32</v>
      </c>
      <c r="L94" s="46"/>
      <c r="M94" s="237" t="s">
        <v>32</v>
      </c>
      <c r="N94" s="238" t="s">
        <v>49</v>
      </c>
      <c r="O94" s="86"/>
      <c r="P94" s="239">
        <f>O94*H94</f>
        <v>0</v>
      </c>
      <c r="Q94" s="239">
        <v>0</v>
      </c>
      <c r="R94" s="239">
        <f>Q94*H94</f>
        <v>0</v>
      </c>
      <c r="S94" s="239">
        <v>0</v>
      </c>
      <c r="T94" s="24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1" t="s">
        <v>413</v>
      </c>
      <c r="AT94" s="241" t="s">
        <v>190</v>
      </c>
      <c r="AU94" s="241" t="s">
        <v>85</v>
      </c>
      <c r="AY94" s="18" t="s">
        <v>188</v>
      </c>
      <c r="BE94" s="242">
        <f>IF(N94="základní",J94,0)</f>
        <v>0</v>
      </c>
      <c r="BF94" s="242">
        <f>IF(N94="snížená",J94,0)</f>
        <v>0</v>
      </c>
      <c r="BG94" s="242">
        <f>IF(N94="zákl. přenesená",J94,0)</f>
        <v>0</v>
      </c>
      <c r="BH94" s="242">
        <f>IF(N94="sníž. přenesená",J94,0)</f>
        <v>0</v>
      </c>
      <c r="BI94" s="242">
        <f>IF(N94="nulová",J94,0)</f>
        <v>0</v>
      </c>
      <c r="BJ94" s="18" t="s">
        <v>85</v>
      </c>
      <c r="BK94" s="242">
        <f>ROUND(I94*H94,2)</f>
        <v>0</v>
      </c>
      <c r="BL94" s="18" t="s">
        <v>413</v>
      </c>
      <c r="BM94" s="241" t="s">
        <v>414</v>
      </c>
    </row>
    <row r="95" spans="1:47" s="2" customFormat="1" ht="12">
      <c r="A95" s="40"/>
      <c r="B95" s="41"/>
      <c r="C95" s="42"/>
      <c r="D95" s="243" t="s">
        <v>197</v>
      </c>
      <c r="E95" s="42"/>
      <c r="F95" s="244" t="s">
        <v>411</v>
      </c>
      <c r="G95" s="42"/>
      <c r="H95" s="42"/>
      <c r="I95" s="150"/>
      <c r="J95" s="42"/>
      <c r="K95" s="42"/>
      <c r="L95" s="46"/>
      <c r="M95" s="245"/>
      <c r="N95" s="24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197</v>
      </c>
      <c r="AU95" s="18" t="s">
        <v>85</v>
      </c>
    </row>
    <row r="96" spans="1:65" s="2" customFormat="1" ht="16.5" customHeight="1">
      <c r="A96" s="40"/>
      <c r="B96" s="41"/>
      <c r="C96" s="230" t="s">
        <v>87</v>
      </c>
      <c r="D96" s="230" t="s">
        <v>190</v>
      </c>
      <c r="E96" s="231" t="s">
        <v>415</v>
      </c>
      <c r="F96" s="232" t="s">
        <v>416</v>
      </c>
      <c r="G96" s="233" t="s">
        <v>417</v>
      </c>
      <c r="H96" s="234">
        <v>15</v>
      </c>
      <c r="I96" s="235"/>
      <c r="J96" s="236">
        <f>ROUND(I96*H96,2)</f>
        <v>0</v>
      </c>
      <c r="K96" s="232" t="s">
        <v>32</v>
      </c>
      <c r="L96" s="46"/>
      <c r="M96" s="237" t="s">
        <v>32</v>
      </c>
      <c r="N96" s="238" t="s">
        <v>49</v>
      </c>
      <c r="O96" s="86"/>
      <c r="P96" s="239">
        <f>O96*H96</f>
        <v>0</v>
      </c>
      <c r="Q96" s="239">
        <v>0</v>
      </c>
      <c r="R96" s="239">
        <f>Q96*H96</f>
        <v>0</v>
      </c>
      <c r="S96" s="239">
        <v>0</v>
      </c>
      <c r="T96" s="24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1" t="s">
        <v>413</v>
      </c>
      <c r="AT96" s="241" t="s">
        <v>190</v>
      </c>
      <c r="AU96" s="241" t="s">
        <v>85</v>
      </c>
      <c r="AY96" s="18" t="s">
        <v>188</v>
      </c>
      <c r="BE96" s="242">
        <f>IF(N96="základní",J96,0)</f>
        <v>0</v>
      </c>
      <c r="BF96" s="242">
        <f>IF(N96="snížená",J96,0)</f>
        <v>0</v>
      </c>
      <c r="BG96" s="242">
        <f>IF(N96="zákl. přenesená",J96,0)</f>
        <v>0</v>
      </c>
      <c r="BH96" s="242">
        <f>IF(N96="sníž. přenesená",J96,0)</f>
        <v>0</v>
      </c>
      <c r="BI96" s="242">
        <f>IF(N96="nulová",J96,0)</f>
        <v>0</v>
      </c>
      <c r="BJ96" s="18" t="s">
        <v>85</v>
      </c>
      <c r="BK96" s="242">
        <f>ROUND(I96*H96,2)</f>
        <v>0</v>
      </c>
      <c r="BL96" s="18" t="s">
        <v>413</v>
      </c>
      <c r="BM96" s="241" t="s">
        <v>418</v>
      </c>
    </row>
    <row r="97" spans="1:47" s="2" customFormat="1" ht="12">
      <c r="A97" s="40"/>
      <c r="B97" s="41"/>
      <c r="C97" s="42"/>
      <c r="D97" s="243" t="s">
        <v>197</v>
      </c>
      <c r="E97" s="42"/>
      <c r="F97" s="244" t="s">
        <v>419</v>
      </c>
      <c r="G97" s="42"/>
      <c r="H97" s="42"/>
      <c r="I97" s="150"/>
      <c r="J97" s="42"/>
      <c r="K97" s="42"/>
      <c r="L97" s="46"/>
      <c r="M97" s="245"/>
      <c r="N97" s="24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197</v>
      </c>
      <c r="AU97" s="18" t="s">
        <v>85</v>
      </c>
    </row>
    <row r="98" spans="1:65" s="2" customFormat="1" ht="21.75" customHeight="1">
      <c r="A98" s="40"/>
      <c r="B98" s="41"/>
      <c r="C98" s="230" t="s">
        <v>95</v>
      </c>
      <c r="D98" s="230" t="s">
        <v>190</v>
      </c>
      <c r="E98" s="231" t="s">
        <v>420</v>
      </c>
      <c r="F98" s="232" t="s">
        <v>421</v>
      </c>
      <c r="G98" s="233" t="s">
        <v>417</v>
      </c>
      <c r="H98" s="234">
        <v>15</v>
      </c>
      <c r="I98" s="235"/>
      <c r="J98" s="236">
        <f>ROUND(I98*H98,2)</f>
        <v>0</v>
      </c>
      <c r="K98" s="232" t="s">
        <v>32</v>
      </c>
      <c r="L98" s="46"/>
      <c r="M98" s="237" t="s">
        <v>32</v>
      </c>
      <c r="N98" s="238" t="s">
        <v>49</v>
      </c>
      <c r="O98" s="86"/>
      <c r="P98" s="239">
        <f>O98*H98</f>
        <v>0</v>
      </c>
      <c r="Q98" s="239">
        <v>0</v>
      </c>
      <c r="R98" s="239">
        <f>Q98*H98</f>
        <v>0</v>
      </c>
      <c r="S98" s="239">
        <v>0</v>
      </c>
      <c r="T98" s="24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1" t="s">
        <v>413</v>
      </c>
      <c r="AT98" s="241" t="s">
        <v>190</v>
      </c>
      <c r="AU98" s="241" t="s">
        <v>85</v>
      </c>
      <c r="AY98" s="18" t="s">
        <v>188</v>
      </c>
      <c r="BE98" s="242">
        <f>IF(N98="základní",J98,0)</f>
        <v>0</v>
      </c>
      <c r="BF98" s="242">
        <f>IF(N98="snížená",J98,0)</f>
        <v>0</v>
      </c>
      <c r="BG98" s="242">
        <f>IF(N98="zákl. přenesená",J98,0)</f>
        <v>0</v>
      </c>
      <c r="BH98" s="242">
        <f>IF(N98="sníž. přenesená",J98,0)</f>
        <v>0</v>
      </c>
      <c r="BI98" s="242">
        <f>IF(N98="nulová",J98,0)</f>
        <v>0</v>
      </c>
      <c r="BJ98" s="18" t="s">
        <v>85</v>
      </c>
      <c r="BK98" s="242">
        <f>ROUND(I98*H98,2)</f>
        <v>0</v>
      </c>
      <c r="BL98" s="18" t="s">
        <v>413</v>
      </c>
      <c r="BM98" s="241" t="s">
        <v>422</v>
      </c>
    </row>
    <row r="99" spans="1:47" s="2" customFormat="1" ht="12">
      <c r="A99" s="40"/>
      <c r="B99" s="41"/>
      <c r="C99" s="42"/>
      <c r="D99" s="243" t="s">
        <v>197</v>
      </c>
      <c r="E99" s="42"/>
      <c r="F99" s="244" t="s">
        <v>421</v>
      </c>
      <c r="G99" s="42"/>
      <c r="H99" s="42"/>
      <c r="I99" s="150"/>
      <c r="J99" s="42"/>
      <c r="K99" s="42"/>
      <c r="L99" s="46"/>
      <c r="M99" s="245"/>
      <c r="N99" s="24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197</v>
      </c>
      <c r="AU99" s="18" t="s">
        <v>85</v>
      </c>
    </row>
    <row r="100" spans="1:65" s="2" customFormat="1" ht="16.5" customHeight="1">
      <c r="A100" s="40"/>
      <c r="B100" s="41"/>
      <c r="C100" s="230" t="s">
        <v>195</v>
      </c>
      <c r="D100" s="230" t="s">
        <v>190</v>
      </c>
      <c r="E100" s="231" t="s">
        <v>423</v>
      </c>
      <c r="F100" s="232" t="s">
        <v>424</v>
      </c>
      <c r="G100" s="233" t="s">
        <v>412</v>
      </c>
      <c r="H100" s="234">
        <v>2</v>
      </c>
      <c r="I100" s="235"/>
      <c r="J100" s="236">
        <f>ROUND(I100*H100,2)</f>
        <v>0</v>
      </c>
      <c r="K100" s="232" t="s">
        <v>32</v>
      </c>
      <c r="L100" s="46"/>
      <c r="M100" s="237" t="s">
        <v>32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</v>
      </c>
      <c r="T100" s="24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413</v>
      </c>
      <c r="AT100" s="241" t="s">
        <v>190</v>
      </c>
      <c r="AU100" s="241" t="s">
        <v>85</v>
      </c>
      <c r="AY100" s="18" t="s">
        <v>188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8" t="s">
        <v>85</v>
      </c>
      <c r="BK100" s="242">
        <f>ROUND(I100*H100,2)</f>
        <v>0</v>
      </c>
      <c r="BL100" s="18" t="s">
        <v>413</v>
      </c>
      <c r="BM100" s="241" t="s">
        <v>425</v>
      </c>
    </row>
    <row r="101" spans="1:47" s="2" customFormat="1" ht="12">
      <c r="A101" s="40"/>
      <c r="B101" s="41"/>
      <c r="C101" s="42"/>
      <c r="D101" s="243" t="s">
        <v>197</v>
      </c>
      <c r="E101" s="42"/>
      <c r="F101" s="244" t="s">
        <v>424</v>
      </c>
      <c r="G101" s="42"/>
      <c r="H101" s="42"/>
      <c r="I101" s="150"/>
      <c r="J101" s="42"/>
      <c r="K101" s="42"/>
      <c r="L101" s="46"/>
      <c r="M101" s="245"/>
      <c r="N101" s="24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197</v>
      </c>
      <c r="AU101" s="18" t="s">
        <v>85</v>
      </c>
    </row>
    <row r="102" spans="1:65" s="2" customFormat="1" ht="21.75" customHeight="1">
      <c r="A102" s="40"/>
      <c r="B102" s="41"/>
      <c r="C102" s="230" t="s">
        <v>217</v>
      </c>
      <c r="D102" s="230" t="s">
        <v>190</v>
      </c>
      <c r="E102" s="231" t="s">
        <v>426</v>
      </c>
      <c r="F102" s="232" t="s">
        <v>427</v>
      </c>
      <c r="G102" s="233" t="s">
        <v>412</v>
      </c>
      <c r="H102" s="234">
        <v>2</v>
      </c>
      <c r="I102" s="235"/>
      <c r="J102" s="236">
        <f>ROUND(I102*H102,2)</f>
        <v>0</v>
      </c>
      <c r="K102" s="232" t="s">
        <v>32</v>
      </c>
      <c r="L102" s="46"/>
      <c r="M102" s="237" t="s">
        <v>32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413</v>
      </c>
      <c r="AT102" s="241" t="s">
        <v>190</v>
      </c>
      <c r="AU102" s="241" t="s">
        <v>85</v>
      </c>
      <c r="AY102" s="18" t="s">
        <v>188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8" t="s">
        <v>85</v>
      </c>
      <c r="BK102" s="242">
        <f>ROUND(I102*H102,2)</f>
        <v>0</v>
      </c>
      <c r="BL102" s="18" t="s">
        <v>413</v>
      </c>
      <c r="BM102" s="241" t="s">
        <v>428</v>
      </c>
    </row>
    <row r="103" spans="1:47" s="2" customFormat="1" ht="12">
      <c r="A103" s="40"/>
      <c r="B103" s="41"/>
      <c r="C103" s="42"/>
      <c r="D103" s="243" t="s">
        <v>197</v>
      </c>
      <c r="E103" s="42"/>
      <c r="F103" s="244" t="s">
        <v>427</v>
      </c>
      <c r="G103" s="42"/>
      <c r="H103" s="42"/>
      <c r="I103" s="150"/>
      <c r="J103" s="42"/>
      <c r="K103" s="42"/>
      <c r="L103" s="46"/>
      <c r="M103" s="245"/>
      <c r="N103" s="24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197</v>
      </c>
      <c r="AU103" s="18" t="s">
        <v>85</v>
      </c>
    </row>
    <row r="104" spans="1:65" s="2" customFormat="1" ht="16.5" customHeight="1">
      <c r="A104" s="40"/>
      <c r="B104" s="41"/>
      <c r="C104" s="230" t="s">
        <v>224</v>
      </c>
      <c r="D104" s="230" t="s">
        <v>190</v>
      </c>
      <c r="E104" s="231" t="s">
        <v>429</v>
      </c>
      <c r="F104" s="232" t="s">
        <v>430</v>
      </c>
      <c r="G104" s="233" t="s">
        <v>213</v>
      </c>
      <c r="H104" s="234">
        <v>2</v>
      </c>
      <c r="I104" s="235"/>
      <c r="J104" s="236">
        <f>ROUND(I104*H104,2)</f>
        <v>0</v>
      </c>
      <c r="K104" s="232" t="s">
        <v>32</v>
      </c>
      <c r="L104" s="46"/>
      <c r="M104" s="237" t="s">
        <v>32</v>
      </c>
      <c r="N104" s="238" t="s">
        <v>49</v>
      </c>
      <c r="O104" s="86"/>
      <c r="P104" s="239">
        <f>O104*H104</f>
        <v>0</v>
      </c>
      <c r="Q104" s="239">
        <v>0</v>
      </c>
      <c r="R104" s="239">
        <f>Q104*H104</f>
        <v>0</v>
      </c>
      <c r="S104" s="239">
        <v>0</v>
      </c>
      <c r="T104" s="24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1" t="s">
        <v>413</v>
      </c>
      <c r="AT104" s="241" t="s">
        <v>190</v>
      </c>
      <c r="AU104" s="241" t="s">
        <v>85</v>
      </c>
      <c r="AY104" s="18" t="s">
        <v>188</v>
      </c>
      <c r="BE104" s="242">
        <f>IF(N104="základní",J104,0)</f>
        <v>0</v>
      </c>
      <c r="BF104" s="242">
        <f>IF(N104="snížená",J104,0)</f>
        <v>0</v>
      </c>
      <c r="BG104" s="242">
        <f>IF(N104="zákl. přenesená",J104,0)</f>
        <v>0</v>
      </c>
      <c r="BH104" s="242">
        <f>IF(N104="sníž. přenesená",J104,0)</f>
        <v>0</v>
      </c>
      <c r="BI104" s="242">
        <f>IF(N104="nulová",J104,0)</f>
        <v>0</v>
      </c>
      <c r="BJ104" s="18" t="s">
        <v>85</v>
      </c>
      <c r="BK104" s="242">
        <f>ROUND(I104*H104,2)</f>
        <v>0</v>
      </c>
      <c r="BL104" s="18" t="s">
        <v>413</v>
      </c>
      <c r="BM104" s="241" t="s">
        <v>431</v>
      </c>
    </row>
    <row r="105" spans="1:47" s="2" customFormat="1" ht="12">
      <c r="A105" s="40"/>
      <c r="B105" s="41"/>
      <c r="C105" s="42"/>
      <c r="D105" s="243" t="s">
        <v>197</v>
      </c>
      <c r="E105" s="42"/>
      <c r="F105" s="244" t="s">
        <v>430</v>
      </c>
      <c r="G105" s="42"/>
      <c r="H105" s="42"/>
      <c r="I105" s="150"/>
      <c r="J105" s="42"/>
      <c r="K105" s="42"/>
      <c r="L105" s="46"/>
      <c r="M105" s="245"/>
      <c r="N105" s="24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197</v>
      </c>
      <c r="AU105" s="18" t="s">
        <v>85</v>
      </c>
    </row>
    <row r="106" spans="1:65" s="2" customFormat="1" ht="44.25" customHeight="1">
      <c r="A106" s="40"/>
      <c r="B106" s="41"/>
      <c r="C106" s="230" t="s">
        <v>231</v>
      </c>
      <c r="D106" s="230" t="s">
        <v>190</v>
      </c>
      <c r="E106" s="231" t="s">
        <v>432</v>
      </c>
      <c r="F106" s="232" t="s">
        <v>433</v>
      </c>
      <c r="G106" s="233" t="s">
        <v>412</v>
      </c>
      <c r="H106" s="234">
        <v>1</v>
      </c>
      <c r="I106" s="235"/>
      <c r="J106" s="236">
        <f>ROUND(I106*H106,2)</f>
        <v>0</v>
      </c>
      <c r="K106" s="232" t="s">
        <v>32</v>
      </c>
      <c r="L106" s="46"/>
      <c r="M106" s="237" t="s">
        <v>32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413</v>
      </c>
      <c r="AT106" s="241" t="s">
        <v>190</v>
      </c>
      <c r="AU106" s="241" t="s">
        <v>85</v>
      </c>
      <c r="AY106" s="18" t="s">
        <v>188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8" t="s">
        <v>85</v>
      </c>
      <c r="BK106" s="242">
        <f>ROUND(I106*H106,2)</f>
        <v>0</v>
      </c>
      <c r="BL106" s="18" t="s">
        <v>413</v>
      </c>
      <c r="BM106" s="241" t="s">
        <v>434</v>
      </c>
    </row>
    <row r="107" spans="1:47" s="2" customFormat="1" ht="12">
      <c r="A107" s="40"/>
      <c r="B107" s="41"/>
      <c r="C107" s="42"/>
      <c r="D107" s="243" t="s">
        <v>197</v>
      </c>
      <c r="E107" s="42"/>
      <c r="F107" s="244" t="s">
        <v>433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197</v>
      </c>
      <c r="AU107" s="18" t="s">
        <v>85</v>
      </c>
    </row>
    <row r="108" spans="1:65" s="2" customFormat="1" ht="66.75" customHeight="1">
      <c r="A108" s="40"/>
      <c r="B108" s="41"/>
      <c r="C108" s="230" t="s">
        <v>237</v>
      </c>
      <c r="D108" s="230" t="s">
        <v>190</v>
      </c>
      <c r="E108" s="231" t="s">
        <v>435</v>
      </c>
      <c r="F108" s="232" t="s">
        <v>436</v>
      </c>
      <c r="G108" s="233" t="s">
        <v>412</v>
      </c>
      <c r="H108" s="234">
        <v>2</v>
      </c>
      <c r="I108" s="235"/>
      <c r="J108" s="236">
        <f>ROUND(I108*H108,2)</f>
        <v>0</v>
      </c>
      <c r="K108" s="232" t="s">
        <v>32</v>
      </c>
      <c r="L108" s="46"/>
      <c r="M108" s="237" t="s">
        <v>32</v>
      </c>
      <c r="N108" s="238" t="s">
        <v>49</v>
      </c>
      <c r="O108" s="86"/>
      <c r="P108" s="239">
        <f>O108*H108</f>
        <v>0</v>
      </c>
      <c r="Q108" s="239">
        <v>0</v>
      </c>
      <c r="R108" s="239">
        <f>Q108*H108</f>
        <v>0</v>
      </c>
      <c r="S108" s="239">
        <v>0</v>
      </c>
      <c r="T108" s="24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1" t="s">
        <v>413</v>
      </c>
      <c r="AT108" s="241" t="s">
        <v>190</v>
      </c>
      <c r="AU108" s="241" t="s">
        <v>85</v>
      </c>
      <c r="AY108" s="18" t="s">
        <v>188</v>
      </c>
      <c r="BE108" s="242">
        <f>IF(N108="základní",J108,0)</f>
        <v>0</v>
      </c>
      <c r="BF108" s="242">
        <f>IF(N108="snížená",J108,0)</f>
        <v>0</v>
      </c>
      <c r="BG108" s="242">
        <f>IF(N108="zákl. přenesená",J108,0)</f>
        <v>0</v>
      </c>
      <c r="BH108" s="242">
        <f>IF(N108="sníž. přenesená",J108,0)</f>
        <v>0</v>
      </c>
      <c r="BI108" s="242">
        <f>IF(N108="nulová",J108,0)</f>
        <v>0</v>
      </c>
      <c r="BJ108" s="18" t="s">
        <v>85</v>
      </c>
      <c r="BK108" s="242">
        <f>ROUND(I108*H108,2)</f>
        <v>0</v>
      </c>
      <c r="BL108" s="18" t="s">
        <v>413</v>
      </c>
      <c r="BM108" s="241" t="s">
        <v>437</v>
      </c>
    </row>
    <row r="109" spans="1:47" s="2" customFormat="1" ht="12">
      <c r="A109" s="40"/>
      <c r="B109" s="41"/>
      <c r="C109" s="42"/>
      <c r="D109" s="243" t="s">
        <v>197</v>
      </c>
      <c r="E109" s="42"/>
      <c r="F109" s="244" t="s">
        <v>438</v>
      </c>
      <c r="G109" s="42"/>
      <c r="H109" s="42"/>
      <c r="I109" s="150"/>
      <c r="J109" s="42"/>
      <c r="K109" s="42"/>
      <c r="L109" s="46"/>
      <c r="M109" s="245"/>
      <c r="N109" s="24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8" t="s">
        <v>197</v>
      </c>
      <c r="AU109" s="18" t="s">
        <v>85</v>
      </c>
    </row>
    <row r="110" spans="1:65" s="2" customFormat="1" ht="55.5" customHeight="1">
      <c r="A110" s="40"/>
      <c r="B110" s="41"/>
      <c r="C110" s="230" t="s">
        <v>243</v>
      </c>
      <c r="D110" s="230" t="s">
        <v>190</v>
      </c>
      <c r="E110" s="231" t="s">
        <v>439</v>
      </c>
      <c r="F110" s="232" t="s">
        <v>440</v>
      </c>
      <c r="G110" s="233" t="s">
        <v>412</v>
      </c>
      <c r="H110" s="234">
        <v>1</v>
      </c>
      <c r="I110" s="235"/>
      <c r="J110" s="236">
        <f>ROUND(I110*H110,2)</f>
        <v>0</v>
      </c>
      <c r="K110" s="232" t="s">
        <v>32</v>
      </c>
      <c r="L110" s="46"/>
      <c r="M110" s="237" t="s">
        <v>32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</v>
      </c>
      <c r="T110" s="24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413</v>
      </c>
      <c r="AT110" s="241" t="s">
        <v>190</v>
      </c>
      <c r="AU110" s="241" t="s">
        <v>85</v>
      </c>
      <c r="AY110" s="18" t="s">
        <v>188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8" t="s">
        <v>85</v>
      </c>
      <c r="BK110" s="242">
        <f>ROUND(I110*H110,2)</f>
        <v>0</v>
      </c>
      <c r="BL110" s="18" t="s">
        <v>413</v>
      </c>
      <c r="BM110" s="241" t="s">
        <v>441</v>
      </c>
    </row>
    <row r="111" spans="1:47" s="2" customFormat="1" ht="12">
      <c r="A111" s="40"/>
      <c r="B111" s="41"/>
      <c r="C111" s="42"/>
      <c r="D111" s="243" t="s">
        <v>197</v>
      </c>
      <c r="E111" s="42"/>
      <c r="F111" s="244" t="s">
        <v>440</v>
      </c>
      <c r="G111" s="42"/>
      <c r="H111" s="42"/>
      <c r="I111" s="150"/>
      <c r="J111" s="42"/>
      <c r="K111" s="42"/>
      <c r="L111" s="46"/>
      <c r="M111" s="245"/>
      <c r="N111" s="24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197</v>
      </c>
      <c r="AU111" s="18" t="s">
        <v>85</v>
      </c>
    </row>
    <row r="112" spans="1:65" s="2" customFormat="1" ht="55.5" customHeight="1">
      <c r="A112" s="40"/>
      <c r="B112" s="41"/>
      <c r="C112" s="230" t="s">
        <v>248</v>
      </c>
      <c r="D112" s="230" t="s">
        <v>190</v>
      </c>
      <c r="E112" s="231" t="s">
        <v>442</v>
      </c>
      <c r="F112" s="232" t="s">
        <v>443</v>
      </c>
      <c r="G112" s="233" t="s">
        <v>412</v>
      </c>
      <c r="H112" s="234">
        <v>1</v>
      </c>
      <c r="I112" s="235"/>
      <c r="J112" s="236">
        <f>ROUND(I112*H112,2)</f>
        <v>0</v>
      </c>
      <c r="K112" s="232" t="s">
        <v>32</v>
      </c>
      <c r="L112" s="46"/>
      <c r="M112" s="237" t="s">
        <v>32</v>
      </c>
      <c r="N112" s="238" t="s">
        <v>49</v>
      </c>
      <c r="O112" s="86"/>
      <c r="P112" s="239">
        <f>O112*H112</f>
        <v>0</v>
      </c>
      <c r="Q112" s="239">
        <v>0</v>
      </c>
      <c r="R112" s="239">
        <f>Q112*H112</f>
        <v>0</v>
      </c>
      <c r="S112" s="239">
        <v>0</v>
      </c>
      <c r="T112" s="24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1" t="s">
        <v>413</v>
      </c>
      <c r="AT112" s="241" t="s">
        <v>190</v>
      </c>
      <c r="AU112" s="241" t="s">
        <v>85</v>
      </c>
      <c r="AY112" s="18" t="s">
        <v>188</v>
      </c>
      <c r="BE112" s="242">
        <f>IF(N112="základní",J112,0)</f>
        <v>0</v>
      </c>
      <c r="BF112" s="242">
        <f>IF(N112="snížená",J112,0)</f>
        <v>0</v>
      </c>
      <c r="BG112" s="242">
        <f>IF(N112="zákl. přenesená",J112,0)</f>
        <v>0</v>
      </c>
      <c r="BH112" s="242">
        <f>IF(N112="sníž. přenesená",J112,0)</f>
        <v>0</v>
      </c>
      <c r="BI112" s="242">
        <f>IF(N112="nulová",J112,0)</f>
        <v>0</v>
      </c>
      <c r="BJ112" s="18" t="s">
        <v>85</v>
      </c>
      <c r="BK112" s="242">
        <f>ROUND(I112*H112,2)</f>
        <v>0</v>
      </c>
      <c r="BL112" s="18" t="s">
        <v>413</v>
      </c>
      <c r="BM112" s="241" t="s">
        <v>444</v>
      </c>
    </row>
    <row r="113" spans="1:47" s="2" customFormat="1" ht="12">
      <c r="A113" s="40"/>
      <c r="B113" s="41"/>
      <c r="C113" s="42"/>
      <c r="D113" s="243" t="s">
        <v>197</v>
      </c>
      <c r="E113" s="42"/>
      <c r="F113" s="244" t="s">
        <v>445</v>
      </c>
      <c r="G113" s="42"/>
      <c r="H113" s="42"/>
      <c r="I113" s="150"/>
      <c r="J113" s="42"/>
      <c r="K113" s="42"/>
      <c r="L113" s="46"/>
      <c r="M113" s="245"/>
      <c r="N113" s="24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197</v>
      </c>
      <c r="AU113" s="18" t="s">
        <v>85</v>
      </c>
    </row>
    <row r="114" spans="1:65" s="2" customFormat="1" ht="33" customHeight="1">
      <c r="A114" s="40"/>
      <c r="B114" s="41"/>
      <c r="C114" s="230" t="s">
        <v>256</v>
      </c>
      <c r="D114" s="230" t="s">
        <v>190</v>
      </c>
      <c r="E114" s="231" t="s">
        <v>446</v>
      </c>
      <c r="F114" s="232" t="s">
        <v>447</v>
      </c>
      <c r="G114" s="233" t="s">
        <v>412</v>
      </c>
      <c r="H114" s="234">
        <v>2</v>
      </c>
      <c r="I114" s="235"/>
      <c r="J114" s="236">
        <f>ROUND(I114*H114,2)</f>
        <v>0</v>
      </c>
      <c r="K114" s="232" t="s">
        <v>32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413</v>
      </c>
      <c r="AT114" s="241" t="s">
        <v>190</v>
      </c>
      <c r="AU114" s="241" t="s">
        <v>85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413</v>
      </c>
      <c r="BM114" s="241" t="s">
        <v>448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447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85</v>
      </c>
    </row>
    <row r="116" spans="1:65" s="2" customFormat="1" ht="33" customHeight="1">
      <c r="A116" s="40"/>
      <c r="B116" s="41"/>
      <c r="C116" s="230" t="s">
        <v>262</v>
      </c>
      <c r="D116" s="230" t="s">
        <v>190</v>
      </c>
      <c r="E116" s="231" t="s">
        <v>449</v>
      </c>
      <c r="F116" s="232" t="s">
        <v>450</v>
      </c>
      <c r="G116" s="233" t="s">
        <v>412</v>
      </c>
      <c r="H116" s="234">
        <v>1</v>
      </c>
      <c r="I116" s="235"/>
      <c r="J116" s="236">
        <f>ROUND(I116*H116,2)</f>
        <v>0</v>
      </c>
      <c r="K116" s="232" t="s">
        <v>32</v>
      </c>
      <c r="L116" s="46"/>
      <c r="M116" s="237" t="s">
        <v>32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413</v>
      </c>
      <c r="AT116" s="241" t="s">
        <v>190</v>
      </c>
      <c r="AU116" s="241" t="s">
        <v>85</v>
      </c>
      <c r="AY116" s="18" t="s">
        <v>188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8" t="s">
        <v>85</v>
      </c>
      <c r="BK116" s="242">
        <f>ROUND(I116*H116,2)</f>
        <v>0</v>
      </c>
      <c r="BL116" s="18" t="s">
        <v>413</v>
      </c>
      <c r="BM116" s="241" t="s">
        <v>451</v>
      </c>
    </row>
    <row r="117" spans="1:47" s="2" customFormat="1" ht="12">
      <c r="A117" s="40"/>
      <c r="B117" s="41"/>
      <c r="C117" s="42"/>
      <c r="D117" s="243" t="s">
        <v>197</v>
      </c>
      <c r="E117" s="42"/>
      <c r="F117" s="244" t="s">
        <v>450</v>
      </c>
      <c r="G117" s="42"/>
      <c r="H117" s="42"/>
      <c r="I117" s="150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197</v>
      </c>
      <c r="AU117" s="18" t="s">
        <v>85</v>
      </c>
    </row>
    <row r="118" spans="1:65" s="2" customFormat="1" ht="55.5" customHeight="1">
      <c r="A118" s="40"/>
      <c r="B118" s="41"/>
      <c r="C118" s="230" t="s">
        <v>270</v>
      </c>
      <c r="D118" s="230" t="s">
        <v>190</v>
      </c>
      <c r="E118" s="231" t="s">
        <v>452</v>
      </c>
      <c r="F118" s="232" t="s">
        <v>453</v>
      </c>
      <c r="G118" s="233" t="s">
        <v>412</v>
      </c>
      <c r="H118" s="234">
        <v>1</v>
      </c>
      <c r="I118" s="235"/>
      <c r="J118" s="236">
        <f>ROUND(I118*H118,2)</f>
        <v>0</v>
      </c>
      <c r="K118" s="232" t="s">
        <v>32</v>
      </c>
      <c r="L118" s="46"/>
      <c r="M118" s="237" t="s">
        <v>32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413</v>
      </c>
      <c r="AT118" s="241" t="s">
        <v>190</v>
      </c>
      <c r="AU118" s="241" t="s">
        <v>85</v>
      </c>
      <c r="AY118" s="18" t="s">
        <v>188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8" t="s">
        <v>85</v>
      </c>
      <c r="BK118" s="242">
        <f>ROUND(I118*H118,2)</f>
        <v>0</v>
      </c>
      <c r="BL118" s="18" t="s">
        <v>413</v>
      </c>
      <c r="BM118" s="241" t="s">
        <v>454</v>
      </c>
    </row>
    <row r="119" spans="1:47" s="2" customFormat="1" ht="12">
      <c r="A119" s="40"/>
      <c r="B119" s="41"/>
      <c r="C119" s="42"/>
      <c r="D119" s="243" t="s">
        <v>197</v>
      </c>
      <c r="E119" s="42"/>
      <c r="F119" s="244" t="s">
        <v>455</v>
      </c>
      <c r="G119" s="42"/>
      <c r="H119" s="42"/>
      <c r="I119" s="150"/>
      <c r="J119" s="42"/>
      <c r="K119" s="42"/>
      <c r="L119" s="46"/>
      <c r="M119" s="245"/>
      <c r="N119" s="24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197</v>
      </c>
      <c r="AU119" s="18" t="s">
        <v>85</v>
      </c>
    </row>
    <row r="120" spans="1:65" s="2" customFormat="1" ht="66.75" customHeight="1">
      <c r="A120" s="40"/>
      <c r="B120" s="41"/>
      <c r="C120" s="230" t="s">
        <v>276</v>
      </c>
      <c r="D120" s="230" t="s">
        <v>190</v>
      </c>
      <c r="E120" s="231" t="s">
        <v>456</v>
      </c>
      <c r="F120" s="232" t="s">
        <v>457</v>
      </c>
      <c r="G120" s="233" t="s">
        <v>412</v>
      </c>
      <c r="H120" s="234">
        <v>1</v>
      </c>
      <c r="I120" s="235"/>
      <c r="J120" s="236">
        <f>ROUND(I120*H120,2)</f>
        <v>0</v>
      </c>
      <c r="K120" s="232" t="s">
        <v>32</v>
      </c>
      <c r="L120" s="46"/>
      <c r="M120" s="237" t="s">
        <v>32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413</v>
      </c>
      <c r="AT120" s="241" t="s">
        <v>190</v>
      </c>
      <c r="AU120" s="241" t="s">
        <v>85</v>
      </c>
      <c r="AY120" s="18" t="s">
        <v>188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8" t="s">
        <v>85</v>
      </c>
      <c r="BK120" s="242">
        <f>ROUND(I120*H120,2)</f>
        <v>0</v>
      </c>
      <c r="BL120" s="18" t="s">
        <v>413</v>
      </c>
      <c r="BM120" s="241" t="s">
        <v>458</v>
      </c>
    </row>
    <row r="121" spans="1:47" s="2" customFormat="1" ht="12">
      <c r="A121" s="40"/>
      <c r="B121" s="41"/>
      <c r="C121" s="42"/>
      <c r="D121" s="243" t="s">
        <v>197</v>
      </c>
      <c r="E121" s="42"/>
      <c r="F121" s="244" t="s">
        <v>459</v>
      </c>
      <c r="G121" s="42"/>
      <c r="H121" s="42"/>
      <c r="I121" s="150"/>
      <c r="J121" s="42"/>
      <c r="K121" s="42"/>
      <c r="L121" s="46"/>
      <c r="M121" s="245"/>
      <c r="N121" s="24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197</v>
      </c>
      <c r="AU121" s="18" t="s">
        <v>85</v>
      </c>
    </row>
    <row r="122" spans="1:65" s="2" customFormat="1" ht="16.5" customHeight="1">
      <c r="A122" s="40"/>
      <c r="B122" s="41"/>
      <c r="C122" s="230" t="s">
        <v>8</v>
      </c>
      <c r="D122" s="230" t="s">
        <v>190</v>
      </c>
      <c r="E122" s="231" t="s">
        <v>460</v>
      </c>
      <c r="F122" s="232" t="s">
        <v>461</v>
      </c>
      <c r="G122" s="233" t="s">
        <v>417</v>
      </c>
      <c r="H122" s="234">
        <v>15</v>
      </c>
      <c r="I122" s="235"/>
      <c r="J122" s="236">
        <f>ROUND(I122*H122,2)</f>
        <v>0</v>
      </c>
      <c r="K122" s="232" t="s">
        <v>32</v>
      </c>
      <c r="L122" s="46"/>
      <c r="M122" s="237" t="s">
        <v>32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413</v>
      </c>
      <c r="AT122" s="241" t="s">
        <v>190</v>
      </c>
      <c r="AU122" s="241" t="s">
        <v>85</v>
      </c>
      <c r="AY122" s="18" t="s">
        <v>188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8" t="s">
        <v>85</v>
      </c>
      <c r="BK122" s="242">
        <f>ROUND(I122*H122,2)</f>
        <v>0</v>
      </c>
      <c r="BL122" s="18" t="s">
        <v>413</v>
      </c>
      <c r="BM122" s="241" t="s">
        <v>462</v>
      </c>
    </row>
    <row r="123" spans="1:47" s="2" customFormat="1" ht="12">
      <c r="A123" s="40"/>
      <c r="B123" s="41"/>
      <c r="C123" s="42"/>
      <c r="D123" s="243" t="s">
        <v>197</v>
      </c>
      <c r="E123" s="42"/>
      <c r="F123" s="244" t="s">
        <v>461</v>
      </c>
      <c r="G123" s="42"/>
      <c r="H123" s="42"/>
      <c r="I123" s="150"/>
      <c r="J123" s="42"/>
      <c r="K123" s="42"/>
      <c r="L123" s="46"/>
      <c r="M123" s="245"/>
      <c r="N123" s="24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197</v>
      </c>
      <c r="AU123" s="18" t="s">
        <v>85</v>
      </c>
    </row>
    <row r="124" spans="1:65" s="2" customFormat="1" ht="44.25" customHeight="1">
      <c r="A124" s="40"/>
      <c r="B124" s="41"/>
      <c r="C124" s="230" t="s">
        <v>285</v>
      </c>
      <c r="D124" s="230" t="s">
        <v>190</v>
      </c>
      <c r="E124" s="231" t="s">
        <v>463</v>
      </c>
      <c r="F124" s="232" t="s">
        <v>464</v>
      </c>
      <c r="G124" s="233" t="s">
        <v>412</v>
      </c>
      <c r="H124" s="234">
        <v>1</v>
      </c>
      <c r="I124" s="235"/>
      <c r="J124" s="236">
        <f>ROUND(I124*H124,2)</f>
        <v>0</v>
      </c>
      <c r="K124" s="232" t="s">
        <v>32</v>
      </c>
      <c r="L124" s="46"/>
      <c r="M124" s="237" t="s">
        <v>32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413</v>
      </c>
      <c r="AT124" s="241" t="s">
        <v>190</v>
      </c>
      <c r="AU124" s="241" t="s">
        <v>85</v>
      </c>
      <c r="AY124" s="18" t="s">
        <v>188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8" t="s">
        <v>85</v>
      </c>
      <c r="BK124" s="242">
        <f>ROUND(I124*H124,2)</f>
        <v>0</v>
      </c>
      <c r="BL124" s="18" t="s">
        <v>413</v>
      </c>
      <c r="BM124" s="241" t="s">
        <v>465</v>
      </c>
    </row>
    <row r="125" spans="1:47" s="2" customFormat="1" ht="12">
      <c r="A125" s="40"/>
      <c r="B125" s="41"/>
      <c r="C125" s="42"/>
      <c r="D125" s="243" t="s">
        <v>197</v>
      </c>
      <c r="E125" s="42"/>
      <c r="F125" s="244" t="s">
        <v>464</v>
      </c>
      <c r="G125" s="42"/>
      <c r="H125" s="42"/>
      <c r="I125" s="150"/>
      <c r="J125" s="42"/>
      <c r="K125" s="42"/>
      <c r="L125" s="46"/>
      <c r="M125" s="245"/>
      <c r="N125" s="24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197</v>
      </c>
      <c r="AU125" s="18" t="s">
        <v>85</v>
      </c>
    </row>
    <row r="126" spans="1:65" s="2" customFormat="1" ht="16.5" customHeight="1">
      <c r="A126" s="40"/>
      <c r="B126" s="41"/>
      <c r="C126" s="230" t="s">
        <v>292</v>
      </c>
      <c r="D126" s="230" t="s">
        <v>190</v>
      </c>
      <c r="E126" s="231" t="s">
        <v>466</v>
      </c>
      <c r="F126" s="232" t="s">
        <v>467</v>
      </c>
      <c r="G126" s="233" t="s">
        <v>417</v>
      </c>
      <c r="H126" s="234">
        <v>15</v>
      </c>
      <c r="I126" s="235"/>
      <c r="J126" s="236">
        <f>ROUND(I126*H126,2)</f>
        <v>0</v>
      </c>
      <c r="K126" s="232" t="s">
        <v>32</v>
      </c>
      <c r="L126" s="46"/>
      <c r="M126" s="237" t="s">
        <v>32</v>
      </c>
      <c r="N126" s="238" t="s">
        <v>49</v>
      </c>
      <c r="O126" s="86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413</v>
      </c>
      <c r="AT126" s="241" t="s">
        <v>190</v>
      </c>
      <c r="AU126" s="241" t="s">
        <v>85</v>
      </c>
      <c r="AY126" s="18" t="s">
        <v>188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8" t="s">
        <v>85</v>
      </c>
      <c r="BK126" s="242">
        <f>ROUND(I126*H126,2)</f>
        <v>0</v>
      </c>
      <c r="BL126" s="18" t="s">
        <v>413</v>
      </c>
      <c r="BM126" s="241" t="s">
        <v>468</v>
      </c>
    </row>
    <row r="127" spans="1:47" s="2" customFormat="1" ht="12">
      <c r="A127" s="40"/>
      <c r="B127" s="41"/>
      <c r="C127" s="42"/>
      <c r="D127" s="243" t="s">
        <v>197</v>
      </c>
      <c r="E127" s="42"/>
      <c r="F127" s="244" t="s">
        <v>467</v>
      </c>
      <c r="G127" s="42"/>
      <c r="H127" s="42"/>
      <c r="I127" s="150"/>
      <c r="J127" s="42"/>
      <c r="K127" s="42"/>
      <c r="L127" s="46"/>
      <c r="M127" s="245"/>
      <c r="N127" s="24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197</v>
      </c>
      <c r="AU127" s="18" t="s">
        <v>85</v>
      </c>
    </row>
    <row r="128" spans="1:65" s="2" customFormat="1" ht="16.5" customHeight="1">
      <c r="A128" s="40"/>
      <c r="B128" s="41"/>
      <c r="C128" s="230" t="s">
        <v>297</v>
      </c>
      <c r="D128" s="230" t="s">
        <v>190</v>
      </c>
      <c r="E128" s="231" t="s">
        <v>469</v>
      </c>
      <c r="F128" s="232" t="s">
        <v>470</v>
      </c>
      <c r="G128" s="233" t="s">
        <v>220</v>
      </c>
      <c r="H128" s="234">
        <v>0.45</v>
      </c>
      <c r="I128" s="235"/>
      <c r="J128" s="236">
        <f>ROUND(I128*H128,2)</f>
        <v>0</v>
      </c>
      <c r="K128" s="232" t="s">
        <v>32</v>
      </c>
      <c r="L128" s="46"/>
      <c r="M128" s="237" t="s">
        <v>32</v>
      </c>
      <c r="N128" s="238" t="s">
        <v>49</v>
      </c>
      <c r="O128" s="86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1" t="s">
        <v>413</v>
      </c>
      <c r="AT128" s="241" t="s">
        <v>190</v>
      </c>
      <c r="AU128" s="241" t="s">
        <v>85</v>
      </c>
      <c r="AY128" s="18" t="s">
        <v>188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8" t="s">
        <v>85</v>
      </c>
      <c r="BK128" s="242">
        <f>ROUND(I128*H128,2)</f>
        <v>0</v>
      </c>
      <c r="BL128" s="18" t="s">
        <v>413</v>
      </c>
      <c r="BM128" s="241" t="s">
        <v>471</v>
      </c>
    </row>
    <row r="129" spans="1:47" s="2" customFormat="1" ht="12">
      <c r="A129" s="40"/>
      <c r="B129" s="41"/>
      <c r="C129" s="42"/>
      <c r="D129" s="243" t="s">
        <v>197</v>
      </c>
      <c r="E129" s="42"/>
      <c r="F129" s="244" t="s">
        <v>470</v>
      </c>
      <c r="G129" s="42"/>
      <c r="H129" s="42"/>
      <c r="I129" s="150"/>
      <c r="J129" s="42"/>
      <c r="K129" s="42"/>
      <c r="L129" s="46"/>
      <c r="M129" s="245"/>
      <c r="N129" s="24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8" t="s">
        <v>197</v>
      </c>
      <c r="AU129" s="18" t="s">
        <v>85</v>
      </c>
    </row>
    <row r="130" spans="1:51" s="13" customFormat="1" ht="12">
      <c r="A130" s="13"/>
      <c r="B130" s="247"/>
      <c r="C130" s="248"/>
      <c r="D130" s="243" t="s">
        <v>199</v>
      </c>
      <c r="E130" s="249" t="s">
        <v>32</v>
      </c>
      <c r="F130" s="250" t="s">
        <v>472</v>
      </c>
      <c r="G130" s="248"/>
      <c r="H130" s="251">
        <v>0.45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7" t="s">
        <v>199</v>
      </c>
      <c r="AU130" s="257" t="s">
        <v>85</v>
      </c>
      <c r="AV130" s="13" t="s">
        <v>87</v>
      </c>
      <c r="AW130" s="13" t="s">
        <v>39</v>
      </c>
      <c r="AX130" s="13" t="s">
        <v>85</v>
      </c>
      <c r="AY130" s="257" t="s">
        <v>188</v>
      </c>
    </row>
    <row r="131" spans="1:65" s="2" customFormat="1" ht="16.5" customHeight="1">
      <c r="A131" s="40"/>
      <c r="B131" s="41"/>
      <c r="C131" s="230" t="s">
        <v>305</v>
      </c>
      <c r="D131" s="230" t="s">
        <v>190</v>
      </c>
      <c r="E131" s="231" t="s">
        <v>473</v>
      </c>
      <c r="F131" s="232" t="s">
        <v>474</v>
      </c>
      <c r="G131" s="233" t="s">
        <v>417</v>
      </c>
      <c r="H131" s="234">
        <v>1.35</v>
      </c>
      <c r="I131" s="235"/>
      <c r="J131" s="236">
        <f>ROUND(I131*H131,2)</f>
        <v>0</v>
      </c>
      <c r="K131" s="232" t="s">
        <v>32</v>
      </c>
      <c r="L131" s="46"/>
      <c r="M131" s="237" t="s">
        <v>32</v>
      </c>
      <c r="N131" s="238" t="s">
        <v>49</v>
      </c>
      <c r="O131" s="86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1" t="s">
        <v>413</v>
      </c>
      <c r="AT131" s="241" t="s">
        <v>190</v>
      </c>
      <c r="AU131" s="241" t="s">
        <v>85</v>
      </c>
      <c r="AY131" s="18" t="s">
        <v>188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8" t="s">
        <v>85</v>
      </c>
      <c r="BK131" s="242">
        <f>ROUND(I131*H131,2)</f>
        <v>0</v>
      </c>
      <c r="BL131" s="18" t="s">
        <v>413</v>
      </c>
      <c r="BM131" s="241" t="s">
        <v>475</v>
      </c>
    </row>
    <row r="132" spans="1:47" s="2" customFormat="1" ht="12">
      <c r="A132" s="40"/>
      <c r="B132" s="41"/>
      <c r="C132" s="42"/>
      <c r="D132" s="243" t="s">
        <v>197</v>
      </c>
      <c r="E132" s="42"/>
      <c r="F132" s="244" t="s">
        <v>474</v>
      </c>
      <c r="G132" s="42"/>
      <c r="H132" s="42"/>
      <c r="I132" s="150"/>
      <c r="J132" s="42"/>
      <c r="K132" s="42"/>
      <c r="L132" s="46"/>
      <c r="M132" s="245"/>
      <c r="N132" s="24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197</v>
      </c>
      <c r="AU132" s="18" t="s">
        <v>85</v>
      </c>
    </row>
    <row r="133" spans="1:51" s="13" customFormat="1" ht="12">
      <c r="A133" s="13"/>
      <c r="B133" s="247"/>
      <c r="C133" s="248"/>
      <c r="D133" s="243" t="s">
        <v>199</v>
      </c>
      <c r="E133" s="249" t="s">
        <v>32</v>
      </c>
      <c r="F133" s="250" t="s">
        <v>476</v>
      </c>
      <c r="G133" s="248"/>
      <c r="H133" s="251">
        <v>1.35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7" t="s">
        <v>199</v>
      </c>
      <c r="AU133" s="257" t="s">
        <v>85</v>
      </c>
      <c r="AV133" s="13" t="s">
        <v>87</v>
      </c>
      <c r="AW133" s="13" t="s">
        <v>39</v>
      </c>
      <c r="AX133" s="13" t="s">
        <v>85</v>
      </c>
      <c r="AY133" s="257" t="s">
        <v>188</v>
      </c>
    </row>
    <row r="134" spans="1:65" s="2" customFormat="1" ht="16.5" customHeight="1">
      <c r="A134" s="40"/>
      <c r="B134" s="41"/>
      <c r="C134" s="230" t="s">
        <v>310</v>
      </c>
      <c r="D134" s="230" t="s">
        <v>190</v>
      </c>
      <c r="E134" s="231" t="s">
        <v>477</v>
      </c>
      <c r="F134" s="232" t="s">
        <v>478</v>
      </c>
      <c r="G134" s="233" t="s">
        <v>417</v>
      </c>
      <c r="H134" s="234">
        <v>15</v>
      </c>
      <c r="I134" s="235"/>
      <c r="J134" s="236">
        <f>ROUND(I134*H134,2)</f>
        <v>0</v>
      </c>
      <c r="K134" s="232" t="s">
        <v>32</v>
      </c>
      <c r="L134" s="46"/>
      <c r="M134" s="237" t="s">
        <v>32</v>
      </c>
      <c r="N134" s="238" t="s">
        <v>49</v>
      </c>
      <c r="O134" s="86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1" t="s">
        <v>413</v>
      </c>
      <c r="AT134" s="241" t="s">
        <v>190</v>
      </c>
      <c r="AU134" s="241" t="s">
        <v>85</v>
      </c>
      <c r="AY134" s="18" t="s">
        <v>188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8" t="s">
        <v>85</v>
      </c>
      <c r="BK134" s="242">
        <f>ROUND(I134*H134,2)</f>
        <v>0</v>
      </c>
      <c r="BL134" s="18" t="s">
        <v>413</v>
      </c>
      <c r="BM134" s="241" t="s">
        <v>479</v>
      </c>
    </row>
    <row r="135" spans="1:47" s="2" customFormat="1" ht="12">
      <c r="A135" s="40"/>
      <c r="B135" s="41"/>
      <c r="C135" s="42"/>
      <c r="D135" s="243" t="s">
        <v>197</v>
      </c>
      <c r="E135" s="42"/>
      <c r="F135" s="244" t="s">
        <v>478</v>
      </c>
      <c r="G135" s="42"/>
      <c r="H135" s="42"/>
      <c r="I135" s="150"/>
      <c r="J135" s="42"/>
      <c r="K135" s="42"/>
      <c r="L135" s="46"/>
      <c r="M135" s="245"/>
      <c r="N135" s="246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197</v>
      </c>
      <c r="AU135" s="18" t="s">
        <v>85</v>
      </c>
    </row>
    <row r="136" spans="1:65" s="2" customFormat="1" ht="16.5" customHeight="1">
      <c r="A136" s="40"/>
      <c r="B136" s="41"/>
      <c r="C136" s="230" t="s">
        <v>7</v>
      </c>
      <c r="D136" s="230" t="s">
        <v>190</v>
      </c>
      <c r="E136" s="231" t="s">
        <v>480</v>
      </c>
      <c r="F136" s="232" t="s">
        <v>481</v>
      </c>
      <c r="G136" s="233" t="s">
        <v>213</v>
      </c>
      <c r="H136" s="234">
        <v>10</v>
      </c>
      <c r="I136" s="235"/>
      <c r="J136" s="236">
        <f>ROUND(I136*H136,2)</f>
        <v>0</v>
      </c>
      <c r="K136" s="232" t="s">
        <v>32</v>
      </c>
      <c r="L136" s="46"/>
      <c r="M136" s="237" t="s">
        <v>32</v>
      </c>
      <c r="N136" s="238" t="s">
        <v>49</v>
      </c>
      <c r="O136" s="86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1" t="s">
        <v>413</v>
      </c>
      <c r="AT136" s="241" t="s">
        <v>190</v>
      </c>
      <c r="AU136" s="241" t="s">
        <v>85</v>
      </c>
      <c r="AY136" s="18" t="s">
        <v>188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8" t="s">
        <v>85</v>
      </c>
      <c r="BK136" s="242">
        <f>ROUND(I136*H136,2)</f>
        <v>0</v>
      </c>
      <c r="BL136" s="18" t="s">
        <v>413</v>
      </c>
      <c r="BM136" s="241" t="s">
        <v>482</v>
      </c>
    </row>
    <row r="137" spans="1:47" s="2" customFormat="1" ht="12">
      <c r="A137" s="40"/>
      <c r="B137" s="41"/>
      <c r="C137" s="42"/>
      <c r="D137" s="243" t="s">
        <v>197</v>
      </c>
      <c r="E137" s="42"/>
      <c r="F137" s="244" t="s">
        <v>481</v>
      </c>
      <c r="G137" s="42"/>
      <c r="H137" s="42"/>
      <c r="I137" s="150"/>
      <c r="J137" s="42"/>
      <c r="K137" s="42"/>
      <c r="L137" s="46"/>
      <c r="M137" s="245"/>
      <c r="N137" s="24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8" t="s">
        <v>197</v>
      </c>
      <c r="AU137" s="18" t="s">
        <v>85</v>
      </c>
    </row>
    <row r="138" spans="1:65" s="2" customFormat="1" ht="21.75" customHeight="1">
      <c r="A138" s="40"/>
      <c r="B138" s="41"/>
      <c r="C138" s="230" t="s">
        <v>483</v>
      </c>
      <c r="D138" s="230" t="s">
        <v>190</v>
      </c>
      <c r="E138" s="231" t="s">
        <v>484</v>
      </c>
      <c r="F138" s="232" t="s">
        <v>485</v>
      </c>
      <c r="G138" s="233" t="s">
        <v>213</v>
      </c>
      <c r="H138" s="234">
        <v>17</v>
      </c>
      <c r="I138" s="235"/>
      <c r="J138" s="236">
        <f>ROUND(I138*H138,2)</f>
        <v>0</v>
      </c>
      <c r="K138" s="232" t="s">
        <v>32</v>
      </c>
      <c r="L138" s="46"/>
      <c r="M138" s="237" t="s">
        <v>32</v>
      </c>
      <c r="N138" s="238" t="s">
        <v>49</v>
      </c>
      <c r="O138" s="86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1" t="s">
        <v>413</v>
      </c>
      <c r="AT138" s="241" t="s">
        <v>190</v>
      </c>
      <c r="AU138" s="241" t="s">
        <v>85</v>
      </c>
      <c r="AY138" s="18" t="s">
        <v>188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8" t="s">
        <v>85</v>
      </c>
      <c r="BK138" s="242">
        <f>ROUND(I138*H138,2)</f>
        <v>0</v>
      </c>
      <c r="BL138" s="18" t="s">
        <v>413</v>
      </c>
      <c r="BM138" s="241" t="s">
        <v>486</v>
      </c>
    </row>
    <row r="139" spans="1:47" s="2" customFormat="1" ht="12">
      <c r="A139" s="40"/>
      <c r="B139" s="41"/>
      <c r="C139" s="42"/>
      <c r="D139" s="243" t="s">
        <v>197</v>
      </c>
      <c r="E139" s="42"/>
      <c r="F139" s="244" t="s">
        <v>485</v>
      </c>
      <c r="G139" s="42"/>
      <c r="H139" s="42"/>
      <c r="I139" s="150"/>
      <c r="J139" s="42"/>
      <c r="K139" s="42"/>
      <c r="L139" s="46"/>
      <c r="M139" s="293"/>
      <c r="N139" s="294"/>
      <c r="O139" s="295"/>
      <c r="P139" s="295"/>
      <c r="Q139" s="295"/>
      <c r="R139" s="295"/>
      <c r="S139" s="295"/>
      <c r="T139" s="296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8" t="s">
        <v>197</v>
      </c>
      <c r="AU139" s="18" t="s">
        <v>85</v>
      </c>
    </row>
    <row r="140" spans="1:31" s="2" customFormat="1" ht="6.95" customHeight="1">
      <c r="A140" s="40"/>
      <c r="B140" s="61"/>
      <c r="C140" s="62"/>
      <c r="D140" s="62"/>
      <c r="E140" s="62"/>
      <c r="F140" s="62"/>
      <c r="G140" s="62"/>
      <c r="H140" s="62"/>
      <c r="I140" s="178"/>
      <c r="J140" s="62"/>
      <c r="K140" s="62"/>
      <c r="L140" s="46"/>
      <c r="M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</sheetData>
  <sheetProtection password="CC35" sheet="1" objects="1" scenarios="1" formatColumns="0" formatRows="0" autoFilter="0"/>
  <autoFilter ref="C91:K13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159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161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487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ROUND(J98,2)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ROUND((SUM(BE98:BE135)),2)</f>
        <v>0</v>
      </c>
      <c r="G37" s="40"/>
      <c r="H37" s="40"/>
      <c r="I37" s="167">
        <v>0.21</v>
      </c>
      <c r="J37" s="166">
        <f>ROUND(((SUM(BE98:BE135))*I37),2)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ROUND((SUM(BF98:BF135)),2)</f>
        <v>0</v>
      </c>
      <c r="G38" s="40"/>
      <c r="H38" s="40"/>
      <c r="I38" s="167">
        <v>0.15</v>
      </c>
      <c r="J38" s="166">
        <f>ROUND(((SUM(BF98:BF135))*I38),2)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ROUND((SUM(BG98:BG135)),2)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ROUND((SUM(BH98:BH135)),2)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ROUND((SUM(BI98:BI135)),2)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159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161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A1.01.04 - Vedlejší náklady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J98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488</v>
      </c>
      <c r="E68" s="192"/>
      <c r="F68" s="192"/>
      <c r="G68" s="192"/>
      <c r="H68" s="192"/>
      <c r="I68" s="193"/>
      <c r="J68" s="194">
        <f>J99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489</v>
      </c>
      <c r="E69" s="198"/>
      <c r="F69" s="198"/>
      <c r="G69" s="198"/>
      <c r="H69" s="198"/>
      <c r="I69" s="199"/>
      <c r="J69" s="200">
        <f>J100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9"/>
      <c r="C70" s="190"/>
      <c r="D70" s="191" t="s">
        <v>490</v>
      </c>
      <c r="E70" s="192"/>
      <c r="F70" s="192"/>
      <c r="G70" s="192"/>
      <c r="H70" s="192"/>
      <c r="I70" s="193"/>
      <c r="J70" s="194">
        <f>J104</f>
        <v>0</v>
      </c>
      <c r="K70" s="190"/>
      <c r="L70" s="19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6"/>
      <c r="C71" s="126"/>
      <c r="D71" s="197" t="s">
        <v>491</v>
      </c>
      <c r="E71" s="198"/>
      <c r="F71" s="198"/>
      <c r="G71" s="198"/>
      <c r="H71" s="198"/>
      <c r="I71" s="199"/>
      <c r="J71" s="200">
        <f>J105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492</v>
      </c>
      <c r="E72" s="198"/>
      <c r="F72" s="198"/>
      <c r="G72" s="198"/>
      <c r="H72" s="198"/>
      <c r="I72" s="199"/>
      <c r="J72" s="200">
        <f>J119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6"/>
      <c r="C73" s="126"/>
      <c r="D73" s="197" t="s">
        <v>493</v>
      </c>
      <c r="E73" s="198"/>
      <c r="F73" s="198"/>
      <c r="G73" s="198"/>
      <c r="H73" s="198"/>
      <c r="I73" s="199"/>
      <c r="J73" s="200">
        <f>J129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6"/>
      <c r="C74" s="126"/>
      <c r="D74" s="197" t="s">
        <v>494</v>
      </c>
      <c r="E74" s="198"/>
      <c r="F74" s="198"/>
      <c r="G74" s="198"/>
      <c r="H74" s="198"/>
      <c r="I74" s="199"/>
      <c r="J74" s="200">
        <f>J132</f>
        <v>0</v>
      </c>
      <c r="K74" s="126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178"/>
      <c r="J76" s="62"/>
      <c r="K76" s="6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181"/>
      <c r="J80" s="64"/>
      <c r="K80" s="64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173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2" t="str">
        <f>E7</f>
        <v>II/605 Mýto</v>
      </c>
      <c r="F84" s="33"/>
      <c r="G84" s="33"/>
      <c r="H84" s="33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158</v>
      </c>
      <c r="D85" s="23"/>
      <c r="E85" s="23"/>
      <c r="F85" s="23"/>
      <c r="G85" s="23"/>
      <c r="H85" s="23"/>
      <c r="I85" s="141"/>
      <c r="J85" s="23"/>
      <c r="K85" s="23"/>
      <c r="L85" s="21"/>
    </row>
    <row r="86" spans="2:12" s="1" customFormat="1" ht="16.5" customHeight="1">
      <c r="B86" s="22"/>
      <c r="C86" s="23"/>
      <c r="D86" s="23"/>
      <c r="E86" s="182" t="s">
        <v>159</v>
      </c>
      <c r="F86" s="23"/>
      <c r="G86" s="23"/>
      <c r="H86" s="23"/>
      <c r="I86" s="141"/>
      <c r="J86" s="23"/>
      <c r="K86" s="23"/>
      <c r="L86" s="21"/>
    </row>
    <row r="87" spans="2:12" s="1" customFormat="1" ht="12" customHeight="1">
      <c r="B87" s="22"/>
      <c r="C87" s="33" t="s">
        <v>160</v>
      </c>
      <c r="D87" s="23"/>
      <c r="E87" s="23"/>
      <c r="F87" s="23"/>
      <c r="G87" s="23"/>
      <c r="H87" s="23"/>
      <c r="I87" s="141"/>
      <c r="J87" s="23"/>
      <c r="K87" s="23"/>
      <c r="L87" s="21"/>
    </row>
    <row r="88" spans="1:31" s="2" customFormat="1" ht="16.5" customHeight="1">
      <c r="A88" s="40"/>
      <c r="B88" s="41"/>
      <c r="C88" s="42"/>
      <c r="D88" s="42"/>
      <c r="E88" s="183" t="s">
        <v>161</v>
      </c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162</v>
      </c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E13</f>
        <v>A1.01.04 - Vedlejší náklady</v>
      </c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3" t="s">
        <v>22</v>
      </c>
      <c r="D92" s="42"/>
      <c r="E92" s="42"/>
      <c r="F92" s="28" t="str">
        <f>F16</f>
        <v>Mýto v Čechách</v>
      </c>
      <c r="G92" s="42"/>
      <c r="H92" s="42"/>
      <c r="I92" s="153" t="s">
        <v>24</v>
      </c>
      <c r="J92" s="74" t="str">
        <f>IF(J16="","",J16)</f>
        <v>4. 3. 2020</v>
      </c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30</v>
      </c>
      <c r="D94" s="42"/>
      <c r="E94" s="42"/>
      <c r="F94" s="28" t="str">
        <f>E19</f>
        <v>Město Mýto</v>
      </c>
      <c r="G94" s="42"/>
      <c r="H94" s="42"/>
      <c r="I94" s="153" t="s">
        <v>37</v>
      </c>
      <c r="J94" s="38" t="str">
        <f>E25</f>
        <v>Road Project s.r.o.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35</v>
      </c>
      <c r="D95" s="42"/>
      <c r="E95" s="42"/>
      <c r="F95" s="28" t="str">
        <f>IF(E22="","",E22)</f>
        <v>Vyplň údaj</v>
      </c>
      <c r="G95" s="42"/>
      <c r="H95" s="42"/>
      <c r="I95" s="153" t="s">
        <v>40</v>
      </c>
      <c r="J95" s="38" t="str">
        <f>E28</f>
        <v>Area Projekt s.r.o.</v>
      </c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202"/>
      <c r="B97" s="203"/>
      <c r="C97" s="204" t="s">
        <v>174</v>
      </c>
      <c r="D97" s="205" t="s">
        <v>63</v>
      </c>
      <c r="E97" s="205" t="s">
        <v>59</v>
      </c>
      <c r="F97" s="205" t="s">
        <v>60</v>
      </c>
      <c r="G97" s="205" t="s">
        <v>175</v>
      </c>
      <c r="H97" s="205" t="s">
        <v>176</v>
      </c>
      <c r="I97" s="206" t="s">
        <v>177</v>
      </c>
      <c r="J97" s="205" t="s">
        <v>166</v>
      </c>
      <c r="K97" s="207" t="s">
        <v>178</v>
      </c>
      <c r="L97" s="208"/>
      <c r="M97" s="94" t="s">
        <v>32</v>
      </c>
      <c r="N97" s="95" t="s">
        <v>48</v>
      </c>
      <c r="O97" s="95" t="s">
        <v>179</v>
      </c>
      <c r="P97" s="95" t="s">
        <v>180</v>
      </c>
      <c r="Q97" s="95" t="s">
        <v>181</v>
      </c>
      <c r="R97" s="95" t="s">
        <v>182</v>
      </c>
      <c r="S97" s="95" t="s">
        <v>183</v>
      </c>
      <c r="T97" s="96" t="s">
        <v>184</v>
      </c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</row>
    <row r="98" spans="1:63" s="2" customFormat="1" ht="22.8" customHeight="1">
      <c r="A98" s="40"/>
      <c r="B98" s="41"/>
      <c r="C98" s="101" t="s">
        <v>185</v>
      </c>
      <c r="D98" s="42"/>
      <c r="E98" s="42"/>
      <c r="F98" s="42"/>
      <c r="G98" s="42"/>
      <c r="H98" s="42"/>
      <c r="I98" s="150"/>
      <c r="J98" s="209">
        <f>BK98</f>
        <v>0</v>
      </c>
      <c r="K98" s="42"/>
      <c r="L98" s="46"/>
      <c r="M98" s="97"/>
      <c r="N98" s="210"/>
      <c r="O98" s="98"/>
      <c r="P98" s="211">
        <f>P99+P104</f>
        <v>0</v>
      </c>
      <c r="Q98" s="98"/>
      <c r="R98" s="211">
        <f>R99+R104</f>
        <v>0.0495</v>
      </c>
      <c r="S98" s="98"/>
      <c r="T98" s="212">
        <f>T99+T104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77</v>
      </c>
      <c r="AU98" s="18" t="s">
        <v>167</v>
      </c>
      <c r="BK98" s="213">
        <f>BK99+BK104</f>
        <v>0</v>
      </c>
    </row>
    <row r="99" spans="1:63" s="12" customFormat="1" ht="25.9" customHeight="1">
      <c r="A99" s="12"/>
      <c r="B99" s="214"/>
      <c r="C99" s="215"/>
      <c r="D99" s="216" t="s">
        <v>77</v>
      </c>
      <c r="E99" s="217" t="s">
        <v>345</v>
      </c>
      <c r="F99" s="217" t="s">
        <v>495</v>
      </c>
      <c r="G99" s="215"/>
      <c r="H99" s="215"/>
      <c r="I99" s="218"/>
      <c r="J99" s="219">
        <f>BK99</f>
        <v>0</v>
      </c>
      <c r="K99" s="215"/>
      <c r="L99" s="220"/>
      <c r="M99" s="221"/>
      <c r="N99" s="222"/>
      <c r="O99" s="222"/>
      <c r="P99" s="223">
        <f>P100</f>
        <v>0</v>
      </c>
      <c r="Q99" s="222"/>
      <c r="R99" s="223">
        <f>R100</f>
        <v>0.0495</v>
      </c>
      <c r="S99" s="222"/>
      <c r="T99" s="224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95</v>
      </c>
      <c r="AT99" s="226" t="s">
        <v>77</v>
      </c>
      <c r="AU99" s="226" t="s">
        <v>78</v>
      </c>
      <c r="AY99" s="225" t="s">
        <v>188</v>
      </c>
      <c r="BK99" s="227">
        <f>BK100</f>
        <v>0</v>
      </c>
    </row>
    <row r="100" spans="1:63" s="12" customFormat="1" ht="22.8" customHeight="1">
      <c r="A100" s="12"/>
      <c r="B100" s="214"/>
      <c r="C100" s="215"/>
      <c r="D100" s="216" t="s">
        <v>77</v>
      </c>
      <c r="E100" s="228" t="s">
        <v>496</v>
      </c>
      <c r="F100" s="228" t="s">
        <v>497</v>
      </c>
      <c r="G100" s="215"/>
      <c r="H100" s="215"/>
      <c r="I100" s="218"/>
      <c r="J100" s="229">
        <f>BK100</f>
        <v>0</v>
      </c>
      <c r="K100" s="215"/>
      <c r="L100" s="220"/>
      <c r="M100" s="221"/>
      <c r="N100" s="222"/>
      <c r="O100" s="222"/>
      <c r="P100" s="223">
        <f>SUM(P101:P103)</f>
        <v>0</v>
      </c>
      <c r="Q100" s="222"/>
      <c r="R100" s="223">
        <f>SUM(R101:R103)</f>
        <v>0.0495</v>
      </c>
      <c r="S100" s="222"/>
      <c r="T100" s="224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95</v>
      </c>
      <c r="AT100" s="226" t="s">
        <v>77</v>
      </c>
      <c r="AU100" s="226" t="s">
        <v>85</v>
      </c>
      <c r="AY100" s="225" t="s">
        <v>188</v>
      </c>
      <c r="BK100" s="227">
        <f>SUM(BK101:BK103)</f>
        <v>0</v>
      </c>
    </row>
    <row r="101" spans="1:65" s="2" customFormat="1" ht="16.5" customHeight="1">
      <c r="A101" s="40"/>
      <c r="B101" s="41"/>
      <c r="C101" s="230" t="s">
        <v>85</v>
      </c>
      <c r="D101" s="230" t="s">
        <v>190</v>
      </c>
      <c r="E101" s="231" t="s">
        <v>498</v>
      </c>
      <c r="F101" s="232" t="s">
        <v>499</v>
      </c>
      <c r="G101" s="233" t="s">
        <v>500</v>
      </c>
      <c r="H101" s="234">
        <v>5</v>
      </c>
      <c r="I101" s="235"/>
      <c r="J101" s="236">
        <f>ROUND(I101*H101,2)</f>
        <v>0</v>
      </c>
      <c r="K101" s="232" t="s">
        <v>194</v>
      </c>
      <c r="L101" s="46"/>
      <c r="M101" s="237" t="s">
        <v>32</v>
      </c>
      <c r="N101" s="238" t="s">
        <v>49</v>
      </c>
      <c r="O101" s="86"/>
      <c r="P101" s="239">
        <f>O101*H101</f>
        <v>0</v>
      </c>
      <c r="Q101" s="239">
        <v>0.0099</v>
      </c>
      <c r="R101" s="239">
        <f>Q101*H101</f>
        <v>0.0495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413</v>
      </c>
      <c r="AT101" s="241" t="s">
        <v>190</v>
      </c>
      <c r="AU101" s="241" t="s">
        <v>87</v>
      </c>
      <c r="AY101" s="18" t="s">
        <v>188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8" t="s">
        <v>85</v>
      </c>
      <c r="BK101" s="242">
        <f>ROUND(I101*H101,2)</f>
        <v>0</v>
      </c>
      <c r="BL101" s="18" t="s">
        <v>413</v>
      </c>
      <c r="BM101" s="241" t="s">
        <v>501</v>
      </c>
    </row>
    <row r="102" spans="1:47" s="2" customFormat="1" ht="12">
      <c r="A102" s="40"/>
      <c r="B102" s="41"/>
      <c r="C102" s="42"/>
      <c r="D102" s="243" t="s">
        <v>197</v>
      </c>
      <c r="E102" s="42"/>
      <c r="F102" s="244" t="s">
        <v>502</v>
      </c>
      <c r="G102" s="42"/>
      <c r="H102" s="42"/>
      <c r="I102" s="150"/>
      <c r="J102" s="42"/>
      <c r="K102" s="42"/>
      <c r="L102" s="46"/>
      <c r="M102" s="245"/>
      <c r="N102" s="24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197</v>
      </c>
      <c r="AU102" s="18" t="s">
        <v>87</v>
      </c>
    </row>
    <row r="103" spans="1:51" s="13" customFormat="1" ht="12">
      <c r="A103" s="13"/>
      <c r="B103" s="247"/>
      <c r="C103" s="248"/>
      <c r="D103" s="243" t="s">
        <v>199</v>
      </c>
      <c r="E103" s="249" t="s">
        <v>32</v>
      </c>
      <c r="F103" s="250" t="s">
        <v>503</v>
      </c>
      <c r="G103" s="248"/>
      <c r="H103" s="251">
        <v>5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7" t="s">
        <v>199</v>
      </c>
      <c r="AU103" s="257" t="s">
        <v>87</v>
      </c>
      <c r="AV103" s="13" t="s">
        <v>87</v>
      </c>
      <c r="AW103" s="13" t="s">
        <v>39</v>
      </c>
      <c r="AX103" s="13" t="s">
        <v>85</v>
      </c>
      <c r="AY103" s="257" t="s">
        <v>188</v>
      </c>
    </row>
    <row r="104" spans="1:63" s="12" customFormat="1" ht="25.9" customHeight="1">
      <c r="A104" s="12"/>
      <c r="B104" s="214"/>
      <c r="C104" s="215"/>
      <c r="D104" s="216" t="s">
        <v>77</v>
      </c>
      <c r="E104" s="217" t="s">
        <v>504</v>
      </c>
      <c r="F104" s="217" t="s">
        <v>505</v>
      </c>
      <c r="G104" s="215"/>
      <c r="H104" s="215"/>
      <c r="I104" s="218"/>
      <c r="J104" s="219">
        <f>BK104</f>
        <v>0</v>
      </c>
      <c r="K104" s="215"/>
      <c r="L104" s="220"/>
      <c r="M104" s="221"/>
      <c r="N104" s="222"/>
      <c r="O104" s="222"/>
      <c r="P104" s="223">
        <f>P105+P119+P129+P132</f>
        <v>0</v>
      </c>
      <c r="Q104" s="222"/>
      <c r="R104" s="223">
        <f>R105+R119+R129+R132</f>
        <v>0</v>
      </c>
      <c r="S104" s="222"/>
      <c r="T104" s="224">
        <f>T105+T119+T129+T132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5" t="s">
        <v>217</v>
      </c>
      <c r="AT104" s="226" t="s">
        <v>77</v>
      </c>
      <c r="AU104" s="226" t="s">
        <v>78</v>
      </c>
      <c r="AY104" s="225" t="s">
        <v>188</v>
      </c>
      <c r="BK104" s="227">
        <f>BK105+BK119+BK129+BK132</f>
        <v>0</v>
      </c>
    </row>
    <row r="105" spans="1:63" s="12" customFormat="1" ht="22.8" customHeight="1">
      <c r="A105" s="12"/>
      <c r="B105" s="214"/>
      <c r="C105" s="215"/>
      <c r="D105" s="216" t="s">
        <v>77</v>
      </c>
      <c r="E105" s="228" t="s">
        <v>506</v>
      </c>
      <c r="F105" s="228" t="s">
        <v>507</v>
      </c>
      <c r="G105" s="215"/>
      <c r="H105" s="215"/>
      <c r="I105" s="218"/>
      <c r="J105" s="229">
        <f>BK105</f>
        <v>0</v>
      </c>
      <c r="K105" s="215"/>
      <c r="L105" s="220"/>
      <c r="M105" s="221"/>
      <c r="N105" s="222"/>
      <c r="O105" s="222"/>
      <c r="P105" s="223">
        <f>SUM(P106:P118)</f>
        <v>0</v>
      </c>
      <c r="Q105" s="222"/>
      <c r="R105" s="223">
        <f>SUM(R106:R118)</f>
        <v>0</v>
      </c>
      <c r="S105" s="222"/>
      <c r="T105" s="224">
        <f>SUM(T106:T118)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5" t="s">
        <v>217</v>
      </c>
      <c r="AT105" s="226" t="s">
        <v>77</v>
      </c>
      <c r="AU105" s="226" t="s">
        <v>85</v>
      </c>
      <c r="AY105" s="225" t="s">
        <v>188</v>
      </c>
      <c r="BK105" s="227">
        <f>SUM(BK106:BK118)</f>
        <v>0</v>
      </c>
    </row>
    <row r="106" spans="1:65" s="2" customFormat="1" ht="16.5" customHeight="1">
      <c r="A106" s="40"/>
      <c r="B106" s="41"/>
      <c r="C106" s="230" t="s">
        <v>87</v>
      </c>
      <c r="D106" s="230" t="s">
        <v>190</v>
      </c>
      <c r="E106" s="231" t="s">
        <v>508</v>
      </c>
      <c r="F106" s="232" t="s">
        <v>509</v>
      </c>
      <c r="G106" s="233" t="s">
        <v>510</v>
      </c>
      <c r="H106" s="234">
        <v>1</v>
      </c>
      <c r="I106" s="235"/>
      <c r="J106" s="236">
        <f>ROUND(I106*H106,2)</f>
        <v>0</v>
      </c>
      <c r="K106" s="232" t="s">
        <v>194</v>
      </c>
      <c r="L106" s="46"/>
      <c r="M106" s="237" t="s">
        <v>32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511</v>
      </c>
      <c r="AT106" s="241" t="s">
        <v>190</v>
      </c>
      <c r="AU106" s="241" t="s">
        <v>87</v>
      </c>
      <c r="AY106" s="18" t="s">
        <v>188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8" t="s">
        <v>85</v>
      </c>
      <c r="BK106" s="242">
        <f>ROUND(I106*H106,2)</f>
        <v>0</v>
      </c>
      <c r="BL106" s="18" t="s">
        <v>511</v>
      </c>
      <c r="BM106" s="241" t="s">
        <v>512</v>
      </c>
    </row>
    <row r="107" spans="1:47" s="2" customFormat="1" ht="12">
      <c r="A107" s="40"/>
      <c r="B107" s="41"/>
      <c r="C107" s="42"/>
      <c r="D107" s="243" t="s">
        <v>197</v>
      </c>
      <c r="E107" s="42"/>
      <c r="F107" s="244" t="s">
        <v>509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197</v>
      </c>
      <c r="AU107" s="18" t="s">
        <v>87</v>
      </c>
    </row>
    <row r="108" spans="1:47" s="2" customFormat="1" ht="12">
      <c r="A108" s="40"/>
      <c r="B108" s="41"/>
      <c r="C108" s="42"/>
      <c r="D108" s="243" t="s">
        <v>302</v>
      </c>
      <c r="E108" s="42"/>
      <c r="F108" s="279" t="s">
        <v>513</v>
      </c>
      <c r="G108" s="42"/>
      <c r="H108" s="42"/>
      <c r="I108" s="150"/>
      <c r="J108" s="42"/>
      <c r="K108" s="42"/>
      <c r="L108" s="46"/>
      <c r="M108" s="245"/>
      <c r="N108" s="24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302</v>
      </c>
      <c r="AU108" s="18" t="s">
        <v>87</v>
      </c>
    </row>
    <row r="109" spans="1:65" s="2" customFormat="1" ht="16.5" customHeight="1">
      <c r="A109" s="40"/>
      <c r="B109" s="41"/>
      <c r="C109" s="230" t="s">
        <v>95</v>
      </c>
      <c r="D109" s="230" t="s">
        <v>190</v>
      </c>
      <c r="E109" s="231" t="s">
        <v>514</v>
      </c>
      <c r="F109" s="232" t="s">
        <v>515</v>
      </c>
      <c r="G109" s="233" t="s">
        <v>510</v>
      </c>
      <c r="H109" s="234">
        <v>1</v>
      </c>
      <c r="I109" s="235"/>
      <c r="J109" s="236">
        <f>ROUND(I109*H109,2)</f>
        <v>0</v>
      </c>
      <c r="K109" s="232" t="s">
        <v>194</v>
      </c>
      <c r="L109" s="46"/>
      <c r="M109" s="237" t="s">
        <v>32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511</v>
      </c>
      <c r="AT109" s="241" t="s">
        <v>190</v>
      </c>
      <c r="AU109" s="241" t="s">
        <v>87</v>
      </c>
      <c r="AY109" s="18" t="s">
        <v>188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8" t="s">
        <v>85</v>
      </c>
      <c r="BK109" s="242">
        <f>ROUND(I109*H109,2)</f>
        <v>0</v>
      </c>
      <c r="BL109" s="18" t="s">
        <v>511</v>
      </c>
      <c r="BM109" s="241" t="s">
        <v>516</v>
      </c>
    </row>
    <row r="110" spans="1:47" s="2" customFormat="1" ht="12">
      <c r="A110" s="40"/>
      <c r="B110" s="41"/>
      <c r="C110" s="42"/>
      <c r="D110" s="243" t="s">
        <v>197</v>
      </c>
      <c r="E110" s="42"/>
      <c r="F110" s="244" t="s">
        <v>515</v>
      </c>
      <c r="G110" s="42"/>
      <c r="H110" s="42"/>
      <c r="I110" s="150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197</v>
      </c>
      <c r="AU110" s="18" t="s">
        <v>87</v>
      </c>
    </row>
    <row r="111" spans="1:65" s="2" customFormat="1" ht="16.5" customHeight="1">
      <c r="A111" s="40"/>
      <c r="B111" s="41"/>
      <c r="C111" s="230" t="s">
        <v>195</v>
      </c>
      <c r="D111" s="230" t="s">
        <v>190</v>
      </c>
      <c r="E111" s="231" t="s">
        <v>517</v>
      </c>
      <c r="F111" s="232" t="s">
        <v>518</v>
      </c>
      <c r="G111" s="233" t="s">
        <v>510</v>
      </c>
      <c r="H111" s="234">
        <v>1</v>
      </c>
      <c r="I111" s="235"/>
      <c r="J111" s="236">
        <f>ROUND(I111*H111,2)</f>
        <v>0</v>
      </c>
      <c r="K111" s="232" t="s">
        <v>519</v>
      </c>
      <c r="L111" s="46"/>
      <c r="M111" s="237" t="s">
        <v>32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511</v>
      </c>
      <c r="AT111" s="241" t="s">
        <v>190</v>
      </c>
      <c r="AU111" s="241" t="s">
        <v>87</v>
      </c>
      <c r="AY111" s="18" t="s">
        <v>188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8" t="s">
        <v>85</v>
      </c>
      <c r="BK111" s="242">
        <f>ROUND(I111*H111,2)</f>
        <v>0</v>
      </c>
      <c r="BL111" s="18" t="s">
        <v>511</v>
      </c>
      <c r="BM111" s="241" t="s">
        <v>520</v>
      </c>
    </row>
    <row r="112" spans="1:47" s="2" customFormat="1" ht="12">
      <c r="A112" s="40"/>
      <c r="B112" s="41"/>
      <c r="C112" s="42"/>
      <c r="D112" s="243" t="s">
        <v>197</v>
      </c>
      <c r="E112" s="42"/>
      <c r="F112" s="244" t="s">
        <v>521</v>
      </c>
      <c r="G112" s="42"/>
      <c r="H112" s="42"/>
      <c r="I112" s="150"/>
      <c r="J112" s="42"/>
      <c r="K112" s="42"/>
      <c r="L112" s="46"/>
      <c r="M112" s="245"/>
      <c r="N112" s="24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197</v>
      </c>
      <c r="AU112" s="18" t="s">
        <v>87</v>
      </c>
    </row>
    <row r="113" spans="1:47" s="2" customFormat="1" ht="12">
      <c r="A113" s="40"/>
      <c r="B113" s="41"/>
      <c r="C113" s="42"/>
      <c r="D113" s="243" t="s">
        <v>302</v>
      </c>
      <c r="E113" s="42"/>
      <c r="F113" s="279" t="s">
        <v>522</v>
      </c>
      <c r="G113" s="42"/>
      <c r="H113" s="42"/>
      <c r="I113" s="150"/>
      <c r="J113" s="42"/>
      <c r="K113" s="42"/>
      <c r="L113" s="46"/>
      <c r="M113" s="245"/>
      <c r="N113" s="24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302</v>
      </c>
      <c r="AU113" s="18" t="s">
        <v>87</v>
      </c>
    </row>
    <row r="114" spans="1:65" s="2" customFormat="1" ht="16.5" customHeight="1">
      <c r="A114" s="40"/>
      <c r="B114" s="41"/>
      <c r="C114" s="230" t="s">
        <v>217</v>
      </c>
      <c r="D114" s="230" t="s">
        <v>190</v>
      </c>
      <c r="E114" s="231" t="s">
        <v>523</v>
      </c>
      <c r="F114" s="232" t="s">
        <v>524</v>
      </c>
      <c r="G114" s="233" t="s">
        <v>412</v>
      </c>
      <c r="H114" s="234">
        <v>1</v>
      </c>
      <c r="I114" s="235"/>
      <c r="J114" s="236">
        <f>ROUND(I114*H114,2)</f>
        <v>0</v>
      </c>
      <c r="K114" s="232" t="s">
        <v>194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511</v>
      </c>
      <c r="AT114" s="241" t="s">
        <v>190</v>
      </c>
      <c r="AU114" s="241" t="s">
        <v>87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511</v>
      </c>
      <c r="BM114" s="241" t="s">
        <v>525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524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87</v>
      </c>
    </row>
    <row r="116" spans="1:65" s="2" customFormat="1" ht="16.5" customHeight="1">
      <c r="A116" s="40"/>
      <c r="B116" s="41"/>
      <c r="C116" s="230" t="s">
        <v>224</v>
      </c>
      <c r="D116" s="230" t="s">
        <v>190</v>
      </c>
      <c r="E116" s="231" t="s">
        <v>526</v>
      </c>
      <c r="F116" s="232" t="s">
        <v>527</v>
      </c>
      <c r="G116" s="233" t="s">
        <v>510</v>
      </c>
      <c r="H116" s="234">
        <v>1</v>
      </c>
      <c r="I116" s="235"/>
      <c r="J116" s="236">
        <f>ROUND(I116*H116,2)</f>
        <v>0</v>
      </c>
      <c r="K116" s="232" t="s">
        <v>194</v>
      </c>
      <c r="L116" s="46"/>
      <c r="M116" s="237" t="s">
        <v>32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511</v>
      </c>
      <c r="AT116" s="241" t="s">
        <v>190</v>
      </c>
      <c r="AU116" s="241" t="s">
        <v>87</v>
      </c>
      <c r="AY116" s="18" t="s">
        <v>188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8" t="s">
        <v>85</v>
      </c>
      <c r="BK116" s="242">
        <f>ROUND(I116*H116,2)</f>
        <v>0</v>
      </c>
      <c r="BL116" s="18" t="s">
        <v>511</v>
      </c>
      <c r="BM116" s="241" t="s">
        <v>528</v>
      </c>
    </row>
    <row r="117" spans="1:47" s="2" customFormat="1" ht="12">
      <c r="A117" s="40"/>
      <c r="B117" s="41"/>
      <c r="C117" s="42"/>
      <c r="D117" s="243" t="s">
        <v>197</v>
      </c>
      <c r="E117" s="42"/>
      <c r="F117" s="244" t="s">
        <v>527</v>
      </c>
      <c r="G117" s="42"/>
      <c r="H117" s="42"/>
      <c r="I117" s="150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197</v>
      </c>
      <c r="AU117" s="18" t="s">
        <v>87</v>
      </c>
    </row>
    <row r="118" spans="1:47" s="2" customFormat="1" ht="12">
      <c r="A118" s="40"/>
      <c r="B118" s="41"/>
      <c r="C118" s="42"/>
      <c r="D118" s="243" t="s">
        <v>302</v>
      </c>
      <c r="E118" s="42"/>
      <c r="F118" s="279" t="s">
        <v>529</v>
      </c>
      <c r="G118" s="42"/>
      <c r="H118" s="42"/>
      <c r="I118" s="150"/>
      <c r="J118" s="42"/>
      <c r="K118" s="42"/>
      <c r="L118" s="46"/>
      <c r="M118" s="245"/>
      <c r="N118" s="24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302</v>
      </c>
      <c r="AU118" s="18" t="s">
        <v>87</v>
      </c>
    </row>
    <row r="119" spans="1:63" s="12" customFormat="1" ht="22.8" customHeight="1">
      <c r="A119" s="12"/>
      <c r="B119" s="214"/>
      <c r="C119" s="215"/>
      <c r="D119" s="216" t="s">
        <v>77</v>
      </c>
      <c r="E119" s="228" t="s">
        <v>530</v>
      </c>
      <c r="F119" s="228" t="s">
        <v>531</v>
      </c>
      <c r="G119" s="215"/>
      <c r="H119" s="215"/>
      <c r="I119" s="218"/>
      <c r="J119" s="229">
        <f>BK119</f>
        <v>0</v>
      </c>
      <c r="K119" s="215"/>
      <c r="L119" s="220"/>
      <c r="M119" s="221"/>
      <c r="N119" s="222"/>
      <c r="O119" s="222"/>
      <c r="P119" s="223">
        <f>SUM(P120:P128)</f>
        <v>0</v>
      </c>
      <c r="Q119" s="222"/>
      <c r="R119" s="223">
        <f>SUM(R120:R128)</f>
        <v>0</v>
      </c>
      <c r="S119" s="222"/>
      <c r="T119" s="224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217</v>
      </c>
      <c r="AT119" s="226" t="s">
        <v>77</v>
      </c>
      <c r="AU119" s="226" t="s">
        <v>85</v>
      </c>
      <c r="AY119" s="225" t="s">
        <v>188</v>
      </c>
      <c r="BK119" s="227">
        <f>SUM(BK120:BK128)</f>
        <v>0</v>
      </c>
    </row>
    <row r="120" spans="1:65" s="2" customFormat="1" ht="16.5" customHeight="1">
      <c r="A120" s="40"/>
      <c r="B120" s="41"/>
      <c r="C120" s="230" t="s">
        <v>231</v>
      </c>
      <c r="D120" s="230" t="s">
        <v>190</v>
      </c>
      <c r="E120" s="231" t="s">
        <v>532</v>
      </c>
      <c r="F120" s="232" t="s">
        <v>531</v>
      </c>
      <c r="G120" s="233" t="s">
        <v>412</v>
      </c>
      <c r="H120" s="234">
        <v>1</v>
      </c>
      <c r="I120" s="235"/>
      <c r="J120" s="236">
        <f>ROUND(I120*H120,2)</f>
        <v>0</v>
      </c>
      <c r="K120" s="232" t="s">
        <v>194</v>
      </c>
      <c r="L120" s="46"/>
      <c r="M120" s="237" t="s">
        <v>32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511</v>
      </c>
      <c r="AT120" s="241" t="s">
        <v>190</v>
      </c>
      <c r="AU120" s="241" t="s">
        <v>87</v>
      </c>
      <c r="AY120" s="18" t="s">
        <v>188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8" t="s">
        <v>85</v>
      </c>
      <c r="BK120" s="242">
        <f>ROUND(I120*H120,2)</f>
        <v>0</v>
      </c>
      <c r="BL120" s="18" t="s">
        <v>511</v>
      </c>
      <c r="BM120" s="241" t="s">
        <v>533</v>
      </c>
    </row>
    <row r="121" spans="1:47" s="2" customFormat="1" ht="12">
      <c r="A121" s="40"/>
      <c r="B121" s="41"/>
      <c r="C121" s="42"/>
      <c r="D121" s="243" t="s">
        <v>197</v>
      </c>
      <c r="E121" s="42"/>
      <c r="F121" s="244" t="s">
        <v>531</v>
      </c>
      <c r="G121" s="42"/>
      <c r="H121" s="42"/>
      <c r="I121" s="150"/>
      <c r="J121" s="42"/>
      <c r="K121" s="42"/>
      <c r="L121" s="46"/>
      <c r="M121" s="245"/>
      <c r="N121" s="24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197</v>
      </c>
      <c r="AU121" s="18" t="s">
        <v>87</v>
      </c>
    </row>
    <row r="122" spans="1:47" s="2" customFormat="1" ht="12">
      <c r="A122" s="40"/>
      <c r="B122" s="41"/>
      <c r="C122" s="42"/>
      <c r="D122" s="243" t="s">
        <v>302</v>
      </c>
      <c r="E122" s="42"/>
      <c r="F122" s="279" t="s">
        <v>534</v>
      </c>
      <c r="G122" s="42"/>
      <c r="H122" s="42"/>
      <c r="I122" s="150"/>
      <c r="J122" s="42"/>
      <c r="K122" s="42"/>
      <c r="L122" s="46"/>
      <c r="M122" s="245"/>
      <c r="N122" s="24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302</v>
      </c>
      <c r="AU122" s="18" t="s">
        <v>87</v>
      </c>
    </row>
    <row r="123" spans="1:65" s="2" customFormat="1" ht="16.5" customHeight="1">
      <c r="A123" s="40"/>
      <c r="B123" s="41"/>
      <c r="C123" s="230" t="s">
        <v>237</v>
      </c>
      <c r="D123" s="230" t="s">
        <v>190</v>
      </c>
      <c r="E123" s="231" t="s">
        <v>535</v>
      </c>
      <c r="F123" s="232" t="s">
        <v>536</v>
      </c>
      <c r="G123" s="233" t="s">
        <v>412</v>
      </c>
      <c r="H123" s="234">
        <v>1</v>
      </c>
      <c r="I123" s="235"/>
      <c r="J123" s="236">
        <f>ROUND(I123*H123,2)</f>
        <v>0</v>
      </c>
      <c r="K123" s="232" t="s">
        <v>194</v>
      </c>
      <c r="L123" s="46"/>
      <c r="M123" s="237" t="s">
        <v>32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511</v>
      </c>
      <c r="AT123" s="241" t="s">
        <v>190</v>
      </c>
      <c r="AU123" s="241" t="s">
        <v>87</v>
      </c>
      <c r="AY123" s="18" t="s">
        <v>188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8" t="s">
        <v>85</v>
      </c>
      <c r="BK123" s="242">
        <f>ROUND(I123*H123,2)</f>
        <v>0</v>
      </c>
      <c r="BL123" s="18" t="s">
        <v>511</v>
      </c>
      <c r="BM123" s="241" t="s">
        <v>537</v>
      </c>
    </row>
    <row r="124" spans="1:47" s="2" customFormat="1" ht="12">
      <c r="A124" s="40"/>
      <c r="B124" s="41"/>
      <c r="C124" s="42"/>
      <c r="D124" s="243" t="s">
        <v>197</v>
      </c>
      <c r="E124" s="42"/>
      <c r="F124" s="244" t="s">
        <v>536</v>
      </c>
      <c r="G124" s="42"/>
      <c r="H124" s="42"/>
      <c r="I124" s="150"/>
      <c r="J124" s="42"/>
      <c r="K124" s="42"/>
      <c r="L124" s="46"/>
      <c r="M124" s="245"/>
      <c r="N124" s="24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197</v>
      </c>
      <c r="AU124" s="18" t="s">
        <v>87</v>
      </c>
    </row>
    <row r="125" spans="1:65" s="2" customFormat="1" ht="16.5" customHeight="1">
      <c r="A125" s="40"/>
      <c r="B125" s="41"/>
      <c r="C125" s="230" t="s">
        <v>243</v>
      </c>
      <c r="D125" s="230" t="s">
        <v>190</v>
      </c>
      <c r="E125" s="231" t="s">
        <v>538</v>
      </c>
      <c r="F125" s="232" t="s">
        <v>539</v>
      </c>
      <c r="G125" s="233" t="s">
        <v>412</v>
      </c>
      <c r="H125" s="234">
        <v>1</v>
      </c>
      <c r="I125" s="235"/>
      <c r="J125" s="236">
        <f>ROUND(I125*H125,2)</f>
        <v>0</v>
      </c>
      <c r="K125" s="232" t="s">
        <v>194</v>
      </c>
      <c r="L125" s="46"/>
      <c r="M125" s="237" t="s">
        <v>32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511</v>
      </c>
      <c r="AT125" s="241" t="s">
        <v>190</v>
      </c>
      <c r="AU125" s="241" t="s">
        <v>87</v>
      </c>
      <c r="AY125" s="18" t="s">
        <v>188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8" t="s">
        <v>85</v>
      </c>
      <c r="BK125" s="242">
        <f>ROUND(I125*H125,2)</f>
        <v>0</v>
      </c>
      <c r="BL125" s="18" t="s">
        <v>511</v>
      </c>
      <c r="BM125" s="241" t="s">
        <v>540</v>
      </c>
    </row>
    <row r="126" spans="1:47" s="2" customFormat="1" ht="12">
      <c r="A126" s="40"/>
      <c r="B126" s="41"/>
      <c r="C126" s="42"/>
      <c r="D126" s="243" t="s">
        <v>197</v>
      </c>
      <c r="E126" s="42"/>
      <c r="F126" s="244" t="s">
        <v>539</v>
      </c>
      <c r="G126" s="42"/>
      <c r="H126" s="42"/>
      <c r="I126" s="150"/>
      <c r="J126" s="42"/>
      <c r="K126" s="42"/>
      <c r="L126" s="46"/>
      <c r="M126" s="245"/>
      <c r="N126" s="24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197</v>
      </c>
      <c r="AU126" s="18" t="s">
        <v>87</v>
      </c>
    </row>
    <row r="127" spans="1:65" s="2" customFormat="1" ht="16.5" customHeight="1">
      <c r="A127" s="40"/>
      <c r="B127" s="41"/>
      <c r="C127" s="230" t="s">
        <v>248</v>
      </c>
      <c r="D127" s="230" t="s">
        <v>190</v>
      </c>
      <c r="E127" s="231" t="s">
        <v>541</v>
      </c>
      <c r="F127" s="232" t="s">
        <v>542</v>
      </c>
      <c r="G127" s="233" t="s">
        <v>412</v>
      </c>
      <c r="H127" s="234">
        <v>1</v>
      </c>
      <c r="I127" s="235"/>
      <c r="J127" s="236">
        <f>ROUND(I127*H127,2)</f>
        <v>0</v>
      </c>
      <c r="K127" s="232" t="s">
        <v>194</v>
      </c>
      <c r="L127" s="46"/>
      <c r="M127" s="237" t="s">
        <v>32</v>
      </c>
      <c r="N127" s="238" t="s">
        <v>49</v>
      </c>
      <c r="O127" s="86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511</v>
      </c>
      <c r="AT127" s="241" t="s">
        <v>190</v>
      </c>
      <c r="AU127" s="241" t="s">
        <v>87</v>
      </c>
      <c r="AY127" s="18" t="s">
        <v>188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8" t="s">
        <v>85</v>
      </c>
      <c r="BK127" s="242">
        <f>ROUND(I127*H127,2)</f>
        <v>0</v>
      </c>
      <c r="BL127" s="18" t="s">
        <v>511</v>
      </c>
      <c r="BM127" s="241" t="s">
        <v>543</v>
      </c>
    </row>
    <row r="128" spans="1:47" s="2" customFormat="1" ht="12">
      <c r="A128" s="40"/>
      <c r="B128" s="41"/>
      <c r="C128" s="42"/>
      <c r="D128" s="243" t="s">
        <v>197</v>
      </c>
      <c r="E128" s="42"/>
      <c r="F128" s="244" t="s">
        <v>542</v>
      </c>
      <c r="G128" s="42"/>
      <c r="H128" s="42"/>
      <c r="I128" s="150"/>
      <c r="J128" s="42"/>
      <c r="K128" s="42"/>
      <c r="L128" s="46"/>
      <c r="M128" s="245"/>
      <c r="N128" s="24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197</v>
      </c>
      <c r="AU128" s="18" t="s">
        <v>87</v>
      </c>
    </row>
    <row r="129" spans="1:63" s="12" customFormat="1" ht="22.8" customHeight="1">
      <c r="A129" s="12"/>
      <c r="B129" s="214"/>
      <c r="C129" s="215"/>
      <c r="D129" s="216" t="s">
        <v>77</v>
      </c>
      <c r="E129" s="228" t="s">
        <v>544</v>
      </c>
      <c r="F129" s="228" t="s">
        <v>545</v>
      </c>
      <c r="G129" s="215"/>
      <c r="H129" s="215"/>
      <c r="I129" s="218"/>
      <c r="J129" s="229">
        <f>BK129</f>
        <v>0</v>
      </c>
      <c r="K129" s="215"/>
      <c r="L129" s="220"/>
      <c r="M129" s="221"/>
      <c r="N129" s="222"/>
      <c r="O129" s="222"/>
      <c r="P129" s="223">
        <f>SUM(P130:P131)</f>
        <v>0</v>
      </c>
      <c r="Q129" s="222"/>
      <c r="R129" s="223">
        <f>SUM(R130:R131)</f>
        <v>0</v>
      </c>
      <c r="S129" s="222"/>
      <c r="T129" s="224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5" t="s">
        <v>217</v>
      </c>
      <c r="AT129" s="226" t="s">
        <v>77</v>
      </c>
      <c r="AU129" s="226" t="s">
        <v>85</v>
      </c>
      <c r="AY129" s="225" t="s">
        <v>188</v>
      </c>
      <c r="BK129" s="227">
        <f>SUM(BK130:BK131)</f>
        <v>0</v>
      </c>
    </row>
    <row r="130" spans="1:65" s="2" customFormat="1" ht="16.5" customHeight="1">
      <c r="A130" s="40"/>
      <c r="B130" s="41"/>
      <c r="C130" s="230" t="s">
        <v>256</v>
      </c>
      <c r="D130" s="230" t="s">
        <v>190</v>
      </c>
      <c r="E130" s="231" t="s">
        <v>546</v>
      </c>
      <c r="F130" s="232" t="s">
        <v>547</v>
      </c>
      <c r="G130" s="233" t="s">
        <v>412</v>
      </c>
      <c r="H130" s="234">
        <v>12</v>
      </c>
      <c r="I130" s="235"/>
      <c r="J130" s="236">
        <f>ROUND(I130*H130,2)</f>
        <v>0</v>
      </c>
      <c r="K130" s="232" t="s">
        <v>194</v>
      </c>
      <c r="L130" s="46"/>
      <c r="M130" s="237" t="s">
        <v>32</v>
      </c>
      <c r="N130" s="238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511</v>
      </c>
      <c r="AT130" s="241" t="s">
        <v>190</v>
      </c>
      <c r="AU130" s="241" t="s">
        <v>87</v>
      </c>
      <c r="AY130" s="18" t="s">
        <v>188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8" t="s">
        <v>85</v>
      </c>
      <c r="BK130" s="242">
        <f>ROUND(I130*H130,2)</f>
        <v>0</v>
      </c>
      <c r="BL130" s="18" t="s">
        <v>511</v>
      </c>
      <c r="BM130" s="241" t="s">
        <v>548</v>
      </c>
    </row>
    <row r="131" spans="1:47" s="2" customFormat="1" ht="12">
      <c r="A131" s="40"/>
      <c r="B131" s="41"/>
      <c r="C131" s="42"/>
      <c r="D131" s="243" t="s">
        <v>197</v>
      </c>
      <c r="E131" s="42"/>
      <c r="F131" s="244" t="s">
        <v>547</v>
      </c>
      <c r="G131" s="42"/>
      <c r="H131" s="42"/>
      <c r="I131" s="150"/>
      <c r="J131" s="42"/>
      <c r="K131" s="42"/>
      <c r="L131" s="46"/>
      <c r="M131" s="245"/>
      <c r="N131" s="24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197</v>
      </c>
      <c r="AU131" s="18" t="s">
        <v>87</v>
      </c>
    </row>
    <row r="132" spans="1:63" s="12" customFormat="1" ht="22.8" customHeight="1">
      <c r="A132" s="12"/>
      <c r="B132" s="214"/>
      <c r="C132" s="215"/>
      <c r="D132" s="216" t="s">
        <v>77</v>
      </c>
      <c r="E132" s="228" t="s">
        <v>549</v>
      </c>
      <c r="F132" s="228" t="s">
        <v>550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SUM(P133:P135)</f>
        <v>0</v>
      </c>
      <c r="Q132" s="222"/>
      <c r="R132" s="223">
        <f>SUM(R133:R135)</f>
        <v>0</v>
      </c>
      <c r="S132" s="222"/>
      <c r="T132" s="224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217</v>
      </c>
      <c r="AT132" s="226" t="s">
        <v>77</v>
      </c>
      <c r="AU132" s="226" t="s">
        <v>85</v>
      </c>
      <c r="AY132" s="225" t="s">
        <v>188</v>
      </c>
      <c r="BK132" s="227">
        <f>SUM(BK133:BK135)</f>
        <v>0</v>
      </c>
    </row>
    <row r="133" spans="1:65" s="2" customFormat="1" ht="16.5" customHeight="1">
      <c r="A133" s="40"/>
      <c r="B133" s="41"/>
      <c r="C133" s="230" t="s">
        <v>262</v>
      </c>
      <c r="D133" s="230" t="s">
        <v>190</v>
      </c>
      <c r="E133" s="231" t="s">
        <v>551</v>
      </c>
      <c r="F133" s="232" t="s">
        <v>552</v>
      </c>
      <c r="G133" s="233" t="s">
        <v>510</v>
      </c>
      <c r="H133" s="234">
        <v>1</v>
      </c>
      <c r="I133" s="235"/>
      <c r="J133" s="236">
        <f>ROUND(I133*H133,2)</f>
        <v>0</v>
      </c>
      <c r="K133" s="232" t="s">
        <v>194</v>
      </c>
      <c r="L133" s="46"/>
      <c r="M133" s="237" t="s">
        <v>32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511</v>
      </c>
      <c r="AT133" s="241" t="s">
        <v>190</v>
      </c>
      <c r="AU133" s="241" t="s">
        <v>87</v>
      </c>
      <c r="AY133" s="18" t="s">
        <v>188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8" t="s">
        <v>85</v>
      </c>
      <c r="BK133" s="242">
        <f>ROUND(I133*H133,2)</f>
        <v>0</v>
      </c>
      <c r="BL133" s="18" t="s">
        <v>511</v>
      </c>
      <c r="BM133" s="241" t="s">
        <v>553</v>
      </c>
    </row>
    <row r="134" spans="1:47" s="2" customFormat="1" ht="12">
      <c r="A134" s="40"/>
      <c r="B134" s="41"/>
      <c r="C134" s="42"/>
      <c r="D134" s="243" t="s">
        <v>197</v>
      </c>
      <c r="E134" s="42"/>
      <c r="F134" s="244" t="s">
        <v>552</v>
      </c>
      <c r="G134" s="42"/>
      <c r="H134" s="42"/>
      <c r="I134" s="150"/>
      <c r="J134" s="42"/>
      <c r="K134" s="42"/>
      <c r="L134" s="46"/>
      <c r="M134" s="245"/>
      <c r="N134" s="24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197</v>
      </c>
      <c r="AU134" s="18" t="s">
        <v>87</v>
      </c>
    </row>
    <row r="135" spans="1:47" s="2" customFormat="1" ht="12">
      <c r="A135" s="40"/>
      <c r="B135" s="41"/>
      <c r="C135" s="42"/>
      <c r="D135" s="243" t="s">
        <v>302</v>
      </c>
      <c r="E135" s="42"/>
      <c r="F135" s="279" t="s">
        <v>554</v>
      </c>
      <c r="G135" s="42"/>
      <c r="H135" s="42"/>
      <c r="I135" s="150"/>
      <c r="J135" s="42"/>
      <c r="K135" s="42"/>
      <c r="L135" s="46"/>
      <c r="M135" s="293"/>
      <c r="N135" s="294"/>
      <c r="O135" s="295"/>
      <c r="P135" s="295"/>
      <c r="Q135" s="295"/>
      <c r="R135" s="295"/>
      <c r="S135" s="295"/>
      <c r="T135" s="296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302</v>
      </c>
      <c r="AU135" s="18" t="s">
        <v>87</v>
      </c>
    </row>
    <row r="136" spans="1:31" s="2" customFormat="1" ht="6.95" customHeight="1">
      <c r="A136" s="40"/>
      <c r="B136" s="61"/>
      <c r="C136" s="62"/>
      <c r="D136" s="62"/>
      <c r="E136" s="62"/>
      <c r="F136" s="62"/>
      <c r="G136" s="62"/>
      <c r="H136" s="62"/>
      <c r="I136" s="178"/>
      <c r="J136" s="62"/>
      <c r="K136" s="62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password="CC35" sheet="1" objects="1" scenarios="1" formatColumns="0" formatRows="0" autoFilter="0"/>
  <autoFilter ref="C97:K13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159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555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556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ROUND(J98,2)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ROUND((SUM(BE98:BE176)),2)</f>
        <v>0</v>
      </c>
      <c r="G37" s="40"/>
      <c r="H37" s="40"/>
      <c r="I37" s="167">
        <v>0.21</v>
      </c>
      <c r="J37" s="166">
        <f>ROUND(((SUM(BE98:BE176))*I37),2)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ROUND((SUM(BF98:BF176)),2)</f>
        <v>0</v>
      </c>
      <c r="G38" s="40"/>
      <c r="H38" s="40"/>
      <c r="I38" s="167">
        <v>0.15</v>
      </c>
      <c r="J38" s="166">
        <f>ROUND(((SUM(BF98:BF176))*I38),2)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ROUND((SUM(BG98:BG176)),2)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ROUND((SUM(BH98:BH176)),2)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ROUND((SUM(BI98:BI176)),2)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159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555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B1.01.01 - SO 101 Chodník_vybourané konstrukce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J98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J99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169</v>
      </c>
      <c r="E69" s="198"/>
      <c r="F69" s="198"/>
      <c r="G69" s="198"/>
      <c r="H69" s="198"/>
      <c r="I69" s="199"/>
      <c r="J69" s="200">
        <f>J100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170</v>
      </c>
      <c r="E70" s="198"/>
      <c r="F70" s="198"/>
      <c r="G70" s="198"/>
      <c r="H70" s="198"/>
      <c r="I70" s="199"/>
      <c r="J70" s="200">
        <f>J142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6"/>
      <c r="C71" s="126"/>
      <c r="D71" s="197" t="s">
        <v>171</v>
      </c>
      <c r="E71" s="198"/>
      <c r="F71" s="198"/>
      <c r="G71" s="198"/>
      <c r="H71" s="198"/>
      <c r="I71" s="199"/>
      <c r="J71" s="200">
        <f>J149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172</v>
      </c>
      <c r="E72" s="198"/>
      <c r="F72" s="198"/>
      <c r="G72" s="198"/>
      <c r="H72" s="198"/>
      <c r="I72" s="199"/>
      <c r="J72" s="200">
        <f>J156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89"/>
      <c r="C73" s="190"/>
      <c r="D73" s="191" t="s">
        <v>488</v>
      </c>
      <c r="E73" s="192"/>
      <c r="F73" s="192"/>
      <c r="G73" s="192"/>
      <c r="H73" s="192"/>
      <c r="I73" s="193"/>
      <c r="J73" s="194">
        <f>J173</f>
        <v>0</v>
      </c>
      <c r="K73" s="190"/>
      <c r="L73" s="195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96"/>
      <c r="C74" s="126"/>
      <c r="D74" s="197" t="s">
        <v>557</v>
      </c>
      <c r="E74" s="198"/>
      <c r="F74" s="198"/>
      <c r="G74" s="198"/>
      <c r="H74" s="198"/>
      <c r="I74" s="199"/>
      <c r="J74" s="200">
        <f>J174</f>
        <v>0</v>
      </c>
      <c r="K74" s="126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178"/>
      <c r="J76" s="62"/>
      <c r="K76" s="6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181"/>
      <c r="J80" s="64"/>
      <c r="K80" s="64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173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2" t="str">
        <f>E7</f>
        <v>II/605 Mýto</v>
      </c>
      <c r="F84" s="33"/>
      <c r="G84" s="33"/>
      <c r="H84" s="33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158</v>
      </c>
      <c r="D85" s="23"/>
      <c r="E85" s="23"/>
      <c r="F85" s="23"/>
      <c r="G85" s="23"/>
      <c r="H85" s="23"/>
      <c r="I85" s="141"/>
      <c r="J85" s="23"/>
      <c r="K85" s="23"/>
      <c r="L85" s="21"/>
    </row>
    <row r="86" spans="2:12" s="1" customFormat="1" ht="16.5" customHeight="1">
      <c r="B86" s="22"/>
      <c r="C86" s="23"/>
      <c r="D86" s="23"/>
      <c r="E86" s="182" t="s">
        <v>159</v>
      </c>
      <c r="F86" s="23"/>
      <c r="G86" s="23"/>
      <c r="H86" s="23"/>
      <c r="I86" s="141"/>
      <c r="J86" s="23"/>
      <c r="K86" s="23"/>
      <c r="L86" s="21"/>
    </row>
    <row r="87" spans="2:12" s="1" customFormat="1" ht="12" customHeight="1">
      <c r="B87" s="22"/>
      <c r="C87" s="33" t="s">
        <v>160</v>
      </c>
      <c r="D87" s="23"/>
      <c r="E87" s="23"/>
      <c r="F87" s="23"/>
      <c r="G87" s="23"/>
      <c r="H87" s="23"/>
      <c r="I87" s="141"/>
      <c r="J87" s="23"/>
      <c r="K87" s="23"/>
      <c r="L87" s="21"/>
    </row>
    <row r="88" spans="1:31" s="2" customFormat="1" ht="16.5" customHeight="1">
      <c r="A88" s="40"/>
      <c r="B88" s="41"/>
      <c r="C88" s="42"/>
      <c r="D88" s="42"/>
      <c r="E88" s="183" t="s">
        <v>555</v>
      </c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162</v>
      </c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E13</f>
        <v>B1.01.01 - SO 101 Chodník_vybourané konstrukce</v>
      </c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3" t="s">
        <v>22</v>
      </c>
      <c r="D92" s="42"/>
      <c r="E92" s="42"/>
      <c r="F92" s="28" t="str">
        <f>F16</f>
        <v>Mýto v Čechách</v>
      </c>
      <c r="G92" s="42"/>
      <c r="H92" s="42"/>
      <c r="I92" s="153" t="s">
        <v>24</v>
      </c>
      <c r="J92" s="74" t="str">
        <f>IF(J16="","",J16)</f>
        <v>4. 3. 2020</v>
      </c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30</v>
      </c>
      <c r="D94" s="42"/>
      <c r="E94" s="42"/>
      <c r="F94" s="28" t="str">
        <f>E19</f>
        <v>Město Mýto</v>
      </c>
      <c r="G94" s="42"/>
      <c r="H94" s="42"/>
      <c r="I94" s="153" t="s">
        <v>37</v>
      </c>
      <c r="J94" s="38" t="str">
        <f>E25</f>
        <v>Road Project s.r.o.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35</v>
      </c>
      <c r="D95" s="42"/>
      <c r="E95" s="42"/>
      <c r="F95" s="28" t="str">
        <f>IF(E22="","",E22)</f>
        <v>Vyplň údaj</v>
      </c>
      <c r="G95" s="42"/>
      <c r="H95" s="42"/>
      <c r="I95" s="153" t="s">
        <v>40</v>
      </c>
      <c r="J95" s="38" t="str">
        <f>E28</f>
        <v>Area Projekt s.r.o.</v>
      </c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202"/>
      <c r="B97" s="203"/>
      <c r="C97" s="204" t="s">
        <v>174</v>
      </c>
      <c r="D97" s="205" t="s">
        <v>63</v>
      </c>
      <c r="E97" s="205" t="s">
        <v>59</v>
      </c>
      <c r="F97" s="205" t="s">
        <v>60</v>
      </c>
      <c r="G97" s="205" t="s">
        <v>175</v>
      </c>
      <c r="H97" s="205" t="s">
        <v>176</v>
      </c>
      <c r="I97" s="206" t="s">
        <v>177</v>
      </c>
      <c r="J97" s="205" t="s">
        <v>166</v>
      </c>
      <c r="K97" s="207" t="s">
        <v>178</v>
      </c>
      <c r="L97" s="208"/>
      <c r="M97" s="94" t="s">
        <v>32</v>
      </c>
      <c r="N97" s="95" t="s">
        <v>48</v>
      </c>
      <c r="O97" s="95" t="s">
        <v>179</v>
      </c>
      <c r="P97" s="95" t="s">
        <v>180</v>
      </c>
      <c r="Q97" s="95" t="s">
        <v>181</v>
      </c>
      <c r="R97" s="95" t="s">
        <v>182</v>
      </c>
      <c r="S97" s="95" t="s">
        <v>183</v>
      </c>
      <c r="T97" s="96" t="s">
        <v>184</v>
      </c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</row>
    <row r="98" spans="1:63" s="2" customFormat="1" ht="22.8" customHeight="1">
      <c r="A98" s="40"/>
      <c r="B98" s="41"/>
      <c r="C98" s="101" t="s">
        <v>185</v>
      </c>
      <c r="D98" s="42"/>
      <c r="E98" s="42"/>
      <c r="F98" s="42"/>
      <c r="G98" s="42"/>
      <c r="H98" s="42"/>
      <c r="I98" s="150"/>
      <c r="J98" s="209">
        <f>BK98</f>
        <v>0</v>
      </c>
      <c r="K98" s="42"/>
      <c r="L98" s="46"/>
      <c r="M98" s="97"/>
      <c r="N98" s="210"/>
      <c r="O98" s="98"/>
      <c r="P98" s="211">
        <f>P99+P173</f>
        <v>0</v>
      </c>
      <c r="Q98" s="98"/>
      <c r="R98" s="211">
        <f>R99+R173</f>
        <v>0</v>
      </c>
      <c r="S98" s="98"/>
      <c r="T98" s="212">
        <f>T99+T173</f>
        <v>234.61049999999997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77</v>
      </c>
      <c r="AU98" s="18" t="s">
        <v>167</v>
      </c>
      <c r="BK98" s="213">
        <f>BK99+BK173</f>
        <v>0</v>
      </c>
    </row>
    <row r="99" spans="1:63" s="12" customFormat="1" ht="25.9" customHeight="1">
      <c r="A99" s="12"/>
      <c r="B99" s="214"/>
      <c r="C99" s="215"/>
      <c r="D99" s="216" t="s">
        <v>77</v>
      </c>
      <c r="E99" s="217" t="s">
        <v>186</v>
      </c>
      <c r="F99" s="217" t="s">
        <v>187</v>
      </c>
      <c r="G99" s="215"/>
      <c r="H99" s="215"/>
      <c r="I99" s="218"/>
      <c r="J99" s="219">
        <f>BK99</f>
        <v>0</v>
      </c>
      <c r="K99" s="215"/>
      <c r="L99" s="220"/>
      <c r="M99" s="221"/>
      <c r="N99" s="222"/>
      <c r="O99" s="222"/>
      <c r="P99" s="223">
        <f>P100+P142+P149+P156</f>
        <v>0</v>
      </c>
      <c r="Q99" s="222"/>
      <c r="R99" s="223">
        <f>R100+R142+R149+R156</f>
        <v>0</v>
      </c>
      <c r="S99" s="222"/>
      <c r="T99" s="224">
        <f>T100+T142+T149+T156</f>
        <v>234.61049999999997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85</v>
      </c>
      <c r="AT99" s="226" t="s">
        <v>77</v>
      </c>
      <c r="AU99" s="226" t="s">
        <v>78</v>
      </c>
      <c r="AY99" s="225" t="s">
        <v>188</v>
      </c>
      <c r="BK99" s="227">
        <f>BK100+BK142+BK149+BK156</f>
        <v>0</v>
      </c>
    </row>
    <row r="100" spans="1:63" s="12" customFormat="1" ht="22.8" customHeight="1">
      <c r="A100" s="12"/>
      <c r="B100" s="214"/>
      <c r="C100" s="215"/>
      <c r="D100" s="216" t="s">
        <v>77</v>
      </c>
      <c r="E100" s="228" t="s">
        <v>85</v>
      </c>
      <c r="F100" s="228" t="s">
        <v>189</v>
      </c>
      <c r="G100" s="215"/>
      <c r="H100" s="215"/>
      <c r="I100" s="218"/>
      <c r="J100" s="229">
        <f>BK100</f>
        <v>0</v>
      </c>
      <c r="K100" s="215"/>
      <c r="L100" s="220"/>
      <c r="M100" s="221"/>
      <c r="N100" s="222"/>
      <c r="O100" s="222"/>
      <c r="P100" s="223">
        <f>SUM(P101:P141)</f>
        <v>0</v>
      </c>
      <c r="Q100" s="222"/>
      <c r="R100" s="223">
        <f>SUM(R101:R141)</f>
        <v>0</v>
      </c>
      <c r="S100" s="222"/>
      <c r="T100" s="224">
        <f>SUM(T101:T141)</f>
        <v>232.4545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85</v>
      </c>
      <c r="AT100" s="226" t="s">
        <v>77</v>
      </c>
      <c r="AU100" s="226" t="s">
        <v>85</v>
      </c>
      <c r="AY100" s="225" t="s">
        <v>188</v>
      </c>
      <c r="BK100" s="227">
        <f>SUM(BK101:BK141)</f>
        <v>0</v>
      </c>
    </row>
    <row r="101" spans="1:65" s="2" customFormat="1" ht="21.75" customHeight="1">
      <c r="A101" s="40"/>
      <c r="B101" s="41"/>
      <c r="C101" s="230" t="s">
        <v>85</v>
      </c>
      <c r="D101" s="230" t="s">
        <v>190</v>
      </c>
      <c r="E101" s="231" t="s">
        <v>191</v>
      </c>
      <c r="F101" s="232" t="s">
        <v>192</v>
      </c>
      <c r="G101" s="233" t="s">
        <v>193</v>
      </c>
      <c r="H101" s="234">
        <v>233.2</v>
      </c>
      <c r="I101" s="235"/>
      <c r="J101" s="236">
        <f>ROUND(I101*H101,2)</f>
        <v>0</v>
      </c>
      <c r="K101" s="232" t="s">
        <v>194</v>
      </c>
      <c r="L101" s="46"/>
      <c r="M101" s="237" t="s">
        <v>32</v>
      </c>
      <c r="N101" s="238" t="s">
        <v>49</v>
      </c>
      <c r="O101" s="86"/>
      <c r="P101" s="239">
        <f>O101*H101</f>
        <v>0</v>
      </c>
      <c r="Q101" s="239">
        <v>0</v>
      </c>
      <c r="R101" s="239">
        <f>Q101*H101</f>
        <v>0</v>
      </c>
      <c r="S101" s="239">
        <v>0.26</v>
      </c>
      <c r="T101" s="240">
        <f>S101*H101</f>
        <v>60.632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195</v>
      </c>
      <c r="AT101" s="241" t="s">
        <v>190</v>
      </c>
      <c r="AU101" s="241" t="s">
        <v>87</v>
      </c>
      <c r="AY101" s="18" t="s">
        <v>188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8" t="s">
        <v>85</v>
      </c>
      <c r="BK101" s="242">
        <f>ROUND(I101*H101,2)</f>
        <v>0</v>
      </c>
      <c r="BL101" s="18" t="s">
        <v>195</v>
      </c>
      <c r="BM101" s="241" t="s">
        <v>196</v>
      </c>
    </row>
    <row r="102" spans="1:47" s="2" customFormat="1" ht="12">
      <c r="A102" s="40"/>
      <c r="B102" s="41"/>
      <c r="C102" s="42"/>
      <c r="D102" s="243" t="s">
        <v>197</v>
      </c>
      <c r="E102" s="42"/>
      <c r="F102" s="244" t="s">
        <v>198</v>
      </c>
      <c r="G102" s="42"/>
      <c r="H102" s="42"/>
      <c r="I102" s="150"/>
      <c r="J102" s="42"/>
      <c r="K102" s="42"/>
      <c r="L102" s="46"/>
      <c r="M102" s="245"/>
      <c r="N102" s="24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197</v>
      </c>
      <c r="AU102" s="18" t="s">
        <v>87</v>
      </c>
    </row>
    <row r="103" spans="1:51" s="13" customFormat="1" ht="12">
      <c r="A103" s="13"/>
      <c r="B103" s="247"/>
      <c r="C103" s="248"/>
      <c r="D103" s="243" t="s">
        <v>199</v>
      </c>
      <c r="E103" s="249" t="s">
        <v>32</v>
      </c>
      <c r="F103" s="250" t="s">
        <v>558</v>
      </c>
      <c r="G103" s="248"/>
      <c r="H103" s="251">
        <v>138.7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7" t="s">
        <v>199</v>
      </c>
      <c r="AU103" s="257" t="s">
        <v>87</v>
      </c>
      <c r="AV103" s="13" t="s">
        <v>87</v>
      </c>
      <c r="AW103" s="13" t="s">
        <v>39</v>
      </c>
      <c r="AX103" s="13" t="s">
        <v>78</v>
      </c>
      <c r="AY103" s="257" t="s">
        <v>188</v>
      </c>
    </row>
    <row r="104" spans="1:51" s="13" customFormat="1" ht="12">
      <c r="A104" s="13"/>
      <c r="B104" s="247"/>
      <c r="C104" s="248"/>
      <c r="D104" s="243" t="s">
        <v>199</v>
      </c>
      <c r="E104" s="249" t="s">
        <v>32</v>
      </c>
      <c r="F104" s="250" t="s">
        <v>559</v>
      </c>
      <c r="G104" s="248"/>
      <c r="H104" s="251">
        <v>94.5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7" t="s">
        <v>199</v>
      </c>
      <c r="AU104" s="257" t="s">
        <v>87</v>
      </c>
      <c r="AV104" s="13" t="s">
        <v>87</v>
      </c>
      <c r="AW104" s="13" t="s">
        <v>39</v>
      </c>
      <c r="AX104" s="13" t="s">
        <v>78</v>
      </c>
      <c r="AY104" s="257" t="s">
        <v>188</v>
      </c>
    </row>
    <row r="105" spans="1:51" s="15" customFormat="1" ht="12">
      <c r="A105" s="15"/>
      <c r="B105" s="268"/>
      <c r="C105" s="269"/>
      <c r="D105" s="243" t="s">
        <v>199</v>
      </c>
      <c r="E105" s="270" t="s">
        <v>32</v>
      </c>
      <c r="F105" s="271" t="s">
        <v>236</v>
      </c>
      <c r="G105" s="269"/>
      <c r="H105" s="272">
        <v>233.2</v>
      </c>
      <c r="I105" s="273"/>
      <c r="J105" s="269"/>
      <c r="K105" s="269"/>
      <c r="L105" s="274"/>
      <c r="M105" s="275"/>
      <c r="N105" s="276"/>
      <c r="O105" s="276"/>
      <c r="P105" s="276"/>
      <c r="Q105" s="276"/>
      <c r="R105" s="276"/>
      <c r="S105" s="276"/>
      <c r="T105" s="277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78" t="s">
        <v>199</v>
      </c>
      <c r="AU105" s="278" t="s">
        <v>87</v>
      </c>
      <c r="AV105" s="15" t="s">
        <v>195</v>
      </c>
      <c r="AW105" s="15" t="s">
        <v>39</v>
      </c>
      <c r="AX105" s="15" t="s">
        <v>85</v>
      </c>
      <c r="AY105" s="278" t="s">
        <v>188</v>
      </c>
    </row>
    <row r="106" spans="1:65" s="2" customFormat="1" ht="21.75" customHeight="1">
      <c r="A106" s="40"/>
      <c r="B106" s="41"/>
      <c r="C106" s="230" t="s">
        <v>87</v>
      </c>
      <c r="D106" s="230" t="s">
        <v>190</v>
      </c>
      <c r="E106" s="231" t="s">
        <v>560</v>
      </c>
      <c r="F106" s="232" t="s">
        <v>561</v>
      </c>
      <c r="G106" s="233" t="s">
        <v>193</v>
      </c>
      <c r="H106" s="234">
        <v>233.2</v>
      </c>
      <c r="I106" s="235"/>
      <c r="J106" s="236">
        <f>ROUND(I106*H106,2)</f>
        <v>0</v>
      </c>
      <c r="K106" s="232" t="s">
        <v>194</v>
      </c>
      <c r="L106" s="46"/>
      <c r="M106" s="237" t="s">
        <v>32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0.29</v>
      </c>
      <c r="T106" s="240">
        <f>S106*H106</f>
        <v>67.62799999999999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195</v>
      </c>
      <c r="AT106" s="241" t="s">
        <v>190</v>
      </c>
      <c r="AU106" s="241" t="s">
        <v>87</v>
      </c>
      <c r="AY106" s="18" t="s">
        <v>188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8" t="s">
        <v>85</v>
      </c>
      <c r="BK106" s="242">
        <f>ROUND(I106*H106,2)</f>
        <v>0</v>
      </c>
      <c r="BL106" s="18" t="s">
        <v>195</v>
      </c>
      <c r="BM106" s="241" t="s">
        <v>562</v>
      </c>
    </row>
    <row r="107" spans="1:47" s="2" customFormat="1" ht="12">
      <c r="A107" s="40"/>
      <c r="B107" s="41"/>
      <c r="C107" s="42"/>
      <c r="D107" s="243" t="s">
        <v>197</v>
      </c>
      <c r="E107" s="42"/>
      <c r="F107" s="244" t="s">
        <v>563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197</v>
      </c>
      <c r="AU107" s="18" t="s">
        <v>87</v>
      </c>
    </row>
    <row r="108" spans="1:51" s="14" customFormat="1" ht="12">
      <c r="A108" s="14"/>
      <c r="B108" s="258"/>
      <c r="C108" s="259"/>
      <c r="D108" s="243" t="s">
        <v>199</v>
      </c>
      <c r="E108" s="260" t="s">
        <v>32</v>
      </c>
      <c r="F108" s="261" t="s">
        <v>564</v>
      </c>
      <c r="G108" s="259"/>
      <c r="H108" s="260" t="s">
        <v>32</v>
      </c>
      <c r="I108" s="262"/>
      <c r="J108" s="259"/>
      <c r="K108" s="259"/>
      <c r="L108" s="263"/>
      <c r="M108" s="264"/>
      <c r="N108" s="265"/>
      <c r="O108" s="265"/>
      <c r="P108" s="265"/>
      <c r="Q108" s="265"/>
      <c r="R108" s="265"/>
      <c r="S108" s="265"/>
      <c r="T108" s="26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7" t="s">
        <v>199</v>
      </c>
      <c r="AU108" s="267" t="s">
        <v>87</v>
      </c>
      <c r="AV108" s="14" t="s">
        <v>85</v>
      </c>
      <c r="AW108" s="14" t="s">
        <v>39</v>
      </c>
      <c r="AX108" s="14" t="s">
        <v>78</v>
      </c>
      <c r="AY108" s="267" t="s">
        <v>188</v>
      </c>
    </row>
    <row r="109" spans="1:51" s="13" customFormat="1" ht="12">
      <c r="A109" s="13"/>
      <c r="B109" s="247"/>
      <c r="C109" s="248"/>
      <c r="D109" s="243" t="s">
        <v>199</v>
      </c>
      <c r="E109" s="249" t="s">
        <v>32</v>
      </c>
      <c r="F109" s="250" t="s">
        <v>565</v>
      </c>
      <c r="G109" s="248"/>
      <c r="H109" s="251">
        <v>233.2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7" t="s">
        <v>199</v>
      </c>
      <c r="AU109" s="257" t="s">
        <v>87</v>
      </c>
      <c r="AV109" s="13" t="s">
        <v>87</v>
      </c>
      <c r="AW109" s="13" t="s">
        <v>39</v>
      </c>
      <c r="AX109" s="13" t="s">
        <v>85</v>
      </c>
      <c r="AY109" s="257" t="s">
        <v>188</v>
      </c>
    </row>
    <row r="110" spans="1:65" s="2" customFormat="1" ht="21.75" customHeight="1">
      <c r="A110" s="40"/>
      <c r="B110" s="41"/>
      <c r="C110" s="230" t="s">
        <v>95</v>
      </c>
      <c r="D110" s="230" t="s">
        <v>190</v>
      </c>
      <c r="E110" s="231" t="s">
        <v>566</v>
      </c>
      <c r="F110" s="232" t="s">
        <v>567</v>
      </c>
      <c r="G110" s="233" t="s">
        <v>193</v>
      </c>
      <c r="H110" s="234">
        <v>251.45</v>
      </c>
      <c r="I110" s="235"/>
      <c r="J110" s="236">
        <f>ROUND(I110*H110,2)</f>
        <v>0</v>
      </c>
      <c r="K110" s="232" t="s">
        <v>194</v>
      </c>
      <c r="L110" s="46"/>
      <c r="M110" s="237" t="s">
        <v>32</v>
      </c>
      <c r="N110" s="238" t="s">
        <v>49</v>
      </c>
      <c r="O110" s="86"/>
      <c r="P110" s="239">
        <f>O110*H110</f>
        <v>0</v>
      </c>
      <c r="Q110" s="239">
        <v>0</v>
      </c>
      <c r="R110" s="239">
        <f>Q110*H110</f>
        <v>0</v>
      </c>
      <c r="S110" s="239">
        <v>0.22</v>
      </c>
      <c r="T110" s="240">
        <f>S110*H110</f>
        <v>55.318999999999996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1" t="s">
        <v>195</v>
      </c>
      <c r="AT110" s="241" t="s">
        <v>190</v>
      </c>
      <c r="AU110" s="241" t="s">
        <v>87</v>
      </c>
      <c r="AY110" s="18" t="s">
        <v>188</v>
      </c>
      <c r="BE110" s="242">
        <f>IF(N110="základní",J110,0)</f>
        <v>0</v>
      </c>
      <c r="BF110" s="242">
        <f>IF(N110="snížená",J110,0)</f>
        <v>0</v>
      </c>
      <c r="BG110" s="242">
        <f>IF(N110="zákl. přenesená",J110,0)</f>
        <v>0</v>
      </c>
      <c r="BH110" s="242">
        <f>IF(N110="sníž. přenesená",J110,0)</f>
        <v>0</v>
      </c>
      <c r="BI110" s="242">
        <f>IF(N110="nulová",J110,0)</f>
        <v>0</v>
      </c>
      <c r="BJ110" s="18" t="s">
        <v>85</v>
      </c>
      <c r="BK110" s="242">
        <f>ROUND(I110*H110,2)</f>
        <v>0</v>
      </c>
      <c r="BL110" s="18" t="s">
        <v>195</v>
      </c>
      <c r="BM110" s="241" t="s">
        <v>568</v>
      </c>
    </row>
    <row r="111" spans="1:47" s="2" customFormat="1" ht="12">
      <c r="A111" s="40"/>
      <c r="B111" s="41"/>
      <c r="C111" s="42"/>
      <c r="D111" s="243" t="s">
        <v>197</v>
      </c>
      <c r="E111" s="42"/>
      <c r="F111" s="244" t="s">
        <v>569</v>
      </c>
      <c r="G111" s="42"/>
      <c r="H111" s="42"/>
      <c r="I111" s="150"/>
      <c r="J111" s="42"/>
      <c r="K111" s="42"/>
      <c r="L111" s="46"/>
      <c r="M111" s="245"/>
      <c r="N111" s="24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8" t="s">
        <v>197</v>
      </c>
      <c r="AU111" s="18" t="s">
        <v>87</v>
      </c>
    </row>
    <row r="112" spans="1:51" s="13" customFormat="1" ht="12">
      <c r="A112" s="13"/>
      <c r="B112" s="247"/>
      <c r="C112" s="248"/>
      <c r="D112" s="243" t="s">
        <v>199</v>
      </c>
      <c r="E112" s="249" t="s">
        <v>32</v>
      </c>
      <c r="F112" s="250" t="s">
        <v>570</v>
      </c>
      <c r="G112" s="248"/>
      <c r="H112" s="251">
        <v>251.45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7" t="s">
        <v>199</v>
      </c>
      <c r="AU112" s="257" t="s">
        <v>87</v>
      </c>
      <c r="AV112" s="13" t="s">
        <v>87</v>
      </c>
      <c r="AW112" s="13" t="s">
        <v>39</v>
      </c>
      <c r="AX112" s="13" t="s">
        <v>85</v>
      </c>
      <c r="AY112" s="257" t="s">
        <v>188</v>
      </c>
    </row>
    <row r="113" spans="1:65" s="2" customFormat="1" ht="16.5" customHeight="1">
      <c r="A113" s="40"/>
      <c r="B113" s="41"/>
      <c r="C113" s="230" t="s">
        <v>195</v>
      </c>
      <c r="D113" s="230" t="s">
        <v>190</v>
      </c>
      <c r="E113" s="231" t="s">
        <v>571</v>
      </c>
      <c r="F113" s="232" t="s">
        <v>572</v>
      </c>
      <c r="G113" s="233" t="s">
        <v>193</v>
      </c>
      <c r="H113" s="234">
        <v>45</v>
      </c>
      <c r="I113" s="235"/>
      <c r="J113" s="236">
        <f>ROUND(I113*H113,2)</f>
        <v>0</v>
      </c>
      <c r="K113" s="232" t="s">
        <v>194</v>
      </c>
      <c r="L113" s="46"/>
      <c r="M113" s="237" t="s">
        <v>32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0.355</v>
      </c>
      <c r="T113" s="240">
        <f>S113*H113</f>
        <v>15.975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195</v>
      </c>
      <c r="AT113" s="241" t="s">
        <v>190</v>
      </c>
      <c r="AU113" s="241" t="s">
        <v>87</v>
      </c>
      <c r="AY113" s="18" t="s">
        <v>188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8" t="s">
        <v>85</v>
      </c>
      <c r="BK113" s="242">
        <f>ROUND(I113*H113,2)</f>
        <v>0</v>
      </c>
      <c r="BL113" s="18" t="s">
        <v>195</v>
      </c>
      <c r="BM113" s="241" t="s">
        <v>573</v>
      </c>
    </row>
    <row r="114" spans="1:47" s="2" customFormat="1" ht="12">
      <c r="A114" s="40"/>
      <c r="B114" s="41"/>
      <c r="C114" s="42"/>
      <c r="D114" s="243" t="s">
        <v>197</v>
      </c>
      <c r="E114" s="42"/>
      <c r="F114" s="244" t="s">
        <v>574</v>
      </c>
      <c r="G114" s="42"/>
      <c r="H114" s="42"/>
      <c r="I114" s="150"/>
      <c r="J114" s="42"/>
      <c r="K114" s="42"/>
      <c r="L114" s="46"/>
      <c r="M114" s="245"/>
      <c r="N114" s="24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197</v>
      </c>
      <c r="AU114" s="18" t="s">
        <v>87</v>
      </c>
    </row>
    <row r="115" spans="1:51" s="13" customFormat="1" ht="12">
      <c r="A115" s="13"/>
      <c r="B115" s="247"/>
      <c r="C115" s="248"/>
      <c r="D115" s="243" t="s">
        <v>199</v>
      </c>
      <c r="E115" s="249" t="s">
        <v>32</v>
      </c>
      <c r="F115" s="250" t="s">
        <v>575</v>
      </c>
      <c r="G115" s="248"/>
      <c r="H115" s="251">
        <v>45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7" t="s">
        <v>199</v>
      </c>
      <c r="AU115" s="257" t="s">
        <v>87</v>
      </c>
      <c r="AV115" s="13" t="s">
        <v>87</v>
      </c>
      <c r="AW115" s="13" t="s">
        <v>39</v>
      </c>
      <c r="AX115" s="13" t="s">
        <v>85</v>
      </c>
      <c r="AY115" s="257" t="s">
        <v>188</v>
      </c>
    </row>
    <row r="116" spans="1:65" s="2" customFormat="1" ht="16.5" customHeight="1">
      <c r="A116" s="40"/>
      <c r="B116" s="41"/>
      <c r="C116" s="230" t="s">
        <v>217</v>
      </c>
      <c r="D116" s="230" t="s">
        <v>190</v>
      </c>
      <c r="E116" s="231" t="s">
        <v>211</v>
      </c>
      <c r="F116" s="232" t="s">
        <v>212</v>
      </c>
      <c r="G116" s="233" t="s">
        <v>213</v>
      </c>
      <c r="H116" s="234">
        <v>113.45</v>
      </c>
      <c r="I116" s="235"/>
      <c r="J116" s="236">
        <f>ROUND(I116*H116,2)</f>
        <v>0</v>
      </c>
      <c r="K116" s="232" t="s">
        <v>194</v>
      </c>
      <c r="L116" s="46"/>
      <c r="M116" s="237" t="s">
        <v>32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0.29</v>
      </c>
      <c r="T116" s="240">
        <f>S116*H116</f>
        <v>32.9005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195</v>
      </c>
      <c r="AT116" s="241" t="s">
        <v>190</v>
      </c>
      <c r="AU116" s="241" t="s">
        <v>87</v>
      </c>
      <c r="AY116" s="18" t="s">
        <v>188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8" t="s">
        <v>85</v>
      </c>
      <c r="BK116" s="242">
        <f>ROUND(I116*H116,2)</f>
        <v>0</v>
      </c>
      <c r="BL116" s="18" t="s">
        <v>195</v>
      </c>
      <c r="BM116" s="241" t="s">
        <v>214</v>
      </c>
    </row>
    <row r="117" spans="1:47" s="2" customFormat="1" ht="12">
      <c r="A117" s="40"/>
      <c r="B117" s="41"/>
      <c r="C117" s="42"/>
      <c r="D117" s="243" t="s">
        <v>197</v>
      </c>
      <c r="E117" s="42"/>
      <c r="F117" s="244" t="s">
        <v>215</v>
      </c>
      <c r="G117" s="42"/>
      <c r="H117" s="42"/>
      <c r="I117" s="150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197</v>
      </c>
      <c r="AU117" s="18" t="s">
        <v>87</v>
      </c>
    </row>
    <row r="118" spans="1:65" s="2" customFormat="1" ht="21.75" customHeight="1">
      <c r="A118" s="40"/>
      <c r="B118" s="41"/>
      <c r="C118" s="230" t="s">
        <v>224</v>
      </c>
      <c r="D118" s="230" t="s">
        <v>190</v>
      </c>
      <c r="E118" s="231" t="s">
        <v>576</v>
      </c>
      <c r="F118" s="232" t="s">
        <v>577</v>
      </c>
      <c r="G118" s="233" t="s">
        <v>220</v>
      </c>
      <c r="H118" s="234">
        <v>20.145</v>
      </c>
      <c r="I118" s="235"/>
      <c r="J118" s="236">
        <f>ROUND(I118*H118,2)</f>
        <v>0</v>
      </c>
      <c r="K118" s="232" t="s">
        <v>194</v>
      </c>
      <c r="L118" s="46"/>
      <c r="M118" s="237" t="s">
        <v>32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195</v>
      </c>
      <c r="AT118" s="241" t="s">
        <v>190</v>
      </c>
      <c r="AU118" s="241" t="s">
        <v>87</v>
      </c>
      <c r="AY118" s="18" t="s">
        <v>188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8" t="s">
        <v>85</v>
      </c>
      <c r="BK118" s="242">
        <f>ROUND(I118*H118,2)</f>
        <v>0</v>
      </c>
      <c r="BL118" s="18" t="s">
        <v>195</v>
      </c>
      <c r="BM118" s="241" t="s">
        <v>578</v>
      </c>
    </row>
    <row r="119" spans="1:47" s="2" customFormat="1" ht="12">
      <c r="A119" s="40"/>
      <c r="B119" s="41"/>
      <c r="C119" s="42"/>
      <c r="D119" s="243" t="s">
        <v>197</v>
      </c>
      <c r="E119" s="42"/>
      <c r="F119" s="244" t="s">
        <v>579</v>
      </c>
      <c r="G119" s="42"/>
      <c r="H119" s="42"/>
      <c r="I119" s="150"/>
      <c r="J119" s="42"/>
      <c r="K119" s="42"/>
      <c r="L119" s="46"/>
      <c r="M119" s="245"/>
      <c r="N119" s="24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197</v>
      </c>
      <c r="AU119" s="18" t="s">
        <v>87</v>
      </c>
    </row>
    <row r="120" spans="1:51" s="13" customFormat="1" ht="12">
      <c r="A120" s="13"/>
      <c r="B120" s="247"/>
      <c r="C120" s="248"/>
      <c r="D120" s="243" t="s">
        <v>199</v>
      </c>
      <c r="E120" s="249" t="s">
        <v>32</v>
      </c>
      <c r="F120" s="250" t="s">
        <v>580</v>
      </c>
      <c r="G120" s="248"/>
      <c r="H120" s="251">
        <v>20.145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7" t="s">
        <v>199</v>
      </c>
      <c r="AU120" s="257" t="s">
        <v>87</v>
      </c>
      <c r="AV120" s="13" t="s">
        <v>87</v>
      </c>
      <c r="AW120" s="13" t="s">
        <v>39</v>
      </c>
      <c r="AX120" s="13" t="s">
        <v>85</v>
      </c>
      <c r="AY120" s="257" t="s">
        <v>188</v>
      </c>
    </row>
    <row r="121" spans="1:65" s="2" customFormat="1" ht="33" customHeight="1">
      <c r="A121" s="40"/>
      <c r="B121" s="41"/>
      <c r="C121" s="230" t="s">
        <v>231</v>
      </c>
      <c r="D121" s="230" t="s">
        <v>190</v>
      </c>
      <c r="E121" s="231" t="s">
        <v>581</v>
      </c>
      <c r="F121" s="232" t="s">
        <v>582</v>
      </c>
      <c r="G121" s="233" t="s">
        <v>220</v>
      </c>
      <c r="H121" s="234">
        <v>193.65</v>
      </c>
      <c r="I121" s="235"/>
      <c r="J121" s="236">
        <f>ROUND(I121*H121,2)</f>
        <v>0</v>
      </c>
      <c r="K121" s="232" t="s">
        <v>194</v>
      </c>
      <c r="L121" s="46"/>
      <c r="M121" s="237" t="s">
        <v>32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195</v>
      </c>
      <c r="AT121" s="241" t="s">
        <v>190</v>
      </c>
      <c r="AU121" s="241" t="s">
        <v>87</v>
      </c>
      <c r="AY121" s="18" t="s">
        <v>188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8" t="s">
        <v>85</v>
      </c>
      <c r="BK121" s="242">
        <f>ROUND(I121*H121,2)</f>
        <v>0</v>
      </c>
      <c r="BL121" s="18" t="s">
        <v>195</v>
      </c>
      <c r="BM121" s="241" t="s">
        <v>583</v>
      </c>
    </row>
    <row r="122" spans="1:47" s="2" customFormat="1" ht="12">
      <c r="A122" s="40"/>
      <c r="B122" s="41"/>
      <c r="C122" s="42"/>
      <c r="D122" s="243" t="s">
        <v>197</v>
      </c>
      <c r="E122" s="42"/>
      <c r="F122" s="244" t="s">
        <v>584</v>
      </c>
      <c r="G122" s="42"/>
      <c r="H122" s="42"/>
      <c r="I122" s="150"/>
      <c r="J122" s="42"/>
      <c r="K122" s="42"/>
      <c r="L122" s="46"/>
      <c r="M122" s="245"/>
      <c r="N122" s="24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197</v>
      </c>
      <c r="AU122" s="18" t="s">
        <v>87</v>
      </c>
    </row>
    <row r="123" spans="1:51" s="14" customFormat="1" ht="12">
      <c r="A123" s="14"/>
      <c r="B123" s="258"/>
      <c r="C123" s="259"/>
      <c r="D123" s="243" t="s">
        <v>199</v>
      </c>
      <c r="E123" s="260" t="s">
        <v>32</v>
      </c>
      <c r="F123" s="261" t="s">
        <v>585</v>
      </c>
      <c r="G123" s="259"/>
      <c r="H123" s="260" t="s">
        <v>32</v>
      </c>
      <c r="I123" s="262"/>
      <c r="J123" s="259"/>
      <c r="K123" s="259"/>
      <c r="L123" s="263"/>
      <c r="M123" s="264"/>
      <c r="N123" s="265"/>
      <c r="O123" s="265"/>
      <c r="P123" s="265"/>
      <c r="Q123" s="265"/>
      <c r="R123" s="265"/>
      <c r="S123" s="265"/>
      <c r="T123" s="26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7" t="s">
        <v>199</v>
      </c>
      <c r="AU123" s="267" t="s">
        <v>87</v>
      </c>
      <c r="AV123" s="14" t="s">
        <v>85</v>
      </c>
      <c r="AW123" s="14" t="s">
        <v>39</v>
      </c>
      <c r="AX123" s="14" t="s">
        <v>78</v>
      </c>
      <c r="AY123" s="267" t="s">
        <v>188</v>
      </c>
    </row>
    <row r="124" spans="1:51" s="13" customFormat="1" ht="12">
      <c r="A124" s="13"/>
      <c r="B124" s="247"/>
      <c r="C124" s="248"/>
      <c r="D124" s="243" t="s">
        <v>199</v>
      </c>
      <c r="E124" s="249" t="s">
        <v>32</v>
      </c>
      <c r="F124" s="250" t="s">
        <v>586</v>
      </c>
      <c r="G124" s="248"/>
      <c r="H124" s="251">
        <v>193.65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7" t="s">
        <v>199</v>
      </c>
      <c r="AU124" s="257" t="s">
        <v>87</v>
      </c>
      <c r="AV124" s="13" t="s">
        <v>87</v>
      </c>
      <c r="AW124" s="13" t="s">
        <v>39</v>
      </c>
      <c r="AX124" s="13" t="s">
        <v>85</v>
      </c>
      <c r="AY124" s="257" t="s">
        <v>188</v>
      </c>
    </row>
    <row r="125" spans="1:65" s="2" customFormat="1" ht="21.75" customHeight="1">
      <c r="A125" s="40"/>
      <c r="B125" s="41"/>
      <c r="C125" s="230" t="s">
        <v>237</v>
      </c>
      <c r="D125" s="230" t="s">
        <v>190</v>
      </c>
      <c r="E125" s="231" t="s">
        <v>587</v>
      </c>
      <c r="F125" s="232" t="s">
        <v>588</v>
      </c>
      <c r="G125" s="233" t="s">
        <v>220</v>
      </c>
      <c r="H125" s="234">
        <v>1.762</v>
      </c>
      <c r="I125" s="235"/>
      <c r="J125" s="236">
        <f>ROUND(I125*H125,2)</f>
        <v>0</v>
      </c>
      <c r="K125" s="232" t="s">
        <v>194</v>
      </c>
      <c r="L125" s="46"/>
      <c r="M125" s="237" t="s">
        <v>32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195</v>
      </c>
      <c r="AT125" s="241" t="s">
        <v>190</v>
      </c>
      <c r="AU125" s="241" t="s">
        <v>87</v>
      </c>
      <c r="AY125" s="18" t="s">
        <v>188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8" t="s">
        <v>85</v>
      </c>
      <c r="BK125" s="242">
        <f>ROUND(I125*H125,2)</f>
        <v>0</v>
      </c>
      <c r="BL125" s="18" t="s">
        <v>195</v>
      </c>
      <c r="BM125" s="241" t="s">
        <v>589</v>
      </c>
    </row>
    <row r="126" spans="1:47" s="2" customFormat="1" ht="12">
      <c r="A126" s="40"/>
      <c r="B126" s="41"/>
      <c r="C126" s="42"/>
      <c r="D126" s="243" t="s">
        <v>197</v>
      </c>
      <c r="E126" s="42"/>
      <c r="F126" s="244" t="s">
        <v>590</v>
      </c>
      <c r="G126" s="42"/>
      <c r="H126" s="42"/>
      <c r="I126" s="150"/>
      <c r="J126" s="42"/>
      <c r="K126" s="42"/>
      <c r="L126" s="46"/>
      <c r="M126" s="245"/>
      <c r="N126" s="24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197</v>
      </c>
      <c r="AU126" s="18" t="s">
        <v>87</v>
      </c>
    </row>
    <row r="127" spans="1:51" s="14" customFormat="1" ht="12">
      <c r="A127" s="14"/>
      <c r="B127" s="258"/>
      <c r="C127" s="259"/>
      <c r="D127" s="243" t="s">
        <v>199</v>
      </c>
      <c r="E127" s="260" t="s">
        <v>32</v>
      </c>
      <c r="F127" s="261" t="s">
        <v>591</v>
      </c>
      <c r="G127" s="259"/>
      <c r="H127" s="260" t="s">
        <v>32</v>
      </c>
      <c r="I127" s="262"/>
      <c r="J127" s="259"/>
      <c r="K127" s="259"/>
      <c r="L127" s="263"/>
      <c r="M127" s="264"/>
      <c r="N127" s="265"/>
      <c r="O127" s="265"/>
      <c r="P127" s="265"/>
      <c r="Q127" s="265"/>
      <c r="R127" s="265"/>
      <c r="S127" s="265"/>
      <c r="T127" s="26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7" t="s">
        <v>199</v>
      </c>
      <c r="AU127" s="267" t="s">
        <v>87</v>
      </c>
      <c r="AV127" s="14" t="s">
        <v>85</v>
      </c>
      <c r="AW127" s="14" t="s">
        <v>39</v>
      </c>
      <c r="AX127" s="14" t="s">
        <v>78</v>
      </c>
      <c r="AY127" s="267" t="s">
        <v>188</v>
      </c>
    </row>
    <row r="128" spans="1:51" s="13" customFormat="1" ht="12">
      <c r="A128" s="13"/>
      <c r="B128" s="247"/>
      <c r="C128" s="248"/>
      <c r="D128" s="243" t="s">
        <v>199</v>
      </c>
      <c r="E128" s="249" t="s">
        <v>32</v>
      </c>
      <c r="F128" s="250" t="s">
        <v>592</v>
      </c>
      <c r="G128" s="248"/>
      <c r="H128" s="251">
        <v>1.762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7" t="s">
        <v>199</v>
      </c>
      <c r="AU128" s="257" t="s">
        <v>87</v>
      </c>
      <c r="AV128" s="13" t="s">
        <v>87</v>
      </c>
      <c r="AW128" s="13" t="s">
        <v>39</v>
      </c>
      <c r="AX128" s="13" t="s">
        <v>85</v>
      </c>
      <c r="AY128" s="257" t="s">
        <v>188</v>
      </c>
    </row>
    <row r="129" spans="1:65" s="2" customFormat="1" ht="21.75" customHeight="1">
      <c r="A129" s="40"/>
      <c r="B129" s="41"/>
      <c r="C129" s="230" t="s">
        <v>243</v>
      </c>
      <c r="D129" s="230" t="s">
        <v>190</v>
      </c>
      <c r="E129" s="231" t="s">
        <v>232</v>
      </c>
      <c r="F129" s="232" t="s">
        <v>233</v>
      </c>
      <c r="G129" s="233" t="s">
        <v>220</v>
      </c>
      <c r="H129" s="234">
        <v>195.412</v>
      </c>
      <c r="I129" s="235"/>
      <c r="J129" s="236">
        <f>ROUND(I129*H129,2)</f>
        <v>0</v>
      </c>
      <c r="K129" s="232" t="s">
        <v>194</v>
      </c>
      <c r="L129" s="46"/>
      <c r="M129" s="237" t="s">
        <v>32</v>
      </c>
      <c r="N129" s="238" t="s">
        <v>49</v>
      </c>
      <c r="O129" s="86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195</v>
      </c>
      <c r="AT129" s="241" t="s">
        <v>190</v>
      </c>
      <c r="AU129" s="241" t="s">
        <v>87</v>
      </c>
      <c r="AY129" s="18" t="s">
        <v>188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8" t="s">
        <v>85</v>
      </c>
      <c r="BK129" s="242">
        <f>ROUND(I129*H129,2)</f>
        <v>0</v>
      </c>
      <c r="BL129" s="18" t="s">
        <v>195</v>
      </c>
      <c r="BM129" s="241" t="s">
        <v>593</v>
      </c>
    </row>
    <row r="130" spans="1:47" s="2" customFormat="1" ht="12">
      <c r="A130" s="40"/>
      <c r="B130" s="41"/>
      <c r="C130" s="42"/>
      <c r="D130" s="243" t="s">
        <v>197</v>
      </c>
      <c r="E130" s="42"/>
      <c r="F130" s="244" t="s">
        <v>235</v>
      </c>
      <c r="G130" s="42"/>
      <c r="H130" s="42"/>
      <c r="I130" s="150"/>
      <c r="J130" s="42"/>
      <c r="K130" s="42"/>
      <c r="L130" s="46"/>
      <c r="M130" s="245"/>
      <c r="N130" s="24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197</v>
      </c>
      <c r="AU130" s="18" t="s">
        <v>87</v>
      </c>
    </row>
    <row r="131" spans="1:51" s="13" customFormat="1" ht="12">
      <c r="A131" s="13"/>
      <c r="B131" s="247"/>
      <c r="C131" s="248"/>
      <c r="D131" s="243" t="s">
        <v>199</v>
      </c>
      <c r="E131" s="249" t="s">
        <v>32</v>
      </c>
      <c r="F131" s="250" t="s">
        <v>594</v>
      </c>
      <c r="G131" s="248"/>
      <c r="H131" s="251">
        <v>195.412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199</v>
      </c>
      <c r="AU131" s="257" t="s">
        <v>87</v>
      </c>
      <c r="AV131" s="13" t="s">
        <v>87</v>
      </c>
      <c r="AW131" s="13" t="s">
        <v>39</v>
      </c>
      <c r="AX131" s="13" t="s">
        <v>85</v>
      </c>
      <c r="AY131" s="257" t="s">
        <v>188</v>
      </c>
    </row>
    <row r="132" spans="1:65" s="2" customFormat="1" ht="33" customHeight="1">
      <c r="A132" s="40"/>
      <c r="B132" s="41"/>
      <c r="C132" s="230" t="s">
        <v>248</v>
      </c>
      <c r="D132" s="230" t="s">
        <v>190</v>
      </c>
      <c r="E132" s="231" t="s">
        <v>595</v>
      </c>
      <c r="F132" s="232" t="s">
        <v>596</v>
      </c>
      <c r="G132" s="233" t="s">
        <v>220</v>
      </c>
      <c r="H132" s="234">
        <v>1954.12</v>
      </c>
      <c r="I132" s="235"/>
      <c r="J132" s="236">
        <f>ROUND(I132*H132,2)</f>
        <v>0</v>
      </c>
      <c r="K132" s="232" t="s">
        <v>194</v>
      </c>
      <c r="L132" s="46"/>
      <c r="M132" s="237" t="s">
        <v>32</v>
      </c>
      <c r="N132" s="238" t="s">
        <v>49</v>
      </c>
      <c r="O132" s="86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195</v>
      </c>
      <c r="AT132" s="241" t="s">
        <v>190</v>
      </c>
      <c r="AU132" s="241" t="s">
        <v>87</v>
      </c>
      <c r="AY132" s="18" t="s">
        <v>188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8" t="s">
        <v>85</v>
      </c>
      <c r="BK132" s="242">
        <f>ROUND(I132*H132,2)</f>
        <v>0</v>
      </c>
      <c r="BL132" s="18" t="s">
        <v>195</v>
      </c>
      <c r="BM132" s="241" t="s">
        <v>597</v>
      </c>
    </row>
    <row r="133" spans="1:47" s="2" customFormat="1" ht="12">
      <c r="A133" s="40"/>
      <c r="B133" s="41"/>
      <c r="C133" s="42"/>
      <c r="D133" s="243" t="s">
        <v>197</v>
      </c>
      <c r="E133" s="42"/>
      <c r="F133" s="244" t="s">
        <v>598</v>
      </c>
      <c r="G133" s="42"/>
      <c r="H133" s="42"/>
      <c r="I133" s="150"/>
      <c r="J133" s="42"/>
      <c r="K133" s="42"/>
      <c r="L133" s="46"/>
      <c r="M133" s="245"/>
      <c r="N133" s="24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197</v>
      </c>
      <c r="AU133" s="18" t="s">
        <v>87</v>
      </c>
    </row>
    <row r="134" spans="1:51" s="13" customFormat="1" ht="12">
      <c r="A134" s="13"/>
      <c r="B134" s="247"/>
      <c r="C134" s="248"/>
      <c r="D134" s="243" t="s">
        <v>199</v>
      </c>
      <c r="E134" s="248"/>
      <c r="F134" s="250" t="s">
        <v>599</v>
      </c>
      <c r="G134" s="248"/>
      <c r="H134" s="251">
        <v>1954.12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7" t="s">
        <v>199</v>
      </c>
      <c r="AU134" s="257" t="s">
        <v>87</v>
      </c>
      <c r="AV134" s="13" t="s">
        <v>87</v>
      </c>
      <c r="AW134" s="13" t="s">
        <v>4</v>
      </c>
      <c r="AX134" s="13" t="s">
        <v>85</v>
      </c>
      <c r="AY134" s="257" t="s">
        <v>188</v>
      </c>
    </row>
    <row r="135" spans="1:65" s="2" customFormat="1" ht="21.75" customHeight="1">
      <c r="A135" s="40"/>
      <c r="B135" s="41"/>
      <c r="C135" s="230" t="s">
        <v>256</v>
      </c>
      <c r="D135" s="230" t="s">
        <v>190</v>
      </c>
      <c r="E135" s="231" t="s">
        <v>249</v>
      </c>
      <c r="F135" s="232" t="s">
        <v>600</v>
      </c>
      <c r="G135" s="233" t="s">
        <v>251</v>
      </c>
      <c r="H135" s="234">
        <v>322.43</v>
      </c>
      <c r="I135" s="235"/>
      <c r="J135" s="236">
        <f>ROUND(I135*H135,2)</f>
        <v>0</v>
      </c>
      <c r="K135" s="232" t="s">
        <v>194</v>
      </c>
      <c r="L135" s="46"/>
      <c r="M135" s="237" t="s">
        <v>32</v>
      </c>
      <c r="N135" s="238" t="s">
        <v>49</v>
      </c>
      <c r="O135" s="86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1" t="s">
        <v>195</v>
      </c>
      <c r="AT135" s="241" t="s">
        <v>190</v>
      </c>
      <c r="AU135" s="241" t="s">
        <v>87</v>
      </c>
      <c r="AY135" s="18" t="s">
        <v>188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8" t="s">
        <v>85</v>
      </c>
      <c r="BK135" s="242">
        <f>ROUND(I135*H135,2)</f>
        <v>0</v>
      </c>
      <c r="BL135" s="18" t="s">
        <v>195</v>
      </c>
      <c r="BM135" s="241" t="s">
        <v>601</v>
      </c>
    </row>
    <row r="136" spans="1:47" s="2" customFormat="1" ht="12">
      <c r="A136" s="40"/>
      <c r="B136" s="41"/>
      <c r="C136" s="42"/>
      <c r="D136" s="243" t="s">
        <v>197</v>
      </c>
      <c r="E136" s="42"/>
      <c r="F136" s="244" t="s">
        <v>319</v>
      </c>
      <c r="G136" s="42"/>
      <c r="H136" s="42"/>
      <c r="I136" s="150"/>
      <c r="J136" s="42"/>
      <c r="K136" s="42"/>
      <c r="L136" s="46"/>
      <c r="M136" s="245"/>
      <c r="N136" s="24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197</v>
      </c>
      <c r="AU136" s="18" t="s">
        <v>87</v>
      </c>
    </row>
    <row r="137" spans="1:65" s="2" customFormat="1" ht="16.5" customHeight="1">
      <c r="A137" s="40"/>
      <c r="B137" s="41"/>
      <c r="C137" s="230" t="s">
        <v>262</v>
      </c>
      <c r="D137" s="230" t="s">
        <v>190</v>
      </c>
      <c r="E137" s="231" t="s">
        <v>602</v>
      </c>
      <c r="F137" s="232" t="s">
        <v>245</v>
      </c>
      <c r="G137" s="233" t="s">
        <v>220</v>
      </c>
      <c r="H137" s="234">
        <v>195.412</v>
      </c>
      <c r="I137" s="235"/>
      <c r="J137" s="236">
        <f>ROUND(I137*H137,2)</f>
        <v>0</v>
      </c>
      <c r="K137" s="232" t="s">
        <v>194</v>
      </c>
      <c r="L137" s="46"/>
      <c r="M137" s="237" t="s">
        <v>32</v>
      </c>
      <c r="N137" s="238" t="s">
        <v>49</v>
      </c>
      <c r="O137" s="86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195</v>
      </c>
      <c r="AT137" s="241" t="s">
        <v>190</v>
      </c>
      <c r="AU137" s="241" t="s">
        <v>87</v>
      </c>
      <c r="AY137" s="18" t="s">
        <v>188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8" t="s">
        <v>85</v>
      </c>
      <c r="BK137" s="242">
        <f>ROUND(I137*H137,2)</f>
        <v>0</v>
      </c>
      <c r="BL137" s="18" t="s">
        <v>195</v>
      </c>
      <c r="BM137" s="241" t="s">
        <v>603</v>
      </c>
    </row>
    <row r="138" spans="1:47" s="2" customFormat="1" ht="12">
      <c r="A138" s="40"/>
      <c r="B138" s="41"/>
      <c r="C138" s="42"/>
      <c r="D138" s="243" t="s">
        <v>197</v>
      </c>
      <c r="E138" s="42"/>
      <c r="F138" s="244" t="s">
        <v>247</v>
      </c>
      <c r="G138" s="42"/>
      <c r="H138" s="42"/>
      <c r="I138" s="150"/>
      <c r="J138" s="42"/>
      <c r="K138" s="42"/>
      <c r="L138" s="46"/>
      <c r="M138" s="245"/>
      <c r="N138" s="246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197</v>
      </c>
      <c r="AU138" s="18" t="s">
        <v>87</v>
      </c>
    </row>
    <row r="139" spans="1:51" s="13" customFormat="1" ht="12">
      <c r="A139" s="13"/>
      <c r="B139" s="247"/>
      <c r="C139" s="248"/>
      <c r="D139" s="243" t="s">
        <v>199</v>
      </c>
      <c r="E139" s="249" t="s">
        <v>32</v>
      </c>
      <c r="F139" s="250" t="s">
        <v>604</v>
      </c>
      <c r="G139" s="248"/>
      <c r="H139" s="251">
        <v>193.65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199</v>
      </c>
      <c r="AU139" s="257" t="s">
        <v>87</v>
      </c>
      <c r="AV139" s="13" t="s">
        <v>87</v>
      </c>
      <c r="AW139" s="13" t="s">
        <v>39</v>
      </c>
      <c r="AX139" s="13" t="s">
        <v>78</v>
      </c>
      <c r="AY139" s="257" t="s">
        <v>188</v>
      </c>
    </row>
    <row r="140" spans="1:51" s="13" customFormat="1" ht="12">
      <c r="A140" s="13"/>
      <c r="B140" s="247"/>
      <c r="C140" s="248"/>
      <c r="D140" s="243" t="s">
        <v>199</v>
      </c>
      <c r="E140" s="249" t="s">
        <v>32</v>
      </c>
      <c r="F140" s="250" t="s">
        <v>605</v>
      </c>
      <c r="G140" s="248"/>
      <c r="H140" s="251">
        <v>1.762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7" t="s">
        <v>199</v>
      </c>
      <c r="AU140" s="257" t="s">
        <v>87</v>
      </c>
      <c r="AV140" s="13" t="s">
        <v>87</v>
      </c>
      <c r="AW140" s="13" t="s">
        <v>39</v>
      </c>
      <c r="AX140" s="13" t="s">
        <v>78</v>
      </c>
      <c r="AY140" s="257" t="s">
        <v>188</v>
      </c>
    </row>
    <row r="141" spans="1:51" s="15" customFormat="1" ht="12">
      <c r="A141" s="15"/>
      <c r="B141" s="268"/>
      <c r="C141" s="269"/>
      <c r="D141" s="243" t="s">
        <v>199</v>
      </c>
      <c r="E141" s="270" t="s">
        <v>32</v>
      </c>
      <c r="F141" s="271" t="s">
        <v>236</v>
      </c>
      <c r="G141" s="269"/>
      <c r="H141" s="272">
        <v>195.412</v>
      </c>
      <c r="I141" s="273"/>
      <c r="J141" s="269"/>
      <c r="K141" s="269"/>
      <c r="L141" s="274"/>
      <c r="M141" s="275"/>
      <c r="N141" s="276"/>
      <c r="O141" s="276"/>
      <c r="P141" s="276"/>
      <c r="Q141" s="276"/>
      <c r="R141" s="276"/>
      <c r="S141" s="276"/>
      <c r="T141" s="27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8" t="s">
        <v>199</v>
      </c>
      <c r="AU141" s="278" t="s">
        <v>87</v>
      </c>
      <c r="AV141" s="15" t="s">
        <v>195</v>
      </c>
      <c r="AW141" s="15" t="s">
        <v>39</v>
      </c>
      <c r="AX141" s="15" t="s">
        <v>85</v>
      </c>
      <c r="AY141" s="278" t="s">
        <v>188</v>
      </c>
    </row>
    <row r="142" spans="1:63" s="12" customFormat="1" ht="22.8" customHeight="1">
      <c r="A142" s="12"/>
      <c r="B142" s="214"/>
      <c r="C142" s="215"/>
      <c r="D142" s="216" t="s">
        <v>77</v>
      </c>
      <c r="E142" s="228" t="s">
        <v>237</v>
      </c>
      <c r="F142" s="228" t="s">
        <v>255</v>
      </c>
      <c r="G142" s="215"/>
      <c r="H142" s="215"/>
      <c r="I142" s="218"/>
      <c r="J142" s="229">
        <f>BK142</f>
        <v>0</v>
      </c>
      <c r="K142" s="215"/>
      <c r="L142" s="220"/>
      <c r="M142" s="221"/>
      <c r="N142" s="222"/>
      <c r="O142" s="222"/>
      <c r="P142" s="223">
        <f>SUM(P143:P148)</f>
        <v>0</v>
      </c>
      <c r="Q142" s="222"/>
      <c r="R142" s="223">
        <f>SUM(R143:R148)</f>
        <v>0</v>
      </c>
      <c r="S142" s="222"/>
      <c r="T142" s="224">
        <f>SUM(T143:T148)</f>
        <v>1.3960000000000001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5" t="s">
        <v>85</v>
      </c>
      <c r="AT142" s="226" t="s">
        <v>77</v>
      </c>
      <c r="AU142" s="226" t="s">
        <v>85</v>
      </c>
      <c r="AY142" s="225" t="s">
        <v>188</v>
      </c>
      <c r="BK142" s="227">
        <f>SUM(BK143:BK148)</f>
        <v>0</v>
      </c>
    </row>
    <row r="143" spans="1:65" s="2" customFormat="1" ht="21.75" customHeight="1">
      <c r="A143" s="40"/>
      <c r="B143" s="41"/>
      <c r="C143" s="230" t="s">
        <v>270</v>
      </c>
      <c r="D143" s="230" t="s">
        <v>190</v>
      </c>
      <c r="E143" s="231" t="s">
        <v>257</v>
      </c>
      <c r="F143" s="232" t="s">
        <v>258</v>
      </c>
      <c r="G143" s="233" t="s">
        <v>220</v>
      </c>
      <c r="H143" s="234">
        <v>0.675</v>
      </c>
      <c r="I143" s="235"/>
      <c r="J143" s="236">
        <f>ROUND(I143*H143,2)</f>
        <v>0</v>
      </c>
      <c r="K143" s="232" t="s">
        <v>194</v>
      </c>
      <c r="L143" s="46"/>
      <c r="M143" s="237" t="s">
        <v>32</v>
      </c>
      <c r="N143" s="238" t="s">
        <v>49</v>
      </c>
      <c r="O143" s="86"/>
      <c r="P143" s="239">
        <f>O143*H143</f>
        <v>0</v>
      </c>
      <c r="Q143" s="239">
        <v>0</v>
      </c>
      <c r="R143" s="239">
        <f>Q143*H143</f>
        <v>0</v>
      </c>
      <c r="S143" s="239">
        <v>1.92</v>
      </c>
      <c r="T143" s="240">
        <f>S143*H143</f>
        <v>1.296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195</v>
      </c>
      <c r="AT143" s="241" t="s">
        <v>190</v>
      </c>
      <c r="AU143" s="241" t="s">
        <v>87</v>
      </c>
      <c r="AY143" s="18" t="s">
        <v>188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8" t="s">
        <v>85</v>
      </c>
      <c r="BK143" s="242">
        <f>ROUND(I143*H143,2)</f>
        <v>0</v>
      </c>
      <c r="BL143" s="18" t="s">
        <v>195</v>
      </c>
      <c r="BM143" s="241" t="s">
        <v>259</v>
      </c>
    </row>
    <row r="144" spans="1:47" s="2" customFormat="1" ht="12">
      <c r="A144" s="40"/>
      <c r="B144" s="41"/>
      <c r="C144" s="42"/>
      <c r="D144" s="243" t="s">
        <v>197</v>
      </c>
      <c r="E144" s="42"/>
      <c r="F144" s="244" t="s">
        <v>260</v>
      </c>
      <c r="G144" s="42"/>
      <c r="H144" s="42"/>
      <c r="I144" s="150"/>
      <c r="J144" s="42"/>
      <c r="K144" s="42"/>
      <c r="L144" s="46"/>
      <c r="M144" s="245"/>
      <c r="N144" s="24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197</v>
      </c>
      <c r="AU144" s="18" t="s">
        <v>87</v>
      </c>
    </row>
    <row r="145" spans="1:51" s="13" customFormat="1" ht="12">
      <c r="A145" s="13"/>
      <c r="B145" s="247"/>
      <c r="C145" s="248"/>
      <c r="D145" s="243" t="s">
        <v>199</v>
      </c>
      <c r="E145" s="249" t="s">
        <v>32</v>
      </c>
      <c r="F145" s="250" t="s">
        <v>606</v>
      </c>
      <c r="G145" s="248"/>
      <c r="H145" s="251">
        <v>0.675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199</v>
      </c>
      <c r="AU145" s="257" t="s">
        <v>87</v>
      </c>
      <c r="AV145" s="13" t="s">
        <v>87</v>
      </c>
      <c r="AW145" s="13" t="s">
        <v>39</v>
      </c>
      <c r="AX145" s="13" t="s">
        <v>85</v>
      </c>
      <c r="AY145" s="257" t="s">
        <v>188</v>
      </c>
    </row>
    <row r="146" spans="1:65" s="2" customFormat="1" ht="21.75" customHeight="1">
      <c r="A146" s="40"/>
      <c r="B146" s="41"/>
      <c r="C146" s="230" t="s">
        <v>276</v>
      </c>
      <c r="D146" s="230" t="s">
        <v>190</v>
      </c>
      <c r="E146" s="231" t="s">
        <v>263</v>
      </c>
      <c r="F146" s="232" t="s">
        <v>264</v>
      </c>
      <c r="G146" s="233" t="s">
        <v>265</v>
      </c>
      <c r="H146" s="234">
        <v>2</v>
      </c>
      <c r="I146" s="235"/>
      <c r="J146" s="236">
        <f>ROUND(I146*H146,2)</f>
        <v>0</v>
      </c>
      <c r="K146" s="232" t="s">
        <v>194</v>
      </c>
      <c r="L146" s="46"/>
      <c r="M146" s="237" t="s">
        <v>32</v>
      </c>
      <c r="N146" s="238" t="s">
        <v>49</v>
      </c>
      <c r="O146" s="86"/>
      <c r="P146" s="239">
        <f>O146*H146</f>
        <v>0</v>
      </c>
      <c r="Q146" s="239">
        <v>0</v>
      </c>
      <c r="R146" s="239">
        <f>Q146*H146</f>
        <v>0</v>
      </c>
      <c r="S146" s="239">
        <v>0.05</v>
      </c>
      <c r="T146" s="240">
        <f>S146*H146</f>
        <v>0.1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1" t="s">
        <v>195</v>
      </c>
      <c r="AT146" s="241" t="s">
        <v>190</v>
      </c>
      <c r="AU146" s="241" t="s">
        <v>87</v>
      </c>
      <c r="AY146" s="18" t="s">
        <v>188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8" t="s">
        <v>85</v>
      </c>
      <c r="BK146" s="242">
        <f>ROUND(I146*H146,2)</f>
        <v>0</v>
      </c>
      <c r="BL146" s="18" t="s">
        <v>195</v>
      </c>
      <c r="BM146" s="241" t="s">
        <v>266</v>
      </c>
    </row>
    <row r="147" spans="1:47" s="2" customFormat="1" ht="12">
      <c r="A147" s="40"/>
      <c r="B147" s="41"/>
      <c r="C147" s="42"/>
      <c r="D147" s="243" t="s">
        <v>197</v>
      </c>
      <c r="E147" s="42"/>
      <c r="F147" s="244" t="s">
        <v>267</v>
      </c>
      <c r="G147" s="42"/>
      <c r="H147" s="42"/>
      <c r="I147" s="150"/>
      <c r="J147" s="42"/>
      <c r="K147" s="42"/>
      <c r="L147" s="46"/>
      <c r="M147" s="245"/>
      <c r="N147" s="24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197</v>
      </c>
      <c r="AU147" s="18" t="s">
        <v>87</v>
      </c>
    </row>
    <row r="148" spans="1:51" s="13" customFormat="1" ht="12">
      <c r="A148" s="13"/>
      <c r="B148" s="247"/>
      <c r="C148" s="248"/>
      <c r="D148" s="243" t="s">
        <v>199</v>
      </c>
      <c r="E148" s="249" t="s">
        <v>32</v>
      </c>
      <c r="F148" s="250" t="s">
        <v>607</v>
      </c>
      <c r="G148" s="248"/>
      <c r="H148" s="251">
        <v>2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7" t="s">
        <v>199</v>
      </c>
      <c r="AU148" s="257" t="s">
        <v>87</v>
      </c>
      <c r="AV148" s="13" t="s">
        <v>87</v>
      </c>
      <c r="AW148" s="13" t="s">
        <v>39</v>
      </c>
      <c r="AX148" s="13" t="s">
        <v>85</v>
      </c>
      <c r="AY148" s="257" t="s">
        <v>188</v>
      </c>
    </row>
    <row r="149" spans="1:63" s="12" customFormat="1" ht="22.8" customHeight="1">
      <c r="A149" s="12"/>
      <c r="B149" s="214"/>
      <c r="C149" s="215"/>
      <c r="D149" s="216" t="s">
        <v>77</v>
      </c>
      <c r="E149" s="228" t="s">
        <v>243</v>
      </c>
      <c r="F149" s="228" t="s">
        <v>269</v>
      </c>
      <c r="G149" s="215"/>
      <c r="H149" s="215"/>
      <c r="I149" s="218"/>
      <c r="J149" s="229">
        <f>BK149</f>
        <v>0</v>
      </c>
      <c r="K149" s="215"/>
      <c r="L149" s="220"/>
      <c r="M149" s="221"/>
      <c r="N149" s="222"/>
      <c r="O149" s="222"/>
      <c r="P149" s="223">
        <f>SUM(P150:P155)</f>
        <v>0</v>
      </c>
      <c r="Q149" s="222"/>
      <c r="R149" s="223">
        <f>SUM(R150:R155)</f>
        <v>0</v>
      </c>
      <c r="S149" s="222"/>
      <c r="T149" s="224">
        <f>SUM(T150:T155)</f>
        <v>0.76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5" t="s">
        <v>85</v>
      </c>
      <c r="AT149" s="226" t="s">
        <v>77</v>
      </c>
      <c r="AU149" s="226" t="s">
        <v>85</v>
      </c>
      <c r="AY149" s="225" t="s">
        <v>188</v>
      </c>
      <c r="BK149" s="227">
        <f>SUM(BK150:BK155)</f>
        <v>0</v>
      </c>
    </row>
    <row r="150" spans="1:65" s="2" customFormat="1" ht="16.5" customHeight="1">
      <c r="A150" s="40"/>
      <c r="B150" s="41"/>
      <c r="C150" s="230" t="s">
        <v>8</v>
      </c>
      <c r="D150" s="230" t="s">
        <v>190</v>
      </c>
      <c r="E150" s="231" t="s">
        <v>271</v>
      </c>
      <c r="F150" s="232" t="s">
        <v>272</v>
      </c>
      <c r="G150" s="233" t="s">
        <v>213</v>
      </c>
      <c r="H150" s="234">
        <v>242</v>
      </c>
      <c r="I150" s="235"/>
      <c r="J150" s="236">
        <f>ROUND(I150*H150,2)</f>
        <v>0</v>
      </c>
      <c r="K150" s="232" t="s">
        <v>194</v>
      </c>
      <c r="L150" s="46"/>
      <c r="M150" s="237" t="s">
        <v>32</v>
      </c>
      <c r="N150" s="238" t="s">
        <v>49</v>
      </c>
      <c r="O150" s="86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1" t="s">
        <v>195</v>
      </c>
      <c r="AT150" s="241" t="s">
        <v>190</v>
      </c>
      <c r="AU150" s="241" t="s">
        <v>87</v>
      </c>
      <c r="AY150" s="18" t="s">
        <v>188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8" t="s">
        <v>85</v>
      </c>
      <c r="BK150" s="242">
        <f>ROUND(I150*H150,2)</f>
        <v>0</v>
      </c>
      <c r="BL150" s="18" t="s">
        <v>195</v>
      </c>
      <c r="BM150" s="241" t="s">
        <v>273</v>
      </c>
    </row>
    <row r="151" spans="1:47" s="2" customFormat="1" ht="12">
      <c r="A151" s="40"/>
      <c r="B151" s="41"/>
      <c r="C151" s="42"/>
      <c r="D151" s="243" t="s">
        <v>197</v>
      </c>
      <c r="E151" s="42"/>
      <c r="F151" s="244" t="s">
        <v>274</v>
      </c>
      <c r="G151" s="42"/>
      <c r="H151" s="42"/>
      <c r="I151" s="150"/>
      <c r="J151" s="42"/>
      <c r="K151" s="42"/>
      <c r="L151" s="46"/>
      <c r="M151" s="245"/>
      <c r="N151" s="24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197</v>
      </c>
      <c r="AU151" s="18" t="s">
        <v>87</v>
      </c>
    </row>
    <row r="152" spans="1:65" s="2" customFormat="1" ht="21.75" customHeight="1">
      <c r="A152" s="40"/>
      <c r="B152" s="41"/>
      <c r="C152" s="230" t="s">
        <v>285</v>
      </c>
      <c r="D152" s="230" t="s">
        <v>190</v>
      </c>
      <c r="E152" s="231" t="s">
        <v>277</v>
      </c>
      <c r="F152" s="232" t="s">
        <v>278</v>
      </c>
      <c r="G152" s="233" t="s">
        <v>213</v>
      </c>
      <c r="H152" s="234">
        <v>10</v>
      </c>
      <c r="I152" s="235"/>
      <c r="J152" s="236">
        <f>ROUND(I152*H152,2)</f>
        <v>0</v>
      </c>
      <c r="K152" s="232" t="s">
        <v>194</v>
      </c>
      <c r="L152" s="46"/>
      <c r="M152" s="237" t="s">
        <v>32</v>
      </c>
      <c r="N152" s="238" t="s">
        <v>49</v>
      </c>
      <c r="O152" s="86"/>
      <c r="P152" s="239">
        <f>O152*H152</f>
        <v>0</v>
      </c>
      <c r="Q152" s="239">
        <v>0</v>
      </c>
      <c r="R152" s="239">
        <f>Q152*H152</f>
        <v>0</v>
      </c>
      <c r="S152" s="239">
        <v>0.035</v>
      </c>
      <c r="T152" s="240">
        <f>S152*H152</f>
        <v>0.35000000000000003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195</v>
      </c>
      <c r="AT152" s="241" t="s">
        <v>190</v>
      </c>
      <c r="AU152" s="241" t="s">
        <v>87</v>
      </c>
      <c r="AY152" s="18" t="s">
        <v>188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8" t="s">
        <v>85</v>
      </c>
      <c r="BK152" s="242">
        <f>ROUND(I152*H152,2)</f>
        <v>0</v>
      </c>
      <c r="BL152" s="18" t="s">
        <v>195</v>
      </c>
      <c r="BM152" s="241" t="s">
        <v>279</v>
      </c>
    </row>
    <row r="153" spans="1:47" s="2" customFormat="1" ht="12">
      <c r="A153" s="40"/>
      <c r="B153" s="41"/>
      <c r="C153" s="42"/>
      <c r="D153" s="243" t="s">
        <v>197</v>
      </c>
      <c r="E153" s="42"/>
      <c r="F153" s="244" t="s">
        <v>280</v>
      </c>
      <c r="G153" s="42"/>
      <c r="H153" s="42"/>
      <c r="I153" s="150"/>
      <c r="J153" s="42"/>
      <c r="K153" s="42"/>
      <c r="L153" s="46"/>
      <c r="M153" s="245"/>
      <c r="N153" s="24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197</v>
      </c>
      <c r="AU153" s="18" t="s">
        <v>87</v>
      </c>
    </row>
    <row r="154" spans="1:65" s="2" customFormat="1" ht="21.75" customHeight="1">
      <c r="A154" s="40"/>
      <c r="B154" s="41"/>
      <c r="C154" s="230" t="s">
        <v>292</v>
      </c>
      <c r="D154" s="230" t="s">
        <v>190</v>
      </c>
      <c r="E154" s="231" t="s">
        <v>281</v>
      </c>
      <c r="F154" s="232" t="s">
        <v>282</v>
      </c>
      <c r="G154" s="233" t="s">
        <v>265</v>
      </c>
      <c r="H154" s="234">
        <v>5</v>
      </c>
      <c r="I154" s="235"/>
      <c r="J154" s="236">
        <f>ROUND(I154*H154,2)</f>
        <v>0</v>
      </c>
      <c r="K154" s="232" t="s">
        <v>194</v>
      </c>
      <c r="L154" s="46"/>
      <c r="M154" s="237" t="s">
        <v>32</v>
      </c>
      <c r="N154" s="238" t="s">
        <v>49</v>
      </c>
      <c r="O154" s="86"/>
      <c r="P154" s="239">
        <f>O154*H154</f>
        <v>0</v>
      </c>
      <c r="Q154" s="239">
        <v>0</v>
      </c>
      <c r="R154" s="239">
        <f>Q154*H154</f>
        <v>0</v>
      </c>
      <c r="S154" s="239">
        <v>0.082</v>
      </c>
      <c r="T154" s="240">
        <f>S154*H154</f>
        <v>0.41000000000000003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1" t="s">
        <v>195</v>
      </c>
      <c r="AT154" s="241" t="s">
        <v>190</v>
      </c>
      <c r="AU154" s="241" t="s">
        <v>87</v>
      </c>
      <c r="AY154" s="18" t="s">
        <v>188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8" t="s">
        <v>85</v>
      </c>
      <c r="BK154" s="242">
        <f>ROUND(I154*H154,2)</f>
        <v>0</v>
      </c>
      <c r="BL154" s="18" t="s">
        <v>195</v>
      </c>
      <c r="BM154" s="241" t="s">
        <v>283</v>
      </c>
    </row>
    <row r="155" spans="1:47" s="2" customFormat="1" ht="12">
      <c r="A155" s="40"/>
      <c r="B155" s="41"/>
      <c r="C155" s="42"/>
      <c r="D155" s="243" t="s">
        <v>197</v>
      </c>
      <c r="E155" s="42"/>
      <c r="F155" s="244" t="s">
        <v>284</v>
      </c>
      <c r="G155" s="42"/>
      <c r="H155" s="42"/>
      <c r="I155" s="150"/>
      <c r="J155" s="42"/>
      <c r="K155" s="42"/>
      <c r="L155" s="46"/>
      <c r="M155" s="245"/>
      <c r="N155" s="246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8" t="s">
        <v>197</v>
      </c>
      <c r="AU155" s="18" t="s">
        <v>87</v>
      </c>
    </row>
    <row r="156" spans="1:63" s="12" customFormat="1" ht="22.8" customHeight="1">
      <c r="A156" s="12"/>
      <c r="B156" s="214"/>
      <c r="C156" s="215"/>
      <c r="D156" s="216" t="s">
        <v>77</v>
      </c>
      <c r="E156" s="228" t="s">
        <v>290</v>
      </c>
      <c r="F156" s="228" t="s">
        <v>291</v>
      </c>
      <c r="G156" s="215"/>
      <c r="H156" s="215"/>
      <c r="I156" s="218"/>
      <c r="J156" s="229">
        <f>BK156</f>
        <v>0</v>
      </c>
      <c r="K156" s="215"/>
      <c r="L156" s="220"/>
      <c r="M156" s="221"/>
      <c r="N156" s="222"/>
      <c r="O156" s="222"/>
      <c r="P156" s="223">
        <f>SUM(P157:P172)</f>
        <v>0</v>
      </c>
      <c r="Q156" s="222"/>
      <c r="R156" s="223">
        <f>SUM(R157:R172)</f>
        <v>0</v>
      </c>
      <c r="S156" s="222"/>
      <c r="T156" s="224">
        <f>SUM(T157:T172)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5" t="s">
        <v>85</v>
      </c>
      <c r="AT156" s="226" t="s">
        <v>77</v>
      </c>
      <c r="AU156" s="226" t="s">
        <v>85</v>
      </c>
      <c r="AY156" s="225" t="s">
        <v>188</v>
      </c>
      <c r="BK156" s="227">
        <f>SUM(BK157:BK172)</f>
        <v>0</v>
      </c>
    </row>
    <row r="157" spans="1:65" s="2" customFormat="1" ht="16.5" customHeight="1">
      <c r="A157" s="40"/>
      <c r="B157" s="41"/>
      <c r="C157" s="230" t="s">
        <v>297</v>
      </c>
      <c r="D157" s="230" t="s">
        <v>190</v>
      </c>
      <c r="E157" s="231" t="s">
        <v>293</v>
      </c>
      <c r="F157" s="232" t="s">
        <v>294</v>
      </c>
      <c r="G157" s="233" t="s">
        <v>251</v>
      </c>
      <c r="H157" s="234">
        <v>234.611</v>
      </c>
      <c r="I157" s="235"/>
      <c r="J157" s="236">
        <f>ROUND(I157*H157,2)</f>
        <v>0</v>
      </c>
      <c r="K157" s="232" t="s">
        <v>194</v>
      </c>
      <c r="L157" s="46"/>
      <c r="M157" s="237" t="s">
        <v>32</v>
      </c>
      <c r="N157" s="238" t="s">
        <v>49</v>
      </c>
      <c r="O157" s="86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1" t="s">
        <v>195</v>
      </c>
      <c r="AT157" s="241" t="s">
        <v>190</v>
      </c>
      <c r="AU157" s="241" t="s">
        <v>87</v>
      </c>
      <c r="AY157" s="18" t="s">
        <v>188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8" t="s">
        <v>85</v>
      </c>
      <c r="BK157" s="242">
        <f>ROUND(I157*H157,2)</f>
        <v>0</v>
      </c>
      <c r="BL157" s="18" t="s">
        <v>195</v>
      </c>
      <c r="BM157" s="241" t="s">
        <v>295</v>
      </c>
    </row>
    <row r="158" spans="1:47" s="2" customFormat="1" ht="12">
      <c r="A158" s="40"/>
      <c r="B158" s="41"/>
      <c r="C158" s="42"/>
      <c r="D158" s="243" t="s">
        <v>197</v>
      </c>
      <c r="E158" s="42"/>
      <c r="F158" s="244" t="s">
        <v>296</v>
      </c>
      <c r="G158" s="42"/>
      <c r="H158" s="42"/>
      <c r="I158" s="150"/>
      <c r="J158" s="42"/>
      <c r="K158" s="42"/>
      <c r="L158" s="46"/>
      <c r="M158" s="245"/>
      <c r="N158" s="24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197</v>
      </c>
      <c r="AU158" s="18" t="s">
        <v>87</v>
      </c>
    </row>
    <row r="159" spans="1:65" s="2" customFormat="1" ht="21.75" customHeight="1">
      <c r="A159" s="40"/>
      <c r="B159" s="41"/>
      <c r="C159" s="230" t="s">
        <v>305</v>
      </c>
      <c r="D159" s="230" t="s">
        <v>190</v>
      </c>
      <c r="E159" s="231" t="s">
        <v>298</v>
      </c>
      <c r="F159" s="232" t="s">
        <v>299</v>
      </c>
      <c r="G159" s="233" t="s">
        <v>251</v>
      </c>
      <c r="H159" s="234">
        <v>4692.22</v>
      </c>
      <c r="I159" s="235"/>
      <c r="J159" s="236">
        <f>ROUND(I159*H159,2)</f>
        <v>0</v>
      </c>
      <c r="K159" s="232" t="s">
        <v>194</v>
      </c>
      <c r="L159" s="46"/>
      <c r="M159" s="237" t="s">
        <v>32</v>
      </c>
      <c r="N159" s="238" t="s">
        <v>49</v>
      </c>
      <c r="O159" s="86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1" t="s">
        <v>195</v>
      </c>
      <c r="AT159" s="241" t="s">
        <v>190</v>
      </c>
      <c r="AU159" s="241" t="s">
        <v>87</v>
      </c>
      <c r="AY159" s="18" t="s">
        <v>188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8" t="s">
        <v>85</v>
      </c>
      <c r="BK159" s="242">
        <f>ROUND(I159*H159,2)</f>
        <v>0</v>
      </c>
      <c r="BL159" s="18" t="s">
        <v>195</v>
      </c>
      <c r="BM159" s="241" t="s">
        <v>300</v>
      </c>
    </row>
    <row r="160" spans="1:47" s="2" customFormat="1" ht="12">
      <c r="A160" s="40"/>
      <c r="B160" s="41"/>
      <c r="C160" s="42"/>
      <c r="D160" s="243" t="s">
        <v>197</v>
      </c>
      <c r="E160" s="42"/>
      <c r="F160" s="244" t="s">
        <v>301</v>
      </c>
      <c r="G160" s="42"/>
      <c r="H160" s="42"/>
      <c r="I160" s="150"/>
      <c r="J160" s="42"/>
      <c r="K160" s="42"/>
      <c r="L160" s="46"/>
      <c r="M160" s="245"/>
      <c r="N160" s="246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8" t="s">
        <v>197</v>
      </c>
      <c r="AU160" s="18" t="s">
        <v>87</v>
      </c>
    </row>
    <row r="161" spans="1:47" s="2" customFormat="1" ht="12">
      <c r="A161" s="40"/>
      <c r="B161" s="41"/>
      <c r="C161" s="42"/>
      <c r="D161" s="243" t="s">
        <v>302</v>
      </c>
      <c r="E161" s="42"/>
      <c r="F161" s="279" t="s">
        <v>303</v>
      </c>
      <c r="G161" s="42"/>
      <c r="H161" s="42"/>
      <c r="I161" s="150"/>
      <c r="J161" s="42"/>
      <c r="K161" s="42"/>
      <c r="L161" s="46"/>
      <c r="M161" s="245"/>
      <c r="N161" s="24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8" t="s">
        <v>302</v>
      </c>
      <c r="AU161" s="18" t="s">
        <v>87</v>
      </c>
    </row>
    <row r="162" spans="1:51" s="13" customFormat="1" ht="12">
      <c r="A162" s="13"/>
      <c r="B162" s="247"/>
      <c r="C162" s="248"/>
      <c r="D162" s="243" t="s">
        <v>199</v>
      </c>
      <c r="E162" s="248"/>
      <c r="F162" s="250" t="s">
        <v>608</v>
      </c>
      <c r="G162" s="248"/>
      <c r="H162" s="251">
        <v>4692.22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7" t="s">
        <v>199</v>
      </c>
      <c r="AU162" s="257" t="s">
        <v>87</v>
      </c>
      <c r="AV162" s="13" t="s">
        <v>87</v>
      </c>
      <c r="AW162" s="13" t="s">
        <v>4</v>
      </c>
      <c r="AX162" s="13" t="s">
        <v>85</v>
      </c>
      <c r="AY162" s="257" t="s">
        <v>188</v>
      </c>
    </row>
    <row r="163" spans="1:65" s="2" customFormat="1" ht="33" customHeight="1">
      <c r="A163" s="40"/>
      <c r="B163" s="41"/>
      <c r="C163" s="230" t="s">
        <v>310</v>
      </c>
      <c r="D163" s="230" t="s">
        <v>190</v>
      </c>
      <c r="E163" s="231" t="s">
        <v>311</v>
      </c>
      <c r="F163" s="232" t="s">
        <v>312</v>
      </c>
      <c r="G163" s="233" t="s">
        <v>251</v>
      </c>
      <c r="H163" s="234">
        <v>94.829</v>
      </c>
      <c r="I163" s="235"/>
      <c r="J163" s="236">
        <f>ROUND(I163*H163,2)</f>
        <v>0</v>
      </c>
      <c r="K163" s="232" t="s">
        <v>194</v>
      </c>
      <c r="L163" s="46"/>
      <c r="M163" s="237" t="s">
        <v>32</v>
      </c>
      <c r="N163" s="238" t="s">
        <v>49</v>
      </c>
      <c r="O163" s="86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1" t="s">
        <v>195</v>
      </c>
      <c r="AT163" s="241" t="s">
        <v>190</v>
      </c>
      <c r="AU163" s="241" t="s">
        <v>87</v>
      </c>
      <c r="AY163" s="18" t="s">
        <v>188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8" t="s">
        <v>85</v>
      </c>
      <c r="BK163" s="242">
        <f>ROUND(I163*H163,2)</f>
        <v>0</v>
      </c>
      <c r="BL163" s="18" t="s">
        <v>195</v>
      </c>
      <c r="BM163" s="241" t="s">
        <v>609</v>
      </c>
    </row>
    <row r="164" spans="1:47" s="2" customFormat="1" ht="12">
      <c r="A164" s="40"/>
      <c r="B164" s="41"/>
      <c r="C164" s="42"/>
      <c r="D164" s="243" t="s">
        <v>197</v>
      </c>
      <c r="E164" s="42"/>
      <c r="F164" s="244" t="s">
        <v>314</v>
      </c>
      <c r="G164" s="42"/>
      <c r="H164" s="42"/>
      <c r="I164" s="150"/>
      <c r="J164" s="42"/>
      <c r="K164" s="42"/>
      <c r="L164" s="46"/>
      <c r="M164" s="245"/>
      <c r="N164" s="246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8" t="s">
        <v>197</v>
      </c>
      <c r="AU164" s="18" t="s">
        <v>87</v>
      </c>
    </row>
    <row r="165" spans="1:51" s="13" customFormat="1" ht="12">
      <c r="A165" s="13"/>
      <c r="B165" s="247"/>
      <c r="C165" s="248"/>
      <c r="D165" s="243" t="s">
        <v>199</v>
      </c>
      <c r="E165" s="249" t="s">
        <v>32</v>
      </c>
      <c r="F165" s="250" t="s">
        <v>610</v>
      </c>
      <c r="G165" s="248"/>
      <c r="H165" s="251">
        <v>60.632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7" t="s">
        <v>199</v>
      </c>
      <c r="AU165" s="257" t="s">
        <v>87</v>
      </c>
      <c r="AV165" s="13" t="s">
        <v>87</v>
      </c>
      <c r="AW165" s="13" t="s">
        <v>39</v>
      </c>
      <c r="AX165" s="13" t="s">
        <v>78</v>
      </c>
      <c r="AY165" s="257" t="s">
        <v>188</v>
      </c>
    </row>
    <row r="166" spans="1:51" s="13" customFormat="1" ht="12">
      <c r="A166" s="13"/>
      <c r="B166" s="247"/>
      <c r="C166" s="248"/>
      <c r="D166" s="243" t="s">
        <v>199</v>
      </c>
      <c r="E166" s="249" t="s">
        <v>32</v>
      </c>
      <c r="F166" s="250" t="s">
        <v>611</v>
      </c>
      <c r="G166" s="248"/>
      <c r="H166" s="251">
        <v>32.901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7" t="s">
        <v>199</v>
      </c>
      <c r="AU166" s="257" t="s">
        <v>87</v>
      </c>
      <c r="AV166" s="13" t="s">
        <v>87</v>
      </c>
      <c r="AW166" s="13" t="s">
        <v>39</v>
      </c>
      <c r="AX166" s="13" t="s">
        <v>78</v>
      </c>
      <c r="AY166" s="257" t="s">
        <v>188</v>
      </c>
    </row>
    <row r="167" spans="1:51" s="13" customFormat="1" ht="12">
      <c r="A167" s="13"/>
      <c r="B167" s="247"/>
      <c r="C167" s="248"/>
      <c r="D167" s="243" t="s">
        <v>199</v>
      </c>
      <c r="E167" s="249" t="s">
        <v>32</v>
      </c>
      <c r="F167" s="250" t="s">
        <v>612</v>
      </c>
      <c r="G167" s="248"/>
      <c r="H167" s="251">
        <v>1.296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7" t="s">
        <v>199</v>
      </c>
      <c r="AU167" s="257" t="s">
        <v>87</v>
      </c>
      <c r="AV167" s="13" t="s">
        <v>87</v>
      </c>
      <c r="AW167" s="13" t="s">
        <v>39</v>
      </c>
      <c r="AX167" s="13" t="s">
        <v>78</v>
      </c>
      <c r="AY167" s="257" t="s">
        <v>188</v>
      </c>
    </row>
    <row r="168" spans="1:51" s="15" customFormat="1" ht="12">
      <c r="A168" s="15"/>
      <c r="B168" s="268"/>
      <c r="C168" s="269"/>
      <c r="D168" s="243" t="s">
        <v>199</v>
      </c>
      <c r="E168" s="270" t="s">
        <v>32</v>
      </c>
      <c r="F168" s="271" t="s">
        <v>236</v>
      </c>
      <c r="G168" s="269"/>
      <c r="H168" s="272">
        <v>94.82900000000001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8" t="s">
        <v>199</v>
      </c>
      <c r="AU168" s="278" t="s">
        <v>87</v>
      </c>
      <c r="AV168" s="15" t="s">
        <v>195</v>
      </c>
      <c r="AW168" s="15" t="s">
        <v>39</v>
      </c>
      <c r="AX168" s="15" t="s">
        <v>85</v>
      </c>
      <c r="AY168" s="278" t="s">
        <v>188</v>
      </c>
    </row>
    <row r="169" spans="1:65" s="2" customFormat="1" ht="33" customHeight="1">
      <c r="A169" s="40"/>
      <c r="B169" s="41"/>
      <c r="C169" s="230" t="s">
        <v>7</v>
      </c>
      <c r="D169" s="230" t="s">
        <v>190</v>
      </c>
      <c r="E169" s="231" t="s">
        <v>316</v>
      </c>
      <c r="F169" s="232" t="s">
        <v>319</v>
      </c>
      <c r="G169" s="233" t="s">
        <v>251</v>
      </c>
      <c r="H169" s="234">
        <v>67.628</v>
      </c>
      <c r="I169" s="235"/>
      <c r="J169" s="236">
        <f>ROUND(I169*H169,2)</f>
        <v>0</v>
      </c>
      <c r="K169" s="232" t="s">
        <v>194</v>
      </c>
      <c r="L169" s="46"/>
      <c r="M169" s="237" t="s">
        <v>32</v>
      </c>
      <c r="N169" s="238" t="s">
        <v>49</v>
      </c>
      <c r="O169" s="86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1" t="s">
        <v>195</v>
      </c>
      <c r="AT169" s="241" t="s">
        <v>190</v>
      </c>
      <c r="AU169" s="241" t="s">
        <v>87</v>
      </c>
      <c r="AY169" s="18" t="s">
        <v>188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8" t="s">
        <v>85</v>
      </c>
      <c r="BK169" s="242">
        <f>ROUND(I169*H169,2)</f>
        <v>0</v>
      </c>
      <c r="BL169" s="18" t="s">
        <v>195</v>
      </c>
      <c r="BM169" s="241" t="s">
        <v>613</v>
      </c>
    </row>
    <row r="170" spans="1:47" s="2" customFormat="1" ht="12">
      <c r="A170" s="40"/>
      <c r="B170" s="41"/>
      <c r="C170" s="42"/>
      <c r="D170" s="243" t="s">
        <v>197</v>
      </c>
      <c r="E170" s="42"/>
      <c r="F170" s="244" t="s">
        <v>319</v>
      </c>
      <c r="G170" s="42"/>
      <c r="H170" s="42"/>
      <c r="I170" s="150"/>
      <c r="J170" s="42"/>
      <c r="K170" s="42"/>
      <c r="L170" s="46"/>
      <c r="M170" s="245"/>
      <c r="N170" s="246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8" t="s">
        <v>197</v>
      </c>
      <c r="AU170" s="18" t="s">
        <v>87</v>
      </c>
    </row>
    <row r="171" spans="1:65" s="2" customFormat="1" ht="33" customHeight="1">
      <c r="A171" s="40"/>
      <c r="B171" s="41"/>
      <c r="C171" s="230" t="s">
        <v>483</v>
      </c>
      <c r="D171" s="230" t="s">
        <v>190</v>
      </c>
      <c r="E171" s="231" t="s">
        <v>614</v>
      </c>
      <c r="F171" s="232" t="s">
        <v>615</v>
      </c>
      <c r="G171" s="233" t="s">
        <v>251</v>
      </c>
      <c r="H171" s="234">
        <v>55.319</v>
      </c>
      <c r="I171" s="235"/>
      <c r="J171" s="236">
        <f>ROUND(I171*H171,2)</f>
        <v>0</v>
      </c>
      <c r="K171" s="232" t="s">
        <v>194</v>
      </c>
      <c r="L171" s="46"/>
      <c r="M171" s="237" t="s">
        <v>32</v>
      </c>
      <c r="N171" s="238" t="s">
        <v>49</v>
      </c>
      <c r="O171" s="86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1" t="s">
        <v>195</v>
      </c>
      <c r="AT171" s="241" t="s">
        <v>190</v>
      </c>
      <c r="AU171" s="241" t="s">
        <v>87</v>
      </c>
      <c r="AY171" s="18" t="s">
        <v>188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8" t="s">
        <v>85</v>
      </c>
      <c r="BK171" s="242">
        <f>ROUND(I171*H171,2)</f>
        <v>0</v>
      </c>
      <c r="BL171" s="18" t="s">
        <v>195</v>
      </c>
      <c r="BM171" s="241" t="s">
        <v>616</v>
      </c>
    </row>
    <row r="172" spans="1:47" s="2" customFormat="1" ht="12">
      <c r="A172" s="40"/>
      <c r="B172" s="41"/>
      <c r="C172" s="42"/>
      <c r="D172" s="243" t="s">
        <v>197</v>
      </c>
      <c r="E172" s="42"/>
      <c r="F172" s="244" t="s">
        <v>615</v>
      </c>
      <c r="G172" s="42"/>
      <c r="H172" s="42"/>
      <c r="I172" s="150"/>
      <c r="J172" s="42"/>
      <c r="K172" s="42"/>
      <c r="L172" s="46"/>
      <c r="M172" s="245"/>
      <c r="N172" s="246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197</v>
      </c>
      <c r="AU172" s="18" t="s">
        <v>87</v>
      </c>
    </row>
    <row r="173" spans="1:63" s="12" customFormat="1" ht="25.9" customHeight="1">
      <c r="A173" s="12"/>
      <c r="B173" s="214"/>
      <c r="C173" s="215"/>
      <c r="D173" s="216" t="s">
        <v>77</v>
      </c>
      <c r="E173" s="217" t="s">
        <v>345</v>
      </c>
      <c r="F173" s="217" t="s">
        <v>495</v>
      </c>
      <c r="G173" s="215"/>
      <c r="H173" s="215"/>
      <c r="I173" s="218"/>
      <c r="J173" s="219">
        <f>BK173</f>
        <v>0</v>
      </c>
      <c r="K173" s="215"/>
      <c r="L173" s="220"/>
      <c r="M173" s="221"/>
      <c r="N173" s="222"/>
      <c r="O173" s="222"/>
      <c r="P173" s="223">
        <f>P174</f>
        <v>0</v>
      </c>
      <c r="Q173" s="222"/>
      <c r="R173" s="223">
        <f>R174</f>
        <v>0</v>
      </c>
      <c r="S173" s="222"/>
      <c r="T173" s="224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5" t="s">
        <v>95</v>
      </c>
      <c r="AT173" s="226" t="s">
        <v>77</v>
      </c>
      <c r="AU173" s="226" t="s">
        <v>78</v>
      </c>
      <c r="AY173" s="225" t="s">
        <v>188</v>
      </c>
      <c r="BK173" s="227">
        <f>BK174</f>
        <v>0</v>
      </c>
    </row>
    <row r="174" spans="1:63" s="12" customFormat="1" ht="22.8" customHeight="1">
      <c r="A174" s="12"/>
      <c r="B174" s="214"/>
      <c r="C174" s="215"/>
      <c r="D174" s="216" t="s">
        <v>77</v>
      </c>
      <c r="E174" s="228" t="s">
        <v>617</v>
      </c>
      <c r="F174" s="228" t="s">
        <v>618</v>
      </c>
      <c r="G174" s="215"/>
      <c r="H174" s="215"/>
      <c r="I174" s="218"/>
      <c r="J174" s="229">
        <f>BK174</f>
        <v>0</v>
      </c>
      <c r="K174" s="215"/>
      <c r="L174" s="220"/>
      <c r="M174" s="221"/>
      <c r="N174" s="222"/>
      <c r="O174" s="222"/>
      <c r="P174" s="223">
        <f>SUM(P175:P176)</f>
        <v>0</v>
      </c>
      <c r="Q174" s="222"/>
      <c r="R174" s="223">
        <f>SUM(R175:R176)</f>
        <v>0</v>
      </c>
      <c r="S174" s="222"/>
      <c r="T174" s="224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5" t="s">
        <v>95</v>
      </c>
      <c r="AT174" s="226" t="s">
        <v>77</v>
      </c>
      <c r="AU174" s="226" t="s">
        <v>85</v>
      </c>
      <c r="AY174" s="225" t="s">
        <v>188</v>
      </c>
      <c r="BK174" s="227">
        <f>SUM(BK175:BK176)</f>
        <v>0</v>
      </c>
    </row>
    <row r="175" spans="1:65" s="2" customFormat="1" ht="21.75" customHeight="1">
      <c r="A175" s="40"/>
      <c r="B175" s="41"/>
      <c r="C175" s="230" t="s">
        <v>619</v>
      </c>
      <c r="D175" s="230" t="s">
        <v>190</v>
      </c>
      <c r="E175" s="231" t="s">
        <v>620</v>
      </c>
      <c r="F175" s="232" t="s">
        <v>621</v>
      </c>
      <c r="G175" s="233" t="s">
        <v>265</v>
      </c>
      <c r="H175" s="234">
        <v>10</v>
      </c>
      <c r="I175" s="235"/>
      <c r="J175" s="236">
        <f>ROUND(I175*H175,2)</f>
        <v>0</v>
      </c>
      <c r="K175" s="232" t="s">
        <v>32</v>
      </c>
      <c r="L175" s="46"/>
      <c r="M175" s="237" t="s">
        <v>32</v>
      </c>
      <c r="N175" s="238" t="s">
        <v>49</v>
      </c>
      <c r="O175" s="86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1" t="s">
        <v>413</v>
      </c>
      <c r="AT175" s="241" t="s">
        <v>190</v>
      </c>
      <c r="AU175" s="241" t="s">
        <v>87</v>
      </c>
      <c r="AY175" s="18" t="s">
        <v>188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8" t="s">
        <v>85</v>
      </c>
      <c r="BK175" s="242">
        <f>ROUND(I175*H175,2)</f>
        <v>0</v>
      </c>
      <c r="BL175" s="18" t="s">
        <v>413</v>
      </c>
      <c r="BM175" s="241" t="s">
        <v>622</v>
      </c>
    </row>
    <row r="176" spans="1:47" s="2" customFormat="1" ht="12">
      <c r="A176" s="40"/>
      <c r="B176" s="41"/>
      <c r="C176" s="42"/>
      <c r="D176" s="243" t="s">
        <v>197</v>
      </c>
      <c r="E176" s="42"/>
      <c r="F176" s="244" t="s">
        <v>621</v>
      </c>
      <c r="G176" s="42"/>
      <c r="H176" s="42"/>
      <c r="I176" s="150"/>
      <c r="J176" s="42"/>
      <c r="K176" s="42"/>
      <c r="L176" s="46"/>
      <c r="M176" s="293"/>
      <c r="N176" s="294"/>
      <c r="O176" s="295"/>
      <c r="P176" s="295"/>
      <c r="Q176" s="295"/>
      <c r="R176" s="295"/>
      <c r="S176" s="295"/>
      <c r="T176" s="296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197</v>
      </c>
      <c r="AU176" s="18" t="s">
        <v>87</v>
      </c>
    </row>
    <row r="177" spans="1:31" s="2" customFormat="1" ht="6.95" customHeight="1">
      <c r="A177" s="40"/>
      <c r="B177" s="61"/>
      <c r="C177" s="62"/>
      <c r="D177" s="62"/>
      <c r="E177" s="62"/>
      <c r="F177" s="62"/>
      <c r="G177" s="62"/>
      <c r="H177" s="62"/>
      <c r="I177" s="178"/>
      <c r="J177" s="62"/>
      <c r="K177" s="62"/>
      <c r="L177" s="46"/>
      <c r="M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</sheetData>
  <sheetProtection password="CC35" sheet="1" objects="1" scenarios="1" formatColumns="0" formatRows="0" autoFilter="0"/>
  <autoFilter ref="C97:K17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159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555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623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ROUND(J99,2)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ROUND((SUM(BE99:BE184)),2)</f>
        <v>0</v>
      </c>
      <c r="G37" s="40"/>
      <c r="H37" s="40"/>
      <c r="I37" s="167">
        <v>0.21</v>
      </c>
      <c r="J37" s="166">
        <f>ROUND(((SUM(BE99:BE184))*I37),2)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ROUND((SUM(BF99:BF184)),2)</f>
        <v>0</v>
      </c>
      <c r="G38" s="40"/>
      <c r="H38" s="40"/>
      <c r="I38" s="167">
        <v>0.15</v>
      </c>
      <c r="J38" s="166">
        <f>ROUND(((SUM(BF99:BF184))*I38),2)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ROUND((SUM(BG99:BG184)),2)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ROUND((SUM(BH99:BH184)),2)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ROUND((SUM(BI99:BI184)),2)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159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555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B1.01.02 - SO 101_Chodník_nové konstrukce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J99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J100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169</v>
      </c>
      <c r="E69" s="198"/>
      <c r="F69" s="198"/>
      <c r="G69" s="198"/>
      <c r="H69" s="198"/>
      <c r="I69" s="199"/>
      <c r="J69" s="200">
        <f>J101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322</v>
      </c>
      <c r="E70" s="198"/>
      <c r="F70" s="198"/>
      <c r="G70" s="198"/>
      <c r="H70" s="198"/>
      <c r="I70" s="199"/>
      <c r="J70" s="200">
        <f>J104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6"/>
      <c r="C71" s="126"/>
      <c r="D71" s="197" t="s">
        <v>170</v>
      </c>
      <c r="E71" s="198"/>
      <c r="F71" s="198"/>
      <c r="G71" s="198"/>
      <c r="H71" s="198"/>
      <c r="I71" s="199"/>
      <c r="J71" s="200">
        <f>J151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171</v>
      </c>
      <c r="E72" s="198"/>
      <c r="F72" s="198"/>
      <c r="G72" s="198"/>
      <c r="H72" s="198"/>
      <c r="I72" s="199"/>
      <c r="J72" s="200">
        <f>J154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6"/>
      <c r="C73" s="126"/>
      <c r="D73" s="197" t="s">
        <v>323</v>
      </c>
      <c r="E73" s="198"/>
      <c r="F73" s="198"/>
      <c r="G73" s="198"/>
      <c r="H73" s="198"/>
      <c r="I73" s="199"/>
      <c r="J73" s="200">
        <f>J178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89"/>
      <c r="C74" s="190"/>
      <c r="D74" s="191" t="s">
        <v>324</v>
      </c>
      <c r="E74" s="192"/>
      <c r="F74" s="192"/>
      <c r="G74" s="192"/>
      <c r="H74" s="192"/>
      <c r="I74" s="193"/>
      <c r="J74" s="194">
        <f>J181</f>
        <v>0</v>
      </c>
      <c r="K74" s="190"/>
      <c r="L74" s="19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96"/>
      <c r="C75" s="126"/>
      <c r="D75" s="197" t="s">
        <v>325</v>
      </c>
      <c r="E75" s="198"/>
      <c r="F75" s="198"/>
      <c r="G75" s="198"/>
      <c r="H75" s="198"/>
      <c r="I75" s="199"/>
      <c r="J75" s="200">
        <f>J182</f>
        <v>0</v>
      </c>
      <c r="K75" s="126"/>
      <c r="L75" s="20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150"/>
      <c r="J76" s="42"/>
      <c r="K76" s="4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178"/>
      <c r="J77" s="62"/>
      <c r="K77" s="6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181"/>
      <c r="J81" s="64"/>
      <c r="K81" s="64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173</v>
      </c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2" t="str">
        <f>E7</f>
        <v>II/605 Mýto</v>
      </c>
      <c r="F85" s="33"/>
      <c r="G85" s="33"/>
      <c r="H85" s="33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2"/>
      <c r="C86" s="33" t="s">
        <v>158</v>
      </c>
      <c r="D86" s="23"/>
      <c r="E86" s="23"/>
      <c r="F86" s="23"/>
      <c r="G86" s="23"/>
      <c r="H86" s="23"/>
      <c r="I86" s="141"/>
      <c r="J86" s="23"/>
      <c r="K86" s="23"/>
      <c r="L86" s="21"/>
    </row>
    <row r="87" spans="2:12" s="1" customFormat="1" ht="16.5" customHeight="1">
      <c r="B87" s="22"/>
      <c r="C87" s="23"/>
      <c r="D87" s="23"/>
      <c r="E87" s="182" t="s">
        <v>159</v>
      </c>
      <c r="F87" s="23"/>
      <c r="G87" s="23"/>
      <c r="H87" s="23"/>
      <c r="I87" s="141"/>
      <c r="J87" s="23"/>
      <c r="K87" s="23"/>
      <c r="L87" s="21"/>
    </row>
    <row r="88" spans="2:12" s="1" customFormat="1" ht="12" customHeight="1">
      <c r="B88" s="22"/>
      <c r="C88" s="33" t="s">
        <v>160</v>
      </c>
      <c r="D88" s="23"/>
      <c r="E88" s="23"/>
      <c r="F88" s="23"/>
      <c r="G88" s="23"/>
      <c r="H88" s="23"/>
      <c r="I88" s="141"/>
      <c r="J88" s="23"/>
      <c r="K88" s="23"/>
      <c r="L88" s="21"/>
    </row>
    <row r="89" spans="1:31" s="2" customFormat="1" ht="16.5" customHeight="1">
      <c r="A89" s="40"/>
      <c r="B89" s="41"/>
      <c r="C89" s="42"/>
      <c r="D89" s="42"/>
      <c r="E89" s="183" t="s">
        <v>555</v>
      </c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3" t="s">
        <v>162</v>
      </c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E13</f>
        <v>B1.01.02 - SO 101_Chodník_nové konstrukce</v>
      </c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3" t="s">
        <v>22</v>
      </c>
      <c r="D93" s="42"/>
      <c r="E93" s="42"/>
      <c r="F93" s="28" t="str">
        <f>F16</f>
        <v>Mýto v Čechách</v>
      </c>
      <c r="G93" s="42"/>
      <c r="H93" s="42"/>
      <c r="I93" s="153" t="s">
        <v>24</v>
      </c>
      <c r="J93" s="74" t="str">
        <f>IF(J16="","",J16)</f>
        <v>4. 3. 2020</v>
      </c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50"/>
      <c r="J94" s="42"/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30</v>
      </c>
      <c r="D95" s="42"/>
      <c r="E95" s="42"/>
      <c r="F95" s="28" t="str">
        <f>E19</f>
        <v>Město Mýto</v>
      </c>
      <c r="G95" s="42"/>
      <c r="H95" s="42"/>
      <c r="I95" s="153" t="s">
        <v>37</v>
      </c>
      <c r="J95" s="38" t="str">
        <f>E25</f>
        <v>Road Project s.r.o.</v>
      </c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3" t="s">
        <v>35</v>
      </c>
      <c r="D96" s="42"/>
      <c r="E96" s="42"/>
      <c r="F96" s="28" t="str">
        <f>IF(E22="","",E22)</f>
        <v>Vyplň údaj</v>
      </c>
      <c r="G96" s="42"/>
      <c r="H96" s="42"/>
      <c r="I96" s="153" t="s">
        <v>40</v>
      </c>
      <c r="J96" s="38" t="str">
        <f>E28</f>
        <v>Area Projekt s.r.o.</v>
      </c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50"/>
      <c r="J97" s="42"/>
      <c r="K97" s="42"/>
      <c r="L97" s="151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202"/>
      <c r="B98" s="203"/>
      <c r="C98" s="204" t="s">
        <v>174</v>
      </c>
      <c r="D98" s="205" t="s">
        <v>63</v>
      </c>
      <c r="E98" s="205" t="s">
        <v>59</v>
      </c>
      <c r="F98" s="205" t="s">
        <v>60</v>
      </c>
      <c r="G98" s="205" t="s">
        <v>175</v>
      </c>
      <c r="H98" s="205" t="s">
        <v>176</v>
      </c>
      <c r="I98" s="206" t="s">
        <v>177</v>
      </c>
      <c r="J98" s="205" t="s">
        <v>166</v>
      </c>
      <c r="K98" s="207" t="s">
        <v>178</v>
      </c>
      <c r="L98" s="208"/>
      <c r="M98" s="94" t="s">
        <v>32</v>
      </c>
      <c r="N98" s="95" t="s">
        <v>48</v>
      </c>
      <c r="O98" s="95" t="s">
        <v>179</v>
      </c>
      <c r="P98" s="95" t="s">
        <v>180</v>
      </c>
      <c r="Q98" s="95" t="s">
        <v>181</v>
      </c>
      <c r="R98" s="95" t="s">
        <v>182</v>
      </c>
      <c r="S98" s="95" t="s">
        <v>183</v>
      </c>
      <c r="T98" s="96" t="s">
        <v>184</v>
      </c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</row>
    <row r="99" spans="1:63" s="2" customFormat="1" ht="22.8" customHeight="1">
      <c r="A99" s="40"/>
      <c r="B99" s="41"/>
      <c r="C99" s="101" t="s">
        <v>185</v>
      </c>
      <c r="D99" s="42"/>
      <c r="E99" s="42"/>
      <c r="F99" s="42"/>
      <c r="G99" s="42"/>
      <c r="H99" s="42"/>
      <c r="I99" s="150"/>
      <c r="J99" s="209">
        <f>BK99</f>
        <v>0</v>
      </c>
      <c r="K99" s="42"/>
      <c r="L99" s="46"/>
      <c r="M99" s="97"/>
      <c r="N99" s="210"/>
      <c r="O99" s="98"/>
      <c r="P99" s="211">
        <f>P100+P181</f>
        <v>0</v>
      </c>
      <c r="Q99" s="98"/>
      <c r="R99" s="211">
        <f>R100+R181</f>
        <v>617.1992501</v>
      </c>
      <c r="S99" s="98"/>
      <c r="T99" s="212">
        <f>T100+T181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77</v>
      </c>
      <c r="AU99" s="18" t="s">
        <v>167</v>
      </c>
      <c r="BK99" s="213">
        <f>BK100+BK181</f>
        <v>0</v>
      </c>
    </row>
    <row r="100" spans="1:63" s="12" customFormat="1" ht="25.9" customHeight="1">
      <c r="A100" s="12"/>
      <c r="B100" s="214"/>
      <c r="C100" s="215"/>
      <c r="D100" s="216" t="s">
        <v>77</v>
      </c>
      <c r="E100" s="217" t="s">
        <v>186</v>
      </c>
      <c r="F100" s="217" t="s">
        <v>187</v>
      </c>
      <c r="G100" s="215"/>
      <c r="H100" s="215"/>
      <c r="I100" s="218"/>
      <c r="J100" s="219">
        <f>BK100</f>
        <v>0</v>
      </c>
      <c r="K100" s="215"/>
      <c r="L100" s="220"/>
      <c r="M100" s="221"/>
      <c r="N100" s="222"/>
      <c r="O100" s="222"/>
      <c r="P100" s="223">
        <f>P101+P104+P151+P154+P178</f>
        <v>0</v>
      </c>
      <c r="Q100" s="222"/>
      <c r="R100" s="223">
        <f>R101+R104+R151+R154+R178</f>
        <v>617.1992501</v>
      </c>
      <c r="S100" s="222"/>
      <c r="T100" s="224">
        <f>T101+T104+T151+T154+T178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85</v>
      </c>
      <c r="AT100" s="226" t="s">
        <v>77</v>
      </c>
      <c r="AU100" s="226" t="s">
        <v>78</v>
      </c>
      <c r="AY100" s="225" t="s">
        <v>188</v>
      </c>
      <c r="BK100" s="227">
        <f>BK101+BK104+BK151+BK154+BK178</f>
        <v>0</v>
      </c>
    </row>
    <row r="101" spans="1:63" s="12" customFormat="1" ht="22.8" customHeight="1">
      <c r="A101" s="12"/>
      <c r="B101" s="214"/>
      <c r="C101" s="215"/>
      <c r="D101" s="216" t="s">
        <v>77</v>
      </c>
      <c r="E101" s="228" t="s">
        <v>85</v>
      </c>
      <c r="F101" s="228" t="s">
        <v>189</v>
      </c>
      <c r="G101" s="215"/>
      <c r="H101" s="215"/>
      <c r="I101" s="218"/>
      <c r="J101" s="229">
        <f>BK101</f>
        <v>0</v>
      </c>
      <c r="K101" s="215"/>
      <c r="L101" s="220"/>
      <c r="M101" s="221"/>
      <c r="N101" s="222"/>
      <c r="O101" s="222"/>
      <c r="P101" s="223">
        <f>SUM(P102:P103)</f>
        <v>0</v>
      </c>
      <c r="Q101" s="222"/>
      <c r="R101" s="223">
        <f>SUM(R102:R103)</f>
        <v>0</v>
      </c>
      <c r="S101" s="222"/>
      <c r="T101" s="224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5" t="s">
        <v>85</v>
      </c>
      <c r="AT101" s="226" t="s">
        <v>77</v>
      </c>
      <c r="AU101" s="226" t="s">
        <v>85</v>
      </c>
      <c r="AY101" s="225" t="s">
        <v>188</v>
      </c>
      <c r="BK101" s="227">
        <f>SUM(BK102:BK103)</f>
        <v>0</v>
      </c>
    </row>
    <row r="102" spans="1:65" s="2" customFormat="1" ht="16.5" customHeight="1">
      <c r="A102" s="40"/>
      <c r="B102" s="41"/>
      <c r="C102" s="230" t="s">
        <v>85</v>
      </c>
      <c r="D102" s="230" t="s">
        <v>190</v>
      </c>
      <c r="E102" s="231" t="s">
        <v>624</v>
      </c>
      <c r="F102" s="232" t="s">
        <v>625</v>
      </c>
      <c r="G102" s="233" t="s">
        <v>193</v>
      </c>
      <c r="H102" s="234">
        <v>358.9</v>
      </c>
      <c r="I102" s="235"/>
      <c r="J102" s="236">
        <f>ROUND(I102*H102,2)</f>
        <v>0</v>
      </c>
      <c r="K102" s="232" t="s">
        <v>32</v>
      </c>
      <c r="L102" s="46"/>
      <c r="M102" s="237" t="s">
        <v>32</v>
      </c>
      <c r="N102" s="238" t="s">
        <v>49</v>
      </c>
      <c r="O102" s="86"/>
      <c r="P102" s="239">
        <f>O102*H102</f>
        <v>0</v>
      </c>
      <c r="Q102" s="239">
        <v>0</v>
      </c>
      <c r="R102" s="239">
        <f>Q102*H102</f>
        <v>0</v>
      </c>
      <c r="S102" s="239">
        <v>0</v>
      </c>
      <c r="T102" s="24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1" t="s">
        <v>195</v>
      </c>
      <c r="AT102" s="241" t="s">
        <v>190</v>
      </c>
      <c r="AU102" s="241" t="s">
        <v>87</v>
      </c>
      <c r="AY102" s="18" t="s">
        <v>188</v>
      </c>
      <c r="BE102" s="242">
        <f>IF(N102="základní",J102,0)</f>
        <v>0</v>
      </c>
      <c r="BF102" s="242">
        <f>IF(N102="snížená",J102,0)</f>
        <v>0</v>
      </c>
      <c r="BG102" s="242">
        <f>IF(N102="zákl. přenesená",J102,0)</f>
        <v>0</v>
      </c>
      <c r="BH102" s="242">
        <f>IF(N102="sníž. přenesená",J102,0)</f>
        <v>0</v>
      </c>
      <c r="BI102" s="242">
        <f>IF(N102="nulová",J102,0)</f>
        <v>0</v>
      </c>
      <c r="BJ102" s="18" t="s">
        <v>85</v>
      </c>
      <c r="BK102" s="242">
        <f>ROUND(I102*H102,2)</f>
        <v>0</v>
      </c>
      <c r="BL102" s="18" t="s">
        <v>195</v>
      </c>
      <c r="BM102" s="241" t="s">
        <v>626</v>
      </c>
    </row>
    <row r="103" spans="1:47" s="2" customFormat="1" ht="12">
      <c r="A103" s="40"/>
      <c r="B103" s="41"/>
      <c r="C103" s="42"/>
      <c r="D103" s="243" t="s">
        <v>197</v>
      </c>
      <c r="E103" s="42"/>
      <c r="F103" s="244" t="s">
        <v>625</v>
      </c>
      <c r="G103" s="42"/>
      <c r="H103" s="42"/>
      <c r="I103" s="150"/>
      <c r="J103" s="42"/>
      <c r="K103" s="42"/>
      <c r="L103" s="46"/>
      <c r="M103" s="245"/>
      <c r="N103" s="24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197</v>
      </c>
      <c r="AU103" s="18" t="s">
        <v>87</v>
      </c>
    </row>
    <row r="104" spans="1:63" s="12" customFormat="1" ht="22.8" customHeight="1">
      <c r="A104" s="12"/>
      <c r="B104" s="214"/>
      <c r="C104" s="215"/>
      <c r="D104" s="216" t="s">
        <v>77</v>
      </c>
      <c r="E104" s="228" t="s">
        <v>217</v>
      </c>
      <c r="F104" s="228" t="s">
        <v>326</v>
      </c>
      <c r="G104" s="215"/>
      <c r="H104" s="215"/>
      <c r="I104" s="218"/>
      <c r="J104" s="229">
        <f>BK104</f>
        <v>0</v>
      </c>
      <c r="K104" s="215"/>
      <c r="L104" s="220"/>
      <c r="M104" s="221"/>
      <c r="N104" s="222"/>
      <c r="O104" s="222"/>
      <c r="P104" s="223">
        <f>SUM(P105:P150)</f>
        <v>0</v>
      </c>
      <c r="Q104" s="222"/>
      <c r="R104" s="223">
        <f>SUM(R105:R150)</f>
        <v>243.8850425</v>
      </c>
      <c r="S104" s="222"/>
      <c r="T104" s="224">
        <f>SUM(T105:T150)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5" t="s">
        <v>85</v>
      </c>
      <c r="AT104" s="226" t="s">
        <v>77</v>
      </c>
      <c r="AU104" s="226" t="s">
        <v>85</v>
      </c>
      <c r="AY104" s="225" t="s">
        <v>188</v>
      </c>
      <c r="BK104" s="227">
        <f>SUM(BK105:BK150)</f>
        <v>0</v>
      </c>
    </row>
    <row r="105" spans="1:65" s="2" customFormat="1" ht="16.5" customHeight="1">
      <c r="A105" s="40"/>
      <c r="B105" s="41"/>
      <c r="C105" s="230" t="s">
        <v>87</v>
      </c>
      <c r="D105" s="230" t="s">
        <v>402</v>
      </c>
      <c r="E105" s="231" t="s">
        <v>627</v>
      </c>
      <c r="F105" s="232" t="s">
        <v>628</v>
      </c>
      <c r="G105" s="233" t="s">
        <v>265</v>
      </c>
      <c r="H105" s="234">
        <v>5</v>
      </c>
      <c r="I105" s="235"/>
      <c r="J105" s="236">
        <f>ROUND(I105*H105,2)</f>
        <v>0</v>
      </c>
      <c r="K105" s="232" t="s">
        <v>32</v>
      </c>
      <c r="L105" s="46"/>
      <c r="M105" s="237" t="s">
        <v>32</v>
      </c>
      <c r="N105" s="238" t="s">
        <v>49</v>
      </c>
      <c r="O105" s="86"/>
      <c r="P105" s="239">
        <f>O105*H105</f>
        <v>0</v>
      </c>
      <c r="Q105" s="239">
        <v>0</v>
      </c>
      <c r="R105" s="239">
        <f>Q105*H105</f>
        <v>0</v>
      </c>
      <c r="S105" s="239">
        <v>0</v>
      </c>
      <c r="T105" s="24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1" t="s">
        <v>195</v>
      </c>
      <c r="AT105" s="241" t="s">
        <v>190</v>
      </c>
      <c r="AU105" s="241" t="s">
        <v>87</v>
      </c>
      <c r="AY105" s="18" t="s">
        <v>188</v>
      </c>
      <c r="BE105" s="242">
        <f>IF(N105="základní",J105,0)</f>
        <v>0</v>
      </c>
      <c r="BF105" s="242">
        <f>IF(N105="snížená",J105,0)</f>
        <v>0</v>
      </c>
      <c r="BG105" s="242">
        <f>IF(N105="zákl. přenesená",J105,0)</f>
        <v>0</v>
      </c>
      <c r="BH105" s="242">
        <f>IF(N105="sníž. přenesená",J105,0)</f>
        <v>0</v>
      </c>
      <c r="BI105" s="242">
        <f>IF(N105="nulová",J105,0)</f>
        <v>0</v>
      </c>
      <c r="BJ105" s="18" t="s">
        <v>85</v>
      </c>
      <c r="BK105" s="242">
        <f>ROUND(I105*H105,2)</f>
        <v>0</v>
      </c>
      <c r="BL105" s="18" t="s">
        <v>195</v>
      </c>
      <c r="BM105" s="241" t="s">
        <v>629</v>
      </c>
    </row>
    <row r="106" spans="1:47" s="2" customFormat="1" ht="12">
      <c r="A106" s="40"/>
      <c r="B106" s="41"/>
      <c r="C106" s="42"/>
      <c r="D106" s="243" t="s">
        <v>197</v>
      </c>
      <c r="E106" s="42"/>
      <c r="F106" s="244" t="s">
        <v>630</v>
      </c>
      <c r="G106" s="42"/>
      <c r="H106" s="42"/>
      <c r="I106" s="150"/>
      <c r="J106" s="42"/>
      <c r="K106" s="42"/>
      <c r="L106" s="46"/>
      <c r="M106" s="245"/>
      <c r="N106" s="246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197</v>
      </c>
      <c r="AU106" s="18" t="s">
        <v>87</v>
      </c>
    </row>
    <row r="107" spans="1:65" s="2" customFormat="1" ht="16.5" customHeight="1">
      <c r="A107" s="40"/>
      <c r="B107" s="41"/>
      <c r="C107" s="230" t="s">
        <v>95</v>
      </c>
      <c r="D107" s="230" t="s">
        <v>402</v>
      </c>
      <c r="E107" s="231" t="s">
        <v>631</v>
      </c>
      <c r="F107" s="232" t="s">
        <v>632</v>
      </c>
      <c r="G107" s="233" t="s">
        <v>265</v>
      </c>
      <c r="H107" s="234">
        <v>2</v>
      </c>
      <c r="I107" s="235"/>
      <c r="J107" s="236">
        <f>ROUND(I107*H107,2)</f>
        <v>0</v>
      </c>
      <c r="K107" s="232" t="s">
        <v>32</v>
      </c>
      <c r="L107" s="46"/>
      <c r="M107" s="237" t="s">
        <v>32</v>
      </c>
      <c r="N107" s="238" t="s">
        <v>49</v>
      </c>
      <c r="O107" s="86"/>
      <c r="P107" s="239">
        <f>O107*H107</f>
        <v>0</v>
      </c>
      <c r="Q107" s="239">
        <v>0</v>
      </c>
      <c r="R107" s="239">
        <f>Q107*H107</f>
        <v>0</v>
      </c>
      <c r="S107" s="239">
        <v>0</v>
      </c>
      <c r="T107" s="24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1" t="s">
        <v>195</v>
      </c>
      <c r="AT107" s="241" t="s">
        <v>190</v>
      </c>
      <c r="AU107" s="241" t="s">
        <v>87</v>
      </c>
      <c r="AY107" s="18" t="s">
        <v>188</v>
      </c>
      <c r="BE107" s="242">
        <f>IF(N107="základní",J107,0)</f>
        <v>0</v>
      </c>
      <c r="BF107" s="242">
        <f>IF(N107="snížená",J107,0)</f>
        <v>0</v>
      </c>
      <c r="BG107" s="242">
        <f>IF(N107="zákl. přenesená",J107,0)</f>
        <v>0</v>
      </c>
      <c r="BH107" s="242">
        <f>IF(N107="sníž. přenesená",J107,0)</f>
        <v>0</v>
      </c>
      <c r="BI107" s="242">
        <f>IF(N107="nulová",J107,0)</f>
        <v>0</v>
      </c>
      <c r="BJ107" s="18" t="s">
        <v>85</v>
      </c>
      <c r="BK107" s="242">
        <f>ROUND(I107*H107,2)</f>
        <v>0</v>
      </c>
      <c r="BL107" s="18" t="s">
        <v>195</v>
      </c>
      <c r="BM107" s="241" t="s">
        <v>633</v>
      </c>
    </row>
    <row r="108" spans="1:47" s="2" customFormat="1" ht="12">
      <c r="A108" s="40"/>
      <c r="B108" s="41"/>
      <c r="C108" s="42"/>
      <c r="D108" s="243" t="s">
        <v>197</v>
      </c>
      <c r="E108" s="42"/>
      <c r="F108" s="244" t="s">
        <v>632</v>
      </c>
      <c r="G108" s="42"/>
      <c r="H108" s="42"/>
      <c r="I108" s="150"/>
      <c r="J108" s="42"/>
      <c r="K108" s="42"/>
      <c r="L108" s="46"/>
      <c r="M108" s="245"/>
      <c r="N108" s="24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197</v>
      </c>
      <c r="AU108" s="18" t="s">
        <v>87</v>
      </c>
    </row>
    <row r="109" spans="1:65" s="2" customFormat="1" ht="16.5" customHeight="1">
      <c r="A109" s="40"/>
      <c r="B109" s="41"/>
      <c r="C109" s="230" t="s">
        <v>195</v>
      </c>
      <c r="D109" s="230" t="s">
        <v>190</v>
      </c>
      <c r="E109" s="231" t="s">
        <v>327</v>
      </c>
      <c r="F109" s="232" t="s">
        <v>328</v>
      </c>
      <c r="G109" s="233" t="s">
        <v>193</v>
      </c>
      <c r="H109" s="234">
        <v>1400.3</v>
      </c>
      <c r="I109" s="235"/>
      <c r="J109" s="236">
        <f>ROUND(I109*H109,2)</f>
        <v>0</v>
      </c>
      <c r="K109" s="232" t="s">
        <v>194</v>
      </c>
      <c r="L109" s="46"/>
      <c r="M109" s="237" t="s">
        <v>32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195</v>
      </c>
      <c r="AT109" s="241" t="s">
        <v>190</v>
      </c>
      <c r="AU109" s="241" t="s">
        <v>87</v>
      </c>
      <c r="AY109" s="18" t="s">
        <v>188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8" t="s">
        <v>85</v>
      </c>
      <c r="BK109" s="242">
        <f>ROUND(I109*H109,2)</f>
        <v>0</v>
      </c>
      <c r="BL109" s="18" t="s">
        <v>195</v>
      </c>
      <c r="BM109" s="241" t="s">
        <v>634</v>
      </c>
    </row>
    <row r="110" spans="1:47" s="2" customFormat="1" ht="12">
      <c r="A110" s="40"/>
      <c r="B110" s="41"/>
      <c r="C110" s="42"/>
      <c r="D110" s="243" t="s">
        <v>197</v>
      </c>
      <c r="E110" s="42"/>
      <c r="F110" s="244" t="s">
        <v>330</v>
      </c>
      <c r="G110" s="42"/>
      <c r="H110" s="42"/>
      <c r="I110" s="150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197</v>
      </c>
      <c r="AU110" s="18" t="s">
        <v>87</v>
      </c>
    </row>
    <row r="111" spans="1:51" s="13" customFormat="1" ht="12">
      <c r="A111" s="13"/>
      <c r="B111" s="247"/>
      <c r="C111" s="248"/>
      <c r="D111" s="243" t="s">
        <v>199</v>
      </c>
      <c r="E111" s="249" t="s">
        <v>32</v>
      </c>
      <c r="F111" s="250" t="s">
        <v>635</v>
      </c>
      <c r="G111" s="248"/>
      <c r="H111" s="251">
        <v>46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7" t="s">
        <v>199</v>
      </c>
      <c r="AU111" s="257" t="s">
        <v>87</v>
      </c>
      <c r="AV111" s="13" t="s">
        <v>87</v>
      </c>
      <c r="AW111" s="13" t="s">
        <v>39</v>
      </c>
      <c r="AX111" s="13" t="s">
        <v>78</v>
      </c>
      <c r="AY111" s="257" t="s">
        <v>188</v>
      </c>
    </row>
    <row r="112" spans="1:51" s="13" customFormat="1" ht="12">
      <c r="A112" s="13"/>
      <c r="B112" s="247"/>
      <c r="C112" s="248"/>
      <c r="D112" s="243" t="s">
        <v>199</v>
      </c>
      <c r="E112" s="249" t="s">
        <v>32</v>
      </c>
      <c r="F112" s="250" t="s">
        <v>636</v>
      </c>
      <c r="G112" s="248"/>
      <c r="H112" s="251">
        <v>766.4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7" t="s">
        <v>199</v>
      </c>
      <c r="AU112" s="257" t="s">
        <v>87</v>
      </c>
      <c r="AV112" s="13" t="s">
        <v>87</v>
      </c>
      <c r="AW112" s="13" t="s">
        <v>39</v>
      </c>
      <c r="AX112" s="13" t="s">
        <v>78</v>
      </c>
      <c r="AY112" s="257" t="s">
        <v>188</v>
      </c>
    </row>
    <row r="113" spans="1:51" s="13" customFormat="1" ht="12">
      <c r="A113" s="13"/>
      <c r="B113" s="247"/>
      <c r="C113" s="248"/>
      <c r="D113" s="243" t="s">
        <v>199</v>
      </c>
      <c r="E113" s="249" t="s">
        <v>32</v>
      </c>
      <c r="F113" s="250" t="s">
        <v>637</v>
      </c>
      <c r="G113" s="248"/>
      <c r="H113" s="251">
        <v>587.9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7" t="s">
        <v>199</v>
      </c>
      <c r="AU113" s="257" t="s">
        <v>87</v>
      </c>
      <c r="AV113" s="13" t="s">
        <v>87</v>
      </c>
      <c r="AW113" s="13" t="s">
        <v>39</v>
      </c>
      <c r="AX113" s="13" t="s">
        <v>78</v>
      </c>
      <c r="AY113" s="257" t="s">
        <v>188</v>
      </c>
    </row>
    <row r="114" spans="1:51" s="15" customFormat="1" ht="12">
      <c r="A114" s="15"/>
      <c r="B114" s="268"/>
      <c r="C114" s="269"/>
      <c r="D114" s="243" t="s">
        <v>199</v>
      </c>
      <c r="E114" s="270" t="s">
        <v>32</v>
      </c>
      <c r="F114" s="271" t="s">
        <v>236</v>
      </c>
      <c r="G114" s="269"/>
      <c r="H114" s="272">
        <v>1400.3</v>
      </c>
      <c r="I114" s="273"/>
      <c r="J114" s="269"/>
      <c r="K114" s="269"/>
      <c r="L114" s="274"/>
      <c r="M114" s="275"/>
      <c r="N114" s="276"/>
      <c r="O114" s="276"/>
      <c r="P114" s="276"/>
      <c r="Q114" s="276"/>
      <c r="R114" s="276"/>
      <c r="S114" s="276"/>
      <c r="T114" s="277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78" t="s">
        <v>199</v>
      </c>
      <c r="AU114" s="278" t="s">
        <v>87</v>
      </c>
      <c r="AV114" s="15" t="s">
        <v>195</v>
      </c>
      <c r="AW114" s="15" t="s">
        <v>39</v>
      </c>
      <c r="AX114" s="15" t="s">
        <v>85</v>
      </c>
      <c r="AY114" s="278" t="s">
        <v>188</v>
      </c>
    </row>
    <row r="115" spans="1:65" s="2" customFormat="1" ht="16.5" customHeight="1">
      <c r="A115" s="40"/>
      <c r="B115" s="41"/>
      <c r="C115" s="230" t="s">
        <v>217</v>
      </c>
      <c r="D115" s="230" t="s">
        <v>190</v>
      </c>
      <c r="E115" s="231" t="s">
        <v>336</v>
      </c>
      <c r="F115" s="232" t="s">
        <v>337</v>
      </c>
      <c r="G115" s="233" t="s">
        <v>193</v>
      </c>
      <c r="H115" s="234">
        <v>766.4</v>
      </c>
      <c r="I115" s="235"/>
      <c r="J115" s="236">
        <f>ROUND(I115*H115,2)</f>
        <v>0</v>
      </c>
      <c r="K115" s="232" t="s">
        <v>194</v>
      </c>
      <c r="L115" s="46"/>
      <c r="M115" s="237" t="s">
        <v>32</v>
      </c>
      <c r="N115" s="238" t="s">
        <v>49</v>
      </c>
      <c r="O115" s="86"/>
      <c r="P115" s="239">
        <f>O115*H115</f>
        <v>0</v>
      </c>
      <c r="Q115" s="239">
        <v>0</v>
      </c>
      <c r="R115" s="239">
        <f>Q115*H115</f>
        <v>0</v>
      </c>
      <c r="S115" s="239">
        <v>0</v>
      </c>
      <c r="T115" s="24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1" t="s">
        <v>195</v>
      </c>
      <c r="AT115" s="241" t="s">
        <v>190</v>
      </c>
      <c r="AU115" s="241" t="s">
        <v>87</v>
      </c>
      <c r="AY115" s="18" t="s">
        <v>188</v>
      </c>
      <c r="BE115" s="242">
        <f>IF(N115="základní",J115,0)</f>
        <v>0</v>
      </c>
      <c r="BF115" s="242">
        <f>IF(N115="snížená",J115,0)</f>
        <v>0</v>
      </c>
      <c r="BG115" s="242">
        <f>IF(N115="zákl. přenesená",J115,0)</f>
        <v>0</v>
      </c>
      <c r="BH115" s="242">
        <f>IF(N115="sníž. přenesená",J115,0)</f>
        <v>0</v>
      </c>
      <c r="BI115" s="242">
        <f>IF(N115="nulová",J115,0)</f>
        <v>0</v>
      </c>
      <c r="BJ115" s="18" t="s">
        <v>85</v>
      </c>
      <c r="BK115" s="242">
        <f>ROUND(I115*H115,2)</f>
        <v>0</v>
      </c>
      <c r="BL115" s="18" t="s">
        <v>195</v>
      </c>
      <c r="BM115" s="241" t="s">
        <v>638</v>
      </c>
    </row>
    <row r="116" spans="1:47" s="2" customFormat="1" ht="12">
      <c r="A116" s="40"/>
      <c r="B116" s="41"/>
      <c r="C116" s="42"/>
      <c r="D116" s="243" t="s">
        <v>197</v>
      </c>
      <c r="E116" s="42"/>
      <c r="F116" s="244" t="s">
        <v>339</v>
      </c>
      <c r="G116" s="42"/>
      <c r="H116" s="42"/>
      <c r="I116" s="150"/>
      <c r="J116" s="42"/>
      <c r="K116" s="42"/>
      <c r="L116" s="46"/>
      <c r="M116" s="245"/>
      <c r="N116" s="246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8" t="s">
        <v>197</v>
      </c>
      <c r="AU116" s="18" t="s">
        <v>87</v>
      </c>
    </row>
    <row r="117" spans="1:51" s="13" customFormat="1" ht="12">
      <c r="A117" s="13"/>
      <c r="B117" s="247"/>
      <c r="C117" s="248"/>
      <c r="D117" s="243" t="s">
        <v>199</v>
      </c>
      <c r="E117" s="249" t="s">
        <v>32</v>
      </c>
      <c r="F117" s="250" t="s">
        <v>639</v>
      </c>
      <c r="G117" s="248"/>
      <c r="H117" s="251">
        <v>766.4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7" t="s">
        <v>199</v>
      </c>
      <c r="AU117" s="257" t="s">
        <v>87</v>
      </c>
      <c r="AV117" s="13" t="s">
        <v>87</v>
      </c>
      <c r="AW117" s="13" t="s">
        <v>39</v>
      </c>
      <c r="AX117" s="13" t="s">
        <v>85</v>
      </c>
      <c r="AY117" s="257" t="s">
        <v>188</v>
      </c>
    </row>
    <row r="118" spans="1:65" s="2" customFormat="1" ht="21.75" customHeight="1">
      <c r="A118" s="40"/>
      <c r="B118" s="41"/>
      <c r="C118" s="230" t="s">
        <v>224</v>
      </c>
      <c r="D118" s="230" t="s">
        <v>190</v>
      </c>
      <c r="E118" s="231" t="s">
        <v>640</v>
      </c>
      <c r="F118" s="232" t="s">
        <v>641</v>
      </c>
      <c r="G118" s="233" t="s">
        <v>193</v>
      </c>
      <c r="H118" s="234">
        <v>24</v>
      </c>
      <c r="I118" s="235"/>
      <c r="J118" s="236">
        <f>ROUND(I118*H118,2)</f>
        <v>0</v>
      </c>
      <c r="K118" s="232" t="s">
        <v>194</v>
      </c>
      <c r="L118" s="46"/>
      <c r="M118" s="237" t="s">
        <v>32</v>
      </c>
      <c r="N118" s="238" t="s">
        <v>49</v>
      </c>
      <c r="O118" s="86"/>
      <c r="P118" s="239">
        <f>O118*H118</f>
        <v>0</v>
      </c>
      <c r="Q118" s="239">
        <v>0</v>
      </c>
      <c r="R118" s="239">
        <f>Q118*H118</f>
        <v>0</v>
      </c>
      <c r="S118" s="239">
        <v>0</v>
      </c>
      <c r="T118" s="24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1" t="s">
        <v>195</v>
      </c>
      <c r="AT118" s="241" t="s">
        <v>190</v>
      </c>
      <c r="AU118" s="241" t="s">
        <v>87</v>
      </c>
      <c r="AY118" s="18" t="s">
        <v>188</v>
      </c>
      <c r="BE118" s="242">
        <f>IF(N118="základní",J118,0)</f>
        <v>0</v>
      </c>
      <c r="BF118" s="242">
        <f>IF(N118="snížená",J118,0)</f>
        <v>0</v>
      </c>
      <c r="BG118" s="242">
        <f>IF(N118="zákl. přenesená",J118,0)</f>
        <v>0</v>
      </c>
      <c r="BH118" s="242">
        <f>IF(N118="sníž. přenesená",J118,0)</f>
        <v>0</v>
      </c>
      <c r="BI118" s="242">
        <f>IF(N118="nulová",J118,0)</f>
        <v>0</v>
      </c>
      <c r="BJ118" s="18" t="s">
        <v>85</v>
      </c>
      <c r="BK118" s="242">
        <f>ROUND(I118*H118,2)</f>
        <v>0</v>
      </c>
      <c r="BL118" s="18" t="s">
        <v>195</v>
      </c>
      <c r="BM118" s="241" t="s">
        <v>642</v>
      </c>
    </row>
    <row r="119" spans="1:47" s="2" customFormat="1" ht="12">
      <c r="A119" s="40"/>
      <c r="B119" s="41"/>
      <c r="C119" s="42"/>
      <c r="D119" s="243" t="s">
        <v>197</v>
      </c>
      <c r="E119" s="42"/>
      <c r="F119" s="244" t="s">
        <v>643</v>
      </c>
      <c r="G119" s="42"/>
      <c r="H119" s="42"/>
      <c r="I119" s="150"/>
      <c r="J119" s="42"/>
      <c r="K119" s="42"/>
      <c r="L119" s="46"/>
      <c r="M119" s="245"/>
      <c r="N119" s="24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197</v>
      </c>
      <c r="AU119" s="18" t="s">
        <v>87</v>
      </c>
    </row>
    <row r="120" spans="1:65" s="2" customFormat="1" ht="21.75" customHeight="1">
      <c r="A120" s="40"/>
      <c r="B120" s="41"/>
      <c r="C120" s="230" t="s">
        <v>231</v>
      </c>
      <c r="D120" s="230" t="s">
        <v>190</v>
      </c>
      <c r="E120" s="231" t="s">
        <v>644</v>
      </c>
      <c r="F120" s="232" t="s">
        <v>645</v>
      </c>
      <c r="G120" s="233" t="s">
        <v>193</v>
      </c>
      <c r="H120" s="234">
        <v>24</v>
      </c>
      <c r="I120" s="235"/>
      <c r="J120" s="236">
        <f>ROUND(I120*H120,2)</f>
        <v>0</v>
      </c>
      <c r="K120" s="232" t="s">
        <v>194</v>
      </c>
      <c r="L120" s="46"/>
      <c r="M120" s="237" t="s">
        <v>32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195</v>
      </c>
      <c r="AT120" s="241" t="s">
        <v>190</v>
      </c>
      <c r="AU120" s="241" t="s">
        <v>87</v>
      </c>
      <c r="AY120" s="18" t="s">
        <v>188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8" t="s">
        <v>85</v>
      </c>
      <c r="BK120" s="242">
        <f>ROUND(I120*H120,2)</f>
        <v>0</v>
      </c>
      <c r="BL120" s="18" t="s">
        <v>195</v>
      </c>
      <c r="BM120" s="241" t="s">
        <v>646</v>
      </c>
    </row>
    <row r="121" spans="1:47" s="2" customFormat="1" ht="12">
      <c r="A121" s="40"/>
      <c r="B121" s="41"/>
      <c r="C121" s="42"/>
      <c r="D121" s="243" t="s">
        <v>197</v>
      </c>
      <c r="E121" s="42"/>
      <c r="F121" s="244" t="s">
        <v>647</v>
      </c>
      <c r="G121" s="42"/>
      <c r="H121" s="42"/>
      <c r="I121" s="150"/>
      <c r="J121" s="42"/>
      <c r="K121" s="42"/>
      <c r="L121" s="46"/>
      <c r="M121" s="245"/>
      <c r="N121" s="24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197</v>
      </c>
      <c r="AU121" s="18" t="s">
        <v>87</v>
      </c>
    </row>
    <row r="122" spans="1:65" s="2" customFormat="1" ht="16.5" customHeight="1">
      <c r="A122" s="40"/>
      <c r="B122" s="41"/>
      <c r="C122" s="230" t="s">
        <v>237</v>
      </c>
      <c r="D122" s="230" t="s">
        <v>190</v>
      </c>
      <c r="E122" s="231" t="s">
        <v>648</v>
      </c>
      <c r="F122" s="232" t="s">
        <v>649</v>
      </c>
      <c r="G122" s="233" t="s">
        <v>193</v>
      </c>
      <c r="H122" s="234">
        <v>24</v>
      </c>
      <c r="I122" s="235"/>
      <c r="J122" s="236">
        <f>ROUND(I122*H122,2)</f>
        <v>0</v>
      </c>
      <c r="K122" s="232" t="s">
        <v>194</v>
      </c>
      <c r="L122" s="46"/>
      <c r="M122" s="237" t="s">
        <v>32</v>
      </c>
      <c r="N122" s="238" t="s">
        <v>49</v>
      </c>
      <c r="O122" s="86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1" t="s">
        <v>195</v>
      </c>
      <c r="AT122" s="241" t="s">
        <v>190</v>
      </c>
      <c r="AU122" s="241" t="s">
        <v>87</v>
      </c>
      <c r="AY122" s="18" t="s">
        <v>188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8" t="s">
        <v>85</v>
      </c>
      <c r="BK122" s="242">
        <f>ROUND(I122*H122,2)</f>
        <v>0</v>
      </c>
      <c r="BL122" s="18" t="s">
        <v>195</v>
      </c>
      <c r="BM122" s="241" t="s">
        <v>650</v>
      </c>
    </row>
    <row r="123" spans="1:47" s="2" customFormat="1" ht="12">
      <c r="A123" s="40"/>
      <c r="B123" s="41"/>
      <c r="C123" s="42"/>
      <c r="D123" s="243" t="s">
        <v>197</v>
      </c>
      <c r="E123" s="42"/>
      <c r="F123" s="244" t="s">
        <v>651</v>
      </c>
      <c r="G123" s="42"/>
      <c r="H123" s="42"/>
      <c r="I123" s="150"/>
      <c r="J123" s="42"/>
      <c r="K123" s="42"/>
      <c r="L123" s="46"/>
      <c r="M123" s="245"/>
      <c r="N123" s="24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197</v>
      </c>
      <c r="AU123" s="18" t="s">
        <v>87</v>
      </c>
    </row>
    <row r="124" spans="1:65" s="2" customFormat="1" ht="21.75" customHeight="1">
      <c r="A124" s="40"/>
      <c r="B124" s="41"/>
      <c r="C124" s="230" t="s">
        <v>243</v>
      </c>
      <c r="D124" s="230" t="s">
        <v>190</v>
      </c>
      <c r="E124" s="231" t="s">
        <v>652</v>
      </c>
      <c r="F124" s="232" t="s">
        <v>653</v>
      </c>
      <c r="G124" s="233" t="s">
        <v>193</v>
      </c>
      <c r="H124" s="234">
        <v>24</v>
      </c>
      <c r="I124" s="235"/>
      <c r="J124" s="236">
        <f>ROUND(I124*H124,2)</f>
        <v>0</v>
      </c>
      <c r="K124" s="232" t="s">
        <v>194</v>
      </c>
      <c r="L124" s="46"/>
      <c r="M124" s="237" t="s">
        <v>32</v>
      </c>
      <c r="N124" s="238" t="s">
        <v>49</v>
      </c>
      <c r="O124" s="86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1" t="s">
        <v>195</v>
      </c>
      <c r="AT124" s="241" t="s">
        <v>190</v>
      </c>
      <c r="AU124" s="241" t="s">
        <v>87</v>
      </c>
      <c r="AY124" s="18" t="s">
        <v>188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8" t="s">
        <v>85</v>
      </c>
      <c r="BK124" s="242">
        <f>ROUND(I124*H124,2)</f>
        <v>0</v>
      </c>
      <c r="BL124" s="18" t="s">
        <v>195</v>
      </c>
      <c r="BM124" s="241" t="s">
        <v>654</v>
      </c>
    </row>
    <row r="125" spans="1:47" s="2" customFormat="1" ht="12">
      <c r="A125" s="40"/>
      <c r="B125" s="41"/>
      <c r="C125" s="42"/>
      <c r="D125" s="243" t="s">
        <v>197</v>
      </c>
      <c r="E125" s="42"/>
      <c r="F125" s="244" t="s">
        <v>655</v>
      </c>
      <c r="G125" s="42"/>
      <c r="H125" s="42"/>
      <c r="I125" s="150"/>
      <c r="J125" s="42"/>
      <c r="K125" s="42"/>
      <c r="L125" s="46"/>
      <c r="M125" s="245"/>
      <c r="N125" s="24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8" t="s">
        <v>197</v>
      </c>
      <c r="AU125" s="18" t="s">
        <v>87</v>
      </c>
    </row>
    <row r="126" spans="1:65" s="2" customFormat="1" ht="21.75" customHeight="1">
      <c r="A126" s="40"/>
      <c r="B126" s="41"/>
      <c r="C126" s="230" t="s">
        <v>248</v>
      </c>
      <c r="D126" s="230" t="s">
        <v>190</v>
      </c>
      <c r="E126" s="231" t="s">
        <v>341</v>
      </c>
      <c r="F126" s="232" t="s">
        <v>342</v>
      </c>
      <c r="G126" s="233" t="s">
        <v>193</v>
      </c>
      <c r="H126" s="234">
        <v>766.4</v>
      </c>
      <c r="I126" s="235"/>
      <c r="J126" s="236">
        <f>ROUND(I126*H126,2)</f>
        <v>0</v>
      </c>
      <c r="K126" s="232" t="s">
        <v>194</v>
      </c>
      <c r="L126" s="46"/>
      <c r="M126" s="237" t="s">
        <v>32</v>
      </c>
      <c r="N126" s="238" t="s">
        <v>49</v>
      </c>
      <c r="O126" s="86"/>
      <c r="P126" s="239">
        <f>O126*H126</f>
        <v>0</v>
      </c>
      <c r="Q126" s="239">
        <v>0.08425</v>
      </c>
      <c r="R126" s="239">
        <f>Q126*H126</f>
        <v>64.56920000000001</v>
      </c>
      <c r="S126" s="239">
        <v>0</v>
      </c>
      <c r="T126" s="24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1" t="s">
        <v>195</v>
      </c>
      <c r="AT126" s="241" t="s">
        <v>190</v>
      </c>
      <c r="AU126" s="241" t="s">
        <v>87</v>
      </c>
      <c r="AY126" s="18" t="s">
        <v>188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8" t="s">
        <v>85</v>
      </c>
      <c r="BK126" s="242">
        <f>ROUND(I126*H126,2)</f>
        <v>0</v>
      </c>
      <c r="BL126" s="18" t="s">
        <v>195</v>
      </c>
      <c r="BM126" s="241" t="s">
        <v>656</v>
      </c>
    </row>
    <row r="127" spans="1:47" s="2" customFormat="1" ht="12">
      <c r="A127" s="40"/>
      <c r="B127" s="41"/>
      <c r="C127" s="42"/>
      <c r="D127" s="243" t="s">
        <v>197</v>
      </c>
      <c r="E127" s="42"/>
      <c r="F127" s="244" t="s">
        <v>344</v>
      </c>
      <c r="G127" s="42"/>
      <c r="H127" s="42"/>
      <c r="I127" s="150"/>
      <c r="J127" s="42"/>
      <c r="K127" s="42"/>
      <c r="L127" s="46"/>
      <c r="M127" s="245"/>
      <c r="N127" s="24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197</v>
      </c>
      <c r="AU127" s="18" t="s">
        <v>87</v>
      </c>
    </row>
    <row r="128" spans="1:51" s="13" customFormat="1" ht="12">
      <c r="A128" s="13"/>
      <c r="B128" s="247"/>
      <c r="C128" s="248"/>
      <c r="D128" s="243" t="s">
        <v>199</v>
      </c>
      <c r="E128" s="249" t="s">
        <v>32</v>
      </c>
      <c r="F128" s="250" t="s">
        <v>657</v>
      </c>
      <c r="G128" s="248"/>
      <c r="H128" s="251">
        <v>766.4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7" t="s">
        <v>199</v>
      </c>
      <c r="AU128" s="257" t="s">
        <v>87</v>
      </c>
      <c r="AV128" s="13" t="s">
        <v>87</v>
      </c>
      <c r="AW128" s="13" t="s">
        <v>39</v>
      </c>
      <c r="AX128" s="13" t="s">
        <v>85</v>
      </c>
      <c r="AY128" s="257" t="s">
        <v>188</v>
      </c>
    </row>
    <row r="129" spans="1:65" s="2" customFormat="1" ht="16.5" customHeight="1">
      <c r="A129" s="40"/>
      <c r="B129" s="41"/>
      <c r="C129" s="283" t="s">
        <v>256</v>
      </c>
      <c r="D129" s="283" t="s">
        <v>345</v>
      </c>
      <c r="E129" s="284" t="s">
        <v>346</v>
      </c>
      <c r="F129" s="285" t="s">
        <v>347</v>
      </c>
      <c r="G129" s="286" t="s">
        <v>193</v>
      </c>
      <c r="H129" s="287">
        <v>710.232</v>
      </c>
      <c r="I129" s="288"/>
      <c r="J129" s="289">
        <f>ROUND(I129*H129,2)</f>
        <v>0</v>
      </c>
      <c r="K129" s="285" t="s">
        <v>194</v>
      </c>
      <c r="L129" s="290"/>
      <c r="M129" s="291" t="s">
        <v>32</v>
      </c>
      <c r="N129" s="292" t="s">
        <v>49</v>
      </c>
      <c r="O129" s="86"/>
      <c r="P129" s="239">
        <f>O129*H129</f>
        <v>0</v>
      </c>
      <c r="Q129" s="239">
        <v>0.131</v>
      </c>
      <c r="R129" s="239">
        <f>Q129*H129</f>
        <v>93.040392</v>
      </c>
      <c r="S129" s="239">
        <v>0</v>
      </c>
      <c r="T129" s="24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1" t="s">
        <v>237</v>
      </c>
      <c r="AT129" s="241" t="s">
        <v>345</v>
      </c>
      <c r="AU129" s="241" t="s">
        <v>87</v>
      </c>
      <c r="AY129" s="18" t="s">
        <v>188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8" t="s">
        <v>85</v>
      </c>
      <c r="BK129" s="242">
        <f>ROUND(I129*H129,2)</f>
        <v>0</v>
      </c>
      <c r="BL129" s="18" t="s">
        <v>195</v>
      </c>
      <c r="BM129" s="241" t="s">
        <v>658</v>
      </c>
    </row>
    <row r="130" spans="1:47" s="2" customFormat="1" ht="12">
      <c r="A130" s="40"/>
      <c r="B130" s="41"/>
      <c r="C130" s="42"/>
      <c r="D130" s="243" t="s">
        <v>197</v>
      </c>
      <c r="E130" s="42"/>
      <c r="F130" s="244" t="s">
        <v>347</v>
      </c>
      <c r="G130" s="42"/>
      <c r="H130" s="42"/>
      <c r="I130" s="150"/>
      <c r="J130" s="42"/>
      <c r="K130" s="42"/>
      <c r="L130" s="46"/>
      <c r="M130" s="245"/>
      <c r="N130" s="24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8" t="s">
        <v>197</v>
      </c>
      <c r="AU130" s="18" t="s">
        <v>87</v>
      </c>
    </row>
    <row r="131" spans="1:51" s="13" customFormat="1" ht="12">
      <c r="A131" s="13"/>
      <c r="B131" s="247"/>
      <c r="C131" s="248"/>
      <c r="D131" s="243" t="s">
        <v>199</v>
      </c>
      <c r="E131" s="248"/>
      <c r="F131" s="250" t="s">
        <v>659</v>
      </c>
      <c r="G131" s="248"/>
      <c r="H131" s="251">
        <v>710.232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199</v>
      </c>
      <c r="AU131" s="257" t="s">
        <v>87</v>
      </c>
      <c r="AV131" s="13" t="s">
        <v>87</v>
      </c>
      <c r="AW131" s="13" t="s">
        <v>4</v>
      </c>
      <c r="AX131" s="13" t="s">
        <v>85</v>
      </c>
      <c r="AY131" s="257" t="s">
        <v>188</v>
      </c>
    </row>
    <row r="132" spans="1:65" s="2" customFormat="1" ht="21.75" customHeight="1">
      <c r="A132" s="40"/>
      <c r="B132" s="41"/>
      <c r="C132" s="283" t="s">
        <v>262</v>
      </c>
      <c r="D132" s="283" t="s">
        <v>345</v>
      </c>
      <c r="E132" s="284" t="s">
        <v>350</v>
      </c>
      <c r="F132" s="285" t="s">
        <v>351</v>
      </c>
      <c r="G132" s="286" t="s">
        <v>193</v>
      </c>
      <c r="H132" s="287">
        <v>49.164</v>
      </c>
      <c r="I132" s="288"/>
      <c r="J132" s="289">
        <f>ROUND(I132*H132,2)</f>
        <v>0</v>
      </c>
      <c r="K132" s="285" t="s">
        <v>194</v>
      </c>
      <c r="L132" s="290"/>
      <c r="M132" s="291" t="s">
        <v>32</v>
      </c>
      <c r="N132" s="292" t="s">
        <v>49</v>
      </c>
      <c r="O132" s="86"/>
      <c r="P132" s="239">
        <f>O132*H132</f>
        <v>0</v>
      </c>
      <c r="Q132" s="239">
        <v>0.131</v>
      </c>
      <c r="R132" s="239">
        <f>Q132*H132</f>
        <v>6.4404840000000005</v>
      </c>
      <c r="S132" s="239">
        <v>0</v>
      </c>
      <c r="T132" s="24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1" t="s">
        <v>237</v>
      </c>
      <c r="AT132" s="241" t="s">
        <v>345</v>
      </c>
      <c r="AU132" s="241" t="s">
        <v>87</v>
      </c>
      <c r="AY132" s="18" t="s">
        <v>188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8" t="s">
        <v>85</v>
      </c>
      <c r="BK132" s="242">
        <f>ROUND(I132*H132,2)</f>
        <v>0</v>
      </c>
      <c r="BL132" s="18" t="s">
        <v>195</v>
      </c>
      <c r="BM132" s="241" t="s">
        <v>660</v>
      </c>
    </row>
    <row r="133" spans="1:47" s="2" customFormat="1" ht="12">
      <c r="A133" s="40"/>
      <c r="B133" s="41"/>
      <c r="C133" s="42"/>
      <c r="D133" s="243" t="s">
        <v>197</v>
      </c>
      <c r="E133" s="42"/>
      <c r="F133" s="244" t="s">
        <v>351</v>
      </c>
      <c r="G133" s="42"/>
      <c r="H133" s="42"/>
      <c r="I133" s="150"/>
      <c r="J133" s="42"/>
      <c r="K133" s="42"/>
      <c r="L133" s="46"/>
      <c r="M133" s="245"/>
      <c r="N133" s="24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8" t="s">
        <v>197</v>
      </c>
      <c r="AU133" s="18" t="s">
        <v>87</v>
      </c>
    </row>
    <row r="134" spans="1:47" s="2" customFormat="1" ht="12">
      <c r="A134" s="40"/>
      <c r="B134" s="41"/>
      <c r="C134" s="42"/>
      <c r="D134" s="243" t="s">
        <v>302</v>
      </c>
      <c r="E134" s="42"/>
      <c r="F134" s="279" t="s">
        <v>353</v>
      </c>
      <c r="G134" s="42"/>
      <c r="H134" s="42"/>
      <c r="I134" s="150"/>
      <c r="J134" s="42"/>
      <c r="K134" s="42"/>
      <c r="L134" s="46"/>
      <c r="M134" s="245"/>
      <c r="N134" s="24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302</v>
      </c>
      <c r="AU134" s="18" t="s">
        <v>87</v>
      </c>
    </row>
    <row r="135" spans="1:51" s="13" customFormat="1" ht="12">
      <c r="A135" s="13"/>
      <c r="B135" s="247"/>
      <c r="C135" s="248"/>
      <c r="D135" s="243" t="s">
        <v>199</v>
      </c>
      <c r="E135" s="249" t="s">
        <v>32</v>
      </c>
      <c r="F135" s="250" t="s">
        <v>661</v>
      </c>
      <c r="G135" s="248"/>
      <c r="H135" s="251">
        <v>48.2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199</v>
      </c>
      <c r="AU135" s="257" t="s">
        <v>87</v>
      </c>
      <c r="AV135" s="13" t="s">
        <v>87</v>
      </c>
      <c r="AW135" s="13" t="s">
        <v>39</v>
      </c>
      <c r="AX135" s="13" t="s">
        <v>85</v>
      </c>
      <c r="AY135" s="257" t="s">
        <v>188</v>
      </c>
    </row>
    <row r="136" spans="1:51" s="13" customFormat="1" ht="12">
      <c r="A136" s="13"/>
      <c r="B136" s="247"/>
      <c r="C136" s="248"/>
      <c r="D136" s="243" t="s">
        <v>199</v>
      </c>
      <c r="E136" s="248"/>
      <c r="F136" s="250" t="s">
        <v>662</v>
      </c>
      <c r="G136" s="248"/>
      <c r="H136" s="251">
        <v>49.164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7" t="s">
        <v>199</v>
      </c>
      <c r="AU136" s="257" t="s">
        <v>87</v>
      </c>
      <c r="AV136" s="13" t="s">
        <v>87</v>
      </c>
      <c r="AW136" s="13" t="s">
        <v>4</v>
      </c>
      <c r="AX136" s="13" t="s">
        <v>85</v>
      </c>
      <c r="AY136" s="257" t="s">
        <v>188</v>
      </c>
    </row>
    <row r="137" spans="1:65" s="2" customFormat="1" ht="16.5" customHeight="1">
      <c r="A137" s="40"/>
      <c r="B137" s="41"/>
      <c r="C137" s="283" t="s">
        <v>270</v>
      </c>
      <c r="D137" s="283" t="s">
        <v>345</v>
      </c>
      <c r="E137" s="284" t="s">
        <v>663</v>
      </c>
      <c r="F137" s="285" t="s">
        <v>664</v>
      </c>
      <c r="G137" s="286" t="s">
        <v>193</v>
      </c>
      <c r="H137" s="287">
        <v>15</v>
      </c>
      <c r="I137" s="288"/>
      <c r="J137" s="289">
        <f>ROUND(I137*H137,2)</f>
        <v>0</v>
      </c>
      <c r="K137" s="285" t="s">
        <v>194</v>
      </c>
      <c r="L137" s="290"/>
      <c r="M137" s="291" t="s">
        <v>32</v>
      </c>
      <c r="N137" s="292" t="s">
        <v>49</v>
      </c>
      <c r="O137" s="86"/>
      <c r="P137" s="239">
        <f>O137*H137</f>
        <v>0</v>
      </c>
      <c r="Q137" s="239">
        <v>0.131</v>
      </c>
      <c r="R137" s="239">
        <f>Q137*H137</f>
        <v>1.965</v>
      </c>
      <c r="S137" s="239">
        <v>0</v>
      </c>
      <c r="T137" s="24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1" t="s">
        <v>237</v>
      </c>
      <c r="AT137" s="241" t="s">
        <v>345</v>
      </c>
      <c r="AU137" s="241" t="s">
        <v>87</v>
      </c>
      <c r="AY137" s="18" t="s">
        <v>188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8" t="s">
        <v>85</v>
      </c>
      <c r="BK137" s="242">
        <f>ROUND(I137*H137,2)</f>
        <v>0</v>
      </c>
      <c r="BL137" s="18" t="s">
        <v>195</v>
      </c>
      <c r="BM137" s="241" t="s">
        <v>665</v>
      </c>
    </row>
    <row r="138" spans="1:47" s="2" customFormat="1" ht="12">
      <c r="A138" s="40"/>
      <c r="B138" s="41"/>
      <c r="C138" s="42"/>
      <c r="D138" s="243" t="s">
        <v>197</v>
      </c>
      <c r="E138" s="42"/>
      <c r="F138" s="244" t="s">
        <v>664</v>
      </c>
      <c r="G138" s="42"/>
      <c r="H138" s="42"/>
      <c r="I138" s="150"/>
      <c r="J138" s="42"/>
      <c r="K138" s="42"/>
      <c r="L138" s="46"/>
      <c r="M138" s="245"/>
      <c r="N138" s="246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8" t="s">
        <v>197</v>
      </c>
      <c r="AU138" s="18" t="s">
        <v>87</v>
      </c>
    </row>
    <row r="139" spans="1:51" s="13" customFormat="1" ht="12">
      <c r="A139" s="13"/>
      <c r="B139" s="247"/>
      <c r="C139" s="248"/>
      <c r="D139" s="243" t="s">
        <v>199</v>
      </c>
      <c r="E139" s="249" t="s">
        <v>32</v>
      </c>
      <c r="F139" s="250" t="s">
        <v>666</v>
      </c>
      <c r="G139" s="248"/>
      <c r="H139" s="251">
        <v>15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199</v>
      </c>
      <c r="AU139" s="257" t="s">
        <v>87</v>
      </c>
      <c r="AV139" s="13" t="s">
        <v>87</v>
      </c>
      <c r="AW139" s="13" t="s">
        <v>39</v>
      </c>
      <c r="AX139" s="13" t="s">
        <v>85</v>
      </c>
      <c r="AY139" s="257" t="s">
        <v>188</v>
      </c>
    </row>
    <row r="140" spans="1:65" s="2" customFormat="1" ht="21.75" customHeight="1">
      <c r="A140" s="40"/>
      <c r="B140" s="41"/>
      <c r="C140" s="230" t="s">
        <v>276</v>
      </c>
      <c r="D140" s="230" t="s">
        <v>190</v>
      </c>
      <c r="E140" s="231" t="s">
        <v>356</v>
      </c>
      <c r="F140" s="232" t="s">
        <v>357</v>
      </c>
      <c r="G140" s="233" t="s">
        <v>193</v>
      </c>
      <c r="H140" s="234">
        <v>293.95</v>
      </c>
      <c r="I140" s="235"/>
      <c r="J140" s="236">
        <f>ROUND(I140*H140,2)</f>
        <v>0</v>
      </c>
      <c r="K140" s="232" t="s">
        <v>194</v>
      </c>
      <c r="L140" s="46"/>
      <c r="M140" s="237" t="s">
        <v>32</v>
      </c>
      <c r="N140" s="238" t="s">
        <v>49</v>
      </c>
      <c r="O140" s="86"/>
      <c r="P140" s="239">
        <f>O140*H140</f>
        <v>0</v>
      </c>
      <c r="Q140" s="239">
        <v>0.08565</v>
      </c>
      <c r="R140" s="239">
        <f>Q140*H140</f>
        <v>25.1768175</v>
      </c>
      <c r="S140" s="239">
        <v>0</v>
      </c>
      <c r="T140" s="24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1" t="s">
        <v>195</v>
      </c>
      <c r="AT140" s="241" t="s">
        <v>190</v>
      </c>
      <c r="AU140" s="241" t="s">
        <v>87</v>
      </c>
      <c r="AY140" s="18" t="s">
        <v>188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8" t="s">
        <v>85</v>
      </c>
      <c r="BK140" s="242">
        <f>ROUND(I140*H140,2)</f>
        <v>0</v>
      </c>
      <c r="BL140" s="18" t="s">
        <v>195</v>
      </c>
      <c r="BM140" s="241" t="s">
        <v>667</v>
      </c>
    </row>
    <row r="141" spans="1:47" s="2" customFormat="1" ht="12">
      <c r="A141" s="40"/>
      <c r="B141" s="41"/>
      <c r="C141" s="42"/>
      <c r="D141" s="243" t="s">
        <v>197</v>
      </c>
      <c r="E141" s="42"/>
      <c r="F141" s="244" t="s">
        <v>359</v>
      </c>
      <c r="G141" s="42"/>
      <c r="H141" s="42"/>
      <c r="I141" s="150"/>
      <c r="J141" s="42"/>
      <c r="K141" s="42"/>
      <c r="L141" s="46"/>
      <c r="M141" s="245"/>
      <c r="N141" s="24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197</v>
      </c>
      <c r="AU141" s="18" t="s">
        <v>87</v>
      </c>
    </row>
    <row r="142" spans="1:51" s="13" customFormat="1" ht="12">
      <c r="A142" s="13"/>
      <c r="B142" s="247"/>
      <c r="C142" s="248"/>
      <c r="D142" s="243" t="s">
        <v>199</v>
      </c>
      <c r="E142" s="249" t="s">
        <v>32</v>
      </c>
      <c r="F142" s="250" t="s">
        <v>668</v>
      </c>
      <c r="G142" s="248"/>
      <c r="H142" s="251">
        <v>293.95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7" t="s">
        <v>199</v>
      </c>
      <c r="AU142" s="257" t="s">
        <v>87</v>
      </c>
      <c r="AV142" s="13" t="s">
        <v>87</v>
      </c>
      <c r="AW142" s="13" t="s">
        <v>39</v>
      </c>
      <c r="AX142" s="13" t="s">
        <v>85</v>
      </c>
      <c r="AY142" s="257" t="s">
        <v>188</v>
      </c>
    </row>
    <row r="143" spans="1:65" s="2" customFormat="1" ht="16.5" customHeight="1">
      <c r="A143" s="40"/>
      <c r="B143" s="41"/>
      <c r="C143" s="283" t="s">
        <v>8</v>
      </c>
      <c r="D143" s="283" t="s">
        <v>345</v>
      </c>
      <c r="E143" s="284" t="s">
        <v>362</v>
      </c>
      <c r="F143" s="285" t="s">
        <v>363</v>
      </c>
      <c r="G143" s="286" t="s">
        <v>193</v>
      </c>
      <c r="H143" s="287">
        <v>223.074</v>
      </c>
      <c r="I143" s="288"/>
      <c r="J143" s="289">
        <f>ROUND(I143*H143,2)</f>
        <v>0</v>
      </c>
      <c r="K143" s="285" t="s">
        <v>194</v>
      </c>
      <c r="L143" s="290"/>
      <c r="M143" s="291" t="s">
        <v>32</v>
      </c>
      <c r="N143" s="292" t="s">
        <v>49</v>
      </c>
      <c r="O143" s="86"/>
      <c r="P143" s="239">
        <f>O143*H143</f>
        <v>0</v>
      </c>
      <c r="Q143" s="239">
        <v>0.176</v>
      </c>
      <c r="R143" s="239">
        <f>Q143*H143</f>
        <v>39.261024</v>
      </c>
      <c r="S143" s="239">
        <v>0</v>
      </c>
      <c r="T143" s="24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1" t="s">
        <v>237</v>
      </c>
      <c r="AT143" s="241" t="s">
        <v>345</v>
      </c>
      <c r="AU143" s="241" t="s">
        <v>87</v>
      </c>
      <c r="AY143" s="18" t="s">
        <v>188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8" t="s">
        <v>85</v>
      </c>
      <c r="BK143" s="242">
        <f>ROUND(I143*H143,2)</f>
        <v>0</v>
      </c>
      <c r="BL143" s="18" t="s">
        <v>195</v>
      </c>
      <c r="BM143" s="241" t="s">
        <v>669</v>
      </c>
    </row>
    <row r="144" spans="1:47" s="2" customFormat="1" ht="12">
      <c r="A144" s="40"/>
      <c r="B144" s="41"/>
      <c r="C144" s="42"/>
      <c r="D144" s="243" t="s">
        <v>197</v>
      </c>
      <c r="E144" s="42"/>
      <c r="F144" s="244" t="s">
        <v>363</v>
      </c>
      <c r="G144" s="42"/>
      <c r="H144" s="42"/>
      <c r="I144" s="150"/>
      <c r="J144" s="42"/>
      <c r="K144" s="42"/>
      <c r="L144" s="46"/>
      <c r="M144" s="245"/>
      <c r="N144" s="24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197</v>
      </c>
      <c r="AU144" s="18" t="s">
        <v>87</v>
      </c>
    </row>
    <row r="145" spans="1:51" s="13" customFormat="1" ht="12">
      <c r="A145" s="13"/>
      <c r="B145" s="247"/>
      <c r="C145" s="248"/>
      <c r="D145" s="243" t="s">
        <v>199</v>
      </c>
      <c r="E145" s="248"/>
      <c r="F145" s="250" t="s">
        <v>670</v>
      </c>
      <c r="G145" s="248"/>
      <c r="H145" s="251">
        <v>223.074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199</v>
      </c>
      <c r="AU145" s="257" t="s">
        <v>87</v>
      </c>
      <c r="AV145" s="13" t="s">
        <v>87</v>
      </c>
      <c r="AW145" s="13" t="s">
        <v>4</v>
      </c>
      <c r="AX145" s="13" t="s">
        <v>85</v>
      </c>
      <c r="AY145" s="257" t="s">
        <v>188</v>
      </c>
    </row>
    <row r="146" spans="1:65" s="2" customFormat="1" ht="21.75" customHeight="1">
      <c r="A146" s="40"/>
      <c r="B146" s="41"/>
      <c r="C146" s="283" t="s">
        <v>285</v>
      </c>
      <c r="D146" s="283" t="s">
        <v>345</v>
      </c>
      <c r="E146" s="284" t="s">
        <v>366</v>
      </c>
      <c r="F146" s="285" t="s">
        <v>367</v>
      </c>
      <c r="G146" s="286" t="s">
        <v>193</v>
      </c>
      <c r="H146" s="287">
        <v>76.755</v>
      </c>
      <c r="I146" s="288"/>
      <c r="J146" s="289">
        <f>ROUND(I146*H146,2)</f>
        <v>0</v>
      </c>
      <c r="K146" s="285" t="s">
        <v>194</v>
      </c>
      <c r="L146" s="290"/>
      <c r="M146" s="291" t="s">
        <v>32</v>
      </c>
      <c r="N146" s="292" t="s">
        <v>49</v>
      </c>
      <c r="O146" s="86"/>
      <c r="P146" s="239">
        <f>O146*H146</f>
        <v>0</v>
      </c>
      <c r="Q146" s="239">
        <v>0.175</v>
      </c>
      <c r="R146" s="239">
        <f>Q146*H146</f>
        <v>13.432125</v>
      </c>
      <c r="S146" s="239">
        <v>0</v>
      </c>
      <c r="T146" s="24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1" t="s">
        <v>237</v>
      </c>
      <c r="AT146" s="241" t="s">
        <v>345</v>
      </c>
      <c r="AU146" s="241" t="s">
        <v>87</v>
      </c>
      <c r="AY146" s="18" t="s">
        <v>188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8" t="s">
        <v>85</v>
      </c>
      <c r="BK146" s="242">
        <f>ROUND(I146*H146,2)</f>
        <v>0</v>
      </c>
      <c r="BL146" s="18" t="s">
        <v>195</v>
      </c>
      <c r="BM146" s="241" t="s">
        <v>671</v>
      </c>
    </row>
    <row r="147" spans="1:47" s="2" customFormat="1" ht="12">
      <c r="A147" s="40"/>
      <c r="B147" s="41"/>
      <c r="C147" s="42"/>
      <c r="D147" s="243" t="s">
        <v>197</v>
      </c>
      <c r="E147" s="42"/>
      <c r="F147" s="244" t="s">
        <v>367</v>
      </c>
      <c r="G147" s="42"/>
      <c r="H147" s="42"/>
      <c r="I147" s="150"/>
      <c r="J147" s="42"/>
      <c r="K147" s="42"/>
      <c r="L147" s="46"/>
      <c r="M147" s="245"/>
      <c r="N147" s="24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8" t="s">
        <v>197</v>
      </c>
      <c r="AU147" s="18" t="s">
        <v>87</v>
      </c>
    </row>
    <row r="148" spans="1:47" s="2" customFormat="1" ht="12">
      <c r="A148" s="40"/>
      <c r="B148" s="41"/>
      <c r="C148" s="42"/>
      <c r="D148" s="243" t="s">
        <v>302</v>
      </c>
      <c r="E148" s="42"/>
      <c r="F148" s="279" t="s">
        <v>353</v>
      </c>
      <c r="G148" s="42"/>
      <c r="H148" s="42"/>
      <c r="I148" s="150"/>
      <c r="J148" s="42"/>
      <c r="K148" s="42"/>
      <c r="L148" s="46"/>
      <c r="M148" s="245"/>
      <c r="N148" s="24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8" t="s">
        <v>302</v>
      </c>
      <c r="AU148" s="18" t="s">
        <v>87</v>
      </c>
    </row>
    <row r="149" spans="1:51" s="13" customFormat="1" ht="12">
      <c r="A149" s="13"/>
      <c r="B149" s="247"/>
      <c r="C149" s="248"/>
      <c r="D149" s="243" t="s">
        <v>199</v>
      </c>
      <c r="E149" s="249" t="s">
        <v>32</v>
      </c>
      <c r="F149" s="250" t="s">
        <v>672</v>
      </c>
      <c r="G149" s="248"/>
      <c r="H149" s="251">
        <v>75.25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199</v>
      </c>
      <c r="AU149" s="257" t="s">
        <v>87</v>
      </c>
      <c r="AV149" s="13" t="s">
        <v>87</v>
      </c>
      <c r="AW149" s="13" t="s">
        <v>39</v>
      </c>
      <c r="AX149" s="13" t="s">
        <v>85</v>
      </c>
      <c r="AY149" s="257" t="s">
        <v>188</v>
      </c>
    </row>
    <row r="150" spans="1:51" s="13" customFormat="1" ht="12">
      <c r="A150" s="13"/>
      <c r="B150" s="247"/>
      <c r="C150" s="248"/>
      <c r="D150" s="243" t="s">
        <v>199</v>
      </c>
      <c r="E150" s="248"/>
      <c r="F150" s="250" t="s">
        <v>673</v>
      </c>
      <c r="G150" s="248"/>
      <c r="H150" s="251">
        <v>76.755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7" t="s">
        <v>199</v>
      </c>
      <c r="AU150" s="257" t="s">
        <v>87</v>
      </c>
      <c r="AV150" s="13" t="s">
        <v>87</v>
      </c>
      <c r="AW150" s="13" t="s">
        <v>4</v>
      </c>
      <c r="AX150" s="13" t="s">
        <v>85</v>
      </c>
      <c r="AY150" s="257" t="s">
        <v>188</v>
      </c>
    </row>
    <row r="151" spans="1:63" s="12" customFormat="1" ht="22.8" customHeight="1">
      <c r="A151" s="12"/>
      <c r="B151" s="214"/>
      <c r="C151" s="215"/>
      <c r="D151" s="216" t="s">
        <v>77</v>
      </c>
      <c r="E151" s="228" t="s">
        <v>237</v>
      </c>
      <c r="F151" s="228" t="s">
        <v>255</v>
      </c>
      <c r="G151" s="215"/>
      <c r="H151" s="215"/>
      <c r="I151" s="218"/>
      <c r="J151" s="229">
        <f>BK151</f>
        <v>0</v>
      </c>
      <c r="K151" s="215"/>
      <c r="L151" s="220"/>
      <c r="M151" s="221"/>
      <c r="N151" s="222"/>
      <c r="O151" s="222"/>
      <c r="P151" s="223">
        <f>SUM(P152:P153)</f>
        <v>0</v>
      </c>
      <c r="Q151" s="222"/>
      <c r="R151" s="223">
        <f>SUM(R152:R153)</f>
        <v>1.24432</v>
      </c>
      <c r="S151" s="222"/>
      <c r="T151" s="224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5" t="s">
        <v>85</v>
      </c>
      <c r="AT151" s="226" t="s">
        <v>77</v>
      </c>
      <c r="AU151" s="226" t="s">
        <v>85</v>
      </c>
      <c r="AY151" s="225" t="s">
        <v>188</v>
      </c>
      <c r="BK151" s="227">
        <f>SUM(BK152:BK153)</f>
        <v>0</v>
      </c>
    </row>
    <row r="152" spans="1:65" s="2" customFormat="1" ht="21.75" customHeight="1">
      <c r="A152" s="40"/>
      <c r="B152" s="41"/>
      <c r="C152" s="230" t="s">
        <v>292</v>
      </c>
      <c r="D152" s="230" t="s">
        <v>190</v>
      </c>
      <c r="E152" s="231" t="s">
        <v>674</v>
      </c>
      <c r="F152" s="232" t="s">
        <v>675</v>
      </c>
      <c r="G152" s="233" t="s">
        <v>265</v>
      </c>
      <c r="H152" s="234">
        <v>4</v>
      </c>
      <c r="I152" s="235"/>
      <c r="J152" s="236">
        <f>ROUND(I152*H152,2)</f>
        <v>0</v>
      </c>
      <c r="K152" s="232" t="s">
        <v>194</v>
      </c>
      <c r="L152" s="46"/>
      <c r="M152" s="237" t="s">
        <v>32</v>
      </c>
      <c r="N152" s="238" t="s">
        <v>49</v>
      </c>
      <c r="O152" s="86"/>
      <c r="P152" s="239">
        <f>O152*H152</f>
        <v>0</v>
      </c>
      <c r="Q152" s="239">
        <v>0.31108</v>
      </c>
      <c r="R152" s="239">
        <f>Q152*H152</f>
        <v>1.24432</v>
      </c>
      <c r="S152" s="239">
        <v>0</v>
      </c>
      <c r="T152" s="24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1" t="s">
        <v>195</v>
      </c>
      <c r="AT152" s="241" t="s">
        <v>190</v>
      </c>
      <c r="AU152" s="241" t="s">
        <v>87</v>
      </c>
      <c r="AY152" s="18" t="s">
        <v>188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8" t="s">
        <v>85</v>
      </c>
      <c r="BK152" s="242">
        <f>ROUND(I152*H152,2)</f>
        <v>0</v>
      </c>
      <c r="BL152" s="18" t="s">
        <v>195</v>
      </c>
      <c r="BM152" s="241" t="s">
        <v>676</v>
      </c>
    </row>
    <row r="153" spans="1:47" s="2" customFormat="1" ht="12">
      <c r="A153" s="40"/>
      <c r="B153" s="41"/>
      <c r="C153" s="42"/>
      <c r="D153" s="243" t="s">
        <v>197</v>
      </c>
      <c r="E153" s="42"/>
      <c r="F153" s="244" t="s">
        <v>677</v>
      </c>
      <c r="G153" s="42"/>
      <c r="H153" s="42"/>
      <c r="I153" s="150"/>
      <c r="J153" s="42"/>
      <c r="K153" s="42"/>
      <c r="L153" s="46"/>
      <c r="M153" s="245"/>
      <c r="N153" s="24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197</v>
      </c>
      <c r="AU153" s="18" t="s">
        <v>87</v>
      </c>
    </row>
    <row r="154" spans="1:63" s="12" customFormat="1" ht="22.8" customHeight="1">
      <c r="A154" s="12"/>
      <c r="B154" s="214"/>
      <c r="C154" s="215"/>
      <c r="D154" s="216" t="s">
        <v>77</v>
      </c>
      <c r="E154" s="228" t="s">
        <v>243</v>
      </c>
      <c r="F154" s="228" t="s">
        <v>269</v>
      </c>
      <c r="G154" s="215"/>
      <c r="H154" s="215"/>
      <c r="I154" s="218"/>
      <c r="J154" s="229">
        <f>BK154</f>
        <v>0</v>
      </c>
      <c r="K154" s="215"/>
      <c r="L154" s="220"/>
      <c r="M154" s="221"/>
      <c r="N154" s="222"/>
      <c r="O154" s="222"/>
      <c r="P154" s="223">
        <f>SUM(P155:P177)</f>
        <v>0</v>
      </c>
      <c r="Q154" s="222"/>
      <c r="R154" s="223">
        <f>SUM(R155:R177)</f>
        <v>372.0698876</v>
      </c>
      <c r="S154" s="222"/>
      <c r="T154" s="224">
        <f>SUM(T155:T177)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5" t="s">
        <v>85</v>
      </c>
      <c r="AT154" s="226" t="s">
        <v>77</v>
      </c>
      <c r="AU154" s="226" t="s">
        <v>85</v>
      </c>
      <c r="AY154" s="225" t="s">
        <v>188</v>
      </c>
      <c r="BK154" s="227">
        <f>SUM(BK155:BK177)</f>
        <v>0</v>
      </c>
    </row>
    <row r="155" spans="1:65" s="2" customFormat="1" ht="21.75" customHeight="1">
      <c r="A155" s="40"/>
      <c r="B155" s="41"/>
      <c r="C155" s="230" t="s">
        <v>297</v>
      </c>
      <c r="D155" s="230" t="s">
        <v>190</v>
      </c>
      <c r="E155" s="231" t="s">
        <v>678</v>
      </c>
      <c r="F155" s="232" t="s">
        <v>371</v>
      </c>
      <c r="G155" s="233" t="s">
        <v>213</v>
      </c>
      <c r="H155" s="234">
        <v>684.6</v>
      </c>
      <c r="I155" s="235"/>
      <c r="J155" s="236">
        <f>ROUND(I155*H155,2)</f>
        <v>0</v>
      </c>
      <c r="K155" s="232" t="s">
        <v>32</v>
      </c>
      <c r="L155" s="46"/>
      <c r="M155" s="237" t="s">
        <v>32</v>
      </c>
      <c r="N155" s="238" t="s">
        <v>49</v>
      </c>
      <c r="O155" s="86"/>
      <c r="P155" s="239">
        <f>O155*H155</f>
        <v>0</v>
      </c>
      <c r="Q155" s="239">
        <v>0.08088</v>
      </c>
      <c r="R155" s="239">
        <f>Q155*H155</f>
        <v>55.370447999999996</v>
      </c>
      <c r="S155" s="239">
        <v>0</v>
      </c>
      <c r="T155" s="24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1" t="s">
        <v>195</v>
      </c>
      <c r="AT155" s="241" t="s">
        <v>190</v>
      </c>
      <c r="AU155" s="241" t="s">
        <v>87</v>
      </c>
      <c r="AY155" s="18" t="s">
        <v>188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8" t="s">
        <v>85</v>
      </c>
      <c r="BK155" s="242">
        <f>ROUND(I155*H155,2)</f>
        <v>0</v>
      </c>
      <c r="BL155" s="18" t="s">
        <v>195</v>
      </c>
      <c r="BM155" s="241" t="s">
        <v>373</v>
      </c>
    </row>
    <row r="156" spans="1:47" s="2" customFormat="1" ht="12">
      <c r="A156" s="40"/>
      <c r="B156" s="41"/>
      <c r="C156" s="42"/>
      <c r="D156" s="243" t="s">
        <v>197</v>
      </c>
      <c r="E156" s="42"/>
      <c r="F156" s="244" t="s">
        <v>374</v>
      </c>
      <c r="G156" s="42"/>
      <c r="H156" s="42"/>
      <c r="I156" s="150"/>
      <c r="J156" s="42"/>
      <c r="K156" s="42"/>
      <c r="L156" s="46"/>
      <c r="M156" s="245"/>
      <c r="N156" s="24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8" t="s">
        <v>197</v>
      </c>
      <c r="AU156" s="18" t="s">
        <v>87</v>
      </c>
    </row>
    <row r="157" spans="1:47" s="2" customFormat="1" ht="12">
      <c r="A157" s="40"/>
      <c r="B157" s="41"/>
      <c r="C157" s="42"/>
      <c r="D157" s="243" t="s">
        <v>302</v>
      </c>
      <c r="E157" s="42"/>
      <c r="F157" s="279" t="s">
        <v>375</v>
      </c>
      <c r="G157" s="42"/>
      <c r="H157" s="42"/>
      <c r="I157" s="150"/>
      <c r="J157" s="42"/>
      <c r="K157" s="42"/>
      <c r="L157" s="46"/>
      <c r="M157" s="245"/>
      <c r="N157" s="246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8" t="s">
        <v>302</v>
      </c>
      <c r="AU157" s="18" t="s">
        <v>87</v>
      </c>
    </row>
    <row r="158" spans="1:65" s="2" customFormat="1" ht="16.5" customHeight="1">
      <c r="A158" s="40"/>
      <c r="B158" s="41"/>
      <c r="C158" s="283" t="s">
        <v>305</v>
      </c>
      <c r="D158" s="283" t="s">
        <v>345</v>
      </c>
      <c r="E158" s="284" t="s">
        <v>376</v>
      </c>
      <c r="F158" s="285" t="s">
        <v>377</v>
      </c>
      <c r="G158" s="286" t="s">
        <v>265</v>
      </c>
      <c r="H158" s="287">
        <v>2765.784</v>
      </c>
      <c r="I158" s="288"/>
      <c r="J158" s="289">
        <f>ROUND(I158*H158,2)</f>
        <v>0</v>
      </c>
      <c r="K158" s="285" t="s">
        <v>32</v>
      </c>
      <c r="L158" s="290"/>
      <c r="M158" s="291" t="s">
        <v>32</v>
      </c>
      <c r="N158" s="292" t="s">
        <v>49</v>
      </c>
      <c r="O158" s="86"/>
      <c r="P158" s="239">
        <f>O158*H158</f>
        <v>0</v>
      </c>
      <c r="Q158" s="239">
        <v>0.0294</v>
      </c>
      <c r="R158" s="239">
        <f>Q158*H158</f>
        <v>81.3140496</v>
      </c>
      <c r="S158" s="239">
        <v>0</v>
      </c>
      <c r="T158" s="24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1" t="s">
        <v>237</v>
      </c>
      <c r="AT158" s="241" t="s">
        <v>345</v>
      </c>
      <c r="AU158" s="241" t="s">
        <v>87</v>
      </c>
      <c r="AY158" s="18" t="s">
        <v>188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8" t="s">
        <v>85</v>
      </c>
      <c r="BK158" s="242">
        <f>ROUND(I158*H158,2)</f>
        <v>0</v>
      </c>
      <c r="BL158" s="18" t="s">
        <v>195</v>
      </c>
      <c r="BM158" s="241" t="s">
        <v>378</v>
      </c>
    </row>
    <row r="159" spans="1:47" s="2" customFormat="1" ht="12">
      <c r="A159" s="40"/>
      <c r="B159" s="41"/>
      <c r="C159" s="42"/>
      <c r="D159" s="243" t="s">
        <v>197</v>
      </c>
      <c r="E159" s="42"/>
      <c r="F159" s="244" t="s">
        <v>377</v>
      </c>
      <c r="G159" s="42"/>
      <c r="H159" s="42"/>
      <c r="I159" s="150"/>
      <c r="J159" s="42"/>
      <c r="K159" s="42"/>
      <c r="L159" s="46"/>
      <c r="M159" s="245"/>
      <c r="N159" s="246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8" t="s">
        <v>197</v>
      </c>
      <c r="AU159" s="18" t="s">
        <v>87</v>
      </c>
    </row>
    <row r="160" spans="1:51" s="13" customFormat="1" ht="12">
      <c r="A160" s="13"/>
      <c r="B160" s="247"/>
      <c r="C160" s="248"/>
      <c r="D160" s="243" t="s">
        <v>199</v>
      </c>
      <c r="E160" s="249" t="s">
        <v>32</v>
      </c>
      <c r="F160" s="250" t="s">
        <v>679</v>
      </c>
      <c r="G160" s="248"/>
      <c r="H160" s="251">
        <v>2738.4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7" t="s">
        <v>199</v>
      </c>
      <c r="AU160" s="257" t="s">
        <v>87</v>
      </c>
      <c r="AV160" s="13" t="s">
        <v>87</v>
      </c>
      <c r="AW160" s="13" t="s">
        <v>39</v>
      </c>
      <c r="AX160" s="13" t="s">
        <v>85</v>
      </c>
      <c r="AY160" s="257" t="s">
        <v>188</v>
      </c>
    </row>
    <row r="161" spans="1:51" s="13" customFormat="1" ht="12">
      <c r="A161" s="13"/>
      <c r="B161" s="247"/>
      <c r="C161" s="248"/>
      <c r="D161" s="243" t="s">
        <v>199</v>
      </c>
      <c r="E161" s="248"/>
      <c r="F161" s="250" t="s">
        <v>680</v>
      </c>
      <c r="G161" s="248"/>
      <c r="H161" s="251">
        <v>2765.784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7" t="s">
        <v>199</v>
      </c>
      <c r="AU161" s="257" t="s">
        <v>87</v>
      </c>
      <c r="AV161" s="13" t="s">
        <v>87</v>
      </c>
      <c r="AW161" s="13" t="s">
        <v>4</v>
      </c>
      <c r="AX161" s="13" t="s">
        <v>85</v>
      </c>
      <c r="AY161" s="257" t="s">
        <v>188</v>
      </c>
    </row>
    <row r="162" spans="1:65" s="2" customFormat="1" ht="21.75" customHeight="1">
      <c r="A162" s="40"/>
      <c r="B162" s="41"/>
      <c r="C162" s="230" t="s">
        <v>310</v>
      </c>
      <c r="D162" s="230" t="s">
        <v>190</v>
      </c>
      <c r="E162" s="231" t="s">
        <v>381</v>
      </c>
      <c r="F162" s="232" t="s">
        <v>382</v>
      </c>
      <c r="G162" s="233" t="s">
        <v>213</v>
      </c>
      <c r="H162" s="234">
        <v>728.5</v>
      </c>
      <c r="I162" s="235"/>
      <c r="J162" s="236">
        <f>ROUND(I162*H162,2)</f>
        <v>0</v>
      </c>
      <c r="K162" s="232" t="s">
        <v>194</v>
      </c>
      <c r="L162" s="46"/>
      <c r="M162" s="237" t="s">
        <v>32</v>
      </c>
      <c r="N162" s="238" t="s">
        <v>49</v>
      </c>
      <c r="O162" s="86"/>
      <c r="P162" s="239">
        <f>O162*H162</f>
        <v>0</v>
      </c>
      <c r="Q162" s="239">
        <v>0.1554</v>
      </c>
      <c r="R162" s="239">
        <f>Q162*H162</f>
        <v>113.20890000000001</v>
      </c>
      <c r="S162" s="239">
        <v>0</v>
      </c>
      <c r="T162" s="24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1" t="s">
        <v>195</v>
      </c>
      <c r="AT162" s="241" t="s">
        <v>190</v>
      </c>
      <c r="AU162" s="241" t="s">
        <v>87</v>
      </c>
      <c r="AY162" s="18" t="s">
        <v>188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8" t="s">
        <v>85</v>
      </c>
      <c r="BK162" s="242">
        <f>ROUND(I162*H162,2)</f>
        <v>0</v>
      </c>
      <c r="BL162" s="18" t="s">
        <v>195</v>
      </c>
      <c r="BM162" s="241" t="s">
        <v>681</v>
      </c>
    </row>
    <row r="163" spans="1:47" s="2" customFormat="1" ht="12">
      <c r="A163" s="40"/>
      <c r="B163" s="41"/>
      <c r="C163" s="42"/>
      <c r="D163" s="243" t="s">
        <v>197</v>
      </c>
      <c r="E163" s="42"/>
      <c r="F163" s="244" t="s">
        <v>384</v>
      </c>
      <c r="G163" s="42"/>
      <c r="H163" s="42"/>
      <c r="I163" s="150"/>
      <c r="J163" s="42"/>
      <c r="K163" s="42"/>
      <c r="L163" s="46"/>
      <c r="M163" s="245"/>
      <c r="N163" s="24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197</v>
      </c>
      <c r="AU163" s="18" t="s">
        <v>87</v>
      </c>
    </row>
    <row r="164" spans="1:51" s="13" customFormat="1" ht="12">
      <c r="A164" s="13"/>
      <c r="B164" s="247"/>
      <c r="C164" s="248"/>
      <c r="D164" s="243" t="s">
        <v>199</v>
      </c>
      <c r="E164" s="249" t="s">
        <v>32</v>
      </c>
      <c r="F164" s="250" t="s">
        <v>682</v>
      </c>
      <c r="G164" s="248"/>
      <c r="H164" s="251">
        <v>728.5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199</v>
      </c>
      <c r="AU164" s="257" t="s">
        <v>87</v>
      </c>
      <c r="AV164" s="13" t="s">
        <v>87</v>
      </c>
      <c r="AW164" s="13" t="s">
        <v>39</v>
      </c>
      <c r="AX164" s="13" t="s">
        <v>85</v>
      </c>
      <c r="AY164" s="257" t="s">
        <v>188</v>
      </c>
    </row>
    <row r="165" spans="1:65" s="2" customFormat="1" ht="21.75" customHeight="1">
      <c r="A165" s="40"/>
      <c r="B165" s="41"/>
      <c r="C165" s="283" t="s">
        <v>7</v>
      </c>
      <c r="D165" s="283" t="s">
        <v>345</v>
      </c>
      <c r="E165" s="284" t="s">
        <v>389</v>
      </c>
      <c r="F165" s="285" t="s">
        <v>390</v>
      </c>
      <c r="G165" s="286" t="s">
        <v>213</v>
      </c>
      <c r="H165" s="287">
        <v>39</v>
      </c>
      <c r="I165" s="288"/>
      <c r="J165" s="289">
        <f>ROUND(I165*H165,2)</f>
        <v>0</v>
      </c>
      <c r="K165" s="285" t="s">
        <v>194</v>
      </c>
      <c r="L165" s="290"/>
      <c r="M165" s="291" t="s">
        <v>32</v>
      </c>
      <c r="N165" s="292" t="s">
        <v>49</v>
      </c>
      <c r="O165" s="86"/>
      <c r="P165" s="239">
        <f>O165*H165</f>
        <v>0</v>
      </c>
      <c r="Q165" s="239">
        <v>0.06567</v>
      </c>
      <c r="R165" s="239">
        <f>Q165*H165</f>
        <v>2.5611300000000004</v>
      </c>
      <c r="S165" s="239">
        <v>0</v>
      </c>
      <c r="T165" s="24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1" t="s">
        <v>237</v>
      </c>
      <c r="AT165" s="241" t="s">
        <v>345</v>
      </c>
      <c r="AU165" s="241" t="s">
        <v>87</v>
      </c>
      <c r="AY165" s="18" t="s">
        <v>188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8" t="s">
        <v>85</v>
      </c>
      <c r="BK165" s="242">
        <f>ROUND(I165*H165,2)</f>
        <v>0</v>
      </c>
      <c r="BL165" s="18" t="s">
        <v>195</v>
      </c>
      <c r="BM165" s="241" t="s">
        <v>683</v>
      </c>
    </row>
    <row r="166" spans="1:47" s="2" customFormat="1" ht="12">
      <c r="A166" s="40"/>
      <c r="B166" s="41"/>
      <c r="C166" s="42"/>
      <c r="D166" s="243" t="s">
        <v>197</v>
      </c>
      <c r="E166" s="42"/>
      <c r="F166" s="244" t="s">
        <v>390</v>
      </c>
      <c r="G166" s="42"/>
      <c r="H166" s="42"/>
      <c r="I166" s="150"/>
      <c r="J166" s="42"/>
      <c r="K166" s="42"/>
      <c r="L166" s="46"/>
      <c r="M166" s="245"/>
      <c r="N166" s="24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8" t="s">
        <v>197</v>
      </c>
      <c r="AU166" s="18" t="s">
        <v>87</v>
      </c>
    </row>
    <row r="167" spans="1:65" s="2" customFormat="1" ht="16.5" customHeight="1">
      <c r="A167" s="40"/>
      <c r="B167" s="41"/>
      <c r="C167" s="283" t="s">
        <v>483</v>
      </c>
      <c r="D167" s="283" t="s">
        <v>345</v>
      </c>
      <c r="E167" s="284" t="s">
        <v>386</v>
      </c>
      <c r="F167" s="285" t="s">
        <v>387</v>
      </c>
      <c r="G167" s="286" t="s">
        <v>213</v>
      </c>
      <c r="H167" s="287">
        <v>704.31</v>
      </c>
      <c r="I167" s="288"/>
      <c r="J167" s="289">
        <f>ROUND(I167*H167,2)</f>
        <v>0</v>
      </c>
      <c r="K167" s="285" t="s">
        <v>194</v>
      </c>
      <c r="L167" s="290"/>
      <c r="M167" s="291" t="s">
        <v>32</v>
      </c>
      <c r="N167" s="292" t="s">
        <v>49</v>
      </c>
      <c r="O167" s="86"/>
      <c r="P167" s="239">
        <f>O167*H167</f>
        <v>0</v>
      </c>
      <c r="Q167" s="239">
        <v>0.08</v>
      </c>
      <c r="R167" s="239">
        <f>Q167*H167</f>
        <v>56.3448</v>
      </c>
      <c r="S167" s="239">
        <v>0</v>
      </c>
      <c r="T167" s="24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1" t="s">
        <v>237</v>
      </c>
      <c r="AT167" s="241" t="s">
        <v>345</v>
      </c>
      <c r="AU167" s="241" t="s">
        <v>87</v>
      </c>
      <c r="AY167" s="18" t="s">
        <v>188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8" t="s">
        <v>85</v>
      </c>
      <c r="BK167" s="242">
        <f>ROUND(I167*H167,2)</f>
        <v>0</v>
      </c>
      <c r="BL167" s="18" t="s">
        <v>195</v>
      </c>
      <c r="BM167" s="241" t="s">
        <v>684</v>
      </c>
    </row>
    <row r="168" spans="1:47" s="2" customFormat="1" ht="12">
      <c r="A168" s="40"/>
      <c r="B168" s="41"/>
      <c r="C168" s="42"/>
      <c r="D168" s="243" t="s">
        <v>197</v>
      </c>
      <c r="E168" s="42"/>
      <c r="F168" s="244" t="s">
        <v>387</v>
      </c>
      <c r="G168" s="42"/>
      <c r="H168" s="42"/>
      <c r="I168" s="150"/>
      <c r="J168" s="42"/>
      <c r="K168" s="42"/>
      <c r="L168" s="46"/>
      <c r="M168" s="245"/>
      <c r="N168" s="246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197</v>
      </c>
      <c r="AU168" s="18" t="s">
        <v>87</v>
      </c>
    </row>
    <row r="169" spans="1:51" s="13" customFormat="1" ht="12">
      <c r="A169" s="13"/>
      <c r="B169" s="247"/>
      <c r="C169" s="248"/>
      <c r="D169" s="243" t="s">
        <v>199</v>
      </c>
      <c r="E169" s="249" t="s">
        <v>32</v>
      </c>
      <c r="F169" s="250" t="s">
        <v>685</v>
      </c>
      <c r="G169" s="248"/>
      <c r="H169" s="251">
        <v>690.5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199</v>
      </c>
      <c r="AU169" s="257" t="s">
        <v>87</v>
      </c>
      <c r="AV169" s="13" t="s">
        <v>87</v>
      </c>
      <c r="AW169" s="13" t="s">
        <v>39</v>
      </c>
      <c r="AX169" s="13" t="s">
        <v>85</v>
      </c>
      <c r="AY169" s="257" t="s">
        <v>188</v>
      </c>
    </row>
    <row r="170" spans="1:51" s="13" customFormat="1" ht="12">
      <c r="A170" s="13"/>
      <c r="B170" s="247"/>
      <c r="C170" s="248"/>
      <c r="D170" s="243" t="s">
        <v>199</v>
      </c>
      <c r="E170" s="248"/>
      <c r="F170" s="250" t="s">
        <v>686</v>
      </c>
      <c r="G170" s="248"/>
      <c r="H170" s="251">
        <v>704.31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7" t="s">
        <v>199</v>
      </c>
      <c r="AU170" s="257" t="s">
        <v>87</v>
      </c>
      <c r="AV170" s="13" t="s">
        <v>87</v>
      </c>
      <c r="AW170" s="13" t="s">
        <v>4</v>
      </c>
      <c r="AX170" s="13" t="s">
        <v>85</v>
      </c>
      <c r="AY170" s="257" t="s">
        <v>188</v>
      </c>
    </row>
    <row r="171" spans="1:65" s="2" customFormat="1" ht="16.5" customHeight="1">
      <c r="A171" s="40"/>
      <c r="B171" s="41"/>
      <c r="C171" s="283" t="s">
        <v>619</v>
      </c>
      <c r="D171" s="283" t="s">
        <v>345</v>
      </c>
      <c r="E171" s="284" t="s">
        <v>687</v>
      </c>
      <c r="F171" s="285" t="s">
        <v>688</v>
      </c>
      <c r="G171" s="286" t="s">
        <v>213</v>
      </c>
      <c r="H171" s="287">
        <v>38</v>
      </c>
      <c r="I171" s="288"/>
      <c r="J171" s="289">
        <f>ROUND(I171*H171,2)</f>
        <v>0</v>
      </c>
      <c r="K171" s="285" t="s">
        <v>32</v>
      </c>
      <c r="L171" s="290"/>
      <c r="M171" s="291" t="s">
        <v>32</v>
      </c>
      <c r="N171" s="292" t="s">
        <v>49</v>
      </c>
      <c r="O171" s="86"/>
      <c r="P171" s="239">
        <f>O171*H171</f>
        <v>0</v>
      </c>
      <c r="Q171" s="239">
        <v>0.08</v>
      </c>
      <c r="R171" s="239">
        <f>Q171*H171</f>
        <v>3.04</v>
      </c>
      <c r="S171" s="239">
        <v>0</v>
      </c>
      <c r="T171" s="24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1" t="s">
        <v>237</v>
      </c>
      <c r="AT171" s="241" t="s">
        <v>345</v>
      </c>
      <c r="AU171" s="241" t="s">
        <v>87</v>
      </c>
      <c r="AY171" s="18" t="s">
        <v>188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8" t="s">
        <v>85</v>
      </c>
      <c r="BK171" s="242">
        <f>ROUND(I171*H171,2)</f>
        <v>0</v>
      </c>
      <c r="BL171" s="18" t="s">
        <v>195</v>
      </c>
      <c r="BM171" s="241" t="s">
        <v>689</v>
      </c>
    </row>
    <row r="172" spans="1:47" s="2" customFormat="1" ht="12">
      <c r="A172" s="40"/>
      <c r="B172" s="41"/>
      <c r="C172" s="42"/>
      <c r="D172" s="243" t="s">
        <v>197</v>
      </c>
      <c r="E172" s="42"/>
      <c r="F172" s="244" t="s">
        <v>688</v>
      </c>
      <c r="G172" s="42"/>
      <c r="H172" s="42"/>
      <c r="I172" s="150"/>
      <c r="J172" s="42"/>
      <c r="K172" s="42"/>
      <c r="L172" s="46"/>
      <c r="M172" s="245"/>
      <c r="N172" s="246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8" t="s">
        <v>197</v>
      </c>
      <c r="AU172" s="18" t="s">
        <v>87</v>
      </c>
    </row>
    <row r="173" spans="1:65" s="2" customFormat="1" ht="21.75" customHeight="1">
      <c r="A173" s="40"/>
      <c r="B173" s="41"/>
      <c r="C173" s="230" t="s">
        <v>690</v>
      </c>
      <c r="D173" s="230" t="s">
        <v>190</v>
      </c>
      <c r="E173" s="231" t="s">
        <v>691</v>
      </c>
      <c r="F173" s="232" t="s">
        <v>692</v>
      </c>
      <c r="G173" s="233" t="s">
        <v>213</v>
      </c>
      <c r="H173" s="234">
        <v>368</v>
      </c>
      <c r="I173" s="235"/>
      <c r="J173" s="236">
        <f>ROUND(I173*H173,2)</f>
        <v>0</v>
      </c>
      <c r="K173" s="232" t="s">
        <v>194</v>
      </c>
      <c r="L173" s="46"/>
      <c r="M173" s="237" t="s">
        <v>32</v>
      </c>
      <c r="N173" s="238" t="s">
        <v>49</v>
      </c>
      <c r="O173" s="86"/>
      <c r="P173" s="239">
        <f>O173*H173</f>
        <v>0</v>
      </c>
      <c r="Q173" s="239">
        <v>0.1295</v>
      </c>
      <c r="R173" s="239">
        <f>Q173*H173</f>
        <v>47.656</v>
      </c>
      <c r="S173" s="239">
        <v>0</v>
      </c>
      <c r="T173" s="24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1" t="s">
        <v>195</v>
      </c>
      <c r="AT173" s="241" t="s">
        <v>190</v>
      </c>
      <c r="AU173" s="241" t="s">
        <v>87</v>
      </c>
      <c r="AY173" s="18" t="s">
        <v>188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8" t="s">
        <v>85</v>
      </c>
      <c r="BK173" s="242">
        <f>ROUND(I173*H173,2)</f>
        <v>0</v>
      </c>
      <c r="BL173" s="18" t="s">
        <v>195</v>
      </c>
      <c r="BM173" s="241" t="s">
        <v>693</v>
      </c>
    </row>
    <row r="174" spans="1:47" s="2" customFormat="1" ht="12">
      <c r="A174" s="40"/>
      <c r="B174" s="41"/>
      <c r="C174" s="42"/>
      <c r="D174" s="243" t="s">
        <v>197</v>
      </c>
      <c r="E174" s="42"/>
      <c r="F174" s="244" t="s">
        <v>694</v>
      </c>
      <c r="G174" s="42"/>
      <c r="H174" s="42"/>
      <c r="I174" s="150"/>
      <c r="J174" s="42"/>
      <c r="K174" s="42"/>
      <c r="L174" s="46"/>
      <c r="M174" s="245"/>
      <c r="N174" s="246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197</v>
      </c>
      <c r="AU174" s="18" t="s">
        <v>87</v>
      </c>
    </row>
    <row r="175" spans="1:65" s="2" customFormat="1" ht="16.5" customHeight="1">
      <c r="A175" s="40"/>
      <c r="B175" s="41"/>
      <c r="C175" s="283" t="s">
        <v>695</v>
      </c>
      <c r="D175" s="283" t="s">
        <v>345</v>
      </c>
      <c r="E175" s="284" t="s">
        <v>696</v>
      </c>
      <c r="F175" s="285" t="s">
        <v>697</v>
      </c>
      <c r="G175" s="286" t="s">
        <v>213</v>
      </c>
      <c r="H175" s="287">
        <v>375.36</v>
      </c>
      <c r="I175" s="288"/>
      <c r="J175" s="289">
        <f>ROUND(I175*H175,2)</f>
        <v>0</v>
      </c>
      <c r="K175" s="285" t="s">
        <v>194</v>
      </c>
      <c r="L175" s="290"/>
      <c r="M175" s="291" t="s">
        <v>32</v>
      </c>
      <c r="N175" s="292" t="s">
        <v>49</v>
      </c>
      <c r="O175" s="86"/>
      <c r="P175" s="239">
        <f>O175*H175</f>
        <v>0</v>
      </c>
      <c r="Q175" s="239">
        <v>0.0335</v>
      </c>
      <c r="R175" s="239">
        <f>Q175*H175</f>
        <v>12.574560000000002</v>
      </c>
      <c r="S175" s="239">
        <v>0</v>
      </c>
      <c r="T175" s="24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1" t="s">
        <v>237</v>
      </c>
      <c r="AT175" s="241" t="s">
        <v>345</v>
      </c>
      <c r="AU175" s="241" t="s">
        <v>87</v>
      </c>
      <c r="AY175" s="18" t="s">
        <v>188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8" t="s">
        <v>85</v>
      </c>
      <c r="BK175" s="242">
        <f>ROUND(I175*H175,2)</f>
        <v>0</v>
      </c>
      <c r="BL175" s="18" t="s">
        <v>195</v>
      </c>
      <c r="BM175" s="241" t="s">
        <v>698</v>
      </c>
    </row>
    <row r="176" spans="1:47" s="2" customFormat="1" ht="12">
      <c r="A176" s="40"/>
      <c r="B176" s="41"/>
      <c r="C176" s="42"/>
      <c r="D176" s="243" t="s">
        <v>197</v>
      </c>
      <c r="E176" s="42"/>
      <c r="F176" s="244" t="s">
        <v>697</v>
      </c>
      <c r="G176" s="42"/>
      <c r="H176" s="42"/>
      <c r="I176" s="150"/>
      <c r="J176" s="42"/>
      <c r="K176" s="42"/>
      <c r="L176" s="46"/>
      <c r="M176" s="245"/>
      <c r="N176" s="24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8" t="s">
        <v>197</v>
      </c>
      <c r="AU176" s="18" t="s">
        <v>87</v>
      </c>
    </row>
    <row r="177" spans="1:51" s="13" customFormat="1" ht="12">
      <c r="A177" s="13"/>
      <c r="B177" s="247"/>
      <c r="C177" s="248"/>
      <c r="D177" s="243" t="s">
        <v>199</v>
      </c>
      <c r="E177" s="248"/>
      <c r="F177" s="250" t="s">
        <v>699</v>
      </c>
      <c r="G177" s="248"/>
      <c r="H177" s="251">
        <v>375.36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7" t="s">
        <v>199</v>
      </c>
      <c r="AU177" s="257" t="s">
        <v>87</v>
      </c>
      <c r="AV177" s="13" t="s">
        <v>87</v>
      </c>
      <c r="AW177" s="13" t="s">
        <v>4</v>
      </c>
      <c r="AX177" s="13" t="s">
        <v>85</v>
      </c>
      <c r="AY177" s="257" t="s">
        <v>188</v>
      </c>
    </row>
    <row r="178" spans="1:63" s="12" customFormat="1" ht="22.8" customHeight="1">
      <c r="A178" s="12"/>
      <c r="B178" s="214"/>
      <c r="C178" s="215"/>
      <c r="D178" s="216" t="s">
        <v>77</v>
      </c>
      <c r="E178" s="228" t="s">
        <v>392</v>
      </c>
      <c r="F178" s="228" t="s">
        <v>393</v>
      </c>
      <c r="G178" s="215"/>
      <c r="H178" s="215"/>
      <c r="I178" s="218"/>
      <c r="J178" s="229">
        <f>BK178</f>
        <v>0</v>
      </c>
      <c r="K178" s="215"/>
      <c r="L178" s="220"/>
      <c r="M178" s="221"/>
      <c r="N178" s="222"/>
      <c r="O178" s="222"/>
      <c r="P178" s="223">
        <f>SUM(P179:P180)</f>
        <v>0</v>
      </c>
      <c r="Q178" s="222"/>
      <c r="R178" s="223">
        <f>SUM(R179:R180)</f>
        <v>0</v>
      </c>
      <c r="S178" s="222"/>
      <c r="T178" s="224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5" t="s">
        <v>85</v>
      </c>
      <c r="AT178" s="226" t="s">
        <v>77</v>
      </c>
      <c r="AU178" s="226" t="s">
        <v>85</v>
      </c>
      <c r="AY178" s="225" t="s">
        <v>188</v>
      </c>
      <c r="BK178" s="227">
        <f>SUM(BK179:BK180)</f>
        <v>0</v>
      </c>
    </row>
    <row r="179" spans="1:65" s="2" customFormat="1" ht="21.75" customHeight="1">
      <c r="A179" s="40"/>
      <c r="B179" s="41"/>
      <c r="C179" s="230" t="s">
        <v>700</v>
      </c>
      <c r="D179" s="230" t="s">
        <v>190</v>
      </c>
      <c r="E179" s="231" t="s">
        <v>394</v>
      </c>
      <c r="F179" s="232" t="s">
        <v>395</v>
      </c>
      <c r="G179" s="233" t="s">
        <v>251</v>
      </c>
      <c r="H179" s="234">
        <v>617.199</v>
      </c>
      <c r="I179" s="235"/>
      <c r="J179" s="236">
        <f>ROUND(I179*H179,2)</f>
        <v>0</v>
      </c>
      <c r="K179" s="232" t="s">
        <v>194</v>
      </c>
      <c r="L179" s="46"/>
      <c r="M179" s="237" t="s">
        <v>32</v>
      </c>
      <c r="N179" s="238" t="s">
        <v>49</v>
      </c>
      <c r="O179" s="86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1" t="s">
        <v>195</v>
      </c>
      <c r="AT179" s="241" t="s">
        <v>190</v>
      </c>
      <c r="AU179" s="241" t="s">
        <v>87</v>
      </c>
      <c r="AY179" s="18" t="s">
        <v>188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8" t="s">
        <v>85</v>
      </c>
      <c r="BK179" s="242">
        <f>ROUND(I179*H179,2)</f>
        <v>0</v>
      </c>
      <c r="BL179" s="18" t="s">
        <v>195</v>
      </c>
      <c r="BM179" s="241" t="s">
        <v>396</v>
      </c>
    </row>
    <row r="180" spans="1:47" s="2" customFormat="1" ht="12">
      <c r="A180" s="40"/>
      <c r="B180" s="41"/>
      <c r="C180" s="42"/>
      <c r="D180" s="243" t="s">
        <v>197</v>
      </c>
      <c r="E180" s="42"/>
      <c r="F180" s="244" t="s">
        <v>397</v>
      </c>
      <c r="G180" s="42"/>
      <c r="H180" s="42"/>
      <c r="I180" s="150"/>
      <c r="J180" s="42"/>
      <c r="K180" s="42"/>
      <c r="L180" s="46"/>
      <c r="M180" s="245"/>
      <c r="N180" s="246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197</v>
      </c>
      <c r="AU180" s="18" t="s">
        <v>87</v>
      </c>
    </row>
    <row r="181" spans="1:63" s="12" customFormat="1" ht="25.9" customHeight="1">
      <c r="A181" s="12"/>
      <c r="B181" s="214"/>
      <c r="C181" s="215"/>
      <c r="D181" s="216" t="s">
        <v>77</v>
      </c>
      <c r="E181" s="217" t="s">
        <v>398</v>
      </c>
      <c r="F181" s="217" t="s">
        <v>399</v>
      </c>
      <c r="G181" s="215"/>
      <c r="H181" s="215"/>
      <c r="I181" s="218"/>
      <c r="J181" s="219">
        <f>BK181</f>
        <v>0</v>
      </c>
      <c r="K181" s="215"/>
      <c r="L181" s="220"/>
      <c r="M181" s="221"/>
      <c r="N181" s="222"/>
      <c r="O181" s="222"/>
      <c r="P181" s="223">
        <f>P182</f>
        <v>0</v>
      </c>
      <c r="Q181" s="222"/>
      <c r="R181" s="223">
        <f>R182</f>
        <v>0</v>
      </c>
      <c r="S181" s="222"/>
      <c r="T181" s="224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5" t="s">
        <v>87</v>
      </c>
      <c r="AT181" s="226" t="s">
        <v>77</v>
      </c>
      <c r="AU181" s="226" t="s">
        <v>78</v>
      </c>
      <c r="AY181" s="225" t="s">
        <v>188</v>
      </c>
      <c r="BK181" s="227">
        <f>BK182</f>
        <v>0</v>
      </c>
    </row>
    <row r="182" spans="1:63" s="12" customFormat="1" ht="22.8" customHeight="1">
      <c r="A182" s="12"/>
      <c r="B182" s="214"/>
      <c r="C182" s="215"/>
      <c r="D182" s="216" t="s">
        <v>77</v>
      </c>
      <c r="E182" s="228" t="s">
        <v>400</v>
      </c>
      <c r="F182" s="228" t="s">
        <v>401</v>
      </c>
      <c r="G182" s="215"/>
      <c r="H182" s="215"/>
      <c r="I182" s="218"/>
      <c r="J182" s="229">
        <f>BK182</f>
        <v>0</v>
      </c>
      <c r="K182" s="215"/>
      <c r="L182" s="220"/>
      <c r="M182" s="221"/>
      <c r="N182" s="222"/>
      <c r="O182" s="222"/>
      <c r="P182" s="223">
        <f>SUM(P183:P184)</f>
        <v>0</v>
      </c>
      <c r="Q182" s="222"/>
      <c r="R182" s="223">
        <f>SUM(R183:R184)</f>
        <v>0</v>
      </c>
      <c r="S182" s="222"/>
      <c r="T182" s="224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5" t="s">
        <v>87</v>
      </c>
      <c r="AT182" s="226" t="s">
        <v>77</v>
      </c>
      <c r="AU182" s="226" t="s">
        <v>85</v>
      </c>
      <c r="AY182" s="225" t="s">
        <v>188</v>
      </c>
      <c r="BK182" s="227">
        <f>SUM(BK183:BK184)</f>
        <v>0</v>
      </c>
    </row>
    <row r="183" spans="1:65" s="2" customFormat="1" ht="21.75" customHeight="1">
      <c r="A183" s="40"/>
      <c r="B183" s="41"/>
      <c r="C183" s="230" t="s">
        <v>701</v>
      </c>
      <c r="D183" s="230" t="s">
        <v>402</v>
      </c>
      <c r="E183" s="231" t="s">
        <v>702</v>
      </c>
      <c r="F183" s="232" t="s">
        <v>404</v>
      </c>
      <c r="G183" s="233" t="s">
        <v>213</v>
      </c>
      <c r="H183" s="234">
        <v>10</v>
      </c>
      <c r="I183" s="235"/>
      <c r="J183" s="236">
        <f>ROUND(I183*H183,2)</f>
        <v>0</v>
      </c>
      <c r="K183" s="232" t="s">
        <v>32</v>
      </c>
      <c r="L183" s="46"/>
      <c r="M183" s="237" t="s">
        <v>32</v>
      </c>
      <c r="N183" s="238" t="s">
        <v>49</v>
      </c>
      <c r="O183" s="86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1" t="s">
        <v>285</v>
      </c>
      <c r="AT183" s="241" t="s">
        <v>190</v>
      </c>
      <c r="AU183" s="241" t="s">
        <v>87</v>
      </c>
      <c r="AY183" s="18" t="s">
        <v>188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8" t="s">
        <v>85</v>
      </c>
      <c r="BK183" s="242">
        <f>ROUND(I183*H183,2)</f>
        <v>0</v>
      </c>
      <c r="BL183" s="18" t="s">
        <v>285</v>
      </c>
      <c r="BM183" s="241" t="s">
        <v>405</v>
      </c>
    </row>
    <row r="184" spans="1:47" s="2" customFormat="1" ht="12">
      <c r="A184" s="40"/>
      <c r="B184" s="41"/>
      <c r="C184" s="42"/>
      <c r="D184" s="243" t="s">
        <v>197</v>
      </c>
      <c r="E184" s="42"/>
      <c r="F184" s="244" t="s">
        <v>404</v>
      </c>
      <c r="G184" s="42"/>
      <c r="H184" s="42"/>
      <c r="I184" s="150"/>
      <c r="J184" s="42"/>
      <c r="K184" s="42"/>
      <c r="L184" s="46"/>
      <c r="M184" s="293"/>
      <c r="N184" s="294"/>
      <c r="O184" s="295"/>
      <c r="P184" s="295"/>
      <c r="Q184" s="295"/>
      <c r="R184" s="295"/>
      <c r="S184" s="295"/>
      <c r="T184" s="296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197</v>
      </c>
      <c r="AU184" s="18" t="s">
        <v>87</v>
      </c>
    </row>
    <row r="185" spans="1:31" s="2" customFormat="1" ht="6.95" customHeight="1">
      <c r="A185" s="40"/>
      <c r="B185" s="61"/>
      <c r="C185" s="62"/>
      <c r="D185" s="62"/>
      <c r="E185" s="62"/>
      <c r="F185" s="62"/>
      <c r="G185" s="62"/>
      <c r="H185" s="62"/>
      <c r="I185" s="178"/>
      <c r="J185" s="62"/>
      <c r="K185" s="62"/>
      <c r="L185" s="46"/>
      <c r="M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</row>
  </sheetData>
  <sheetProtection password="CC35" sheet="1" objects="1" scenarios="1" formatColumns="0" formatRows="0" autoFilter="0"/>
  <autoFilter ref="C98:K18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159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555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703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ROUND(J98,2)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ROUND((SUM(BE98:BE135)),2)</f>
        <v>0</v>
      </c>
      <c r="G37" s="40"/>
      <c r="H37" s="40"/>
      <c r="I37" s="167">
        <v>0.21</v>
      </c>
      <c r="J37" s="166">
        <f>ROUND(((SUM(BE98:BE135))*I37),2)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ROUND((SUM(BF98:BF135)),2)</f>
        <v>0</v>
      </c>
      <c r="G38" s="40"/>
      <c r="H38" s="40"/>
      <c r="I38" s="167">
        <v>0.15</v>
      </c>
      <c r="J38" s="166">
        <f>ROUND(((SUM(BF98:BF135))*I38),2)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ROUND((SUM(BG98:BG135)),2)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ROUND((SUM(BH98:BH135)),2)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ROUND((SUM(BI98:BI135)),2)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159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555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B1.01.03 - Vedlejší náklady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J98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488</v>
      </c>
      <c r="E68" s="192"/>
      <c r="F68" s="192"/>
      <c r="G68" s="192"/>
      <c r="H68" s="192"/>
      <c r="I68" s="193"/>
      <c r="J68" s="194">
        <f>J99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489</v>
      </c>
      <c r="E69" s="198"/>
      <c r="F69" s="198"/>
      <c r="G69" s="198"/>
      <c r="H69" s="198"/>
      <c r="I69" s="199"/>
      <c r="J69" s="200">
        <f>J100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9"/>
      <c r="C70" s="190"/>
      <c r="D70" s="191" t="s">
        <v>490</v>
      </c>
      <c r="E70" s="192"/>
      <c r="F70" s="192"/>
      <c r="G70" s="192"/>
      <c r="H70" s="192"/>
      <c r="I70" s="193"/>
      <c r="J70" s="194">
        <f>J104</f>
        <v>0</v>
      </c>
      <c r="K70" s="190"/>
      <c r="L70" s="19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6"/>
      <c r="C71" s="126"/>
      <c r="D71" s="197" t="s">
        <v>491</v>
      </c>
      <c r="E71" s="198"/>
      <c r="F71" s="198"/>
      <c r="G71" s="198"/>
      <c r="H71" s="198"/>
      <c r="I71" s="199"/>
      <c r="J71" s="200">
        <f>J105</f>
        <v>0</v>
      </c>
      <c r="K71" s="126"/>
      <c r="L71" s="20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6"/>
      <c r="C72" s="126"/>
      <c r="D72" s="197" t="s">
        <v>492</v>
      </c>
      <c r="E72" s="198"/>
      <c r="F72" s="198"/>
      <c r="G72" s="198"/>
      <c r="H72" s="198"/>
      <c r="I72" s="199"/>
      <c r="J72" s="200">
        <f>J119</f>
        <v>0</v>
      </c>
      <c r="K72" s="126"/>
      <c r="L72" s="20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6"/>
      <c r="C73" s="126"/>
      <c r="D73" s="197" t="s">
        <v>493</v>
      </c>
      <c r="E73" s="198"/>
      <c r="F73" s="198"/>
      <c r="G73" s="198"/>
      <c r="H73" s="198"/>
      <c r="I73" s="199"/>
      <c r="J73" s="200">
        <f>J129</f>
        <v>0</v>
      </c>
      <c r="K73" s="126"/>
      <c r="L73" s="20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6"/>
      <c r="C74" s="126"/>
      <c r="D74" s="197" t="s">
        <v>494</v>
      </c>
      <c r="E74" s="198"/>
      <c r="F74" s="198"/>
      <c r="G74" s="198"/>
      <c r="H74" s="198"/>
      <c r="I74" s="199"/>
      <c r="J74" s="200">
        <f>J132</f>
        <v>0</v>
      </c>
      <c r="K74" s="126"/>
      <c r="L74" s="20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178"/>
      <c r="J76" s="62"/>
      <c r="K76" s="6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181"/>
      <c r="J80" s="64"/>
      <c r="K80" s="64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4" t="s">
        <v>173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16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2" t="str">
        <f>E7</f>
        <v>II/605 Mýto</v>
      </c>
      <c r="F84" s="33"/>
      <c r="G84" s="33"/>
      <c r="H84" s="33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2"/>
      <c r="C85" s="33" t="s">
        <v>158</v>
      </c>
      <c r="D85" s="23"/>
      <c r="E85" s="23"/>
      <c r="F85" s="23"/>
      <c r="G85" s="23"/>
      <c r="H85" s="23"/>
      <c r="I85" s="141"/>
      <c r="J85" s="23"/>
      <c r="K85" s="23"/>
      <c r="L85" s="21"/>
    </row>
    <row r="86" spans="2:12" s="1" customFormat="1" ht="16.5" customHeight="1">
      <c r="B86" s="22"/>
      <c r="C86" s="23"/>
      <c r="D86" s="23"/>
      <c r="E86" s="182" t="s">
        <v>159</v>
      </c>
      <c r="F86" s="23"/>
      <c r="G86" s="23"/>
      <c r="H86" s="23"/>
      <c r="I86" s="141"/>
      <c r="J86" s="23"/>
      <c r="K86" s="23"/>
      <c r="L86" s="21"/>
    </row>
    <row r="87" spans="2:12" s="1" customFormat="1" ht="12" customHeight="1">
      <c r="B87" s="22"/>
      <c r="C87" s="33" t="s">
        <v>160</v>
      </c>
      <c r="D87" s="23"/>
      <c r="E87" s="23"/>
      <c r="F87" s="23"/>
      <c r="G87" s="23"/>
      <c r="H87" s="23"/>
      <c r="I87" s="141"/>
      <c r="J87" s="23"/>
      <c r="K87" s="23"/>
      <c r="L87" s="21"/>
    </row>
    <row r="88" spans="1:31" s="2" customFormat="1" ht="16.5" customHeight="1">
      <c r="A88" s="40"/>
      <c r="B88" s="41"/>
      <c r="C88" s="42"/>
      <c r="D88" s="42"/>
      <c r="E88" s="183" t="s">
        <v>555</v>
      </c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162</v>
      </c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E13</f>
        <v>B1.01.03 - Vedlejší náklady</v>
      </c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3" t="s">
        <v>22</v>
      </c>
      <c r="D92" s="42"/>
      <c r="E92" s="42"/>
      <c r="F92" s="28" t="str">
        <f>F16</f>
        <v>Mýto v Čechách</v>
      </c>
      <c r="G92" s="42"/>
      <c r="H92" s="42"/>
      <c r="I92" s="153" t="s">
        <v>24</v>
      </c>
      <c r="J92" s="74" t="str">
        <f>IF(J16="","",J16)</f>
        <v>4. 3. 2020</v>
      </c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3" t="s">
        <v>30</v>
      </c>
      <c r="D94" s="42"/>
      <c r="E94" s="42"/>
      <c r="F94" s="28" t="str">
        <f>E19</f>
        <v>Město Mýto</v>
      </c>
      <c r="G94" s="42"/>
      <c r="H94" s="42"/>
      <c r="I94" s="153" t="s">
        <v>37</v>
      </c>
      <c r="J94" s="38" t="str">
        <f>E25</f>
        <v>Road Project s.r.o.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3" t="s">
        <v>35</v>
      </c>
      <c r="D95" s="42"/>
      <c r="E95" s="42"/>
      <c r="F95" s="28" t="str">
        <f>IF(E22="","",E22)</f>
        <v>Vyplň údaj</v>
      </c>
      <c r="G95" s="42"/>
      <c r="H95" s="42"/>
      <c r="I95" s="153" t="s">
        <v>40</v>
      </c>
      <c r="J95" s="38" t="str">
        <f>E28</f>
        <v>Area Projekt s.r.o.</v>
      </c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202"/>
      <c r="B97" s="203"/>
      <c r="C97" s="204" t="s">
        <v>174</v>
      </c>
      <c r="D97" s="205" t="s">
        <v>63</v>
      </c>
      <c r="E97" s="205" t="s">
        <v>59</v>
      </c>
      <c r="F97" s="205" t="s">
        <v>60</v>
      </c>
      <c r="G97" s="205" t="s">
        <v>175</v>
      </c>
      <c r="H97" s="205" t="s">
        <v>176</v>
      </c>
      <c r="I97" s="206" t="s">
        <v>177</v>
      </c>
      <c r="J97" s="205" t="s">
        <v>166</v>
      </c>
      <c r="K97" s="207" t="s">
        <v>178</v>
      </c>
      <c r="L97" s="208"/>
      <c r="M97" s="94" t="s">
        <v>32</v>
      </c>
      <c r="N97" s="95" t="s">
        <v>48</v>
      </c>
      <c r="O97" s="95" t="s">
        <v>179</v>
      </c>
      <c r="P97" s="95" t="s">
        <v>180</v>
      </c>
      <c r="Q97" s="95" t="s">
        <v>181</v>
      </c>
      <c r="R97" s="95" t="s">
        <v>182</v>
      </c>
      <c r="S97" s="95" t="s">
        <v>183</v>
      </c>
      <c r="T97" s="96" t="s">
        <v>184</v>
      </c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</row>
    <row r="98" spans="1:63" s="2" customFormat="1" ht="22.8" customHeight="1">
      <c r="A98" s="40"/>
      <c r="B98" s="41"/>
      <c r="C98" s="101" t="s">
        <v>185</v>
      </c>
      <c r="D98" s="42"/>
      <c r="E98" s="42"/>
      <c r="F98" s="42"/>
      <c r="G98" s="42"/>
      <c r="H98" s="42"/>
      <c r="I98" s="150"/>
      <c r="J98" s="209">
        <f>BK98</f>
        <v>0</v>
      </c>
      <c r="K98" s="42"/>
      <c r="L98" s="46"/>
      <c r="M98" s="97"/>
      <c r="N98" s="210"/>
      <c r="O98" s="98"/>
      <c r="P98" s="211">
        <f>P99+P104</f>
        <v>0</v>
      </c>
      <c r="Q98" s="98"/>
      <c r="R98" s="211">
        <f>R99+R104</f>
        <v>0.0495</v>
      </c>
      <c r="S98" s="98"/>
      <c r="T98" s="212">
        <f>T99+T104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77</v>
      </c>
      <c r="AU98" s="18" t="s">
        <v>167</v>
      </c>
      <c r="BK98" s="213">
        <f>BK99+BK104</f>
        <v>0</v>
      </c>
    </row>
    <row r="99" spans="1:63" s="12" customFormat="1" ht="25.9" customHeight="1">
      <c r="A99" s="12"/>
      <c r="B99" s="214"/>
      <c r="C99" s="215"/>
      <c r="D99" s="216" t="s">
        <v>77</v>
      </c>
      <c r="E99" s="217" t="s">
        <v>345</v>
      </c>
      <c r="F99" s="217" t="s">
        <v>495</v>
      </c>
      <c r="G99" s="215"/>
      <c r="H99" s="215"/>
      <c r="I99" s="218"/>
      <c r="J99" s="219">
        <f>BK99</f>
        <v>0</v>
      </c>
      <c r="K99" s="215"/>
      <c r="L99" s="220"/>
      <c r="M99" s="221"/>
      <c r="N99" s="222"/>
      <c r="O99" s="222"/>
      <c r="P99" s="223">
        <f>P100</f>
        <v>0</v>
      </c>
      <c r="Q99" s="222"/>
      <c r="R99" s="223">
        <f>R100</f>
        <v>0.0495</v>
      </c>
      <c r="S99" s="222"/>
      <c r="T99" s="224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5" t="s">
        <v>95</v>
      </c>
      <c r="AT99" s="226" t="s">
        <v>77</v>
      </c>
      <c r="AU99" s="226" t="s">
        <v>78</v>
      </c>
      <c r="AY99" s="225" t="s">
        <v>188</v>
      </c>
      <c r="BK99" s="227">
        <f>BK100</f>
        <v>0</v>
      </c>
    </row>
    <row r="100" spans="1:63" s="12" customFormat="1" ht="22.8" customHeight="1">
      <c r="A100" s="12"/>
      <c r="B100" s="214"/>
      <c r="C100" s="215"/>
      <c r="D100" s="216" t="s">
        <v>77</v>
      </c>
      <c r="E100" s="228" t="s">
        <v>496</v>
      </c>
      <c r="F100" s="228" t="s">
        <v>497</v>
      </c>
      <c r="G100" s="215"/>
      <c r="H100" s="215"/>
      <c r="I100" s="218"/>
      <c r="J100" s="229">
        <f>BK100</f>
        <v>0</v>
      </c>
      <c r="K100" s="215"/>
      <c r="L100" s="220"/>
      <c r="M100" s="221"/>
      <c r="N100" s="222"/>
      <c r="O100" s="222"/>
      <c r="P100" s="223">
        <f>SUM(P101:P103)</f>
        <v>0</v>
      </c>
      <c r="Q100" s="222"/>
      <c r="R100" s="223">
        <f>SUM(R101:R103)</f>
        <v>0.0495</v>
      </c>
      <c r="S100" s="222"/>
      <c r="T100" s="224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5" t="s">
        <v>95</v>
      </c>
      <c r="AT100" s="226" t="s">
        <v>77</v>
      </c>
      <c r="AU100" s="226" t="s">
        <v>85</v>
      </c>
      <c r="AY100" s="225" t="s">
        <v>188</v>
      </c>
      <c r="BK100" s="227">
        <f>SUM(BK101:BK103)</f>
        <v>0</v>
      </c>
    </row>
    <row r="101" spans="1:65" s="2" customFormat="1" ht="16.5" customHeight="1">
      <c r="A101" s="40"/>
      <c r="B101" s="41"/>
      <c r="C101" s="230" t="s">
        <v>85</v>
      </c>
      <c r="D101" s="230" t="s">
        <v>190</v>
      </c>
      <c r="E101" s="231" t="s">
        <v>498</v>
      </c>
      <c r="F101" s="232" t="s">
        <v>499</v>
      </c>
      <c r="G101" s="233" t="s">
        <v>500</v>
      </c>
      <c r="H101" s="234">
        <v>5</v>
      </c>
      <c r="I101" s="235"/>
      <c r="J101" s="236">
        <f>ROUND(I101*H101,2)</f>
        <v>0</v>
      </c>
      <c r="K101" s="232" t="s">
        <v>194</v>
      </c>
      <c r="L101" s="46"/>
      <c r="M101" s="237" t="s">
        <v>32</v>
      </c>
      <c r="N101" s="238" t="s">
        <v>49</v>
      </c>
      <c r="O101" s="86"/>
      <c r="P101" s="239">
        <f>O101*H101</f>
        <v>0</v>
      </c>
      <c r="Q101" s="239">
        <v>0.0099</v>
      </c>
      <c r="R101" s="239">
        <f>Q101*H101</f>
        <v>0.0495</v>
      </c>
      <c r="S101" s="239">
        <v>0</v>
      </c>
      <c r="T101" s="24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1" t="s">
        <v>413</v>
      </c>
      <c r="AT101" s="241" t="s">
        <v>190</v>
      </c>
      <c r="AU101" s="241" t="s">
        <v>87</v>
      </c>
      <c r="AY101" s="18" t="s">
        <v>188</v>
      </c>
      <c r="BE101" s="242">
        <f>IF(N101="základní",J101,0)</f>
        <v>0</v>
      </c>
      <c r="BF101" s="242">
        <f>IF(N101="snížená",J101,0)</f>
        <v>0</v>
      </c>
      <c r="BG101" s="242">
        <f>IF(N101="zákl. přenesená",J101,0)</f>
        <v>0</v>
      </c>
      <c r="BH101" s="242">
        <f>IF(N101="sníž. přenesená",J101,0)</f>
        <v>0</v>
      </c>
      <c r="BI101" s="242">
        <f>IF(N101="nulová",J101,0)</f>
        <v>0</v>
      </c>
      <c r="BJ101" s="18" t="s">
        <v>85</v>
      </c>
      <c r="BK101" s="242">
        <f>ROUND(I101*H101,2)</f>
        <v>0</v>
      </c>
      <c r="BL101" s="18" t="s">
        <v>413</v>
      </c>
      <c r="BM101" s="241" t="s">
        <v>704</v>
      </c>
    </row>
    <row r="102" spans="1:47" s="2" customFormat="1" ht="12">
      <c r="A102" s="40"/>
      <c r="B102" s="41"/>
      <c r="C102" s="42"/>
      <c r="D102" s="243" t="s">
        <v>197</v>
      </c>
      <c r="E102" s="42"/>
      <c r="F102" s="244" t="s">
        <v>502</v>
      </c>
      <c r="G102" s="42"/>
      <c r="H102" s="42"/>
      <c r="I102" s="150"/>
      <c r="J102" s="42"/>
      <c r="K102" s="42"/>
      <c r="L102" s="46"/>
      <c r="M102" s="245"/>
      <c r="N102" s="24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8" t="s">
        <v>197</v>
      </c>
      <c r="AU102" s="18" t="s">
        <v>87</v>
      </c>
    </row>
    <row r="103" spans="1:51" s="13" customFormat="1" ht="12">
      <c r="A103" s="13"/>
      <c r="B103" s="247"/>
      <c r="C103" s="248"/>
      <c r="D103" s="243" t="s">
        <v>199</v>
      </c>
      <c r="E103" s="249" t="s">
        <v>32</v>
      </c>
      <c r="F103" s="250" t="s">
        <v>503</v>
      </c>
      <c r="G103" s="248"/>
      <c r="H103" s="251">
        <v>5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7" t="s">
        <v>199</v>
      </c>
      <c r="AU103" s="257" t="s">
        <v>87</v>
      </c>
      <c r="AV103" s="13" t="s">
        <v>87</v>
      </c>
      <c r="AW103" s="13" t="s">
        <v>39</v>
      </c>
      <c r="AX103" s="13" t="s">
        <v>85</v>
      </c>
      <c r="AY103" s="257" t="s">
        <v>188</v>
      </c>
    </row>
    <row r="104" spans="1:63" s="12" customFormat="1" ht="25.9" customHeight="1">
      <c r="A104" s="12"/>
      <c r="B104" s="214"/>
      <c r="C104" s="215"/>
      <c r="D104" s="216" t="s">
        <v>77</v>
      </c>
      <c r="E104" s="217" t="s">
        <v>504</v>
      </c>
      <c r="F104" s="217" t="s">
        <v>505</v>
      </c>
      <c r="G104" s="215"/>
      <c r="H104" s="215"/>
      <c r="I104" s="218"/>
      <c r="J104" s="219">
        <f>BK104</f>
        <v>0</v>
      </c>
      <c r="K104" s="215"/>
      <c r="L104" s="220"/>
      <c r="M104" s="221"/>
      <c r="N104" s="222"/>
      <c r="O104" s="222"/>
      <c r="P104" s="223">
        <f>P105+P119+P129+P132</f>
        <v>0</v>
      </c>
      <c r="Q104" s="222"/>
      <c r="R104" s="223">
        <f>R105+R119+R129+R132</f>
        <v>0</v>
      </c>
      <c r="S104" s="222"/>
      <c r="T104" s="224">
        <f>T105+T119+T129+T132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5" t="s">
        <v>217</v>
      </c>
      <c r="AT104" s="226" t="s">
        <v>77</v>
      </c>
      <c r="AU104" s="226" t="s">
        <v>78</v>
      </c>
      <c r="AY104" s="225" t="s">
        <v>188</v>
      </c>
      <c r="BK104" s="227">
        <f>BK105+BK119+BK129+BK132</f>
        <v>0</v>
      </c>
    </row>
    <row r="105" spans="1:63" s="12" customFormat="1" ht="22.8" customHeight="1">
      <c r="A105" s="12"/>
      <c r="B105" s="214"/>
      <c r="C105" s="215"/>
      <c r="D105" s="216" t="s">
        <v>77</v>
      </c>
      <c r="E105" s="228" t="s">
        <v>506</v>
      </c>
      <c r="F105" s="228" t="s">
        <v>507</v>
      </c>
      <c r="G105" s="215"/>
      <c r="H105" s="215"/>
      <c r="I105" s="218"/>
      <c r="J105" s="229">
        <f>BK105</f>
        <v>0</v>
      </c>
      <c r="K105" s="215"/>
      <c r="L105" s="220"/>
      <c r="M105" s="221"/>
      <c r="N105" s="222"/>
      <c r="O105" s="222"/>
      <c r="P105" s="223">
        <f>SUM(P106:P118)</f>
        <v>0</v>
      </c>
      <c r="Q105" s="222"/>
      <c r="R105" s="223">
        <f>SUM(R106:R118)</f>
        <v>0</v>
      </c>
      <c r="S105" s="222"/>
      <c r="T105" s="224">
        <f>SUM(T106:T118)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5" t="s">
        <v>217</v>
      </c>
      <c r="AT105" s="226" t="s">
        <v>77</v>
      </c>
      <c r="AU105" s="226" t="s">
        <v>85</v>
      </c>
      <c r="AY105" s="225" t="s">
        <v>188</v>
      </c>
      <c r="BK105" s="227">
        <f>SUM(BK106:BK118)</f>
        <v>0</v>
      </c>
    </row>
    <row r="106" spans="1:65" s="2" customFormat="1" ht="16.5" customHeight="1">
      <c r="A106" s="40"/>
      <c r="B106" s="41"/>
      <c r="C106" s="230" t="s">
        <v>87</v>
      </c>
      <c r="D106" s="230" t="s">
        <v>190</v>
      </c>
      <c r="E106" s="231" t="s">
        <v>508</v>
      </c>
      <c r="F106" s="232" t="s">
        <v>509</v>
      </c>
      <c r="G106" s="233" t="s">
        <v>510</v>
      </c>
      <c r="H106" s="234">
        <v>1</v>
      </c>
      <c r="I106" s="235"/>
      <c r="J106" s="236">
        <f>ROUND(I106*H106,2)</f>
        <v>0</v>
      </c>
      <c r="K106" s="232" t="s">
        <v>194</v>
      </c>
      <c r="L106" s="46"/>
      <c r="M106" s="237" t="s">
        <v>32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511</v>
      </c>
      <c r="AT106" s="241" t="s">
        <v>190</v>
      </c>
      <c r="AU106" s="241" t="s">
        <v>87</v>
      </c>
      <c r="AY106" s="18" t="s">
        <v>188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8" t="s">
        <v>85</v>
      </c>
      <c r="BK106" s="242">
        <f>ROUND(I106*H106,2)</f>
        <v>0</v>
      </c>
      <c r="BL106" s="18" t="s">
        <v>511</v>
      </c>
      <c r="BM106" s="241" t="s">
        <v>705</v>
      </c>
    </row>
    <row r="107" spans="1:47" s="2" customFormat="1" ht="12">
      <c r="A107" s="40"/>
      <c r="B107" s="41"/>
      <c r="C107" s="42"/>
      <c r="D107" s="243" t="s">
        <v>197</v>
      </c>
      <c r="E107" s="42"/>
      <c r="F107" s="244" t="s">
        <v>509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197</v>
      </c>
      <c r="AU107" s="18" t="s">
        <v>87</v>
      </c>
    </row>
    <row r="108" spans="1:47" s="2" customFormat="1" ht="12">
      <c r="A108" s="40"/>
      <c r="B108" s="41"/>
      <c r="C108" s="42"/>
      <c r="D108" s="243" t="s">
        <v>302</v>
      </c>
      <c r="E108" s="42"/>
      <c r="F108" s="279" t="s">
        <v>513</v>
      </c>
      <c r="G108" s="42"/>
      <c r="H108" s="42"/>
      <c r="I108" s="150"/>
      <c r="J108" s="42"/>
      <c r="K108" s="42"/>
      <c r="L108" s="46"/>
      <c r="M108" s="245"/>
      <c r="N108" s="24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8" t="s">
        <v>302</v>
      </c>
      <c r="AU108" s="18" t="s">
        <v>87</v>
      </c>
    </row>
    <row r="109" spans="1:65" s="2" customFormat="1" ht="16.5" customHeight="1">
      <c r="A109" s="40"/>
      <c r="B109" s="41"/>
      <c r="C109" s="230" t="s">
        <v>95</v>
      </c>
      <c r="D109" s="230" t="s">
        <v>190</v>
      </c>
      <c r="E109" s="231" t="s">
        <v>514</v>
      </c>
      <c r="F109" s="232" t="s">
        <v>515</v>
      </c>
      <c r="G109" s="233" t="s">
        <v>510</v>
      </c>
      <c r="H109" s="234">
        <v>1</v>
      </c>
      <c r="I109" s="235"/>
      <c r="J109" s="236">
        <f>ROUND(I109*H109,2)</f>
        <v>0</v>
      </c>
      <c r="K109" s="232" t="s">
        <v>194</v>
      </c>
      <c r="L109" s="46"/>
      <c r="M109" s="237" t="s">
        <v>32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511</v>
      </c>
      <c r="AT109" s="241" t="s">
        <v>190</v>
      </c>
      <c r="AU109" s="241" t="s">
        <v>87</v>
      </c>
      <c r="AY109" s="18" t="s">
        <v>188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8" t="s">
        <v>85</v>
      </c>
      <c r="BK109" s="242">
        <f>ROUND(I109*H109,2)</f>
        <v>0</v>
      </c>
      <c r="BL109" s="18" t="s">
        <v>511</v>
      </c>
      <c r="BM109" s="241" t="s">
        <v>706</v>
      </c>
    </row>
    <row r="110" spans="1:47" s="2" customFormat="1" ht="12">
      <c r="A110" s="40"/>
      <c r="B110" s="41"/>
      <c r="C110" s="42"/>
      <c r="D110" s="243" t="s">
        <v>197</v>
      </c>
      <c r="E110" s="42"/>
      <c r="F110" s="244" t="s">
        <v>515</v>
      </c>
      <c r="G110" s="42"/>
      <c r="H110" s="42"/>
      <c r="I110" s="150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197</v>
      </c>
      <c r="AU110" s="18" t="s">
        <v>87</v>
      </c>
    </row>
    <row r="111" spans="1:65" s="2" customFormat="1" ht="16.5" customHeight="1">
      <c r="A111" s="40"/>
      <c r="B111" s="41"/>
      <c r="C111" s="230" t="s">
        <v>195</v>
      </c>
      <c r="D111" s="230" t="s">
        <v>190</v>
      </c>
      <c r="E111" s="231" t="s">
        <v>707</v>
      </c>
      <c r="F111" s="232" t="s">
        <v>518</v>
      </c>
      <c r="G111" s="233" t="s">
        <v>510</v>
      </c>
      <c r="H111" s="234">
        <v>1</v>
      </c>
      <c r="I111" s="235"/>
      <c r="J111" s="236">
        <f>ROUND(I111*H111,2)</f>
        <v>0</v>
      </c>
      <c r="K111" s="232" t="s">
        <v>32</v>
      </c>
      <c r="L111" s="46"/>
      <c r="M111" s="237" t="s">
        <v>32</v>
      </c>
      <c r="N111" s="238" t="s">
        <v>49</v>
      </c>
      <c r="O111" s="86"/>
      <c r="P111" s="239">
        <f>O111*H111</f>
        <v>0</v>
      </c>
      <c r="Q111" s="239">
        <v>0</v>
      </c>
      <c r="R111" s="239">
        <f>Q111*H111</f>
        <v>0</v>
      </c>
      <c r="S111" s="239">
        <v>0</v>
      </c>
      <c r="T111" s="24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1" t="s">
        <v>511</v>
      </c>
      <c r="AT111" s="241" t="s">
        <v>190</v>
      </c>
      <c r="AU111" s="241" t="s">
        <v>87</v>
      </c>
      <c r="AY111" s="18" t="s">
        <v>188</v>
      </c>
      <c r="BE111" s="242">
        <f>IF(N111="základní",J111,0)</f>
        <v>0</v>
      </c>
      <c r="BF111" s="242">
        <f>IF(N111="snížená",J111,0)</f>
        <v>0</v>
      </c>
      <c r="BG111" s="242">
        <f>IF(N111="zákl. přenesená",J111,0)</f>
        <v>0</v>
      </c>
      <c r="BH111" s="242">
        <f>IF(N111="sníž. přenesená",J111,0)</f>
        <v>0</v>
      </c>
      <c r="BI111" s="242">
        <f>IF(N111="nulová",J111,0)</f>
        <v>0</v>
      </c>
      <c r="BJ111" s="18" t="s">
        <v>85</v>
      </c>
      <c r="BK111" s="242">
        <f>ROUND(I111*H111,2)</f>
        <v>0</v>
      </c>
      <c r="BL111" s="18" t="s">
        <v>511</v>
      </c>
      <c r="BM111" s="241" t="s">
        <v>708</v>
      </c>
    </row>
    <row r="112" spans="1:47" s="2" customFormat="1" ht="12">
      <c r="A112" s="40"/>
      <c r="B112" s="41"/>
      <c r="C112" s="42"/>
      <c r="D112" s="243" t="s">
        <v>197</v>
      </c>
      <c r="E112" s="42"/>
      <c r="F112" s="244" t="s">
        <v>521</v>
      </c>
      <c r="G112" s="42"/>
      <c r="H112" s="42"/>
      <c r="I112" s="150"/>
      <c r="J112" s="42"/>
      <c r="K112" s="42"/>
      <c r="L112" s="46"/>
      <c r="M112" s="245"/>
      <c r="N112" s="246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8" t="s">
        <v>197</v>
      </c>
      <c r="AU112" s="18" t="s">
        <v>87</v>
      </c>
    </row>
    <row r="113" spans="1:47" s="2" customFormat="1" ht="12">
      <c r="A113" s="40"/>
      <c r="B113" s="41"/>
      <c r="C113" s="42"/>
      <c r="D113" s="243" t="s">
        <v>302</v>
      </c>
      <c r="E113" s="42"/>
      <c r="F113" s="279" t="s">
        <v>522</v>
      </c>
      <c r="G113" s="42"/>
      <c r="H113" s="42"/>
      <c r="I113" s="150"/>
      <c r="J113" s="42"/>
      <c r="K113" s="42"/>
      <c r="L113" s="46"/>
      <c r="M113" s="245"/>
      <c r="N113" s="24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8" t="s">
        <v>302</v>
      </c>
      <c r="AU113" s="18" t="s">
        <v>87</v>
      </c>
    </row>
    <row r="114" spans="1:65" s="2" customFormat="1" ht="16.5" customHeight="1">
      <c r="A114" s="40"/>
      <c r="B114" s="41"/>
      <c r="C114" s="230" t="s">
        <v>217</v>
      </c>
      <c r="D114" s="230" t="s">
        <v>190</v>
      </c>
      <c r="E114" s="231" t="s">
        <v>523</v>
      </c>
      <c r="F114" s="232" t="s">
        <v>524</v>
      </c>
      <c r="G114" s="233" t="s">
        <v>412</v>
      </c>
      <c r="H114" s="234">
        <v>1</v>
      </c>
      <c r="I114" s="235"/>
      <c r="J114" s="236">
        <f>ROUND(I114*H114,2)</f>
        <v>0</v>
      </c>
      <c r="K114" s="232" t="s">
        <v>194</v>
      </c>
      <c r="L114" s="46"/>
      <c r="M114" s="237" t="s">
        <v>32</v>
      </c>
      <c r="N114" s="238" t="s">
        <v>49</v>
      </c>
      <c r="O114" s="86"/>
      <c r="P114" s="239">
        <f>O114*H114</f>
        <v>0</v>
      </c>
      <c r="Q114" s="239">
        <v>0</v>
      </c>
      <c r="R114" s="239">
        <f>Q114*H114</f>
        <v>0</v>
      </c>
      <c r="S114" s="239">
        <v>0</v>
      </c>
      <c r="T114" s="24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1" t="s">
        <v>511</v>
      </c>
      <c r="AT114" s="241" t="s">
        <v>190</v>
      </c>
      <c r="AU114" s="241" t="s">
        <v>87</v>
      </c>
      <c r="AY114" s="18" t="s">
        <v>188</v>
      </c>
      <c r="BE114" s="242">
        <f>IF(N114="základní",J114,0)</f>
        <v>0</v>
      </c>
      <c r="BF114" s="242">
        <f>IF(N114="snížená",J114,0)</f>
        <v>0</v>
      </c>
      <c r="BG114" s="242">
        <f>IF(N114="zákl. přenesená",J114,0)</f>
        <v>0</v>
      </c>
      <c r="BH114" s="242">
        <f>IF(N114="sníž. přenesená",J114,0)</f>
        <v>0</v>
      </c>
      <c r="BI114" s="242">
        <f>IF(N114="nulová",J114,0)</f>
        <v>0</v>
      </c>
      <c r="BJ114" s="18" t="s">
        <v>85</v>
      </c>
      <c r="BK114" s="242">
        <f>ROUND(I114*H114,2)</f>
        <v>0</v>
      </c>
      <c r="BL114" s="18" t="s">
        <v>511</v>
      </c>
      <c r="BM114" s="241" t="s">
        <v>709</v>
      </c>
    </row>
    <row r="115" spans="1:47" s="2" customFormat="1" ht="12">
      <c r="A115" s="40"/>
      <c r="B115" s="41"/>
      <c r="C115" s="42"/>
      <c r="D115" s="243" t="s">
        <v>197</v>
      </c>
      <c r="E115" s="42"/>
      <c r="F115" s="244" t="s">
        <v>524</v>
      </c>
      <c r="G115" s="42"/>
      <c r="H115" s="42"/>
      <c r="I115" s="150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197</v>
      </c>
      <c r="AU115" s="18" t="s">
        <v>87</v>
      </c>
    </row>
    <row r="116" spans="1:65" s="2" customFormat="1" ht="16.5" customHeight="1">
      <c r="A116" s="40"/>
      <c r="B116" s="41"/>
      <c r="C116" s="230" t="s">
        <v>224</v>
      </c>
      <c r="D116" s="230" t="s">
        <v>190</v>
      </c>
      <c r="E116" s="231" t="s">
        <v>526</v>
      </c>
      <c r="F116" s="232" t="s">
        <v>527</v>
      </c>
      <c r="G116" s="233" t="s">
        <v>510</v>
      </c>
      <c r="H116" s="234">
        <v>1</v>
      </c>
      <c r="I116" s="235"/>
      <c r="J116" s="236">
        <f>ROUND(I116*H116,2)</f>
        <v>0</v>
      </c>
      <c r="K116" s="232" t="s">
        <v>194</v>
      </c>
      <c r="L116" s="46"/>
      <c r="M116" s="237" t="s">
        <v>32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511</v>
      </c>
      <c r="AT116" s="241" t="s">
        <v>190</v>
      </c>
      <c r="AU116" s="241" t="s">
        <v>87</v>
      </c>
      <c r="AY116" s="18" t="s">
        <v>188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8" t="s">
        <v>85</v>
      </c>
      <c r="BK116" s="242">
        <f>ROUND(I116*H116,2)</f>
        <v>0</v>
      </c>
      <c r="BL116" s="18" t="s">
        <v>511</v>
      </c>
      <c r="BM116" s="241" t="s">
        <v>710</v>
      </c>
    </row>
    <row r="117" spans="1:47" s="2" customFormat="1" ht="12">
      <c r="A117" s="40"/>
      <c r="B117" s="41"/>
      <c r="C117" s="42"/>
      <c r="D117" s="243" t="s">
        <v>197</v>
      </c>
      <c r="E117" s="42"/>
      <c r="F117" s="244" t="s">
        <v>527</v>
      </c>
      <c r="G117" s="42"/>
      <c r="H117" s="42"/>
      <c r="I117" s="150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197</v>
      </c>
      <c r="AU117" s="18" t="s">
        <v>87</v>
      </c>
    </row>
    <row r="118" spans="1:47" s="2" customFormat="1" ht="12">
      <c r="A118" s="40"/>
      <c r="B118" s="41"/>
      <c r="C118" s="42"/>
      <c r="D118" s="243" t="s">
        <v>302</v>
      </c>
      <c r="E118" s="42"/>
      <c r="F118" s="279" t="s">
        <v>529</v>
      </c>
      <c r="G118" s="42"/>
      <c r="H118" s="42"/>
      <c r="I118" s="150"/>
      <c r="J118" s="42"/>
      <c r="K118" s="42"/>
      <c r="L118" s="46"/>
      <c r="M118" s="245"/>
      <c r="N118" s="24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8" t="s">
        <v>302</v>
      </c>
      <c r="AU118" s="18" t="s">
        <v>87</v>
      </c>
    </row>
    <row r="119" spans="1:63" s="12" customFormat="1" ht="22.8" customHeight="1">
      <c r="A119" s="12"/>
      <c r="B119" s="214"/>
      <c r="C119" s="215"/>
      <c r="D119" s="216" t="s">
        <v>77</v>
      </c>
      <c r="E119" s="228" t="s">
        <v>530</v>
      </c>
      <c r="F119" s="228" t="s">
        <v>531</v>
      </c>
      <c r="G119" s="215"/>
      <c r="H119" s="215"/>
      <c r="I119" s="218"/>
      <c r="J119" s="229">
        <f>BK119</f>
        <v>0</v>
      </c>
      <c r="K119" s="215"/>
      <c r="L119" s="220"/>
      <c r="M119" s="221"/>
      <c r="N119" s="222"/>
      <c r="O119" s="222"/>
      <c r="P119" s="223">
        <f>SUM(P120:P128)</f>
        <v>0</v>
      </c>
      <c r="Q119" s="222"/>
      <c r="R119" s="223">
        <f>SUM(R120:R128)</f>
        <v>0</v>
      </c>
      <c r="S119" s="222"/>
      <c r="T119" s="224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5" t="s">
        <v>217</v>
      </c>
      <c r="AT119" s="226" t="s">
        <v>77</v>
      </c>
      <c r="AU119" s="226" t="s">
        <v>85</v>
      </c>
      <c r="AY119" s="225" t="s">
        <v>188</v>
      </c>
      <c r="BK119" s="227">
        <f>SUM(BK120:BK128)</f>
        <v>0</v>
      </c>
    </row>
    <row r="120" spans="1:65" s="2" customFormat="1" ht="16.5" customHeight="1">
      <c r="A120" s="40"/>
      <c r="B120" s="41"/>
      <c r="C120" s="230" t="s">
        <v>231</v>
      </c>
      <c r="D120" s="230" t="s">
        <v>190</v>
      </c>
      <c r="E120" s="231" t="s">
        <v>532</v>
      </c>
      <c r="F120" s="232" t="s">
        <v>531</v>
      </c>
      <c r="G120" s="233" t="s">
        <v>412</v>
      </c>
      <c r="H120" s="234">
        <v>1</v>
      </c>
      <c r="I120" s="235"/>
      <c r="J120" s="236">
        <f>ROUND(I120*H120,2)</f>
        <v>0</v>
      </c>
      <c r="K120" s="232" t="s">
        <v>194</v>
      </c>
      <c r="L120" s="46"/>
      <c r="M120" s="237" t="s">
        <v>32</v>
      </c>
      <c r="N120" s="238" t="s">
        <v>49</v>
      </c>
      <c r="O120" s="86"/>
      <c r="P120" s="239">
        <f>O120*H120</f>
        <v>0</v>
      </c>
      <c r="Q120" s="239">
        <v>0</v>
      </c>
      <c r="R120" s="239">
        <f>Q120*H120</f>
        <v>0</v>
      </c>
      <c r="S120" s="239">
        <v>0</v>
      </c>
      <c r="T120" s="24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1" t="s">
        <v>511</v>
      </c>
      <c r="AT120" s="241" t="s">
        <v>190</v>
      </c>
      <c r="AU120" s="241" t="s">
        <v>87</v>
      </c>
      <c r="AY120" s="18" t="s">
        <v>188</v>
      </c>
      <c r="BE120" s="242">
        <f>IF(N120="základní",J120,0)</f>
        <v>0</v>
      </c>
      <c r="BF120" s="242">
        <f>IF(N120="snížená",J120,0)</f>
        <v>0</v>
      </c>
      <c r="BG120" s="242">
        <f>IF(N120="zákl. přenesená",J120,0)</f>
        <v>0</v>
      </c>
      <c r="BH120" s="242">
        <f>IF(N120="sníž. přenesená",J120,0)</f>
        <v>0</v>
      </c>
      <c r="BI120" s="242">
        <f>IF(N120="nulová",J120,0)</f>
        <v>0</v>
      </c>
      <c r="BJ120" s="18" t="s">
        <v>85</v>
      </c>
      <c r="BK120" s="242">
        <f>ROUND(I120*H120,2)</f>
        <v>0</v>
      </c>
      <c r="BL120" s="18" t="s">
        <v>511</v>
      </c>
      <c r="BM120" s="241" t="s">
        <v>711</v>
      </c>
    </row>
    <row r="121" spans="1:47" s="2" customFormat="1" ht="12">
      <c r="A121" s="40"/>
      <c r="B121" s="41"/>
      <c r="C121" s="42"/>
      <c r="D121" s="243" t="s">
        <v>197</v>
      </c>
      <c r="E121" s="42"/>
      <c r="F121" s="244" t="s">
        <v>531</v>
      </c>
      <c r="G121" s="42"/>
      <c r="H121" s="42"/>
      <c r="I121" s="150"/>
      <c r="J121" s="42"/>
      <c r="K121" s="42"/>
      <c r="L121" s="46"/>
      <c r="M121" s="245"/>
      <c r="N121" s="24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8" t="s">
        <v>197</v>
      </c>
      <c r="AU121" s="18" t="s">
        <v>87</v>
      </c>
    </row>
    <row r="122" spans="1:47" s="2" customFormat="1" ht="12">
      <c r="A122" s="40"/>
      <c r="B122" s="41"/>
      <c r="C122" s="42"/>
      <c r="D122" s="243" t="s">
        <v>302</v>
      </c>
      <c r="E122" s="42"/>
      <c r="F122" s="279" t="s">
        <v>534</v>
      </c>
      <c r="G122" s="42"/>
      <c r="H122" s="42"/>
      <c r="I122" s="150"/>
      <c r="J122" s="42"/>
      <c r="K122" s="42"/>
      <c r="L122" s="46"/>
      <c r="M122" s="245"/>
      <c r="N122" s="24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302</v>
      </c>
      <c r="AU122" s="18" t="s">
        <v>87</v>
      </c>
    </row>
    <row r="123" spans="1:65" s="2" customFormat="1" ht="16.5" customHeight="1">
      <c r="A123" s="40"/>
      <c r="B123" s="41"/>
      <c r="C123" s="230" t="s">
        <v>237</v>
      </c>
      <c r="D123" s="230" t="s">
        <v>190</v>
      </c>
      <c r="E123" s="231" t="s">
        <v>535</v>
      </c>
      <c r="F123" s="232" t="s">
        <v>536</v>
      </c>
      <c r="G123" s="233" t="s">
        <v>412</v>
      </c>
      <c r="H123" s="234">
        <v>1</v>
      </c>
      <c r="I123" s="235"/>
      <c r="J123" s="236">
        <f>ROUND(I123*H123,2)</f>
        <v>0</v>
      </c>
      <c r="K123" s="232" t="s">
        <v>194</v>
      </c>
      <c r="L123" s="46"/>
      <c r="M123" s="237" t="s">
        <v>32</v>
      </c>
      <c r="N123" s="238" t="s">
        <v>49</v>
      </c>
      <c r="O123" s="86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1" t="s">
        <v>511</v>
      </c>
      <c r="AT123" s="241" t="s">
        <v>190</v>
      </c>
      <c r="AU123" s="241" t="s">
        <v>87</v>
      </c>
      <c r="AY123" s="18" t="s">
        <v>188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8" t="s">
        <v>85</v>
      </c>
      <c r="BK123" s="242">
        <f>ROUND(I123*H123,2)</f>
        <v>0</v>
      </c>
      <c r="BL123" s="18" t="s">
        <v>511</v>
      </c>
      <c r="BM123" s="241" t="s">
        <v>712</v>
      </c>
    </row>
    <row r="124" spans="1:47" s="2" customFormat="1" ht="12">
      <c r="A124" s="40"/>
      <c r="B124" s="41"/>
      <c r="C124" s="42"/>
      <c r="D124" s="243" t="s">
        <v>197</v>
      </c>
      <c r="E124" s="42"/>
      <c r="F124" s="244" t="s">
        <v>536</v>
      </c>
      <c r="G124" s="42"/>
      <c r="H124" s="42"/>
      <c r="I124" s="150"/>
      <c r="J124" s="42"/>
      <c r="K124" s="42"/>
      <c r="L124" s="46"/>
      <c r="M124" s="245"/>
      <c r="N124" s="24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8" t="s">
        <v>197</v>
      </c>
      <c r="AU124" s="18" t="s">
        <v>87</v>
      </c>
    </row>
    <row r="125" spans="1:65" s="2" customFormat="1" ht="16.5" customHeight="1">
      <c r="A125" s="40"/>
      <c r="B125" s="41"/>
      <c r="C125" s="230" t="s">
        <v>243</v>
      </c>
      <c r="D125" s="230" t="s">
        <v>190</v>
      </c>
      <c r="E125" s="231" t="s">
        <v>538</v>
      </c>
      <c r="F125" s="232" t="s">
        <v>539</v>
      </c>
      <c r="G125" s="233" t="s">
        <v>412</v>
      </c>
      <c r="H125" s="234">
        <v>1</v>
      </c>
      <c r="I125" s="235"/>
      <c r="J125" s="236">
        <f>ROUND(I125*H125,2)</f>
        <v>0</v>
      </c>
      <c r="K125" s="232" t="s">
        <v>194</v>
      </c>
      <c r="L125" s="46"/>
      <c r="M125" s="237" t="s">
        <v>32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511</v>
      </c>
      <c r="AT125" s="241" t="s">
        <v>190</v>
      </c>
      <c r="AU125" s="241" t="s">
        <v>87</v>
      </c>
      <c r="AY125" s="18" t="s">
        <v>188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8" t="s">
        <v>85</v>
      </c>
      <c r="BK125" s="242">
        <f>ROUND(I125*H125,2)</f>
        <v>0</v>
      </c>
      <c r="BL125" s="18" t="s">
        <v>511</v>
      </c>
      <c r="BM125" s="241" t="s">
        <v>713</v>
      </c>
    </row>
    <row r="126" spans="1:47" s="2" customFormat="1" ht="12">
      <c r="A126" s="40"/>
      <c r="B126" s="41"/>
      <c r="C126" s="42"/>
      <c r="D126" s="243" t="s">
        <v>197</v>
      </c>
      <c r="E126" s="42"/>
      <c r="F126" s="244" t="s">
        <v>539</v>
      </c>
      <c r="G126" s="42"/>
      <c r="H126" s="42"/>
      <c r="I126" s="150"/>
      <c r="J126" s="42"/>
      <c r="K126" s="42"/>
      <c r="L126" s="46"/>
      <c r="M126" s="245"/>
      <c r="N126" s="24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197</v>
      </c>
      <c r="AU126" s="18" t="s">
        <v>87</v>
      </c>
    </row>
    <row r="127" spans="1:65" s="2" customFormat="1" ht="16.5" customHeight="1">
      <c r="A127" s="40"/>
      <c r="B127" s="41"/>
      <c r="C127" s="230" t="s">
        <v>248</v>
      </c>
      <c r="D127" s="230" t="s">
        <v>190</v>
      </c>
      <c r="E127" s="231" t="s">
        <v>541</v>
      </c>
      <c r="F127" s="232" t="s">
        <v>542</v>
      </c>
      <c r="G127" s="233" t="s">
        <v>412</v>
      </c>
      <c r="H127" s="234">
        <v>1</v>
      </c>
      <c r="I127" s="235"/>
      <c r="J127" s="236">
        <f>ROUND(I127*H127,2)</f>
        <v>0</v>
      </c>
      <c r="K127" s="232" t="s">
        <v>194</v>
      </c>
      <c r="L127" s="46"/>
      <c r="M127" s="237" t="s">
        <v>32</v>
      </c>
      <c r="N127" s="238" t="s">
        <v>49</v>
      </c>
      <c r="O127" s="86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511</v>
      </c>
      <c r="AT127" s="241" t="s">
        <v>190</v>
      </c>
      <c r="AU127" s="241" t="s">
        <v>87</v>
      </c>
      <c r="AY127" s="18" t="s">
        <v>188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8" t="s">
        <v>85</v>
      </c>
      <c r="BK127" s="242">
        <f>ROUND(I127*H127,2)</f>
        <v>0</v>
      </c>
      <c r="BL127" s="18" t="s">
        <v>511</v>
      </c>
      <c r="BM127" s="241" t="s">
        <v>714</v>
      </c>
    </row>
    <row r="128" spans="1:47" s="2" customFormat="1" ht="12">
      <c r="A128" s="40"/>
      <c r="B128" s="41"/>
      <c r="C128" s="42"/>
      <c r="D128" s="243" t="s">
        <v>197</v>
      </c>
      <c r="E128" s="42"/>
      <c r="F128" s="244" t="s">
        <v>542</v>
      </c>
      <c r="G128" s="42"/>
      <c r="H128" s="42"/>
      <c r="I128" s="150"/>
      <c r="J128" s="42"/>
      <c r="K128" s="42"/>
      <c r="L128" s="46"/>
      <c r="M128" s="245"/>
      <c r="N128" s="24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197</v>
      </c>
      <c r="AU128" s="18" t="s">
        <v>87</v>
      </c>
    </row>
    <row r="129" spans="1:63" s="12" customFormat="1" ht="22.8" customHeight="1">
      <c r="A129" s="12"/>
      <c r="B129" s="214"/>
      <c r="C129" s="215"/>
      <c r="D129" s="216" t="s">
        <v>77</v>
      </c>
      <c r="E129" s="228" t="s">
        <v>544</v>
      </c>
      <c r="F129" s="228" t="s">
        <v>545</v>
      </c>
      <c r="G129" s="215"/>
      <c r="H129" s="215"/>
      <c r="I129" s="218"/>
      <c r="J129" s="229">
        <f>BK129</f>
        <v>0</v>
      </c>
      <c r="K129" s="215"/>
      <c r="L129" s="220"/>
      <c r="M129" s="221"/>
      <c r="N129" s="222"/>
      <c r="O129" s="222"/>
      <c r="P129" s="223">
        <f>SUM(P130:P131)</f>
        <v>0</v>
      </c>
      <c r="Q129" s="222"/>
      <c r="R129" s="223">
        <f>SUM(R130:R131)</f>
        <v>0</v>
      </c>
      <c r="S129" s="222"/>
      <c r="T129" s="224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5" t="s">
        <v>217</v>
      </c>
      <c r="AT129" s="226" t="s">
        <v>77</v>
      </c>
      <c r="AU129" s="226" t="s">
        <v>85</v>
      </c>
      <c r="AY129" s="225" t="s">
        <v>188</v>
      </c>
      <c r="BK129" s="227">
        <f>SUM(BK130:BK131)</f>
        <v>0</v>
      </c>
    </row>
    <row r="130" spans="1:65" s="2" customFormat="1" ht="16.5" customHeight="1">
      <c r="A130" s="40"/>
      <c r="B130" s="41"/>
      <c r="C130" s="230" t="s">
        <v>256</v>
      </c>
      <c r="D130" s="230" t="s">
        <v>190</v>
      </c>
      <c r="E130" s="231" t="s">
        <v>546</v>
      </c>
      <c r="F130" s="232" t="s">
        <v>547</v>
      </c>
      <c r="G130" s="233" t="s">
        <v>412</v>
      </c>
      <c r="H130" s="234">
        <v>12</v>
      </c>
      <c r="I130" s="235"/>
      <c r="J130" s="236">
        <f>ROUND(I130*H130,2)</f>
        <v>0</v>
      </c>
      <c r="K130" s="232" t="s">
        <v>194</v>
      </c>
      <c r="L130" s="46"/>
      <c r="M130" s="237" t="s">
        <v>32</v>
      </c>
      <c r="N130" s="238" t="s">
        <v>49</v>
      </c>
      <c r="O130" s="86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1" t="s">
        <v>511</v>
      </c>
      <c r="AT130" s="241" t="s">
        <v>190</v>
      </c>
      <c r="AU130" s="241" t="s">
        <v>87</v>
      </c>
      <c r="AY130" s="18" t="s">
        <v>188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8" t="s">
        <v>85</v>
      </c>
      <c r="BK130" s="242">
        <f>ROUND(I130*H130,2)</f>
        <v>0</v>
      </c>
      <c r="BL130" s="18" t="s">
        <v>511</v>
      </c>
      <c r="BM130" s="241" t="s">
        <v>715</v>
      </c>
    </row>
    <row r="131" spans="1:47" s="2" customFormat="1" ht="12">
      <c r="A131" s="40"/>
      <c r="B131" s="41"/>
      <c r="C131" s="42"/>
      <c r="D131" s="243" t="s">
        <v>197</v>
      </c>
      <c r="E131" s="42"/>
      <c r="F131" s="244" t="s">
        <v>547</v>
      </c>
      <c r="G131" s="42"/>
      <c r="H131" s="42"/>
      <c r="I131" s="150"/>
      <c r="J131" s="42"/>
      <c r="K131" s="42"/>
      <c r="L131" s="46"/>
      <c r="M131" s="245"/>
      <c r="N131" s="24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197</v>
      </c>
      <c r="AU131" s="18" t="s">
        <v>87</v>
      </c>
    </row>
    <row r="132" spans="1:63" s="12" customFormat="1" ht="22.8" customHeight="1">
      <c r="A132" s="12"/>
      <c r="B132" s="214"/>
      <c r="C132" s="215"/>
      <c r="D132" s="216" t="s">
        <v>77</v>
      </c>
      <c r="E132" s="228" t="s">
        <v>549</v>
      </c>
      <c r="F132" s="228" t="s">
        <v>550</v>
      </c>
      <c r="G132" s="215"/>
      <c r="H132" s="215"/>
      <c r="I132" s="218"/>
      <c r="J132" s="229">
        <f>BK132</f>
        <v>0</v>
      </c>
      <c r="K132" s="215"/>
      <c r="L132" s="220"/>
      <c r="M132" s="221"/>
      <c r="N132" s="222"/>
      <c r="O132" s="222"/>
      <c r="P132" s="223">
        <f>SUM(P133:P135)</f>
        <v>0</v>
      </c>
      <c r="Q132" s="222"/>
      <c r="R132" s="223">
        <f>SUM(R133:R135)</f>
        <v>0</v>
      </c>
      <c r="S132" s="222"/>
      <c r="T132" s="224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5" t="s">
        <v>217</v>
      </c>
      <c r="AT132" s="226" t="s">
        <v>77</v>
      </c>
      <c r="AU132" s="226" t="s">
        <v>85</v>
      </c>
      <c r="AY132" s="225" t="s">
        <v>188</v>
      </c>
      <c r="BK132" s="227">
        <f>SUM(BK133:BK135)</f>
        <v>0</v>
      </c>
    </row>
    <row r="133" spans="1:65" s="2" customFormat="1" ht="16.5" customHeight="1">
      <c r="A133" s="40"/>
      <c r="B133" s="41"/>
      <c r="C133" s="230" t="s">
        <v>262</v>
      </c>
      <c r="D133" s="230" t="s">
        <v>190</v>
      </c>
      <c r="E133" s="231" t="s">
        <v>551</v>
      </c>
      <c r="F133" s="232" t="s">
        <v>552</v>
      </c>
      <c r="G133" s="233" t="s">
        <v>510</v>
      </c>
      <c r="H133" s="234">
        <v>1</v>
      </c>
      <c r="I133" s="235"/>
      <c r="J133" s="236">
        <f>ROUND(I133*H133,2)</f>
        <v>0</v>
      </c>
      <c r="K133" s="232" t="s">
        <v>194</v>
      </c>
      <c r="L133" s="46"/>
      <c r="M133" s="237" t="s">
        <v>32</v>
      </c>
      <c r="N133" s="238" t="s">
        <v>49</v>
      </c>
      <c r="O133" s="86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1" t="s">
        <v>511</v>
      </c>
      <c r="AT133" s="241" t="s">
        <v>190</v>
      </c>
      <c r="AU133" s="241" t="s">
        <v>87</v>
      </c>
      <c r="AY133" s="18" t="s">
        <v>188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8" t="s">
        <v>85</v>
      </c>
      <c r="BK133" s="242">
        <f>ROUND(I133*H133,2)</f>
        <v>0</v>
      </c>
      <c r="BL133" s="18" t="s">
        <v>511</v>
      </c>
      <c r="BM133" s="241" t="s">
        <v>716</v>
      </c>
    </row>
    <row r="134" spans="1:47" s="2" customFormat="1" ht="12">
      <c r="A134" s="40"/>
      <c r="B134" s="41"/>
      <c r="C134" s="42"/>
      <c r="D134" s="243" t="s">
        <v>197</v>
      </c>
      <c r="E134" s="42"/>
      <c r="F134" s="244" t="s">
        <v>552</v>
      </c>
      <c r="G134" s="42"/>
      <c r="H134" s="42"/>
      <c r="I134" s="150"/>
      <c r="J134" s="42"/>
      <c r="K134" s="42"/>
      <c r="L134" s="46"/>
      <c r="M134" s="245"/>
      <c r="N134" s="24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8" t="s">
        <v>197</v>
      </c>
      <c r="AU134" s="18" t="s">
        <v>87</v>
      </c>
    </row>
    <row r="135" spans="1:47" s="2" customFormat="1" ht="12">
      <c r="A135" s="40"/>
      <c r="B135" s="41"/>
      <c r="C135" s="42"/>
      <c r="D135" s="243" t="s">
        <v>302</v>
      </c>
      <c r="E135" s="42"/>
      <c r="F135" s="279" t="s">
        <v>554</v>
      </c>
      <c r="G135" s="42"/>
      <c r="H135" s="42"/>
      <c r="I135" s="150"/>
      <c r="J135" s="42"/>
      <c r="K135" s="42"/>
      <c r="L135" s="46"/>
      <c r="M135" s="293"/>
      <c r="N135" s="294"/>
      <c r="O135" s="295"/>
      <c r="P135" s="295"/>
      <c r="Q135" s="295"/>
      <c r="R135" s="295"/>
      <c r="S135" s="295"/>
      <c r="T135" s="296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8" t="s">
        <v>302</v>
      </c>
      <c r="AU135" s="18" t="s">
        <v>87</v>
      </c>
    </row>
    <row r="136" spans="1:31" s="2" customFormat="1" ht="6.95" customHeight="1">
      <c r="A136" s="40"/>
      <c r="B136" s="61"/>
      <c r="C136" s="62"/>
      <c r="D136" s="62"/>
      <c r="E136" s="62"/>
      <c r="F136" s="62"/>
      <c r="G136" s="62"/>
      <c r="H136" s="62"/>
      <c r="I136" s="178"/>
      <c r="J136" s="62"/>
      <c r="K136" s="62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password="CC35" sheet="1" objects="1" scenarios="1" formatColumns="0" formatRows="0" autoFilter="0"/>
  <autoFilter ref="C97:K13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1"/>
      <c r="AT3" s="18" t="s">
        <v>87</v>
      </c>
    </row>
    <row r="4" spans="2:46" s="1" customFormat="1" ht="24.95" customHeight="1">
      <c r="B4" s="21"/>
      <c r="D4" s="145" t="s">
        <v>157</v>
      </c>
      <c r="I4" s="141"/>
      <c r="L4" s="21"/>
      <c r="M4" s="146" t="s">
        <v>10</v>
      </c>
      <c r="AT4" s="18" t="s">
        <v>4</v>
      </c>
    </row>
    <row r="5" spans="2:12" s="1" customFormat="1" ht="6.95" customHeight="1">
      <c r="B5" s="21"/>
      <c r="I5" s="141"/>
      <c r="L5" s="21"/>
    </row>
    <row r="6" spans="2:12" s="1" customFormat="1" ht="12" customHeight="1">
      <c r="B6" s="21"/>
      <c r="D6" s="147" t="s">
        <v>16</v>
      </c>
      <c r="I6" s="141"/>
      <c r="L6" s="21"/>
    </row>
    <row r="7" spans="2:12" s="1" customFormat="1" ht="16.5" customHeight="1">
      <c r="B7" s="21"/>
      <c r="E7" s="148" t="str">
        <f>'Rekapitulace stavby'!K6</f>
        <v>II/605 Mýto</v>
      </c>
      <c r="F7" s="147"/>
      <c r="G7" s="147"/>
      <c r="H7" s="147"/>
      <c r="I7" s="141"/>
      <c r="L7" s="21"/>
    </row>
    <row r="8" spans="2:12" ht="12">
      <c r="B8" s="21"/>
      <c r="D8" s="147" t="s">
        <v>158</v>
      </c>
      <c r="L8" s="21"/>
    </row>
    <row r="9" spans="2:12" s="1" customFormat="1" ht="16.5" customHeight="1">
      <c r="B9" s="21"/>
      <c r="E9" s="148" t="s">
        <v>717</v>
      </c>
      <c r="F9" s="1"/>
      <c r="G9" s="1"/>
      <c r="H9" s="1"/>
      <c r="I9" s="141"/>
      <c r="L9" s="21"/>
    </row>
    <row r="10" spans="2:12" s="1" customFormat="1" ht="12" customHeight="1">
      <c r="B10" s="21"/>
      <c r="D10" s="147" t="s">
        <v>160</v>
      </c>
      <c r="I10" s="141"/>
      <c r="L10" s="21"/>
    </row>
    <row r="11" spans="1:31" s="2" customFormat="1" ht="16.5" customHeight="1">
      <c r="A11" s="40"/>
      <c r="B11" s="46"/>
      <c r="C11" s="40"/>
      <c r="D11" s="40"/>
      <c r="E11" s="149" t="s">
        <v>718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162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719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32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22</v>
      </c>
      <c r="E16" s="40"/>
      <c r="F16" s="135" t="s">
        <v>23</v>
      </c>
      <c r="G16" s="40"/>
      <c r="H16" s="40"/>
      <c r="I16" s="153" t="s">
        <v>24</v>
      </c>
      <c r="J16" s="154" t="str">
        <f>'Rekapitulace stavby'!AN8</f>
        <v>4. 3. 2020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30</v>
      </c>
      <c r="E18" s="40"/>
      <c r="F18" s="40"/>
      <c r="G18" s="40"/>
      <c r="H18" s="40"/>
      <c r="I18" s="153" t="s">
        <v>31</v>
      </c>
      <c r="J18" s="135" t="s">
        <v>32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33</v>
      </c>
      <c r="F19" s="40"/>
      <c r="G19" s="40"/>
      <c r="H19" s="40"/>
      <c r="I19" s="153" t="s">
        <v>34</v>
      </c>
      <c r="J19" s="135" t="s">
        <v>32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35</v>
      </c>
      <c r="E21" s="40"/>
      <c r="F21" s="40"/>
      <c r="G21" s="40"/>
      <c r="H21" s="40"/>
      <c r="I21" s="153" t="s">
        <v>31</v>
      </c>
      <c r="J21" s="34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4" t="str">
        <f>'Rekapitulace stavby'!E14</f>
        <v>Vyplň údaj</v>
      </c>
      <c r="F22" s="135"/>
      <c r="G22" s="135"/>
      <c r="H22" s="135"/>
      <c r="I22" s="153" t="s">
        <v>34</v>
      </c>
      <c r="J22" s="34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37</v>
      </c>
      <c r="E24" s="40"/>
      <c r="F24" s="40"/>
      <c r="G24" s="40"/>
      <c r="H24" s="40"/>
      <c r="I24" s="153" t="s">
        <v>31</v>
      </c>
      <c r="J24" s="135" t="s">
        <v>32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38</v>
      </c>
      <c r="F25" s="40"/>
      <c r="G25" s="40"/>
      <c r="H25" s="40"/>
      <c r="I25" s="153" t="s">
        <v>34</v>
      </c>
      <c r="J25" s="135" t="s">
        <v>32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40</v>
      </c>
      <c r="E27" s="40"/>
      <c r="F27" s="40"/>
      <c r="G27" s="40"/>
      <c r="H27" s="40"/>
      <c r="I27" s="153" t="s">
        <v>31</v>
      </c>
      <c r="J27" s="135" t="s">
        <v>32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41</v>
      </c>
      <c r="F28" s="40"/>
      <c r="G28" s="40"/>
      <c r="H28" s="40"/>
      <c r="I28" s="153" t="s">
        <v>34</v>
      </c>
      <c r="J28" s="135" t="s">
        <v>32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42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32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0"/>
      <c r="E33" s="160"/>
      <c r="F33" s="160"/>
      <c r="G33" s="160"/>
      <c r="H33" s="160"/>
      <c r="I33" s="161"/>
      <c r="J33" s="160"/>
      <c r="K33" s="16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2" t="s">
        <v>44</v>
      </c>
      <c r="E34" s="40"/>
      <c r="F34" s="40"/>
      <c r="G34" s="40"/>
      <c r="H34" s="40"/>
      <c r="I34" s="150"/>
      <c r="J34" s="163">
        <f>ROUND(J94,2)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0"/>
      <c r="E35" s="160"/>
      <c r="F35" s="160"/>
      <c r="G35" s="160"/>
      <c r="H35" s="160"/>
      <c r="I35" s="161"/>
      <c r="J35" s="160"/>
      <c r="K35" s="16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4" t="s">
        <v>46</v>
      </c>
      <c r="G36" s="40"/>
      <c r="H36" s="40"/>
      <c r="I36" s="165" t="s">
        <v>45</v>
      </c>
      <c r="J36" s="164" t="s">
        <v>47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9" t="s">
        <v>48</v>
      </c>
      <c r="E37" s="147" t="s">
        <v>49</v>
      </c>
      <c r="F37" s="166">
        <f>ROUND((SUM(BE94:BE128)),2)</f>
        <v>0</v>
      </c>
      <c r="G37" s="40"/>
      <c r="H37" s="40"/>
      <c r="I37" s="167">
        <v>0.21</v>
      </c>
      <c r="J37" s="166">
        <f>ROUND(((SUM(BE94:BE128))*I37),2)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50</v>
      </c>
      <c r="F38" s="166">
        <f>ROUND((SUM(BF94:BF128)),2)</f>
        <v>0</v>
      </c>
      <c r="G38" s="40"/>
      <c r="H38" s="40"/>
      <c r="I38" s="167">
        <v>0.15</v>
      </c>
      <c r="J38" s="166">
        <f>ROUND(((SUM(BF94:BF128))*I38),2)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51</v>
      </c>
      <c r="F39" s="166">
        <f>ROUND((SUM(BG94:BG128)),2)</f>
        <v>0</v>
      </c>
      <c r="G39" s="40"/>
      <c r="H39" s="40"/>
      <c r="I39" s="167">
        <v>0.21</v>
      </c>
      <c r="J39" s="166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52</v>
      </c>
      <c r="F40" s="166">
        <f>ROUND((SUM(BH94:BH128)),2)</f>
        <v>0</v>
      </c>
      <c r="G40" s="40"/>
      <c r="H40" s="40"/>
      <c r="I40" s="167">
        <v>0.15</v>
      </c>
      <c r="J40" s="166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53</v>
      </c>
      <c r="F41" s="166">
        <f>ROUND((SUM(BI94:BI128)),2)</f>
        <v>0</v>
      </c>
      <c r="G41" s="40"/>
      <c r="H41" s="40"/>
      <c r="I41" s="167">
        <v>0</v>
      </c>
      <c r="J41" s="166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54</v>
      </c>
      <c r="E43" s="170"/>
      <c r="F43" s="170"/>
      <c r="G43" s="171" t="s">
        <v>55</v>
      </c>
      <c r="H43" s="172" t="s">
        <v>56</v>
      </c>
      <c r="I43" s="173"/>
      <c r="J43" s="174">
        <f>SUM(J34:J41)</f>
        <v>0</v>
      </c>
      <c r="K43" s="175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4" t="s">
        <v>164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3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II/605 Mýto</v>
      </c>
      <c r="F52" s="33"/>
      <c r="G52" s="33"/>
      <c r="H52" s="33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2"/>
      <c r="C53" s="33" t="s">
        <v>158</v>
      </c>
      <c r="D53" s="23"/>
      <c r="E53" s="23"/>
      <c r="F53" s="23"/>
      <c r="G53" s="23"/>
      <c r="H53" s="23"/>
      <c r="I53" s="141"/>
      <c r="J53" s="23"/>
      <c r="K53" s="23"/>
      <c r="L53" s="21"/>
    </row>
    <row r="54" spans="2:12" s="1" customFormat="1" ht="16.5" customHeight="1">
      <c r="B54" s="22"/>
      <c r="C54" s="23"/>
      <c r="D54" s="23"/>
      <c r="E54" s="182" t="s">
        <v>717</v>
      </c>
      <c r="F54" s="23"/>
      <c r="G54" s="23"/>
      <c r="H54" s="23"/>
      <c r="I54" s="141"/>
      <c r="J54" s="23"/>
      <c r="K54" s="23"/>
      <c r="L54" s="21"/>
    </row>
    <row r="55" spans="2:12" s="1" customFormat="1" ht="12" customHeight="1">
      <c r="B55" s="22"/>
      <c r="C55" s="33" t="s">
        <v>160</v>
      </c>
      <c r="D55" s="23"/>
      <c r="E55" s="23"/>
      <c r="F55" s="23"/>
      <c r="G55" s="23"/>
      <c r="H55" s="23"/>
      <c r="I55" s="141"/>
      <c r="J55" s="23"/>
      <c r="K55" s="23"/>
      <c r="L55" s="21"/>
    </row>
    <row r="56" spans="1:31" s="2" customFormat="1" ht="16.5" customHeight="1">
      <c r="A56" s="40"/>
      <c r="B56" s="41"/>
      <c r="C56" s="42"/>
      <c r="D56" s="42"/>
      <c r="E56" s="183" t="s">
        <v>718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3" t="s">
        <v>162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A2.02.01 - SO 101 Chodník_vybourané konstrukce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3" t="s">
        <v>22</v>
      </c>
      <c r="D60" s="42"/>
      <c r="E60" s="42"/>
      <c r="F60" s="28" t="str">
        <f>F16</f>
        <v>Mýto v Čechách</v>
      </c>
      <c r="G60" s="42"/>
      <c r="H60" s="42"/>
      <c r="I60" s="153" t="s">
        <v>24</v>
      </c>
      <c r="J60" s="74" t="str">
        <f>IF(J16="","",J16)</f>
        <v>4. 3. 2020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3" t="s">
        <v>30</v>
      </c>
      <c r="D62" s="42"/>
      <c r="E62" s="42"/>
      <c r="F62" s="28" t="str">
        <f>E19</f>
        <v>Město Mýto</v>
      </c>
      <c r="G62" s="42"/>
      <c r="H62" s="42"/>
      <c r="I62" s="153" t="s">
        <v>37</v>
      </c>
      <c r="J62" s="38" t="str">
        <f>E25</f>
        <v>Road Project s.r.o.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3" t="s">
        <v>35</v>
      </c>
      <c r="D63" s="42"/>
      <c r="E63" s="42"/>
      <c r="F63" s="28" t="str">
        <f>IF(E22="","",E22)</f>
        <v>Vyplň údaj</v>
      </c>
      <c r="G63" s="42"/>
      <c r="H63" s="42"/>
      <c r="I63" s="153" t="s">
        <v>40</v>
      </c>
      <c r="J63" s="38" t="str">
        <f>E28</f>
        <v>Area Projekt s.r.o.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4" t="s">
        <v>165</v>
      </c>
      <c r="D65" s="185"/>
      <c r="E65" s="185"/>
      <c r="F65" s="185"/>
      <c r="G65" s="185"/>
      <c r="H65" s="185"/>
      <c r="I65" s="186"/>
      <c r="J65" s="187" t="s">
        <v>166</v>
      </c>
      <c r="K65" s="185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8" t="s">
        <v>76</v>
      </c>
      <c r="D67" s="42"/>
      <c r="E67" s="42"/>
      <c r="F67" s="42"/>
      <c r="G67" s="42"/>
      <c r="H67" s="42"/>
      <c r="I67" s="150"/>
      <c r="J67" s="104">
        <f>J94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8" t="s">
        <v>167</v>
      </c>
    </row>
    <row r="68" spans="1:31" s="9" customFormat="1" ht="24.95" customHeight="1">
      <c r="A68" s="9"/>
      <c r="B68" s="189"/>
      <c r="C68" s="190"/>
      <c r="D68" s="191" t="s">
        <v>168</v>
      </c>
      <c r="E68" s="192"/>
      <c r="F68" s="192"/>
      <c r="G68" s="192"/>
      <c r="H68" s="192"/>
      <c r="I68" s="193"/>
      <c r="J68" s="194">
        <f>J95</f>
        <v>0</v>
      </c>
      <c r="K68" s="190"/>
      <c r="L68" s="19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6"/>
      <c r="C69" s="126"/>
      <c r="D69" s="197" t="s">
        <v>169</v>
      </c>
      <c r="E69" s="198"/>
      <c r="F69" s="198"/>
      <c r="G69" s="198"/>
      <c r="H69" s="198"/>
      <c r="I69" s="199"/>
      <c r="J69" s="200">
        <f>J96</f>
        <v>0</v>
      </c>
      <c r="K69" s="126"/>
      <c r="L69" s="20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6"/>
      <c r="C70" s="126"/>
      <c r="D70" s="197" t="s">
        <v>172</v>
      </c>
      <c r="E70" s="198"/>
      <c r="F70" s="198"/>
      <c r="G70" s="198"/>
      <c r="H70" s="198"/>
      <c r="I70" s="199"/>
      <c r="J70" s="200">
        <f>J118</f>
        <v>0</v>
      </c>
      <c r="K70" s="126"/>
      <c r="L70" s="20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150"/>
      <c r="J71" s="42"/>
      <c r="K71" s="42"/>
      <c r="L71" s="151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178"/>
      <c r="J72" s="62"/>
      <c r="K72" s="62"/>
      <c r="L72" s="151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181"/>
      <c r="J76" s="64"/>
      <c r="K76" s="64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4" t="s">
        <v>173</v>
      </c>
      <c r="D77" s="42"/>
      <c r="E77" s="42"/>
      <c r="F77" s="42"/>
      <c r="G77" s="42"/>
      <c r="H77" s="42"/>
      <c r="I77" s="150"/>
      <c r="J77" s="42"/>
      <c r="K77" s="4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50"/>
      <c r="J78" s="42"/>
      <c r="K78" s="42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16</v>
      </c>
      <c r="D79" s="42"/>
      <c r="E79" s="42"/>
      <c r="F79" s="42"/>
      <c r="G79" s="42"/>
      <c r="H79" s="42"/>
      <c r="I79" s="150"/>
      <c r="J79" s="42"/>
      <c r="K79" s="42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82" t="str">
        <f>E7</f>
        <v>II/605 Mýto</v>
      </c>
      <c r="F80" s="33"/>
      <c r="G80" s="33"/>
      <c r="H80" s="33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2"/>
      <c r="C81" s="33" t="s">
        <v>158</v>
      </c>
      <c r="D81" s="23"/>
      <c r="E81" s="23"/>
      <c r="F81" s="23"/>
      <c r="G81" s="23"/>
      <c r="H81" s="23"/>
      <c r="I81" s="141"/>
      <c r="J81" s="23"/>
      <c r="K81" s="23"/>
      <c r="L81" s="21"/>
    </row>
    <row r="82" spans="2:12" s="1" customFormat="1" ht="16.5" customHeight="1">
      <c r="B82" s="22"/>
      <c r="C82" s="23"/>
      <c r="D82" s="23"/>
      <c r="E82" s="182" t="s">
        <v>717</v>
      </c>
      <c r="F82" s="23"/>
      <c r="G82" s="23"/>
      <c r="H82" s="23"/>
      <c r="I82" s="141"/>
      <c r="J82" s="23"/>
      <c r="K82" s="23"/>
      <c r="L82" s="21"/>
    </row>
    <row r="83" spans="2:12" s="1" customFormat="1" ht="12" customHeight="1">
      <c r="B83" s="22"/>
      <c r="C83" s="33" t="s">
        <v>160</v>
      </c>
      <c r="D83" s="23"/>
      <c r="E83" s="23"/>
      <c r="F83" s="23"/>
      <c r="G83" s="23"/>
      <c r="H83" s="23"/>
      <c r="I83" s="141"/>
      <c r="J83" s="23"/>
      <c r="K83" s="23"/>
      <c r="L83" s="21"/>
    </row>
    <row r="84" spans="1:31" s="2" customFormat="1" ht="16.5" customHeight="1">
      <c r="A84" s="40"/>
      <c r="B84" s="41"/>
      <c r="C84" s="42"/>
      <c r="D84" s="42"/>
      <c r="E84" s="183" t="s">
        <v>718</v>
      </c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3" t="s">
        <v>162</v>
      </c>
      <c r="D85" s="42"/>
      <c r="E85" s="42"/>
      <c r="F85" s="42"/>
      <c r="G85" s="42"/>
      <c r="H85" s="42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A2.02.01 - SO 101 Chodník_vybourané konstrukce</v>
      </c>
      <c r="F86" s="42"/>
      <c r="G86" s="42"/>
      <c r="H86" s="42"/>
      <c r="I86" s="150"/>
      <c r="J86" s="42"/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3" t="s">
        <v>22</v>
      </c>
      <c r="D88" s="42"/>
      <c r="E88" s="42"/>
      <c r="F88" s="28" t="str">
        <f>F16</f>
        <v>Mýto v Čechách</v>
      </c>
      <c r="G88" s="42"/>
      <c r="H88" s="42"/>
      <c r="I88" s="153" t="s">
        <v>24</v>
      </c>
      <c r="J88" s="74" t="str">
        <f>IF(J16="","",J16)</f>
        <v>4. 3. 2020</v>
      </c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3" t="s">
        <v>30</v>
      </c>
      <c r="D90" s="42"/>
      <c r="E90" s="42"/>
      <c r="F90" s="28" t="str">
        <f>E19</f>
        <v>Město Mýto</v>
      </c>
      <c r="G90" s="42"/>
      <c r="H90" s="42"/>
      <c r="I90" s="153" t="s">
        <v>37</v>
      </c>
      <c r="J90" s="38" t="str">
        <f>E25</f>
        <v>Road Project s.r.o.</v>
      </c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3" t="s">
        <v>35</v>
      </c>
      <c r="D91" s="42"/>
      <c r="E91" s="42"/>
      <c r="F91" s="28" t="str">
        <f>IF(E22="","",E22)</f>
        <v>Vyplň údaj</v>
      </c>
      <c r="G91" s="42"/>
      <c r="H91" s="42"/>
      <c r="I91" s="153" t="s">
        <v>40</v>
      </c>
      <c r="J91" s="38" t="str">
        <f>E28</f>
        <v>Area Projekt s.r.o.</v>
      </c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202"/>
      <c r="B93" s="203"/>
      <c r="C93" s="204" t="s">
        <v>174</v>
      </c>
      <c r="D93" s="205" t="s">
        <v>63</v>
      </c>
      <c r="E93" s="205" t="s">
        <v>59</v>
      </c>
      <c r="F93" s="205" t="s">
        <v>60</v>
      </c>
      <c r="G93" s="205" t="s">
        <v>175</v>
      </c>
      <c r="H93" s="205" t="s">
        <v>176</v>
      </c>
      <c r="I93" s="206" t="s">
        <v>177</v>
      </c>
      <c r="J93" s="205" t="s">
        <v>166</v>
      </c>
      <c r="K93" s="207" t="s">
        <v>178</v>
      </c>
      <c r="L93" s="208"/>
      <c r="M93" s="94" t="s">
        <v>32</v>
      </c>
      <c r="N93" s="95" t="s">
        <v>48</v>
      </c>
      <c r="O93" s="95" t="s">
        <v>179</v>
      </c>
      <c r="P93" s="95" t="s">
        <v>180</v>
      </c>
      <c r="Q93" s="95" t="s">
        <v>181</v>
      </c>
      <c r="R93" s="95" t="s">
        <v>182</v>
      </c>
      <c r="S93" s="95" t="s">
        <v>183</v>
      </c>
      <c r="T93" s="96" t="s">
        <v>184</v>
      </c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</row>
    <row r="94" spans="1:63" s="2" customFormat="1" ht="22.8" customHeight="1">
      <c r="A94" s="40"/>
      <c r="B94" s="41"/>
      <c r="C94" s="101" t="s">
        <v>185</v>
      </c>
      <c r="D94" s="42"/>
      <c r="E94" s="42"/>
      <c r="F94" s="42"/>
      <c r="G94" s="42"/>
      <c r="H94" s="42"/>
      <c r="I94" s="150"/>
      <c r="J94" s="209">
        <f>BK94</f>
        <v>0</v>
      </c>
      <c r="K94" s="42"/>
      <c r="L94" s="46"/>
      <c r="M94" s="97"/>
      <c r="N94" s="210"/>
      <c r="O94" s="98"/>
      <c r="P94" s="211">
        <f>P95</f>
        <v>0</v>
      </c>
      <c r="Q94" s="98"/>
      <c r="R94" s="211">
        <f>R95</f>
        <v>0</v>
      </c>
      <c r="S94" s="98"/>
      <c r="T94" s="212">
        <f>T95</f>
        <v>13.365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8" t="s">
        <v>77</v>
      </c>
      <c r="AU94" s="18" t="s">
        <v>167</v>
      </c>
      <c r="BK94" s="213">
        <f>BK95</f>
        <v>0</v>
      </c>
    </row>
    <row r="95" spans="1:63" s="12" customFormat="1" ht="25.9" customHeight="1">
      <c r="A95" s="12"/>
      <c r="B95" s="214"/>
      <c r="C95" s="215"/>
      <c r="D95" s="216" t="s">
        <v>77</v>
      </c>
      <c r="E95" s="217" t="s">
        <v>186</v>
      </c>
      <c r="F95" s="217" t="s">
        <v>187</v>
      </c>
      <c r="G95" s="215"/>
      <c r="H95" s="215"/>
      <c r="I95" s="218"/>
      <c r="J95" s="219">
        <f>BK95</f>
        <v>0</v>
      </c>
      <c r="K95" s="215"/>
      <c r="L95" s="220"/>
      <c r="M95" s="221"/>
      <c r="N95" s="222"/>
      <c r="O95" s="222"/>
      <c r="P95" s="223">
        <f>P96+P118</f>
        <v>0</v>
      </c>
      <c r="Q95" s="222"/>
      <c r="R95" s="223">
        <f>R96+R118</f>
        <v>0</v>
      </c>
      <c r="S95" s="222"/>
      <c r="T95" s="224">
        <f>T96+T118</f>
        <v>13.365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5" t="s">
        <v>85</v>
      </c>
      <c r="AT95" s="226" t="s">
        <v>77</v>
      </c>
      <c r="AU95" s="226" t="s">
        <v>78</v>
      </c>
      <c r="AY95" s="225" t="s">
        <v>188</v>
      </c>
      <c r="BK95" s="227">
        <f>BK96+BK118</f>
        <v>0</v>
      </c>
    </row>
    <row r="96" spans="1:63" s="12" customFormat="1" ht="22.8" customHeight="1">
      <c r="A96" s="12"/>
      <c r="B96" s="214"/>
      <c r="C96" s="215"/>
      <c r="D96" s="216" t="s">
        <v>77</v>
      </c>
      <c r="E96" s="228" t="s">
        <v>85</v>
      </c>
      <c r="F96" s="228" t="s">
        <v>189</v>
      </c>
      <c r="G96" s="215"/>
      <c r="H96" s="215"/>
      <c r="I96" s="218"/>
      <c r="J96" s="229">
        <f>BK96</f>
        <v>0</v>
      </c>
      <c r="K96" s="215"/>
      <c r="L96" s="220"/>
      <c r="M96" s="221"/>
      <c r="N96" s="222"/>
      <c r="O96" s="222"/>
      <c r="P96" s="223">
        <f>SUM(P97:P117)</f>
        <v>0</v>
      </c>
      <c r="Q96" s="222"/>
      <c r="R96" s="223">
        <f>SUM(R97:R117)</f>
        <v>0</v>
      </c>
      <c r="S96" s="222"/>
      <c r="T96" s="224">
        <f>SUM(T97:T117)</f>
        <v>13.365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5" t="s">
        <v>85</v>
      </c>
      <c r="AT96" s="226" t="s">
        <v>77</v>
      </c>
      <c r="AU96" s="226" t="s">
        <v>85</v>
      </c>
      <c r="AY96" s="225" t="s">
        <v>188</v>
      </c>
      <c r="BK96" s="227">
        <f>SUM(BK97:BK117)</f>
        <v>0</v>
      </c>
    </row>
    <row r="97" spans="1:65" s="2" customFormat="1" ht="21.75" customHeight="1">
      <c r="A97" s="40"/>
      <c r="B97" s="41"/>
      <c r="C97" s="230" t="s">
        <v>85</v>
      </c>
      <c r="D97" s="230" t="s">
        <v>190</v>
      </c>
      <c r="E97" s="231" t="s">
        <v>191</v>
      </c>
      <c r="F97" s="232" t="s">
        <v>192</v>
      </c>
      <c r="G97" s="233" t="s">
        <v>193</v>
      </c>
      <c r="H97" s="234">
        <v>24.3</v>
      </c>
      <c r="I97" s="235"/>
      <c r="J97" s="236">
        <f>ROUND(I97*H97,2)</f>
        <v>0</v>
      </c>
      <c r="K97" s="232" t="s">
        <v>194</v>
      </c>
      <c r="L97" s="46"/>
      <c r="M97" s="237" t="s">
        <v>32</v>
      </c>
      <c r="N97" s="238" t="s">
        <v>49</v>
      </c>
      <c r="O97" s="86"/>
      <c r="P97" s="239">
        <f>O97*H97</f>
        <v>0</v>
      </c>
      <c r="Q97" s="239">
        <v>0</v>
      </c>
      <c r="R97" s="239">
        <f>Q97*H97</f>
        <v>0</v>
      </c>
      <c r="S97" s="239">
        <v>0.26</v>
      </c>
      <c r="T97" s="240">
        <f>S97*H97</f>
        <v>6.3180000000000005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1" t="s">
        <v>195</v>
      </c>
      <c r="AT97" s="241" t="s">
        <v>190</v>
      </c>
      <c r="AU97" s="241" t="s">
        <v>87</v>
      </c>
      <c r="AY97" s="18" t="s">
        <v>188</v>
      </c>
      <c r="BE97" s="242">
        <f>IF(N97="základní",J97,0)</f>
        <v>0</v>
      </c>
      <c r="BF97" s="242">
        <f>IF(N97="snížená",J97,0)</f>
        <v>0</v>
      </c>
      <c r="BG97" s="242">
        <f>IF(N97="zákl. přenesená",J97,0)</f>
        <v>0</v>
      </c>
      <c r="BH97" s="242">
        <f>IF(N97="sníž. přenesená",J97,0)</f>
        <v>0</v>
      </c>
      <c r="BI97" s="242">
        <f>IF(N97="nulová",J97,0)</f>
        <v>0</v>
      </c>
      <c r="BJ97" s="18" t="s">
        <v>85</v>
      </c>
      <c r="BK97" s="242">
        <f>ROUND(I97*H97,2)</f>
        <v>0</v>
      </c>
      <c r="BL97" s="18" t="s">
        <v>195</v>
      </c>
      <c r="BM97" s="241" t="s">
        <v>720</v>
      </c>
    </row>
    <row r="98" spans="1:47" s="2" customFormat="1" ht="12">
      <c r="A98" s="40"/>
      <c r="B98" s="41"/>
      <c r="C98" s="42"/>
      <c r="D98" s="243" t="s">
        <v>197</v>
      </c>
      <c r="E98" s="42"/>
      <c r="F98" s="244" t="s">
        <v>198</v>
      </c>
      <c r="G98" s="42"/>
      <c r="H98" s="42"/>
      <c r="I98" s="150"/>
      <c r="J98" s="42"/>
      <c r="K98" s="42"/>
      <c r="L98" s="46"/>
      <c r="M98" s="245"/>
      <c r="N98" s="24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197</v>
      </c>
      <c r="AU98" s="18" t="s">
        <v>87</v>
      </c>
    </row>
    <row r="99" spans="1:51" s="13" customFormat="1" ht="12">
      <c r="A99" s="13"/>
      <c r="B99" s="247"/>
      <c r="C99" s="248"/>
      <c r="D99" s="243" t="s">
        <v>199</v>
      </c>
      <c r="E99" s="249" t="s">
        <v>32</v>
      </c>
      <c r="F99" s="250" t="s">
        <v>721</v>
      </c>
      <c r="G99" s="248"/>
      <c r="H99" s="251">
        <v>24.3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7" t="s">
        <v>199</v>
      </c>
      <c r="AU99" s="257" t="s">
        <v>87</v>
      </c>
      <c r="AV99" s="13" t="s">
        <v>87</v>
      </c>
      <c r="AW99" s="13" t="s">
        <v>39</v>
      </c>
      <c r="AX99" s="13" t="s">
        <v>85</v>
      </c>
      <c r="AY99" s="257" t="s">
        <v>188</v>
      </c>
    </row>
    <row r="100" spans="1:65" s="2" customFormat="1" ht="21.75" customHeight="1">
      <c r="A100" s="40"/>
      <c r="B100" s="41"/>
      <c r="C100" s="230" t="s">
        <v>87</v>
      </c>
      <c r="D100" s="230" t="s">
        <v>190</v>
      </c>
      <c r="E100" s="231" t="s">
        <v>722</v>
      </c>
      <c r="F100" s="232" t="s">
        <v>723</v>
      </c>
      <c r="G100" s="233" t="s">
        <v>193</v>
      </c>
      <c r="H100" s="234">
        <v>24.3</v>
      </c>
      <c r="I100" s="235"/>
      <c r="J100" s="236">
        <f>ROUND(I100*H100,2)</f>
        <v>0</v>
      </c>
      <c r="K100" s="232" t="s">
        <v>194</v>
      </c>
      <c r="L100" s="46"/>
      <c r="M100" s="237" t="s">
        <v>32</v>
      </c>
      <c r="N100" s="238" t="s">
        <v>49</v>
      </c>
      <c r="O100" s="86"/>
      <c r="P100" s="239">
        <f>O100*H100</f>
        <v>0</v>
      </c>
      <c r="Q100" s="239">
        <v>0</v>
      </c>
      <c r="R100" s="239">
        <f>Q100*H100</f>
        <v>0</v>
      </c>
      <c r="S100" s="239">
        <v>0.29</v>
      </c>
      <c r="T100" s="240">
        <f>S100*H100</f>
        <v>7.047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1" t="s">
        <v>195</v>
      </c>
      <c r="AT100" s="241" t="s">
        <v>190</v>
      </c>
      <c r="AU100" s="241" t="s">
        <v>87</v>
      </c>
      <c r="AY100" s="18" t="s">
        <v>188</v>
      </c>
      <c r="BE100" s="242">
        <f>IF(N100="základní",J100,0)</f>
        <v>0</v>
      </c>
      <c r="BF100" s="242">
        <f>IF(N100="snížená",J100,0)</f>
        <v>0</v>
      </c>
      <c r="BG100" s="242">
        <f>IF(N100="zákl. přenesená",J100,0)</f>
        <v>0</v>
      </c>
      <c r="BH100" s="242">
        <f>IF(N100="sníž. přenesená",J100,0)</f>
        <v>0</v>
      </c>
      <c r="BI100" s="242">
        <f>IF(N100="nulová",J100,0)</f>
        <v>0</v>
      </c>
      <c r="BJ100" s="18" t="s">
        <v>85</v>
      </c>
      <c r="BK100" s="242">
        <f>ROUND(I100*H100,2)</f>
        <v>0</v>
      </c>
      <c r="BL100" s="18" t="s">
        <v>195</v>
      </c>
      <c r="BM100" s="241" t="s">
        <v>724</v>
      </c>
    </row>
    <row r="101" spans="1:47" s="2" customFormat="1" ht="12">
      <c r="A101" s="40"/>
      <c r="B101" s="41"/>
      <c r="C101" s="42"/>
      <c r="D101" s="243" t="s">
        <v>197</v>
      </c>
      <c r="E101" s="42"/>
      <c r="F101" s="244" t="s">
        <v>725</v>
      </c>
      <c r="G101" s="42"/>
      <c r="H101" s="42"/>
      <c r="I101" s="150"/>
      <c r="J101" s="42"/>
      <c r="K101" s="42"/>
      <c r="L101" s="46"/>
      <c r="M101" s="245"/>
      <c r="N101" s="24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197</v>
      </c>
      <c r="AU101" s="18" t="s">
        <v>87</v>
      </c>
    </row>
    <row r="102" spans="1:51" s="13" customFormat="1" ht="12">
      <c r="A102" s="13"/>
      <c r="B102" s="247"/>
      <c r="C102" s="248"/>
      <c r="D102" s="243" t="s">
        <v>199</v>
      </c>
      <c r="E102" s="249" t="s">
        <v>32</v>
      </c>
      <c r="F102" s="250" t="s">
        <v>726</v>
      </c>
      <c r="G102" s="248"/>
      <c r="H102" s="251">
        <v>24.3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7" t="s">
        <v>199</v>
      </c>
      <c r="AU102" s="257" t="s">
        <v>87</v>
      </c>
      <c r="AV102" s="13" t="s">
        <v>87</v>
      </c>
      <c r="AW102" s="13" t="s">
        <v>39</v>
      </c>
      <c r="AX102" s="13" t="s">
        <v>85</v>
      </c>
      <c r="AY102" s="257" t="s">
        <v>188</v>
      </c>
    </row>
    <row r="103" spans="1:65" s="2" customFormat="1" ht="33" customHeight="1">
      <c r="A103" s="40"/>
      <c r="B103" s="41"/>
      <c r="C103" s="230" t="s">
        <v>95</v>
      </c>
      <c r="D103" s="230" t="s">
        <v>190</v>
      </c>
      <c r="E103" s="231" t="s">
        <v>727</v>
      </c>
      <c r="F103" s="232" t="s">
        <v>728</v>
      </c>
      <c r="G103" s="233" t="s">
        <v>220</v>
      </c>
      <c r="H103" s="234">
        <v>4.86</v>
      </c>
      <c r="I103" s="235"/>
      <c r="J103" s="236">
        <f>ROUND(I103*H103,2)</f>
        <v>0</v>
      </c>
      <c r="K103" s="232" t="s">
        <v>194</v>
      </c>
      <c r="L103" s="46"/>
      <c r="M103" s="237" t="s">
        <v>32</v>
      </c>
      <c r="N103" s="238" t="s">
        <v>49</v>
      </c>
      <c r="O103" s="86"/>
      <c r="P103" s="239">
        <f>O103*H103</f>
        <v>0</v>
      </c>
      <c r="Q103" s="239">
        <v>0</v>
      </c>
      <c r="R103" s="239">
        <f>Q103*H103</f>
        <v>0</v>
      </c>
      <c r="S103" s="239">
        <v>0</v>
      </c>
      <c r="T103" s="24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1" t="s">
        <v>195</v>
      </c>
      <c r="AT103" s="241" t="s">
        <v>190</v>
      </c>
      <c r="AU103" s="241" t="s">
        <v>87</v>
      </c>
      <c r="AY103" s="18" t="s">
        <v>188</v>
      </c>
      <c r="BE103" s="242">
        <f>IF(N103="základní",J103,0)</f>
        <v>0</v>
      </c>
      <c r="BF103" s="242">
        <f>IF(N103="snížená",J103,0)</f>
        <v>0</v>
      </c>
      <c r="BG103" s="242">
        <f>IF(N103="zákl. přenesená",J103,0)</f>
        <v>0</v>
      </c>
      <c r="BH103" s="242">
        <f>IF(N103="sníž. přenesená",J103,0)</f>
        <v>0</v>
      </c>
      <c r="BI103" s="242">
        <f>IF(N103="nulová",J103,0)</f>
        <v>0</v>
      </c>
      <c r="BJ103" s="18" t="s">
        <v>85</v>
      </c>
      <c r="BK103" s="242">
        <f>ROUND(I103*H103,2)</f>
        <v>0</v>
      </c>
      <c r="BL103" s="18" t="s">
        <v>195</v>
      </c>
      <c r="BM103" s="241" t="s">
        <v>729</v>
      </c>
    </row>
    <row r="104" spans="1:47" s="2" customFormat="1" ht="12">
      <c r="A104" s="40"/>
      <c r="B104" s="41"/>
      <c r="C104" s="42"/>
      <c r="D104" s="243" t="s">
        <v>197</v>
      </c>
      <c r="E104" s="42"/>
      <c r="F104" s="244" t="s">
        <v>730</v>
      </c>
      <c r="G104" s="42"/>
      <c r="H104" s="42"/>
      <c r="I104" s="150"/>
      <c r="J104" s="42"/>
      <c r="K104" s="42"/>
      <c r="L104" s="46"/>
      <c r="M104" s="245"/>
      <c r="N104" s="246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8" t="s">
        <v>197</v>
      </c>
      <c r="AU104" s="18" t="s">
        <v>87</v>
      </c>
    </row>
    <row r="105" spans="1:51" s="13" customFormat="1" ht="12">
      <c r="A105" s="13"/>
      <c r="B105" s="247"/>
      <c r="C105" s="248"/>
      <c r="D105" s="243" t="s">
        <v>199</v>
      </c>
      <c r="E105" s="249" t="s">
        <v>32</v>
      </c>
      <c r="F105" s="250" t="s">
        <v>731</v>
      </c>
      <c r="G105" s="248"/>
      <c r="H105" s="251">
        <v>4.86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7" t="s">
        <v>199</v>
      </c>
      <c r="AU105" s="257" t="s">
        <v>87</v>
      </c>
      <c r="AV105" s="13" t="s">
        <v>87</v>
      </c>
      <c r="AW105" s="13" t="s">
        <v>39</v>
      </c>
      <c r="AX105" s="13" t="s">
        <v>85</v>
      </c>
      <c r="AY105" s="257" t="s">
        <v>188</v>
      </c>
    </row>
    <row r="106" spans="1:65" s="2" customFormat="1" ht="21.75" customHeight="1">
      <c r="A106" s="40"/>
      <c r="B106" s="41"/>
      <c r="C106" s="230" t="s">
        <v>195</v>
      </c>
      <c r="D106" s="230" t="s">
        <v>190</v>
      </c>
      <c r="E106" s="231" t="s">
        <v>232</v>
      </c>
      <c r="F106" s="232" t="s">
        <v>233</v>
      </c>
      <c r="G106" s="233" t="s">
        <v>220</v>
      </c>
      <c r="H106" s="234">
        <v>4.86</v>
      </c>
      <c r="I106" s="235"/>
      <c r="J106" s="236">
        <f>ROUND(I106*H106,2)</f>
        <v>0</v>
      </c>
      <c r="K106" s="232" t="s">
        <v>194</v>
      </c>
      <c r="L106" s="46"/>
      <c r="M106" s="237" t="s">
        <v>32</v>
      </c>
      <c r="N106" s="238" t="s">
        <v>49</v>
      </c>
      <c r="O106" s="86"/>
      <c r="P106" s="239">
        <f>O106*H106</f>
        <v>0</v>
      </c>
      <c r="Q106" s="239">
        <v>0</v>
      </c>
      <c r="R106" s="239">
        <f>Q106*H106</f>
        <v>0</v>
      </c>
      <c r="S106" s="239">
        <v>0</v>
      </c>
      <c r="T106" s="24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1" t="s">
        <v>195</v>
      </c>
      <c r="AT106" s="241" t="s">
        <v>190</v>
      </c>
      <c r="AU106" s="241" t="s">
        <v>87</v>
      </c>
      <c r="AY106" s="18" t="s">
        <v>188</v>
      </c>
      <c r="BE106" s="242">
        <f>IF(N106="základní",J106,0)</f>
        <v>0</v>
      </c>
      <c r="BF106" s="242">
        <f>IF(N106="snížená",J106,0)</f>
        <v>0</v>
      </c>
      <c r="BG106" s="242">
        <f>IF(N106="zákl. přenesená",J106,0)</f>
        <v>0</v>
      </c>
      <c r="BH106" s="242">
        <f>IF(N106="sníž. přenesená",J106,0)</f>
        <v>0</v>
      </c>
      <c r="BI106" s="242">
        <f>IF(N106="nulová",J106,0)</f>
        <v>0</v>
      </c>
      <c r="BJ106" s="18" t="s">
        <v>85</v>
      </c>
      <c r="BK106" s="242">
        <f>ROUND(I106*H106,2)</f>
        <v>0</v>
      </c>
      <c r="BL106" s="18" t="s">
        <v>195</v>
      </c>
      <c r="BM106" s="241" t="s">
        <v>732</v>
      </c>
    </row>
    <row r="107" spans="1:47" s="2" customFormat="1" ht="12">
      <c r="A107" s="40"/>
      <c r="B107" s="41"/>
      <c r="C107" s="42"/>
      <c r="D107" s="243" t="s">
        <v>197</v>
      </c>
      <c r="E107" s="42"/>
      <c r="F107" s="244" t="s">
        <v>235</v>
      </c>
      <c r="G107" s="42"/>
      <c r="H107" s="42"/>
      <c r="I107" s="150"/>
      <c r="J107" s="42"/>
      <c r="K107" s="42"/>
      <c r="L107" s="46"/>
      <c r="M107" s="245"/>
      <c r="N107" s="24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8" t="s">
        <v>197</v>
      </c>
      <c r="AU107" s="18" t="s">
        <v>87</v>
      </c>
    </row>
    <row r="108" spans="1:51" s="13" customFormat="1" ht="12">
      <c r="A108" s="13"/>
      <c r="B108" s="247"/>
      <c r="C108" s="248"/>
      <c r="D108" s="243" t="s">
        <v>199</v>
      </c>
      <c r="E108" s="249" t="s">
        <v>32</v>
      </c>
      <c r="F108" s="250" t="s">
        <v>731</v>
      </c>
      <c r="G108" s="248"/>
      <c r="H108" s="251">
        <v>4.86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7" t="s">
        <v>199</v>
      </c>
      <c r="AU108" s="257" t="s">
        <v>87</v>
      </c>
      <c r="AV108" s="13" t="s">
        <v>87</v>
      </c>
      <c r="AW108" s="13" t="s">
        <v>39</v>
      </c>
      <c r="AX108" s="13" t="s">
        <v>85</v>
      </c>
      <c r="AY108" s="257" t="s">
        <v>188</v>
      </c>
    </row>
    <row r="109" spans="1:65" s="2" customFormat="1" ht="33" customHeight="1">
      <c r="A109" s="40"/>
      <c r="B109" s="41"/>
      <c r="C109" s="230" t="s">
        <v>217</v>
      </c>
      <c r="D109" s="230" t="s">
        <v>190</v>
      </c>
      <c r="E109" s="231" t="s">
        <v>595</v>
      </c>
      <c r="F109" s="232" t="s">
        <v>596</v>
      </c>
      <c r="G109" s="233" t="s">
        <v>220</v>
      </c>
      <c r="H109" s="234">
        <v>48.6</v>
      </c>
      <c r="I109" s="235"/>
      <c r="J109" s="236">
        <f>ROUND(I109*H109,2)</f>
        <v>0</v>
      </c>
      <c r="K109" s="232" t="s">
        <v>194</v>
      </c>
      <c r="L109" s="46"/>
      <c r="M109" s="237" t="s">
        <v>32</v>
      </c>
      <c r="N109" s="238" t="s">
        <v>49</v>
      </c>
      <c r="O109" s="86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1" t="s">
        <v>195</v>
      </c>
      <c r="AT109" s="241" t="s">
        <v>190</v>
      </c>
      <c r="AU109" s="241" t="s">
        <v>87</v>
      </c>
      <c r="AY109" s="18" t="s">
        <v>188</v>
      </c>
      <c r="BE109" s="242">
        <f>IF(N109="základní",J109,0)</f>
        <v>0</v>
      </c>
      <c r="BF109" s="242">
        <f>IF(N109="snížená",J109,0)</f>
        <v>0</v>
      </c>
      <c r="BG109" s="242">
        <f>IF(N109="zákl. přenesená",J109,0)</f>
        <v>0</v>
      </c>
      <c r="BH109" s="242">
        <f>IF(N109="sníž. přenesená",J109,0)</f>
        <v>0</v>
      </c>
      <c r="BI109" s="242">
        <f>IF(N109="nulová",J109,0)</f>
        <v>0</v>
      </c>
      <c r="BJ109" s="18" t="s">
        <v>85</v>
      </c>
      <c r="BK109" s="242">
        <f>ROUND(I109*H109,2)</f>
        <v>0</v>
      </c>
      <c r="BL109" s="18" t="s">
        <v>195</v>
      </c>
      <c r="BM109" s="241" t="s">
        <v>733</v>
      </c>
    </row>
    <row r="110" spans="1:47" s="2" customFormat="1" ht="12">
      <c r="A110" s="40"/>
      <c r="B110" s="41"/>
      <c r="C110" s="42"/>
      <c r="D110" s="243" t="s">
        <v>197</v>
      </c>
      <c r="E110" s="42"/>
      <c r="F110" s="244" t="s">
        <v>598</v>
      </c>
      <c r="G110" s="42"/>
      <c r="H110" s="42"/>
      <c r="I110" s="150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197</v>
      </c>
      <c r="AU110" s="18" t="s">
        <v>87</v>
      </c>
    </row>
    <row r="111" spans="1:51" s="13" customFormat="1" ht="12">
      <c r="A111" s="13"/>
      <c r="B111" s="247"/>
      <c r="C111" s="248"/>
      <c r="D111" s="243" t="s">
        <v>199</v>
      </c>
      <c r="E111" s="249" t="s">
        <v>32</v>
      </c>
      <c r="F111" s="250" t="s">
        <v>731</v>
      </c>
      <c r="G111" s="248"/>
      <c r="H111" s="251">
        <v>4.86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7" t="s">
        <v>199</v>
      </c>
      <c r="AU111" s="257" t="s">
        <v>87</v>
      </c>
      <c r="AV111" s="13" t="s">
        <v>87</v>
      </c>
      <c r="AW111" s="13" t="s">
        <v>39</v>
      </c>
      <c r="AX111" s="13" t="s">
        <v>85</v>
      </c>
      <c r="AY111" s="257" t="s">
        <v>188</v>
      </c>
    </row>
    <row r="112" spans="1:51" s="13" customFormat="1" ht="12">
      <c r="A112" s="13"/>
      <c r="B112" s="247"/>
      <c r="C112" s="248"/>
      <c r="D112" s="243" t="s">
        <v>199</v>
      </c>
      <c r="E112" s="248"/>
      <c r="F112" s="250" t="s">
        <v>734</v>
      </c>
      <c r="G112" s="248"/>
      <c r="H112" s="251">
        <v>48.6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57" t="s">
        <v>199</v>
      </c>
      <c r="AU112" s="257" t="s">
        <v>87</v>
      </c>
      <c r="AV112" s="13" t="s">
        <v>87</v>
      </c>
      <c r="AW112" s="13" t="s">
        <v>4</v>
      </c>
      <c r="AX112" s="13" t="s">
        <v>85</v>
      </c>
      <c r="AY112" s="257" t="s">
        <v>188</v>
      </c>
    </row>
    <row r="113" spans="1:65" s="2" customFormat="1" ht="16.5" customHeight="1">
      <c r="A113" s="40"/>
      <c r="B113" s="41"/>
      <c r="C113" s="230" t="s">
        <v>224</v>
      </c>
      <c r="D113" s="230" t="s">
        <v>190</v>
      </c>
      <c r="E113" s="231" t="s">
        <v>244</v>
      </c>
      <c r="F113" s="232" t="s">
        <v>245</v>
      </c>
      <c r="G113" s="233" t="s">
        <v>220</v>
      </c>
      <c r="H113" s="234">
        <v>4.86</v>
      </c>
      <c r="I113" s="235"/>
      <c r="J113" s="236">
        <f>ROUND(I113*H113,2)</f>
        <v>0</v>
      </c>
      <c r="K113" s="232" t="s">
        <v>194</v>
      </c>
      <c r="L113" s="46"/>
      <c r="M113" s="237" t="s">
        <v>32</v>
      </c>
      <c r="N113" s="238" t="s">
        <v>49</v>
      </c>
      <c r="O113" s="86"/>
      <c r="P113" s="239">
        <f>O113*H113</f>
        <v>0</v>
      </c>
      <c r="Q113" s="239">
        <v>0</v>
      </c>
      <c r="R113" s="239">
        <f>Q113*H113</f>
        <v>0</v>
      </c>
      <c r="S113" s="239">
        <v>0</v>
      </c>
      <c r="T113" s="24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1" t="s">
        <v>195</v>
      </c>
      <c r="AT113" s="241" t="s">
        <v>190</v>
      </c>
      <c r="AU113" s="241" t="s">
        <v>87</v>
      </c>
      <c r="AY113" s="18" t="s">
        <v>188</v>
      </c>
      <c r="BE113" s="242">
        <f>IF(N113="základní",J113,0)</f>
        <v>0</v>
      </c>
      <c r="BF113" s="242">
        <f>IF(N113="snížená",J113,0)</f>
        <v>0</v>
      </c>
      <c r="BG113" s="242">
        <f>IF(N113="zákl. přenesená",J113,0)</f>
        <v>0</v>
      </c>
      <c r="BH113" s="242">
        <f>IF(N113="sníž. přenesená",J113,0)</f>
        <v>0</v>
      </c>
      <c r="BI113" s="242">
        <f>IF(N113="nulová",J113,0)</f>
        <v>0</v>
      </c>
      <c r="BJ113" s="18" t="s">
        <v>85</v>
      </c>
      <c r="BK113" s="242">
        <f>ROUND(I113*H113,2)</f>
        <v>0</v>
      </c>
      <c r="BL113" s="18" t="s">
        <v>195</v>
      </c>
      <c r="BM113" s="241" t="s">
        <v>735</v>
      </c>
    </row>
    <row r="114" spans="1:47" s="2" customFormat="1" ht="12">
      <c r="A114" s="40"/>
      <c r="B114" s="41"/>
      <c r="C114" s="42"/>
      <c r="D114" s="243" t="s">
        <v>197</v>
      </c>
      <c r="E114" s="42"/>
      <c r="F114" s="244" t="s">
        <v>247</v>
      </c>
      <c r="G114" s="42"/>
      <c r="H114" s="42"/>
      <c r="I114" s="150"/>
      <c r="J114" s="42"/>
      <c r="K114" s="42"/>
      <c r="L114" s="46"/>
      <c r="M114" s="245"/>
      <c r="N114" s="24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197</v>
      </c>
      <c r="AU114" s="18" t="s">
        <v>87</v>
      </c>
    </row>
    <row r="115" spans="1:51" s="13" customFormat="1" ht="12">
      <c r="A115" s="13"/>
      <c r="B115" s="247"/>
      <c r="C115" s="248"/>
      <c r="D115" s="243" t="s">
        <v>199</v>
      </c>
      <c r="E115" s="249" t="s">
        <v>32</v>
      </c>
      <c r="F115" s="250" t="s">
        <v>731</v>
      </c>
      <c r="G115" s="248"/>
      <c r="H115" s="251">
        <v>4.86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7" t="s">
        <v>199</v>
      </c>
      <c r="AU115" s="257" t="s">
        <v>87</v>
      </c>
      <c r="AV115" s="13" t="s">
        <v>87</v>
      </c>
      <c r="AW115" s="13" t="s">
        <v>39</v>
      </c>
      <c r="AX115" s="13" t="s">
        <v>85</v>
      </c>
      <c r="AY115" s="257" t="s">
        <v>188</v>
      </c>
    </row>
    <row r="116" spans="1:65" s="2" customFormat="1" ht="21.75" customHeight="1">
      <c r="A116" s="40"/>
      <c r="B116" s="41"/>
      <c r="C116" s="230" t="s">
        <v>231</v>
      </c>
      <c r="D116" s="230" t="s">
        <v>190</v>
      </c>
      <c r="E116" s="231" t="s">
        <v>249</v>
      </c>
      <c r="F116" s="232" t="s">
        <v>250</v>
      </c>
      <c r="G116" s="233" t="s">
        <v>251</v>
      </c>
      <c r="H116" s="234">
        <v>4.86</v>
      </c>
      <c r="I116" s="235"/>
      <c r="J116" s="236">
        <f>ROUND(I116*H116,2)</f>
        <v>0</v>
      </c>
      <c r="K116" s="232" t="s">
        <v>194</v>
      </c>
      <c r="L116" s="46"/>
      <c r="M116" s="237" t="s">
        <v>32</v>
      </c>
      <c r="N116" s="238" t="s">
        <v>49</v>
      </c>
      <c r="O116" s="86"/>
      <c r="P116" s="239">
        <f>O116*H116</f>
        <v>0</v>
      </c>
      <c r="Q116" s="239">
        <v>0</v>
      </c>
      <c r="R116" s="239">
        <f>Q116*H116</f>
        <v>0</v>
      </c>
      <c r="S116" s="239">
        <v>0</v>
      </c>
      <c r="T116" s="24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1" t="s">
        <v>195</v>
      </c>
      <c r="AT116" s="241" t="s">
        <v>190</v>
      </c>
      <c r="AU116" s="241" t="s">
        <v>87</v>
      </c>
      <c r="AY116" s="18" t="s">
        <v>188</v>
      </c>
      <c r="BE116" s="242">
        <f>IF(N116="základní",J116,0)</f>
        <v>0</v>
      </c>
      <c r="BF116" s="242">
        <f>IF(N116="snížená",J116,0)</f>
        <v>0</v>
      </c>
      <c r="BG116" s="242">
        <f>IF(N116="zákl. přenesená",J116,0)</f>
        <v>0</v>
      </c>
      <c r="BH116" s="242">
        <f>IF(N116="sníž. přenesená",J116,0)</f>
        <v>0</v>
      </c>
      <c r="BI116" s="242">
        <f>IF(N116="nulová",J116,0)</f>
        <v>0</v>
      </c>
      <c r="BJ116" s="18" t="s">
        <v>85</v>
      </c>
      <c r="BK116" s="242">
        <f>ROUND(I116*H116,2)</f>
        <v>0</v>
      </c>
      <c r="BL116" s="18" t="s">
        <v>195</v>
      </c>
      <c r="BM116" s="241" t="s">
        <v>736</v>
      </c>
    </row>
    <row r="117" spans="1:47" s="2" customFormat="1" ht="12">
      <c r="A117" s="40"/>
      <c r="B117" s="41"/>
      <c r="C117" s="42"/>
      <c r="D117" s="243" t="s">
        <v>197</v>
      </c>
      <c r="E117" s="42"/>
      <c r="F117" s="244" t="s">
        <v>253</v>
      </c>
      <c r="G117" s="42"/>
      <c r="H117" s="42"/>
      <c r="I117" s="150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197</v>
      </c>
      <c r="AU117" s="18" t="s">
        <v>87</v>
      </c>
    </row>
    <row r="118" spans="1:63" s="12" customFormat="1" ht="22.8" customHeight="1">
      <c r="A118" s="12"/>
      <c r="B118" s="214"/>
      <c r="C118" s="215"/>
      <c r="D118" s="216" t="s">
        <v>77</v>
      </c>
      <c r="E118" s="228" t="s">
        <v>290</v>
      </c>
      <c r="F118" s="228" t="s">
        <v>291</v>
      </c>
      <c r="G118" s="215"/>
      <c r="H118" s="215"/>
      <c r="I118" s="218"/>
      <c r="J118" s="229">
        <f>BK118</f>
        <v>0</v>
      </c>
      <c r="K118" s="215"/>
      <c r="L118" s="220"/>
      <c r="M118" s="221"/>
      <c r="N118" s="222"/>
      <c r="O118" s="222"/>
      <c r="P118" s="223">
        <f>SUM(P119:P128)</f>
        <v>0</v>
      </c>
      <c r="Q118" s="222"/>
      <c r="R118" s="223">
        <f>SUM(R119:R128)</f>
        <v>0</v>
      </c>
      <c r="S118" s="222"/>
      <c r="T118" s="224">
        <f>SUM(T119:T128)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5" t="s">
        <v>85</v>
      </c>
      <c r="AT118" s="226" t="s">
        <v>77</v>
      </c>
      <c r="AU118" s="226" t="s">
        <v>85</v>
      </c>
      <c r="AY118" s="225" t="s">
        <v>188</v>
      </c>
      <c r="BK118" s="227">
        <f>SUM(BK119:BK128)</f>
        <v>0</v>
      </c>
    </row>
    <row r="119" spans="1:65" s="2" customFormat="1" ht="16.5" customHeight="1">
      <c r="A119" s="40"/>
      <c r="B119" s="41"/>
      <c r="C119" s="230" t="s">
        <v>237</v>
      </c>
      <c r="D119" s="230" t="s">
        <v>190</v>
      </c>
      <c r="E119" s="231" t="s">
        <v>293</v>
      </c>
      <c r="F119" s="232" t="s">
        <v>294</v>
      </c>
      <c r="G119" s="233" t="s">
        <v>251</v>
      </c>
      <c r="H119" s="234">
        <v>13.365</v>
      </c>
      <c r="I119" s="235"/>
      <c r="J119" s="236">
        <f>ROUND(I119*H119,2)</f>
        <v>0</v>
      </c>
      <c r="K119" s="232" t="s">
        <v>194</v>
      </c>
      <c r="L119" s="46"/>
      <c r="M119" s="237" t="s">
        <v>32</v>
      </c>
      <c r="N119" s="238" t="s">
        <v>49</v>
      </c>
      <c r="O119" s="86"/>
      <c r="P119" s="239">
        <f>O119*H119</f>
        <v>0</v>
      </c>
      <c r="Q119" s="239">
        <v>0</v>
      </c>
      <c r="R119" s="239">
        <f>Q119*H119</f>
        <v>0</v>
      </c>
      <c r="S119" s="239">
        <v>0</v>
      </c>
      <c r="T119" s="24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1" t="s">
        <v>195</v>
      </c>
      <c r="AT119" s="241" t="s">
        <v>190</v>
      </c>
      <c r="AU119" s="241" t="s">
        <v>87</v>
      </c>
      <c r="AY119" s="18" t="s">
        <v>188</v>
      </c>
      <c r="BE119" s="242">
        <f>IF(N119="základní",J119,0)</f>
        <v>0</v>
      </c>
      <c r="BF119" s="242">
        <f>IF(N119="snížená",J119,0)</f>
        <v>0</v>
      </c>
      <c r="BG119" s="242">
        <f>IF(N119="zákl. přenesená",J119,0)</f>
        <v>0</v>
      </c>
      <c r="BH119" s="242">
        <f>IF(N119="sníž. přenesená",J119,0)</f>
        <v>0</v>
      </c>
      <c r="BI119" s="242">
        <f>IF(N119="nulová",J119,0)</f>
        <v>0</v>
      </c>
      <c r="BJ119" s="18" t="s">
        <v>85</v>
      </c>
      <c r="BK119" s="242">
        <f>ROUND(I119*H119,2)</f>
        <v>0</v>
      </c>
      <c r="BL119" s="18" t="s">
        <v>195</v>
      </c>
      <c r="BM119" s="241" t="s">
        <v>737</v>
      </c>
    </row>
    <row r="120" spans="1:47" s="2" customFormat="1" ht="12">
      <c r="A120" s="40"/>
      <c r="B120" s="41"/>
      <c r="C120" s="42"/>
      <c r="D120" s="243" t="s">
        <v>197</v>
      </c>
      <c r="E120" s="42"/>
      <c r="F120" s="244" t="s">
        <v>296</v>
      </c>
      <c r="G120" s="42"/>
      <c r="H120" s="42"/>
      <c r="I120" s="150"/>
      <c r="J120" s="42"/>
      <c r="K120" s="42"/>
      <c r="L120" s="46"/>
      <c r="M120" s="245"/>
      <c r="N120" s="24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8" t="s">
        <v>197</v>
      </c>
      <c r="AU120" s="18" t="s">
        <v>87</v>
      </c>
    </row>
    <row r="121" spans="1:65" s="2" customFormat="1" ht="21.75" customHeight="1">
      <c r="A121" s="40"/>
      <c r="B121" s="41"/>
      <c r="C121" s="230" t="s">
        <v>243</v>
      </c>
      <c r="D121" s="230" t="s">
        <v>190</v>
      </c>
      <c r="E121" s="231" t="s">
        <v>298</v>
      </c>
      <c r="F121" s="232" t="s">
        <v>299</v>
      </c>
      <c r="G121" s="233" t="s">
        <v>251</v>
      </c>
      <c r="H121" s="234">
        <v>267.3</v>
      </c>
      <c r="I121" s="235"/>
      <c r="J121" s="236">
        <f>ROUND(I121*H121,2)</f>
        <v>0</v>
      </c>
      <c r="K121" s="232" t="s">
        <v>194</v>
      </c>
      <c r="L121" s="46"/>
      <c r="M121" s="237" t="s">
        <v>32</v>
      </c>
      <c r="N121" s="238" t="s">
        <v>49</v>
      </c>
      <c r="O121" s="86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1" t="s">
        <v>195</v>
      </c>
      <c r="AT121" s="241" t="s">
        <v>190</v>
      </c>
      <c r="AU121" s="241" t="s">
        <v>87</v>
      </c>
      <c r="AY121" s="18" t="s">
        <v>188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8" t="s">
        <v>85</v>
      </c>
      <c r="BK121" s="242">
        <f>ROUND(I121*H121,2)</f>
        <v>0</v>
      </c>
      <c r="BL121" s="18" t="s">
        <v>195</v>
      </c>
      <c r="BM121" s="241" t="s">
        <v>738</v>
      </c>
    </row>
    <row r="122" spans="1:47" s="2" customFormat="1" ht="12">
      <c r="A122" s="40"/>
      <c r="B122" s="41"/>
      <c r="C122" s="42"/>
      <c r="D122" s="243" t="s">
        <v>197</v>
      </c>
      <c r="E122" s="42"/>
      <c r="F122" s="244" t="s">
        <v>301</v>
      </c>
      <c r="G122" s="42"/>
      <c r="H122" s="42"/>
      <c r="I122" s="150"/>
      <c r="J122" s="42"/>
      <c r="K122" s="42"/>
      <c r="L122" s="46"/>
      <c r="M122" s="245"/>
      <c r="N122" s="24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8" t="s">
        <v>197</v>
      </c>
      <c r="AU122" s="18" t="s">
        <v>87</v>
      </c>
    </row>
    <row r="123" spans="1:47" s="2" customFormat="1" ht="12">
      <c r="A123" s="40"/>
      <c r="B123" s="41"/>
      <c r="C123" s="42"/>
      <c r="D123" s="243" t="s">
        <v>302</v>
      </c>
      <c r="E123" s="42"/>
      <c r="F123" s="279" t="s">
        <v>303</v>
      </c>
      <c r="G123" s="42"/>
      <c r="H123" s="42"/>
      <c r="I123" s="150"/>
      <c r="J123" s="42"/>
      <c r="K123" s="42"/>
      <c r="L123" s="46"/>
      <c r="M123" s="245"/>
      <c r="N123" s="24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302</v>
      </c>
      <c r="AU123" s="18" t="s">
        <v>87</v>
      </c>
    </row>
    <row r="124" spans="1:51" s="13" customFormat="1" ht="12">
      <c r="A124" s="13"/>
      <c r="B124" s="247"/>
      <c r="C124" s="248"/>
      <c r="D124" s="243" t="s">
        <v>199</v>
      </c>
      <c r="E124" s="248"/>
      <c r="F124" s="250" t="s">
        <v>739</v>
      </c>
      <c r="G124" s="248"/>
      <c r="H124" s="251">
        <v>267.3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7" t="s">
        <v>199</v>
      </c>
      <c r="AU124" s="257" t="s">
        <v>87</v>
      </c>
      <c r="AV124" s="13" t="s">
        <v>87</v>
      </c>
      <c r="AW124" s="13" t="s">
        <v>4</v>
      </c>
      <c r="AX124" s="13" t="s">
        <v>85</v>
      </c>
      <c r="AY124" s="257" t="s">
        <v>188</v>
      </c>
    </row>
    <row r="125" spans="1:65" s="2" customFormat="1" ht="33" customHeight="1">
      <c r="A125" s="40"/>
      <c r="B125" s="41"/>
      <c r="C125" s="230" t="s">
        <v>248</v>
      </c>
      <c r="D125" s="230" t="s">
        <v>190</v>
      </c>
      <c r="E125" s="231" t="s">
        <v>311</v>
      </c>
      <c r="F125" s="232" t="s">
        <v>312</v>
      </c>
      <c r="G125" s="233" t="s">
        <v>251</v>
      </c>
      <c r="H125" s="234">
        <v>6.318</v>
      </c>
      <c r="I125" s="235"/>
      <c r="J125" s="236">
        <f>ROUND(I125*H125,2)</f>
        <v>0</v>
      </c>
      <c r="K125" s="232" t="s">
        <v>194</v>
      </c>
      <c r="L125" s="46"/>
      <c r="M125" s="237" t="s">
        <v>32</v>
      </c>
      <c r="N125" s="238" t="s">
        <v>49</v>
      </c>
      <c r="O125" s="86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1" t="s">
        <v>195</v>
      </c>
      <c r="AT125" s="241" t="s">
        <v>190</v>
      </c>
      <c r="AU125" s="241" t="s">
        <v>87</v>
      </c>
      <c r="AY125" s="18" t="s">
        <v>188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8" t="s">
        <v>85</v>
      </c>
      <c r="BK125" s="242">
        <f>ROUND(I125*H125,2)</f>
        <v>0</v>
      </c>
      <c r="BL125" s="18" t="s">
        <v>195</v>
      </c>
      <c r="BM125" s="241" t="s">
        <v>740</v>
      </c>
    </row>
    <row r="126" spans="1:47" s="2" customFormat="1" ht="12">
      <c r="A126" s="40"/>
      <c r="B126" s="41"/>
      <c r="C126" s="42"/>
      <c r="D126" s="243" t="s">
        <v>197</v>
      </c>
      <c r="E126" s="42"/>
      <c r="F126" s="244" t="s">
        <v>314</v>
      </c>
      <c r="G126" s="42"/>
      <c r="H126" s="42"/>
      <c r="I126" s="150"/>
      <c r="J126" s="42"/>
      <c r="K126" s="42"/>
      <c r="L126" s="46"/>
      <c r="M126" s="245"/>
      <c r="N126" s="24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8" t="s">
        <v>197</v>
      </c>
      <c r="AU126" s="18" t="s">
        <v>87</v>
      </c>
    </row>
    <row r="127" spans="1:65" s="2" customFormat="1" ht="33" customHeight="1">
      <c r="A127" s="40"/>
      <c r="B127" s="41"/>
      <c r="C127" s="230" t="s">
        <v>256</v>
      </c>
      <c r="D127" s="230" t="s">
        <v>190</v>
      </c>
      <c r="E127" s="231" t="s">
        <v>316</v>
      </c>
      <c r="F127" s="232" t="s">
        <v>253</v>
      </c>
      <c r="G127" s="233" t="s">
        <v>251</v>
      </c>
      <c r="H127" s="234">
        <v>7.047</v>
      </c>
      <c r="I127" s="235"/>
      <c r="J127" s="236">
        <f>ROUND(I127*H127,2)</f>
        <v>0</v>
      </c>
      <c r="K127" s="232" t="s">
        <v>194</v>
      </c>
      <c r="L127" s="46"/>
      <c r="M127" s="237" t="s">
        <v>32</v>
      </c>
      <c r="N127" s="238" t="s">
        <v>49</v>
      </c>
      <c r="O127" s="86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1" t="s">
        <v>195</v>
      </c>
      <c r="AT127" s="241" t="s">
        <v>190</v>
      </c>
      <c r="AU127" s="241" t="s">
        <v>87</v>
      </c>
      <c r="AY127" s="18" t="s">
        <v>188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8" t="s">
        <v>85</v>
      </c>
      <c r="BK127" s="242">
        <f>ROUND(I127*H127,2)</f>
        <v>0</v>
      </c>
      <c r="BL127" s="18" t="s">
        <v>195</v>
      </c>
      <c r="BM127" s="241" t="s">
        <v>741</v>
      </c>
    </row>
    <row r="128" spans="1:47" s="2" customFormat="1" ht="12">
      <c r="A128" s="40"/>
      <c r="B128" s="41"/>
      <c r="C128" s="42"/>
      <c r="D128" s="243" t="s">
        <v>197</v>
      </c>
      <c r="E128" s="42"/>
      <c r="F128" s="244" t="s">
        <v>253</v>
      </c>
      <c r="G128" s="42"/>
      <c r="H128" s="42"/>
      <c r="I128" s="150"/>
      <c r="J128" s="42"/>
      <c r="K128" s="42"/>
      <c r="L128" s="46"/>
      <c r="M128" s="293"/>
      <c r="N128" s="294"/>
      <c r="O128" s="295"/>
      <c r="P128" s="295"/>
      <c r="Q128" s="295"/>
      <c r="R128" s="295"/>
      <c r="S128" s="295"/>
      <c r="T128" s="296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197</v>
      </c>
      <c r="AU128" s="18" t="s">
        <v>87</v>
      </c>
    </row>
    <row r="129" spans="1:31" s="2" customFormat="1" ht="6.95" customHeight="1">
      <c r="A129" s="40"/>
      <c r="B129" s="61"/>
      <c r="C129" s="62"/>
      <c r="D129" s="62"/>
      <c r="E129" s="62"/>
      <c r="F129" s="62"/>
      <c r="G129" s="62"/>
      <c r="H129" s="62"/>
      <c r="I129" s="178"/>
      <c r="J129" s="62"/>
      <c r="K129" s="62"/>
      <c r="L129" s="46"/>
      <c r="M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</sheetData>
  <sheetProtection password="CC35" sheet="1" objects="1" scenarios="1" formatColumns="0" formatRows="0" autoFilter="0"/>
  <autoFilter ref="C93:K12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Areaprojekt-PC\Areaprojekt</dc:creator>
  <cp:keywords/>
  <dc:description/>
  <cp:lastModifiedBy>Areaprojekt-PC\Areaprojekt</cp:lastModifiedBy>
  <dcterms:created xsi:type="dcterms:W3CDTF">2020-03-17T10:30:47Z</dcterms:created>
  <dcterms:modified xsi:type="dcterms:W3CDTF">2020-03-17T10:31:27Z</dcterms:modified>
  <cp:category/>
  <cp:version/>
  <cp:contentType/>
  <cp:contentStatus/>
</cp:coreProperties>
</file>