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150" yWindow="600" windowWidth="28455" windowHeight="12465" activeTab="1"/>
  </bookViews>
  <sheets>
    <sheet name="Rekapitulace stavby" sheetId="1" r:id="rId1"/>
    <sheet name="D.1.8 - VYTÁPĚNÍ" sheetId="2" r:id="rId2"/>
    <sheet name="Pokyny pro vyplnění" sheetId="3" r:id="rId3"/>
  </sheets>
  <definedNames>
    <definedName name="_xlnm._FilterDatabase" localSheetId="1" hidden="1">'D.1.8 - VYTÁPĚNÍ'!$C$88:$K$240</definedName>
    <definedName name="_xlnm.Print_Area" localSheetId="1">'D.1.8 - VYTÁPĚNÍ'!$C$4:$J$39,'D.1.8 - VYTÁPĚNÍ'!$C$45:$J$70,'D.1.8 - VYTÁPĚNÍ'!$C$76:$K$240</definedName>
    <definedName name="_xlnm.Print_Area" localSheetId="2">'Pokyny pro vyplnění'!$B$2:$K$71,'Pokyny pro vyplnění'!$B$74:$K$118,'Pokyny pro vyplnění'!$B$121:$K$190,'Pokyny pro vyplnění'!$B$198:$K$218</definedName>
    <definedName name="_xlnm.Print_Area" localSheetId="0">'Rekapitulace stavby'!$D$4:$AO$36,'Rekapitulace stavby'!$C$42:$AQ$56</definedName>
    <definedName name="_xlnm.Print_Titles" localSheetId="0">'Rekapitulace stavby'!$52:$52</definedName>
    <definedName name="_xlnm.Print_Titles" localSheetId="1">'D.1.8 - VYTÁPĚNÍ'!$88:$88</definedName>
  </definedNames>
  <calcPr calcId="125725"/>
</workbook>
</file>

<file path=xl/sharedStrings.xml><?xml version="1.0" encoding="utf-8"?>
<sst xmlns="http://schemas.openxmlformats.org/spreadsheetml/2006/main" count="2395" uniqueCount="690">
  <si>
    <t>Export Komplet</t>
  </si>
  <si>
    <t>VZ</t>
  </si>
  <si>
    <t>2.0</t>
  </si>
  <si>
    <t/>
  </si>
  <si>
    <t>False</t>
  </si>
  <si>
    <t>{f484a04e-c66c-43d4-b7fa-90ca0fc87983}</t>
  </si>
  <si>
    <t>&gt;&gt;  skryté sloupce  &lt;&lt;</t>
  </si>
  <si>
    <t>0,01</t>
  </si>
  <si>
    <t>21</t>
  </si>
  <si>
    <t>15</t>
  </si>
  <si>
    <t>REKAPITULACE STAVBY</t>
  </si>
  <si>
    <t>v ---  níže se nacházejí doplnkové a pomocné údaje k sestavám  --- v</t>
  </si>
  <si>
    <t>Návod na vyplnění</t>
  </si>
  <si>
    <t>0,001</t>
  </si>
  <si>
    <t>Kód:</t>
  </si>
  <si>
    <t>2019-024a</t>
  </si>
  <si>
    <t>Měnit lze pouze buňky se žlutým podbarvením!
1) v Rekapitulaci stavby vyplňte údaje o Uchazeči (přenesou se do ostatních sestav i v jiných listech)
2) na vybraných listech vyplňte v sestavě Soupis prací ceny u položek</t>
  </si>
  <si>
    <t>Stavba:</t>
  </si>
  <si>
    <t>Stodská nemocnice - Oddělení následné péče (LDN) 1.etapa - Východní křídlo</t>
  </si>
  <si>
    <t>KSO:</t>
  </si>
  <si>
    <t>CC-CZ:</t>
  </si>
  <si>
    <t>Místo:</t>
  </si>
  <si>
    <t>Stod</t>
  </si>
  <si>
    <t>Datum:</t>
  </si>
  <si>
    <t>26. 6. 2019</t>
  </si>
  <si>
    <t>Zadavatel:</t>
  </si>
  <si>
    <t>IČ:</t>
  </si>
  <si>
    <t xml:space="preserve"> </t>
  </si>
  <si>
    <t>DIČ:</t>
  </si>
  <si>
    <t>Uchazeč:</t>
  </si>
  <si>
    <t>Vyplň údaj</t>
  </si>
  <si>
    <t>Projektant:</t>
  </si>
  <si>
    <t>kancelář MASTNÝ - Ing.Chmelíř</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</si>
  <si>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</si>
  <si>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</si>
  <si>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</si>
  <si>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</si>
  <si>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</si>
  <si>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</si>
  <si>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</si>
  <si>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</si>
  <si>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</si>
  <si>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</si>
  <si>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</si>
  <si>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</si>
  <si>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</si>
  <si>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</si>
  <si>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</si>
  <si>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</si>
  <si>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</si>
  <si>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</si>
  <si>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</si>
  <si>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</si>
  <si>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</si>
  <si>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</si>
  <si>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</si>
  <si>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</si>
  <si>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</si>
  <si>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</si>
  <si>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</si>
  <si>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</si>
  <si>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</si>
  <si>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</si>
  <si>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</si>
  <si>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</si>
  <si>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</si>
  <si>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</si>
  <si>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</si>
  <si>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</si>
  <si>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</si>
  <si>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</si>
  <si>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</si>
  <si>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</si>
  <si>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</si>
  <si>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</si>
  <si>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</si>
  <si>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D.1.8</t>
  </si>
  <si>
    <t>VYTÁPĚNÍ</t>
  </si>
  <si>
    <t>STA</t>
  </si>
  <si>
    <t>1</t>
  </si>
  <si>
    <t>{8ffc39a1-c435-404f-88fa-fc6ad34d483d}</t>
  </si>
  <si>
    <t>2</t>
  </si>
  <si>
    <t>KRYCÍ LIST SOUPISU PRACÍ</t>
  </si>
  <si>
    <t>Objekt:</t>
  </si>
  <si>
    <t>D.1.8 - VYTÁPĚNÍ</t>
  </si>
  <si>
    <t>REKAPITULACE ČLENĚNÍ SOUPISU PRACÍ</t>
  </si>
  <si>
    <t>Kód dílu - Popis</t>
  </si>
  <si>
    <t>Cena celkem [CZK]</t>
  </si>
  <si>
    <t>-1</t>
  </si>
  <si>
    <t>PSV - Práce a dodávky PSV</t>
  </si>
  <si>
    <t xml:space="preserve">    713 - Izolace tepelné</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</si>
  <si>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</si>
  <si>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</si>
  <si>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</si>
  <si>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</si>
  <si>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 xml:space="preserve">    783 - Dokončovací práce - nátěry</t>
  </si>
  <si>
    <t>HZS - Hodinové zúčtovací sazby</t>
  </si>
  <si>
    <t>OST - Ostatní</t>
  </si>
  <si>
    <t xml:space="preserve">    O01 - Ostatní</t>
  </si>
  <si>
    <t>SOUPIS PRACÍ</t>
  </si>
  <si>
    <t>PČ</t>
  </si>
  <si>
    <t>MJ</t>
  </si>
  <si>
    <t>Množství</t>
  </si>
  <si>
    <t>J.cena [CZK]</t>
  </si>
  <si>
    <t>Cenová soustava</t>
  </si>
  <si>
    <t>J. Nh [h]</t>
  </si>
  <si>
    <t>Nh celkem [h]</t>
  </si>
  <si>
    <t>J. hmotnost [t]</t>
  </si>
  <si>
    <t>Hmotnost celkem [t]</t>
  </si>
  <si>
    <t>J. suť [t]</t>
  </si>
  <si>
    <t>Suť Celkem [t]</t>
  </si>
  <si>
    <t>Náklady soupisu celkem</t>
  </si>
  <si>
    <t>PSV</t>
  </si>
  <si>
    <t>Práce a dodávky PSV</t>
  </si>
  <si>
    <t>ROZPOCET</t>
  </si>
  <si>
    <t>713</t>
  </si>
  <si>
    <t>Izolace tepelné</t>
  </si>
  <si>
    <t>K</t>
  </si>
  <si>
    <t>713400941</t>
  </si>
  <si>
    <t>Oprava izolace potrubí Příplatek k cenám izolací potrubí s povrchovou úpravou za správkový kus vyspravení snímatelnými pouzdry</t>
  </si>
  <si>
    <t>kus</t>
  </si>
  <si>
    <t>CS ÚRS 2019 01</t>
  </si>
  <si>
    <t>16</t>
  </si>
  <si>
    <t>-784587486</t>
  </si>
  <si>
    <t>713461871</t>
  </si>
  <si>
    <t>Odstranění tepelné izolace potrubí, ohybů a armatur tvarovkami nebo deskami potrubními pouzdry staženými drátem návlekovými potrubí a ohybů</t>
  </si>
  <si>
    <t>m</t>
  </si>
  <si>
    <t>496465957</t>
  </si>
  <si>
    <t>3</t>
  </si>
  <si>
    <t>713463211</t>
  </si>
  <si>
    <t>Montáž izolace tepelné potrubí a ohybů tvarovkami nebo deskami potrubními pouzdry s povrchovou úpravou hliníkovou fólií (izolační materiál ve specifikaci) přelepenými samolepící hliníkovou páskou potrubí jednovrstvá D do 50 mm</t>
  </si>
  <si>
    <t>925264321</t>
  </si>
  <si>
    <t>PSC</t>
  </si>
  <si>
    <t xml:space="preserve">Poznámka k souboru cen:
1. Ceny -1121 až -1173 slouží pro skladebné ocenění oprav tepelných izolací potrubí skružemi připevněnými na tmel v části C01 Opravy a údržba tepelných izolací.
2. Cenami -1121 až -1173 lze oceňovat izolace skružemi o obvodu izolace do 1 570 mm včetně (tj. do vnějšího průměru skruže 500 mm). Izolace většího obvodu lze oceňovat cenami souboru cen 713 36-112 Montáž izolace tepelné těles ploch tvarových v části A 03.
3. Množství měrných jednotek u položek 713 46-3111 až -3411 se určuje podle článku 3521 Všeobecných podmínek části A04 tohoto katalogu.
</t>
  </si>
  <si>
    <t>VV</t>
  </si>
  <si>
    <t>4+16+18+18</t>
  </si>
  <si>
    <t>4</t>
  </si>
  <si>
    <t>M</t>
  </si>
  <si>
    <t>63154530</t>
  </si>
  <si>
    <t>pouzdro izolační potrubní s jednostrannou Al fólií max. 250/100 °C 22/30 mm</t>
  </si>
  <si>
    <t>32</t>
  </si>
  <si>
    <t>-130498779</t>
  </si>
  <si>
    <t>5</t>
  </si>
  <si>
    <t>63154531</t>
  </si>
  <si>
    <t>pouzdro izolační potrubní s jednostrannou Al fólií max. 250/100 °C 28/30 mm</t>
  </si>
  <si>
    <t>-515326308</t>
  </si>
  <si>
    <t>6</t>
  </si>
  <si>
    <t>63154532</t>
  </si>
  <si>
    <t>pouzdro izolační potrubní s jednostrannou Al fólií max. 250/100 °C 35/30 mm</t>
  </si>
  <si>
    <t>-1114236052</t>
  </si>
  <si>
    <t>7</t>
  </si>
  <si>
    <t>63154573</t>
  </si>
  <si>
    <t>pouzdro izolační potrubní s jednostrannou Al fólií max. 250/100 °C 42/40 mm</t>
  </si>
  <si>
    <t>-59125747</t>
  </si>
  <si>
    <t>8</t>
  </si>
  <si>
    <t>631546200</t>
  </si>
  <si>
    <t>páska samolepící hliníková šířka 50 mm, délka 50 m</t>
  </si>
  <si>
    <t>-1023822768</t>
  </si>
  <si>
    <t>P</t>
  </si>
  <si>
    <t>Poznámka k položce:
Odhad - upřesnit při realizaci</t>
  </si>
  <si>
    <t>9</t>
  </si>
  <si>
    <t>713463411</t>
  </si>
  <si>
    <t>Montáž izolace tepelné potrubí a ohybů tvarovkami nebo deskami potrubními pouzdry návlekovými izolačními hadicemi potrubí a ohybů</t>
  </si>
  <si>
    <t>1449645470</t>
  </si>
  <si>
    <t>133+52+152+33</t>
  </si>
  <si>
    <t>10</t>
  </si>
  <si>
    <t>28377094</t>
  </si>
  <si>
    <t>izolace tepelná potrubí z pěnového polyetylenu 15 x 9 mm</t>
  </si>
  <si>
    <t>-1925380306</t>
  </si>
  <si>
    <t>11</t>
  </si>
  <si>
    <t>28377101</t>
  </si>
  <si>
    <t>izolace tepelná potrubí z pěnového polyetylenu 18 x 9 mm</t>
  </si>
  <si>
    <t>1049297320</t>
  </si>
  <si>
    <t>12</t>
  </si>
  <si>
    <t>28377103</t>
  </si>
  <si>
    <t>izolace tepelná potrubí z pěnového polyetylenu 22 x 9 mm</t>
  </si>
  <si>
    <t>-824560028</t>
  </si>
  <si>
    <t>13</t>
  </si>
  <si>
    <t>28377112</t>
  </si>
  <si>
    <t>izolace tepelná potrubí z pěnového polyetylenu 28 x 13 mm</t>
  </si>
  <si>
    <t>1477353205</t>
  </si>
  <si>
    <t>14</t>
  </si>
  <si>
    <t>283771300</t>
  </si>
  <si>
    <t>spona na izolace tepelné z pěnového polyetylenu</t>
  </si>
  <si>
    <t>-1461726105</t>
  </si>
  <si>
    <t>Poznámka k položce:
(Odhad - upřesnit při montáži.)</t>
  </si>
  <si>
    <t>(370)*6</t>
  </si>
  <si>
    <t>283771350</t>
  </si>
  <si>
    <t>páska samolepící na izolace tepelné z pěnového polyetylenu po 20 m</t>
  </si>
  <si>
    <t>-1950135382</t>
  </si>
  <si>
    <t>Poznámka k položce:
(Odhad - upřesnit při montáži).</t>
  </si>
  <si>
    <t>998713101</t>
  </si>
  <si>
    <t>Přesun hmot pro izolace tepelné stanovený z hmotnosti přesunovaného materiálu vodorovná dopravní vzdálenost do 50 m v objektech výšky do 6 m</t>
  </si>
  <si>
    <t>t</t>
  </si>
  <si>
    <t>221278722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</si>
  <si>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</si>
  <si>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732</t>
  </si>
  <si>
    <t>Ústřední vytápění - strojovny</t>
  </si>
  <si>
    <t>17</t>
  </si>
  <si>
    <t>732421402R</t>
  </si>
  <si>
    <t>Čerpadla teplovodní závitová mokroběžná oběhová pro teplovodní vytápění (elektronicky řízená) PN 10, do 110°C DN přípojky/dopravní výška H (m) - čerpací výkon Q (m3/h) DN 25 / do 4,0 m / 2,2 m3/h, vč. izolačního krytu</t>
  </si>
  <si>
    <t>R</t>
  </si>
  <si>
    <t>179843612</t>
  </si>
  <si>
    <t>Poznámka k položce:
( V projektu uvažováno s oběhovým čerpadlem ALPHA2 25-40 180. Přesné hodnoty výtlaku - viz.výkresová část PD ).</t>
  </si>
  <si>
    <t>18</t>
  </si>
  <si>
    <t>998732102</t>
  </si>
  <si>
    <t>Přesun hmot pro strojovny stanovený z hmotnosti přesunovaného materiálu vodorovná dopravní vzdálenost do 50 m v objektech výšky přes 6 do 12 m</t>
  </si>
  <si>
    <t>-227409646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</si>
  <si>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</si>
  <si>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733</t>
  </si>
  <si>
    <t>Ústřední vytápění - rozvodné potrubí</t>
  </si>
  <si>
    <t>19</t>
  </si>
  <si>
    <t>733111122</t>
  </si>
  <si>
    <t>Potrubí z trubek ocelových závitových bezešvých běžných nízkotlakých a středotlakých DN 10</t>
  </si>
  <si>
    <t>711091513</t>
  </si>
  <si>
    <t>20</t>
  </si>
  <si>
    <t>733111123</t>
  </si>
  <si>
    <t>Potrubí z trubek ocelových závitových bezešvých běžných nízkotlakých a středotlakých DN 15</t>
  </si>
  <si>
    <t>-1501199919</t>
  </si>
  <si>
    <t>733111124</t>
  </si>
  <si>
    <t>Potrubí z trubek ocelových závitových bezešvých běžných nízkotlakých a středotlakých DN 20</t>
  </si>
  <si>
    <t>1986554245</t>
  </si>
  <si>
    <t>22</t>
  </si>
  <si>
    <t>733111125</t>
  </si>
  <si>
    <t>Potrubí z trubek ocelových závitových bezešvých běžných nízkotlakých a středotlakých DN 25</t>
  </si>
  <si>
    <t>1489105347</t>
  </si>
  <si>
    <t>23</t>
  </si>
  <si>
    <t>733111126</t>
  </si>
  <si>
    <t>Potrubí z trubek ocelových závitových bezešvých běžných nízkotlakých a středotlakých DN 32</t>
  </si>
  <si>
    <t>-1407757021</t>
  </si>
  <si>
    <t>24</t>
  </si>
  <si>
    <t>733113114</t>
  </si>
  <si>
    <t>Potrubí z trubek ocelových závitových Příplatek k ceně za zhotovení přípojky z ocelových trubek závitových DN 20</t>
  </si>
  <si>
    <t>-2008853983</t>
  </si>
  <si>
    <t>25</t>
  </si>
  <si>
    <t>733113115</t>
  </si>
  <si>
    <t>Potrubí z trubek ocelových závitových Příplatek k ceně za zhotovení přípojky z ocelových trubek závitových DN 25</t>
  </si>
  <si>
    <t>967780655</t>
  </si>
  <si>
    <t>26</t>
  </si>
  <si>
    <t>733190107</t>
  </si>
  <si>
    <t>Zkoušky těsnosti potrubí, manžety prostupové z trubek ocelových zkoušky těsnosti potrubí (za provozu) z trubek ocelových závitových DN do 40</t>
  </si>
  <si>
    <t>215026990</t>
  </si>
  <si>
    <t xml:space="preserve">Poznámka k souboru cen:
1. Zkouškami těsnosti potrubí se rozumí běžné přezkoušení za provozu (např. při výměně částí potrubí nebo armatury).
</t>
  </si>
  <si>
    <t>2+2+16+18+18</t>
  </si>
  <si>
    <t>27</t>
  </si>
  <si>
    <t>733191926</t>
  </si>
  <si>
    <t>Opravy rozvodů potrubí z trubek ocelových závitových normálních i zesílených navaření odbočky na stávající potrubí, odbočka DN 32</t>
  </si>
  <si>
    <t>257251001</t>
  </si>
  <si>
    <t>28</t>
  </si>
  <si>
    <t>733223202</t>
  </si>
  <si>
    <t>Potrubí z trubek měděných tvrdých spojovaných tvrdým pájením Ø 15/1</t>
  </si>
  <si>
    <t>1944386796</t>
  </si>
  <si>
    <t>29</t>
  </si>
  <si>
    <t>733223203</t>
  </si>
  <si>
    <t>Potrubí z trubek měděných tvrdých spojovaných tvrdým pájením Ø 18/1</t>
  </si>
  <si>
    <t>-562810416</t>
  </si>
  <si>
    <t>30</t>
  </si>
  <si>
    <t>733223204</t>
  </si>
  <si>
    <t>Potrubí z trubek měděných tvrdých spojovaných tvrdým pájením Ø 22/1</t>
  </si>
  <si>
    <t>1095708562</t>
  </si>
  <si>
    <t>31</t>
  </si>
  <si>
    <t>733223205</t>
  </si>
  <si>
    <t>Potrubí z trubek měděných tvrdých spojovaných tvrdým pájením Ø 28/1,5</t>
  </si>
  <si>
    <t>-971645828</t>
  </si>
  <si>
    <t>733224222</t>
  </si>
  <si>
    <t>Potrubí z trubek měděných Příplatek k cenám za zhotovení přípojky z trubek měděných Ø 15/1</t>
  </si>
  <si>
    <t>1200509299</t>
  </si>
  <si>
    <t>33</t>
  </si>
  <si>
    <t>733224223</t>
  </si>
  <si>
    <t>Potrubí z trubek měděných Příplatek k cenám za zhotovení přípojky z trubek měděných Ø 18/1</t>
  </si>
  <si>
    <t>-53803025</t>
  </si>
  <si>
    <t>34</t>
  </si>
  <si>
    <t>733290801</t>
  </si>
  <si>
    <t>Demontáž potrubí z trubek měděných Ø do 35/1,5</t>
  </si>
  <si>
    <t>726404824</t>
  </si>
  <si>
    <t>12+12+131+10+50</t>
  </si>
  <si>
    <t>150+32</t>
  </si>
  <si>
    <t>Součet</t>
  </si>
  <si>
    <t>35</t>
  </si>
  <si>
    <t>733291101</t>
  </si>
  <si>
    <t>Zkoušky těsnosti potrubí z trubek měděných Ø do 35/1,5</t>
  </si>
  <si>
    <t>491566408</t>
  </si>
  <si>
    <t>36</t>
  </si>
  <si>
    <t>733291903</t>
  </si>
  <si>
    <t>Opravy rozvodů potrubí z trubek měděných propojení potrubí Ø 18/1</t>
  </si>
  <si>
    <t>-939373509</t>
  </si>
  <si>
    <t>37</t>
  </si>
  <si>
    <t>733291904</t>
  </si>
  <si>
    <t>Opravy rozvodů potrubí z trubek měděných propojení potrubí Ø 22/1,5</t>
  </si>
  <si>
    <t>835432989</t>
  </si>
  <si>
    <t>38</t>
  </si>
  <si>
    <t>733291905</t>
  </si>
  <si>
    <t>Opravy rozvodů potrubí z trubek měděných propojení potrubí Ø 28/1,5</t>
  </si>
  <si>
    <t>-1166543762</t>
  </si>
  <si>
    <t>39</t>
  </si>
  <si>
    <t>733293902</t>
  </si>
  <si>
    <t>Opravy rozvodů potrubí z trubek měděných vsazení odbočky na stávající potrubí o rozměrech Ø 15/1</t>
  </si>
  <si>
    <t>1966080116</t>
  </si>
  <si>
    <t>40</t>
  </si>
  <si>
    <t>733293903</t>
  </si>
  <si>
    <t>Opravy rozvodů potrubí z trubek měděných vsazení odbočky na stávající potrubí o rozměrech Ø 18/1</t>
  </si>
  <si>
    <t>1779971310</t>
  </si>
  <si>
    <t>41</t>
  </si>
  <si>
    <t>733293904</t>
  </si>
  <si>
    <t>Opravy rozvodů potrubí z trubek měděných vsazení odbočky na stávající potrubí o rozměrech Ø 22/1,5</t>
  </si>
  <si>
    <t>686233398</t>
  </si>
  <si>
    <t>42</t>
  </si>
  <si>
    <t>733293905</t>
  </si>
  <si>
    <t>Opravy rozvodů potrubí z trubek měděných vsazení odbočky na stávající potrubí o rozměrech Ø 28/1,5</t>
  </si>
  <si>
    <t>-1250643606</t>
  </si>
  <si>
    <t>43</t>
  </si>
  <si>
    <t>733890801</t>
  </si>
  <si>
    <t>Vnitrostaveništní přemístění vybouraných (demontovaných) hmot rozvodů potrubí vodorovně do 100 m v objektech výšky do 6 m</t>
  </si>
  <si>
    <t>-1633445354</t>
  </si>
  <si>
    <t>44</t>
  </si>
  <si>
    <t>998733101</t>
  </si>
  <si>
    <t>Přesun hmot pro rozvody potrubí stanovený z hmotnosti přesunovaného materiálu vodorovná dopravní vzdálenost do 50 m v objektech výšky do 6 m</t>
  </si>
  <si>
    <t>-1113804450</t>
  </si>
  <si>
    <t>734</t>
  </si>
  <si>
    <t>Ústřední vytápění - armatury</t>
  </si>
  <si>
    <t>45</t>
  </si>
  <si>
    <t>734200821</t>
  </si>
  <si>
    <t>Demontáž armatur závitových se dvěma závity do G 1/2</t>
  </si>
  <si>
    <t>101005870</t>
  </si>
  <si>
    <t>46</t>
  </si>
  <si>
    <t>734209123</t>
  </si>
  <si>
    <t>Montáž závitových armatur se 3 závity G 1/2 (DN 15)</t>
  </si>
  <si>
    <t>320427035</t>
  </si>
  <si>
    <t>47</t>
  </si>
  <si>
    <t>734211119</t>
  </si>
  <si>
    <t>Ventily odvzdušňovací závitové automatické PN 14 do 120°C G 3/8</t>
  </si>
  <si>
    <t>-1999187277</t>
  </si>
  <si>
    <t>48</t>
  </si>
  <si>
    <t>734220101</t>
  </si>
  <si>
    <t>Ventily regulační závitové vyvažovací přímé PN 20 do 100°C G 3/4</t>
  </si>
  <si>
    <t>728711533</t>
  </si>
  <si>
    <t xml:space="preserve">Poznámka k souboru cen:
1. V cenách -0101 až -0105 nejsou započteny náklady na dodávku a montáž měřící a vypouštěcí armatury.Tyto se oceňují samostatně souborem cen 734 49 1101 až -1105.
</t>
  </si>
  <si>
    <t>Poznámka k položce:
( V projektu uvažováno s vyvažovacími armaturami MSV-BD ).</t>
  </si>
  <si>
    <t>49</t>
  </si>
  <si>
    <t>73422010R</t>
  </si>
  <si>
    <t>Ventily regulační závitové vyvažovací přímé PN 20 do 100°C G 1/2</t>
  </si>
  <si>
    <t>125656917</t>
  </si>
  <si>
    <t>50</t>
  </si>
  <si>
    <t>734221536</t>
  </si>
  <si>
    <t>Ventily regulační závitové termostatické, bez hlavice ovládání PN 16 do 110°C rohové dvouregulační G 1/2</t>
  </si>
  <si>
    <t>-1742338006</t>
  </si>
  <si>
    <t xml:space="preserve">Poznámka k položce:
(Topný systém je vyregulován pro radiátorové ventily IVAR. Při jejich případné záměně dle Vyhl. 230/2012 je nutné topný systém dodavatelem přepočítat a vyregulovat).  </t>
  </si>
  <si>
    <t>51</t>
  </si>
  <si>
    <t>734221682R</t>
  </si>
  <si>
    <t>Hlavice termostatické, pro ovládání ventilů PN 10 do 110°C otopných těles, kompatibilní s radiátorovými ventily</t>
  </si>
  <si>
    <t>-124888521</t>
  </si>
  <si>
    <t>52</t>
  </si>
  <si>
    <t>734242411</t>
  </si>
  <si>
    <t>Ventily zpětné závitové PN 16 do 110°C přímé G 3/8</t>
  </si>
  <si>
    <t>76920703</t>
  </si>
  <si>
    <t>53</t>
  </si>
  <si>
    <t>734261417</t>
  </si>
  <si>
    <t>Šroubení regulační radiátorové rohové s vypouštěním G 1/2</t>
  </si>
  <si>
    <t>916303154</t>
  </si>
  <si>
    <t>54</t>
  </si>
  <si>
    <t>734291123</t>
  </si>
  <si>
    <t>Ostatní armatury kohouty plnicí a vypouštěcí PN 10 do 90°C G 1/2</t>
  </si>
  <si>
    <t>-254037735</t>
  </si>
  <si>
    <t>55</t>
  </si>
  <si>
    <t>734291243</t>
  </si>
  <si>
    <t>Ostatní armatury filtry závitové PN 16 do 130°C přímé s vnitřními závity G 3/4</t>
  </si>
  <si>
    <t>1508122055</t>
  </si>
  <si>
    <t>56</t>
  </si>
  <si>
    <t>734291244</t>
  </si>
  <si>
    <t>Ostatní armatury filtry závitové PN 16 do 130°C přímé s vnitřními závity G 1</t>
  </si>
  <si>
    <t>820946862</t>
  </si>
  <si>
    <t>57</t>
  </si>
  <si>
    <t>734291911</t>
  </si>
  <si>
    <t>Opravy armatur závitových zpětná montáž regulačních ventilů a kohoutů do G 1/2</t>
  </si>
  <si>
    <t>-1121729781</t>
  </si>
  <si>
    <t>58</t>
  </si>
  <si>
    <t>734291931</t>
  </si>
  <si>
    <t>Opravy armatur závitových zpětná montáž šroubení přímých, rohových do G 1/2</t>
  </si>
  <si>
    <t>-832952853</t>
  </si>
  <si>
    <t>59</t>
  </si>
  <si>
    <t>734291951</t>
  </si>
  <si>
    <t>Opravy armatur závitových zpětná montáž hlavic ručního a termostatického ovládání</t>
  </si>
  <si>
    <t>707276260</t>
  </si>
  <si>
    <t>60</t>
  </si>
  <si>
    <t>734292714</t>
  </si>
  <si>
    <t>Ostatní armatury kulové kohouty PN 42 do 185°C přímé vnitřní závit G 3/4</t>
  </si>
  <si>
    <t>1121696505</t>
  </si>
  <si>
    <t>61</t>
  </si>
  <si>
    <t>734292715</t>
  </si>
  <si>
    <t>Ostatní armatury kulové kohouty PN 42 do 185°C přímé vnitřní závit G 1</t>
  </si>
  <si>
    <t>-1032961816</t>
  </si>
  <si>
    <t>62</t>
  </si>
  <si>
    <t>734411101</t>
  </si>
  <si>
    <t>Teploměry technické s pevným stonkem a jímkou zadní připojení (axiální) průměr 63 mm délka stonku 50 mm</t>
  </si>
  <si>
    <t>-1562534389</t>
  </si>
  <si>
    <t>63</t>
  </si>
  <si>
    <t>734494213</t>
  </si>
  <si>
    <t>Měřicí armatury návarky s trubkovým závitem G 1/2</t>
  </si>
  <si>
    <t>1968312232</t>
  </si>
  <si>
    <t xml:space="preserve">Poznámka k souboru cen:
1. V cenách -9211 až -9213 je započtena montáž návarků přivařením; jejich dodávka se oceňuje ve specifikaci pouze v případech, kdy návarky nejsou součástí dodávky zařízení.
</t>
  </si>
  <si>
    <t>64</t>
  </si>
  <si>
    <t>998734101</t>
  </si>
  <si>
    <t>Přesun hmot pro armatury stanovený z hmotnosti přesunovaného materiálu vodorovná dopravní vzdálenost do 50 m v objektech výšky do 6 m</t>
  </si>
  <si>
    <t>-375294553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</si>
  <si>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</si>
  <si>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735</t>
  </si>
  <si>
    <t>Ústřední vytápění - otopná tělesa</t>
  </si>
  <si>
    <t>65</t>
  </si>
  <si>
    <t>735000912</t>
  </si>
  <si>
    <t>Regulace otopného systému při opravách vyregulování dvojregulačních ventilů a kohoutů s termostatickým ovládáním</t>
  </si>
  <si>
    <t>1827548525</t>
  </si>
  <si>
    <t>66</t>
  </si>
  <si>
    <t>735151474</t>
  </si>
  <si>
    <t>Otopná tělesa panelová dvoudesková PN 1,0 MPa, T do 110°C s jednou přídavnou přestupní plochou výšky tělesa 600 mm stavební délky / výkonu 700 mm / 902 W</t>
  </si>
  <si>
    <t>-210518598</t>
  </si>
  <si>
    <t xml:space="preserve">Poznámka k souboru cen:
1. Ceny lze použít pro jakýkoli způsob připojení.
</t>
  </si>
  <si>
    <t>67</t>
  </si>
  <si>
    <t>735151574</t>
  </si>
  <si>
    <t>Otopná tělesa panelová dvoudesková PN 1,0 MPa, T do 110°C se dvěma přídavnými přestupními plochami výšky tělesa 600 mm stavební délky / výkonu 700 mm / 1175 W</t>
  </si>
  <si>
    <t>-840021323</t>
  </si>
  <si>
    <t>68</t>
  </si>
  <si>
    <t>735151575</t>
  </si>
  <si>
    <t>Otopná tělesa panelová dvoudesková PN 1,0 MPa, T do 110°C se dvěma přídavnými přestupními plochami výšky tělesa 600 mm stavební délky / výkonu 800 mm / 1343 W</t>
  </si>
  <si>
    <t>1214135358</t>
  </si>
  <si>
    <t>69</t>
  </si>
  <si>
    <t>735151578</t>
  </si>
  <si>
    <t>Otopná tělesa panelová dvoudesková PN 1,0 MPa, T do 110°C se dvěma přídavnými přestupními plochami výšky tělesa 600 mm stavební délky / výkonu 1100 mm / 1847 W</t>
  </si>
  <si>
    <t>-2008174499</t>
  </si>
  <si>
    <t>70</t>
  </si>
  <si>
    <t>735151821</t>
  </si>
  <si>
    <t>Demontáž otopných těles panelových dvouřadých stavební délky do 1500 mm</t>
  </si>
  <si>
    <t>314488400</t>
  </si>
  <si>
    <t>71</t>
  </si>
  <si>
    <t>735159220</t>
  </si>
  <si>
    <t>Montáž otopných těles panelových dvouřadých</t>
  </si>
  <si>
    <t>280590056</t>
  </si>
  <si>
    <t>72</t>
  </si>
  <si>
    <t>735192923</t>
  </si>
  <si>
    <t>Ostatní opravy otopných těles zpětná montáž otopných těles panelových dvouřadých do 1500 mm</t>
  </si>
  <si>
    <t>1077528463</t>
  </si>
  <si>
    <t xml:space="preserve">Poznámka k souboru cen:
1. Cenami -1914 a -1915 se oceňuje osazení sestavených otopných těles na nové konzoly; jejich případné sestavení se oceňuje příslušnými cenami souborů cen 735 11- . . Opravy otopných těles litinových a 735 12- . . Opravy otopných těles ocelových.
2. Cenami -2911 až -2932 se oceňuje osazení otopných těles na původní konzoly.
</t>
  </si>
  <si>
    <t>73</t>
  </si>
  <si>
    <t>735890801</t>
  </si>
  <si>
    <t>Vnitrostaveništní přemístění vybouraných (demontovaných) hmot otopných těles vodorovně do 100 m v objektech výšky do 6 m</t>
  </si>
  <si>
    <t>-1276903676</t>
  </si>
  <si>
    <t>74</t>
  </si>
  <si>
    <t>998735101</t>
  </si>
  <si>
    <t>Přesun hmot pro otopná tělesa stanovený z hmotnosti přesunovaného materiálu vodorovná dopravní vzdálenost do 50 m v objektech výšky do 6 m</t>
  </si>
  <si>
    <t>979667227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</si>
  <si>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</si>
  <si>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783</t>
  </si>
  <si>
    <t>Dokončovací práce - nátěry</t>
  </si>
  <si>
    <t>75</t>
  </si>
  <si>
    <t>783614651</t>
  </si>
  <si>
    <t>Základní antikorozní nátěr armatur a kovových potrubí jednonásobný potrubí do DN 50 mm syntetický standardní</t>
  </si>
  <si>
    <t>950236862</t>
  </si>
  <si>
    <t>HZS</t>
  </si>
  <si>
    <t>Hodinové zúčtovací sazby</t>
  </si>
  <si>
    <t>76</t>
  </si>
  <si>
    <t>HZS1301</t>
  </si>
  <si>
    <t>Hodinové zúčtovací sazby profesí HSV provádění konstrukcí zedník</t>
  </si>
  <si>
    <t>hod</t>
  </si>
  <si>
    <t>512</t>
  </si>
  <si>
    <t>150521534</t>
  </si>
  <si>
    <t>Poznámka k položce:
(Odhad - upřesnit dodavatelem. Potřebný stavební materiál doplní dodavatel dle jeho standardů pro uvedený rozsah prací.)</t>
  </si>
  <si>
    <t xml:space="preserve">drážky 75x75 mm  ve stěnách pro přípojky k radiátorům:  </t>
  </si>
  <si>
    <t>(42*2*1,5)*1</t>
  </si>
  <si>
    <t>drážky 150x75 mm ve stěnách pro stoupačky:</t>
  </si>
  <si>
    <t>(26*4)*1</t>
  </si>
  <si>
    <t>drážky 200x100 mm v podlaze:</t>
  </si>
  <si>
    <t>(8)*1</t>
  </si>
  <si>
    <t>napojovací kapsy 200x200x100 mm v podlaze:</t>
  </si>
  <si>
    <t>(22)*2</t>
  </si>
  <si>
    <t>prostupy 100x100 mm stěnovými a stropními konstrukcemi do tl. 150 mm pro trubní vedení ÚT:</t>
  </si>
  <si>
    <t>(18)*1</t>
  </si>
  <si>
    <t>prostupy 200x100 mm stěnovými konstrukcemi do tl. 600 mm pro trubní vedení ÚT:</t>
  </si>
  <si>
    <t>1*3</t>
  </si>
  <si>
    <t>77</t>
  </si>
  <si>
    <t>HZS3111</t>
  </si>
  <si>
    <t>Hodinové zúčtovací sazby montáží technologických zařízení při externích montážích montér potrubí</t>
  </si>
  <si>
    <t>1400893906</t>
  </si>
  <si>
    <t>Poznámka k položce:
(Odhad - upřesnit dodavatelem dle jeho standardů pro uvedený rozsah prací.)</t>
  </si>
  <si>
    <t>vypuštění topného systému:</t>
  </si>
  <si>
    <t>2*6</t>
  </si>
  <si>
    <t xml:space="preserve">příplatek za stíženou demontáž stáv. topného systému: </t>
  </si>
  <si>
    <t>4*16</t>
  </si>
  <si>
    <t>78</t>
  </si>
  <si>
    <t>HZS3112</t>
  </si>
  <si>
    <t>Hodinové zúčtovací sazby montáží technologických zařízení při externích montážích montér potrubí odborný</t>
  </si>
  <si>
    <t>-752594991</t>
  </si>
  <si>
    <t>napouštění topného systému UT:</t>
  </si>
  <si>
    <t>2*8</t>
  </si>
  <si>
    <t>vyregulování topného systému:</t>
  </si>
  <si>
    <t>3*8</t>
  </si>
  <si>
    <t>topná zkouška a ostatní zkoušky dle ČSN:</t>
  </si>
  <si>
    <t>3*24</t>
  </si>
  <si>
    <t>OST</t>
  </si>
  <si>
    <t>Ostatní</t>
  </si>
  <si>
    <t>O01</t>
  </si>
  <si>
    <t>79</t>
  </si>
  <si>
    <t>0030101</t>
  </si>
  <si>
    <t>Ekologická likvidace demontovaného materiálu</t>
  </si>
  <si>
    <t>celkem</t>
  </si>
  <si>
    <t>844339148</t>
  </si>
  <si>
    <t>Poznámka k položce:
(Odhad - upřesnit dodavatelem dle jeho standardů)</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</si>
  <si>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</si>
  <si>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</si>
  <si>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</si>
  <si>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</si>
  <si>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</si>
  <si>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</si>
  <si>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</si>
  <si>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</si>
  <si>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</si>
  <si>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</si>
  <si>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</si>
  <si>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</si>
  <si>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</si>
  <si>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</si>
  <si>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</si>
  <si>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</si>
  <si>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</si>
  <si>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</si>
  <si>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</si>
  <si>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</si>
  <si>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</si>
  <si>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</si>
  <si>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</si>
  <si>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</si>
  <si>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</si>
  <si>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</si>
  <si>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</si>
  <si>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</si>
  <si>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</si>
  <si>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</si>
  <si>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</si>
  <si>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</si>
  <si>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</si>
  <si>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</si>
  <si>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</si>
  <si>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</si>
  <si>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</si>
  <si>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</si>
  <si>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</si>
  <si>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</si>
  <si>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</si>
  <si>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</si>
  <si>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</si>
  <si>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</si>
  <si>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</si>
  <si>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</si>
  <si>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</si>
  <si>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</si>
  <si>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</si>
  <si>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</si>
  <si>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</si>
  <si>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</si>
  <si>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</si>
  <si>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</si>
  <si>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</si>
  <si>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</si>
  <si>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</si>
  <si>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</si>
  <si>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</si>
  <si>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</si>
  <si>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</si>
  <si>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</si>
  <si>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</si>
  <si>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</si>
  <si>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</si>
  <si>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</si>
  <si>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</si>
  <si>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</si>
  <si>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</si>
  <si>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</si>
  <si>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</si>
  <si>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</si>
  <si>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</si>
  <si>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</si>
  <si>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</si>
  <si>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</si>
  <si>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</si>
  <si>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</si>
  <si>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</si>
  <si>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</si>
  <si>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</si>
  <si>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</si>
  <si>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</si>
  <si>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</si>
  <si>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</si>
  <si>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</si>
  <si>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</si>
  <si>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</si>
  <si>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</si>
  <si>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</si>
  <si>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</si>
  <si>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</si>
  <si>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</si>
  <si>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</si>
  <si>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</si>
  <si>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</si>
  <si>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</si>
  <si>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</si>
  <si>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</si>
  <si>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</si>
  <si>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</si>
  <si>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</si>
  <si>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</si>
  <si>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</si>
  <si>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</si>
  <si>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</si>
  <si>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</si>
  <si>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</si>
  <si>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</si>
  <si>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</si>
  <si>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</si>
  <si>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</si>
  <si>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</si>
  <si>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</si>
  <si>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</si>
  <si>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</si>
  <si>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</si>
  <si>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</si>
  <si>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</si>
  <si>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</si>
  <si>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</si>
  <si>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</si>
  <si>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</si>
  <si>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</si>
  <si>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</si>
  <si>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</si>
  <si>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</si>
  <si>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</si>
  <si>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</si>
  <si>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</si>
  <si>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</si>
  <si>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</si>
  <si>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</si>
  <si>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</si>
  <si>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</si>
  <si>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</si>
  <si>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</si>
  <si>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</si>
  <si>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</si>
  <si>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</si>
  <si>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</si>
  <si>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</si>
  <si>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</si>
  <si>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</si>
  <si>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</si>
  <si>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</si>
  <si>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</si>
  <si>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</si>
  <si>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</si>
  <si>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</si>
  <si>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</si>
  <si>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</si>
  <si>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</si>
  <si>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</si>
  <si>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</si>
  <si>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</si>
  <si>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</si>
  <si>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</si>
  <si>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</si>
  <si>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</si>
  <si>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</si>
  <si>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</si>
  <si>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</si>
  <si>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</si>
  <si>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</si>
  <si>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</si>
  <si>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</si>
  <si>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</si>
  <si>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</si>
  <si>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</si>
  <si>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</si>
  <si>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</si>
  <si>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</si>
  <si>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</si>
  <si>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</si>
  <si>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</si>
  <si>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</si>
  <si>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</si>
  <si>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</si>
  <si>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</si>
  <si>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</si>
  <si>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</si>
  <si>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</si>
  <si>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</si>
  <si>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 xml:space="preserve">Součástí zadávací dokumentace je kromě výkazů a specifikace materiálu také výkresová část projektu a technická zpráva, které tento výkaz doplňují a blíže specifikují. Specifikace a výkazy materiálu jsou zpracovány v databázovém systému informací, metodických návodů a postupů pro stanovení ceny stavebního díla cenové soustavy ÚRS Praha v cenové úrovni 2019/1. Za nabídku je odpovědný zpracovatel nabídky. Výměry materiálů a prací, uvedené v podkladech pro cenovou nabídku, mají směrný charakter a určují minimální technický standard materiálů dle Zákona č.137/2006 Sb. Materiály a výrobky je možné zaměnit při zachování shodných nebo lepších parametrů a funkce. Volba konkrétních zařízení při realizaci, včetně odpovědnosti za jejich shodnost s českými normami a jinými zákonnými ustanoveními, je na dodavateli a podléhá schválení investora. </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</si>
</sst>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1"/>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2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2" fillId="4" borderId="13" xfId="0" applyFont="1" applyFill="1" applyBorder="1" applyAlignment="1">
      <alignment horizontal="center" vertic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17" xfId="0" applyFont="1"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8"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2" xfId="0" applyNumberFormat="1" applyFont="1" applyBorder="1" applyAlignment="1">
      <alignment vertical="center"/>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6" fillId="0" borderId="0" xfId="0" applyFont="1" applyAlignment="1">
      <alignment horizontal="left" vertical="center"/>
    </xf>
    <xf numFmtId="0" fontId="0" fillId="0" borderId="0" xfId="0" applyProtection="1">
      <protection locked="0"/>
    </xf>
    <xf numFmtId="0" fontId="0" fillId="0" borderId="2" xfId="0" applyBorder="1" applyProtection="1">
      <protection locked="0"/>
    </xf>
    <xf numFmtId="0" fontId="30"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2" fillId="4" borderId="0" xfId="0" applyFont="1" applyFill="1" applyAlignment="1">
      <alignment horizontal="left" vertical="center"/>
    </xf>
    <xf numFmtId="0" fontId="0" fillId="4" borderId="0" xfId="0" applyFont="1" applyFill="1" applyAlignment="1" applyProtection="1">
      <alignment vertical="center"/>
      <protection locked="0"/>
    </xf>
    <xf numFmtId="0" fontId="22" fillId="4" borderId="0" xfId="0" applyFont="1" applyFill="1" applyAlignment="1">
      <alignment horizontal="right" vertical="center"/>
    </xf>
    <xf numFmtId="0" fontId="31"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0" fontId="8" fillId="0" borderId="20" xfId="0" applyFont="1" applyBorder="1" applyAlignment="1" applyProtection="1">
      <alignment vertical="center"/>
      <protection locked="0"/>
    </xf>
    <xf numFmtId="4" fontId="8" fillId="0" borderId="20" xfId="0" applyNumberFormat="1" applyFont="1" applyBorder="1" applyAlignment="1">
      <alignment vertical="center"/>
    </xf>
    <xf numFmtId="0" fontId="0" fillId="0" borderId="3" xfId="0" applyFont="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5" xfId="0" applyFont="1" applyFill="1" applyBorder="1" applyAlignment="1" applyProtection="1">
      <alignment horizontal="center" vertical="center" wrapText="1"/>
      <protection locked="0"/>
    </xf>
    <xf numFmtId="0" fontId="22" fillId="4" borderId="16" xfId="0" applyFont="1" applyFill="1" applyBorder="1" applyAlignment="1">
      <alignment horizontal="center" vertical="center" wrapText="1"/>
    </xf>
    <xf numFmtId="4" fontId="24" fillId="0" borderId="0" xfId="0" applyNumberFormat="1" applyFont="1" applyAlignment="1">
      <alignment/>
    </xf>
    <xf numFmtId="166" fontId="32" fillId="0" borderId="10" xfId="0" applyNumberFormat="1" applyFont="1" applyBorder="1" applyAlignment="1">
      <alignment/>
    </xf>
    <xf numFmtId="166" fontId="32" fillId="0" borderId="11" xfId="0" applyNumberFormat="1" applyFont="1" applyBorder="1" applyAlignment="1">
      <alignment/>
    </xf>
    <xf numFmtId="4" fontId="33"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167" fontId="22" fillId="0" borderId="22" xfId="0" applyNumberFormat="1" applyFont="1" applyBorder="1" applyAlignment="1" applyProtection="1">
      <alignment vertical="center"/>
      <protection locked="0"/>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23" fillId="2" borderId="18"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2"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lignment horizontal="left" vertical="center"/>
    </xf>
    <xf numFmtId="0" fontId="35" fillId="0" borderId="0" xfId="0" applyFont="1" applyAlignment="1">
      <alignment vertical="center" wrapText="1"/>
    </xf>
    <xf numFmtId="0" fontId="0" fillId="0" borderId="18"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0" xfId="0" applyAlignment="1">
      <alignment vertical="top"/>
    </xf>
    <xf numFmtId="0" fontId="36" fillId="0" borderId="23" xfId="0" applyFont="1" applyBorder="1" applyAlignment="1">
      <alignment vertical="center" wrapText="1"/>
    </xf>
    <xf numFmtId="0" fontId="36" fillId="0" borderId="24" xfId="0" applyFont="1" applyBorder="1" applyAlignment="1">
      <alignment vertical="center" wrapText="1"/>
    </xf>
    <xf numFmtId="0" fontId="36" fillId="0" borderId="25" xfId="0" applyFont="1" applyBorder="1" applyAlignment="1">
      <alignment vertical="center" wrapText="1"/>
    </xf>
    <xf numFmtId="0" fontId="36" fillId="0" borderId="26"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26" xfId="0" applyFont="1" applyBorder="1" applyAlignment="1">
      <alignment vertical="center" wrapText="1"/>
    </xf>
    <xf numFmtId="0" fontId="36" fillId="0" borderId="27" xfId="0" applyFont="1" applyBorder="1" applyAlignment="1">
      <alignment vertical="center" wrapText="1"/>
    </xf>
    <xf numFmtId="0" fontId="38" fillId="0" borderId="0" xfId="0" applyFont="1" applyBorder="1" applyAlignment="1">
      <alignment horizontal="left" vertical="center" wrapText="1"/>
    </xf>
    <xf numFmtId="0" fontId="39" fillId="0" borderId="0" xfId="0" applyFont="1" applyBorder="1" applyAlignment="1">
      <alignment horizontal="left" vertical="center" wrapText="1"/>
    </xf>
    <xf numFmtId="0" fontId="39" fillId="0" borderId="26" xfId="0" applyFont="1" applyBorder="1" applyAlignment="1">
      <alignment vertical="center" wrapText="1"/>
    </xf>
    <xf numFmtId="0" fontId="39" fillId="0" borderId="0" xfId="0" applyFont="1" applyBorder="1" applyAlignment="1">
      <alignment vertical="center" wrapText="1"/>
    </xf>
    <xf numFmtId="0" fontId="39" fillId="0" borderId="0" xfId="0" applyFont="1" applyBorder="1" applyAlignment="1">
      <alignment horizontal="left" vertical="center"/>
    </xf>
    <xf numFmtId="0" fontId="39" fillId="0" borderId="0" xfId="0" applyFont="1" applyBorder="1" applyAlignment="1">
      <alignment vertical="center"/>
    </xf>
    <xf numFmtId="49" fontId="39" fillId="0" borderId="0" xfId="0" applyNumberFormat="1" applyFont="1" applyBorder="1" applyAlignment="1">
      <alignment vertical="center" wrapText="1"/>
    </xf>
    <xf numFmtId="0" fontId="36" fillId="0" borderId="28" xfId="0" applyFont="1" applyBorder="1" applyAlignment="1">
      <alignment vertical="center" wrapText="1"/>
    </xf>
    <xf numFmtId="0" fontId="40" fillId="0" borderId="29" xfId="0" applyFont="1" applyBorder="1" applyAlignment="1">
      <alignment vertical="center" wrapText="1"/>
    </xf>
    <xf numFmtId="0" fontId="36" fillId="0" borderId="30" xfId="0" applyFont="1" applyBorder="1" applyAlignment="1">
      <alignment vertical="center" wrapText="1"/>
    </xf>
    <xf numFmtId="0" fontId="36" fillId="0" borderId="0" xfId="0" applyFont="1" applyBorder="1" applyAlignment="1">
      <alignment vertical="top"/>
    </xf>
    <xf numFmtId="0" fontId="36" fillId="0" borderId="0" xfId="0" applyFont="1" applyAlignment="1">
      <alignment vertical="top"/>
    </xf>
    <xf numFmtId="0" fontId="36" fillId="0" borderId="23" xfId="0" applyFont="1" applyBorder="1" applyAlignment="1">
      <alignment horizontal="left" vertical="center"/>
    </xf>
    <xf numFmtId="0" fontId="36" fillId="0" borderId="24" xfId="0" applyFont="1" applyBorder="1" applyAlignment="1">
      <alignment horizontal="left" vertical="center"/>
    </xf>
    <xf numFmtId="0" fontId="36" fillId="0" borderId="25" xfId="0" applyFont="1" applyBorder="1" applyAlignment="1">
      <alignment horizontal="left" vertical="center"/>
    </xf>
    <xf numFmtId="0" fontId="36" fillId="0" borderId="26" xfId="0" applyFont="1" applyBorder="1" applyAlignment="1">
      <alignment horizontal="left" vertical="center"/>
    </xf>
    <xf numFmtId="0" fontId="36" fillId="0" borderId="27" xfId="0" applyFont="1" applyBorder="1" applyAlignment="1">
      <alignment horizontal="left" vertical="center"/>
    </xf>
    <xf numFmtId="0" fontId="38" fillId="0" borderId="0" xfId="0" applyFont="1" applyBorder="1" applyAlignment="1">
      <alignment horizontal="left" vertical="center"/>
    </xf>
    <xf numFmtId="0" fontId="41" fillId="0" borderId="0" xfId="0" applyFont="1" applyAlignment="1">
      <alignment horizontal="left" vertical="center"/>
    </xf>
    <xf numFmtId="0" fontId="38" fillId="0" borderId="29" xfId="0" applyFont="1" applyBorder="1" applyAlignment="1">
      <alignment horizontal="left" vertical="center"/>
    </xf>
    <xf numFmtId="0" fontId="38" fillId="0" borderId="29" xfId="0" applyFont="1" applyBorder="1" applyAlignment="1">
      <alignment horizontal="center" vertical="center"/>
    </xf>
    <xf numFmtId="0" fontId="41" fillId="0" borderId="29" xfId="0" applyFont="1" applyBorder="1" applyAlignment="1">
      <alignment horizontal="left" vertical="center"/>
    </xf>
    <xf numFmtId="0" fontId="42" fillId="0" borderId="0" xfId="0" applyFont="1" applyBorder="1" applyAlignment="1">
      <alignment horizontal="left" vertical="center"/>
    </xf>
    <xf numFmtId="0" fontId="39" fillId="0" borderId="0" xfId="0" applyFont="1" applyAlignment="1">
      <alignment horizontal="left" vertical="center"/>
    </xf>
    <xf numFmtId="0" fontId="39" fillId="0" borderId="0" xfId="0" applyFont="1" applyBorder="1" applyAlignment="1">
      <alignment horizontal="center" vertical="center"/>
    </xf>
    <xf numFmtId="0" fontId="39" fillId="0" borderId="26" xfId="0" applyFont="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36" fillId="0" borderId="28" xfId="0" applyFont="1" applyBorder="1" applyAlignment="1">
      <alignment horizontal="left" vertical="center"/>
    </xf>
    <xf numFmtId="0" fontId="40" fillId="0" borderId="29" xfId="0" applyFont="1" applyBorder="1" applyAlignment="1">
      <alignment horizontal="left" vertical="center"/>
    </xf>
    <xf numFmtId="0" fontId="36" fillId="0" borderId="30" xfId="0" applyFont="1" applyBorder="1" applyAlignment="1">
      <alignment horizontal="left" vertical="center"/>
    </xf>
    <xf numFmtId="0" fontId="36" fillId="0" borderId="0" xfId="0" applyFont="1" applyBorder="1" applyAlignment="1">
      <alignment horizontal="lef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39" fillId="0" borderId="29" xfId="0" applyFont="1" applyBorder="1" applyAlignment="1">
      <alignment horizontal="left" vertical="center"/>
    </xf>
    <xf numFmtId="0" fontId="36" fillId="0" borderId="0" xfId="0" applyFont="1" applyBorder="1" applyAlignment="1">
      <alignment horizontal="left" vertical="center" wrapText="1"/>
    </xf>
    <xf numFmtId="0" fontId="39" fillId="0" borderId="0" xfId="0" applyFont="1" applyBorder="1" applyAlignment="1">
      <alignment horizontal="center" vertical="center" wrapText="1"/>
    </xf>
    <xf numFmtId="0" fontId="36" fillId="0" borderId="23" xfId="0" applyFont="1" applyBorder="1" applyAlignment="1">
      <alignment horizontal="left" vertical="center" wrapText="1"/>
    </xf>
    <xf numFmtId="0" fontId="36" fillId="0" borderId="24" xfId="0" applyFont="1" applyBorder="1" applyAlignment="1">
      <alignment horizontal="left" vertical="center" wrapText="1"/>
    </xf>
    <xf numFmtId="0" fontId="36" fillId="0" borderId="25"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7" xfId="0" applyFont="1" applyBorder="1" applyAlignment="1">
      <alignment horizontal="left" vertical="center"/>
    </xf>
    <xf numFmtId="0" fontId="39" fillId="0" borderId="28" xfId="0" applyFont="1" applyBorder="1" applyAlignment="1">
      <alignment horizontal="left" vertical="center" wrapText="1"/>
    </xf>
    <xf numFmtId="0" fontId="39" fillId="0" borderId="29" xfId="0" applyFont="1" applyBorder="1" applyAlignment="1">
      <alignment horizontal="left" vertical="center" wrapText="1"/>
    </xf>
    <xf numFmtId="0" fontId="39" fillId="0" borderId="30" xfId="0" applyFont="1" applyBorder="1" applyAlignment="1">
      <alignment horizontal="left" vertical="center" wrapText="1"/>
    </xf>
    <xf numFmtId="0" fontId="39" fillId="0" borderId="0" xfId="0" applyFont="1" applyBorder="1" applyAlignment="1">
      <alignment horizontal="left" vertical="top"/>
    </xf>
    <xf numFmtId="0" fontId="39" fillId="0" borderId="0" xfId="0" applyFont="1" applyBorder="1" applyAlignment="1">
      <alignment horizontal="center" vertical="top"/>
    </xf>
    <xf numFmtId="0" fontId="39" fillId="0" borderId="28" xfId="0" applyFont="1" applyBorder="1" applyAlignment="1">
      <alignment horizontal="left" vertical="center"/>
    </xf>
    <xf numFmtId="0" fontId="39" fillId="0" borderId="30" xfId="0" applyFont="1" applyBorder="1" applyAlignment="1">
      <alignment horizontal="left" vertical="center"/>
    </xf>
    <xf numFmtId="0" fontId="41" fillId="0" borderId="0" xfId="0" applyFont="1" applyAlignment="1">
      <alignment vertical="center"/>
    </xf>
    <xf numFmtId="0" fontId="38" fillId="0" borderId="0" xfId="0" applyFont="1" applyBorder="1" applyAlignment="1">
      <alignment vertical="center"/>
    </xf>
    <xf numFmtId="0" fontId="41" fillId="0" borderId="29" xfId="0" applyFont="1" applyBorder="1" applyAlignment="1">
      <alignment vertical="center"/>
    </xf>
    <xf numFmtId="0" fontId="38" fillId="0" borderId="29" xfId="0" applyFont="1" applyBorder="1" applyAlignment="1">
      <alignment vertical="center"/>
    </xf>
    <xf numFmtId="0" fontId="0" fillId="0" borderId="0" xfId="0" applyBorder="1" applyAlignment="1">
      <alignment vertical="top"/>
    </xf>
    <xf numFmtId="49" fontId="39" fillId="0" borderId="0" xfId="0" applyNumberFormat="1" applyFont="1" applyBorder="1" applyAlignment="1">
      <alignment horizontal="left" vertical="center"/>
    </xf>
    <xf numFmtId="0" fontId="0" fillId="0" borderId="29" xfId="0" applyBorder="1" applyAlignment="1">
      <alignment vertical="top"/>
    </xf>
    <xf numFmtId="0" fontId="38" fillId="0" borderId="29" xfId="0" applyFont="1" applyBorder="1" applyAlignment="1">
      <alignment horizontal="left"/>
    </xf>
    <xf numFmtId="0" fontId="41" fillId="0" borderId="29" xfId="0" applyFont="1" applyBorder="1" applyAlignment="1">
      <alignment/>
    </xf>
    <xf numFmtId="0" fontId="36" fillId="0" borderId="26" xfId="0" applyFont="1" applyBorder="1" applyAlignment="1">
      <alignment vertical="top"/>
    </xf>
    <xf numFmtId="0" fontId="36" fillId="0" borderId="27" xfId="0" applyFont="1" applyBorder="1" applyAlignment="1">
      <alignment vertical="top"/>
    </xf>
    <xf numFmtId="0" fontId="36" fillId="0" borderId="0" xfId="0" applyFont="1" applyBorder="1" applyAlignment="1">
      <alignment horizontal="center" vertical="center"/>
    </xf>
    <xf numFmtId="0" fontId="36" fillId="0" borderId="0" xfId="0" applyFont="1" applyBorder="1" applyAlignment="1">
      <alignment horizontal="left" vertical="top"/>
    </xf>
    <xf numFmtId="0" fontId="36" fillId="0" borderId="28" xfId="0" applyFont="1" applyBorder="1" applyAlignment="1">
      <alignment vertical="top"/>
    </xf>
    <xf numFmtId="0" fontId="36" fillId="0" borderId="29" xfId="0" applyFont="1" applyBorder="1" applyAlignment="1">
      <alignment vertical="top"/>
    </xf>
    <xf numFmtId="0" fontId="36" fillId="0" borderId="30" xfId="0" applyFont="1" applyBorder="1" applyAlignment="1">
      <alignment vertical="top"/>
    </xf>
    <xf numFmtId="4" fontId="19" fillId="0" borderId="0" xfId="0" applyNumberFormat="1" applyFont="1" applyAlignment="1">
      <alignment vertical="center"/>
    </xf>
    <xf numFmtId="0" fontId="2" fillId="0" borderId="0" xfId="0" applyFont="1" applyAlignment="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4" fontId="18" fillId="0" borderId="5" xfId="0" applyNumberFormat="1" applyFont="1" applyBorder="1" applyAlignment="1">
      <alignment vertical="center"/>
    </xf>
    <xf numFmtId="0" fontId="0" fillId="0" borderId="5" xfId="0" applyFont="1" applyBorder="1" applyAlignment="1">
      <alignment vertical="center"/>
    </xf>
    <xf numFmtId="0" fontId="5" fillId="3" borderId="7" xfId="0" applyFont="1" applyFill="1" applyBorder="1" applyAlignment="1">
      <alignment horizontal="left" vertical="center"/>
    </xf>
    <xf numFmtId="0" fontId="0" fillId="3" borderId="7" xfId="0" applyFont="1" applyFill="1" applyBorder="1" applyAlignment="1">
      <alignment vertical="center"/>
    </xf>
    <xf numFmtId="4" fontId="5" fillId="3" borderId="7" xfId="0" applyNumberFormat="1" applyFont="1" applyFill="1" applyBorder="1" applyAlignment="1">
      <alignment vertical="center"/>
    </xf>
    <xf numFmtId="0" fontId="0" fillId="3" borderId="13" xfId="0" applyFont="1" applyFill="1" applyBorder="1" applyAlignment="1">
      <alignment vertical="center"/>
    </xf>
    <xf numFmtId="0" fontId="14" fillId="5" borderId="0" xfId="0" applyFont="1" applyFill="1" applyAlignment="1">
      <alignment horizontal="center" vertical="center"/>
    </xf>
    <xf numFmtId="0" fontId="0" fillId="0" borderId="0" xfId="0"/>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2" fillId="4" borderId="6" xfId="0" applyFont="1" applyFill="1" applyBorder="1" applyAlignment="1">
      <alignment horizontal="center" vertical="center"/>
    </xf>
    <xf numFmtId="0" fontId="22" fillId="4" borderId="7" xfId="0" applyFont="1" applyFill="1" applyBorder="1" applyAlignment="1">
      <alignment horizontal="left" vertical="center"/>
    </xf>
    <xf numFmtId="0" fontId="22" fillId="4" borderId="7" xfId="0" applyFont="1" applyFill="1" applyBorder="1" applyAlignment="1">
      <alignment horizontal="center" vertical="center"/>
    </xf>
    <xf numFmtId="0" fontId="22" fillId="4" borderId="7" xfId="0" applyFont="1" applyFill="1" applyBorder="1" applyAlignment="1">
      <alignment horizontal="right" vertical="center"/>
    </xf>
    <xf numFmtId="4" fontId="28" fillId="0" borderId="0" xfId="0" applyNumberFormat="1" applyFont="1" applyAlignment="1">
      <alignment vertical="center"/>
    </xf>
    <xf numFmtId="0" fontId="28" fillId="0" borderId="0" xfId="0" applyFont="1" applyAlignment="1">
      <alignment vertical="center"/>
    </xf>
    <xf numFmtId="0" fontId="27" fillId="0" borderId="0" xfId="0" applyFont="1" applyAlignment="1">
      <alignment horizontal="left" vertical="center" wrapText="1"/>
    </xf>
    <xf numFmtId="4" fontId="24" fillId="0" borderId="0" xfId="0" applyNumberFormat="1" applyFont="1" applyAlignment="1">
      <alignment horizontal="right" vertical="center"/>
    </xf>
    <xf numFmtId="4" fontId="24" fillId="0" borderId="0" xfId="0" applyNumberFormat="1" applyFont="1" applyAlignment="1">
      <alignmen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2" fillId="0" borderId="0" xfId="0" applyFont="1" applyAlignment="1">
      <alignment horizontal="right" vertical="center"/>
    </xf>
    <xf numFmtId="164" fontId="2" fillId="0" borderId="0" xfId="0" applyNumberFormat="1"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9" fillId="0" borderId="0" xfId="0" applyFont="1" applyBorder="1" applyAlignment="1">
      <alignment horizontal="left" vertical="top"/>
    </xf>
    <xf numFmtId="0" fontId="39" fillId="0" borderId="0" xfId="0" applyFont="1" applyBorder="1" applyAlignment="1">
      <alignment horizontal="left" vertical="center"/>
    </xf>
    <xf numFmtId="0" fontId="38" fillId="0" borderId="29" xfId="0" applyFont="1" applyBorder="1" applyAlignment="1">
      <alignment horizontal="left"/>
    </xf>
    <xf numFmtId="0" fontId="37" fillId="0" borderId="0" xfId="0" applyFont="1" applyBorder="1" applyAlignment="1">
      <alignment horizontal="center" vertical="center" wrapText="1"/>
    </xf>
    <xf numFmtId="0" fontId="37" fillId="0" borderId="0" xfId="0" applyFont="1" applyBorder="1" applyAlignment="1">
      <alignment horizontal="center" vertical="center"/>
    </xf>
    <xf numFmtId="0" fontId="39" fillId="0" borderId="0" xfId="0" applyFont="1" applyBorder="1" applyAlignment="1">
      <alignment horizontal="left" vertical="center" wrapText="1"/>
    </xf>
    <xf numFmtId="49" fontId="39" fillId="0" borderId="0" xfId="0" applyNumberFormat="1" applyFont="1" applyBorder="1" applyAlignment="1">
      <alignment horizontal="left" vertical="center" wrapText="1"/>
    </xf>
    <xf numFmtId="0" fontId="38" fillId="0" borderId="29" xfId="0" applyFont="1" applyBorder="1" applyAlignment="1">
      <alignment horizontal="left" wrapText="1"/>
    </xf>
    <xf numFmtId="0" fontId="0" fillId="0" borderId="3" xfId="0" applyFont="1" applyBorder="1" applyAlignment="1" applyProtection="1">
      <alignment vertical="center"/>
      <protection locked="0"/>
    </xf>
    <xf numFmtId="0" fontId="0" fillId="0" borderId="3" xfId="0" applyFont="1" applyBorder="1" applyAlignment="1">
      <alignment vertical="center"/>
    </xf>
    <xf numFmtId="0" fontId="22" fillId="2" borderId="18" xfId="0" applyFont="1" applyFill="1" applyBorder="1" applyAlignment="1" applyProtection="1">
      <alignment horizontal="left" vertical="center"/>
      <protection locked="0"/>
    </xf>
    <xf numFmtId="0" fontId="22" fillId="0" borderId="0" xfId="0" applyFont="1" applyBorder="1" applyAlignment="1">
      <alignment horizontal="center" vertical="center"/>
    </xf>
    <xf numFmtId="0" fontId="0" fillId="0" borderId="0" xfId="0" applyFont="1" applyBorder="1" applyAlignment="1">
      <alignment vertical="center"/>
    </xf>
    <xf numFmtId="166" fontId="22" fillId="0" borderId="0" xfId="0" applyNumberFormat="1" applyFont="1" applyBorder="1" applyAlignment="1">
      <alignment vertical="center"/>
    </xf>
    <xf numFmtId="166" fontId="22" fillId="0" borderId="12" xfId="0" applyNumberFormat="1" applyFont="1" applyBorder="1" applyAlignment="1">
      <alignment vertical="center"/>
    </xf>
    <xf numFmtId="0" fontId="0" fillId="0" borderId="0" xfId="0" applyFont="1" applyAlignment="1">
      <alignment vertical="center"/>
    </xf>
    <xf numFmtId="0" fontId="0" fillId="0" borderId="0" xfId="0" applyFont="1" applyAlignment="1">
      <alignment horizontal="left" vertical="center"/>
    </xf>
    <xf numFmtId="4" fontId="0" fillId="0" borderId="0" xfId="0" applyNumberFormat="1" applyFont="1" applyAlignment="1">
      <alignmen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AR2" s="271" t="s">
        <v>6</v>
      </c>
      <c r="AS2" s="272"/>
      <c r="AT2" s="272"/>
      <c r="AU2" s="272"/>
      <c r="AV2" s="272"/>
      <c r="AW2" s="272"/>
      <c r="AX2" s="272"/>
      <c r="AY2" s="272"/>
      <c r="AZ2" s="272"/>
      <c r="BA2" s="272"/>
      <c r="BB2" s="272"/>
      <c r="BC2" s="272"/>
      <c r="BD2" s="272"/>
      <c r="BE2" s="272"/>
      <c r="BS2" s="17" t="s">
        <v>7</v>
      </c>
      <c r="BT2" s="17" t="s">
        <v>8</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7</v>
      </c>
      <c r="BT3" s="17" t="s">
        <v>9</v>
      </c>
    </row>
    <row r="4" spans="2:71" ht="24.95" customHeight="1">
      <c r="B4" s="20"/>
      <c r="D4" s="21" t="s">
        <v>10</v>
      </c>
      <c r="AR4" s="20"/>
      <c r="AS4" s="22" t="s">
        <v>11</v>
      </c>
      <c r="BE4" s="23" t="s">
        <v>12</v>
      </c>
      <c r="BS4" s="17" t="s">
        <v>13</v>
      </c>
    </row>
    <row r="5" spans="2:71" ht="12" customHeight="1">
      <c r="B5" s="20"/>
      <c r="D5" s="24" t="s">
        <v>14</v>
      </c>
      <c r="K5" s="291" t="s">
        <v>15</v>
      </c>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R5" s="20"/>
      <c r="BE5" s="262" t="s">
        <v>16</v>
      </c>
      <c r="BS5" s="17" t="s">
        <v>7</v>
      </c>
    </row>
    <row r="6" spans="2:71" ht="36.95" customHeight="1">
      <c r="B6" s="20"/>
      <c r="D6" s="26" t="s">
        <v>17</v>
      </c>
      <c r="K6" s="292" t="s">
        <v>18</v>
      </c>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R6" s="20"/>
      <c r="BE6" s="263"/>
      <c r="BS6" s="17" t="s">
        <v>7</v>
      </c>
    </row>
    <row r="7" spans="2:71" ht="12" customHeight="1">
      <c r="B7" s="20"/>
      <c r="D7" s="27" t="s">
        <v>19</v>
      </c>
      <c r="K7" s="25" t="s">
        <v>3</v>
      </c>
      <c r="AK7" s="27" t="s">
        <v>20</v>
      </c>
      <c r="AN7" s="25" t="s">
        <v>3</v>
      </c>
      <c r="AR7" s="20"/>
      <c r="BE7" s="263"/>
      <c r="BS7" s="17" t="s">
        <v>7</v>
      </c>
    </row>
    <row r="8" spans="2:71" ht="12" customHeight="1">
      <c r="B8" s="20"/>
      <c r="D8" s="27" t="s">
        <v>21</v>
      </c>
      <c r="K8" s="25" t="s">
        <v>22</v>
      </c>
      <c r="AK8" s="27" t="s">
        <v>23</v>
      </c>
      <c r="AN8" s="28" t="s">
        <v>24</v>
      </c>
      <c r="AR8" s="20"/>
      <c r="BE8" s="263"/>
      <c r="BS8" s="17" t="s">
        <v>7</v>
      </c>
    </row>
    <row r="9" spans="2:71" ht="14.45" customHeight="1">
      <c r="B9" s="20"/>
      <c r="AR9" s="20"/>
      <c r="BE9" s="263"/>
      <c r="BS9" s="17" t="s">
        <v>7</v>
      </c>
    </row>
    <row r="10" spans="2:71" ht="12" customHeight="1">
      <c r="B10" s="20"/>
      <c r="D10" s="27" t="s">
        <v>25</v>
      </c>
      <c r="AK10" s="27" t="s">
        <v>26</v>
      </c>
      <c r="AN10" s="25" t="s">
        <v>3</v>
      </c>
      <c r="AR10" s="20"/>
      <c r="BE10" s="263"/>
      <c r="BS10" s="17" t="s">
        <v>7</v>
      </c>
    </row>
    <row r="11" spans="2:71" ht="18.4" customHeight="1">
      <c r="B11" s="20"/>
      <c r="E11" s="25" t="s">
        <v>27</v>
      </c>
      <c r="AK11" s="27" t="s">
        <v>28</v>
      </c>
      <c r="AN11" s="25" t="s">
        <v>3</v>
      </c>
      <c r="AR11" s="20"/>
      <c r="BE11" s="263"/>
      <c r="BS11" s="17" t="s">
        <v>7</v>
      </c>
    </row>
    <row r="12" spans="2:71" ht="6.95" customHeight="1">
      <c r="B12" s="20"/>
      <c r="AR12" s="20"/>
      <c r="BE12" s="263"/>
      <c r="BS12" s="17" t="s">
        <v>7</v>
      </c>
    </row>
    <row r="13" spans="2:71" ht="12" customHeight="1">
      <c r="B13" s="20"/>
      <c r="D13" s="27" t="s">
        <v>29</v>
      </c>
      <c r="AK13" s="27" t="s">
        <v>26</v>
      </c>
      <c r="AN13" s="29" t="s">
        <v>30</v>
      </c>
      <c r="AR13" s="20"/>
      <c r="BE13" s="263"/>
      <c r="BS13" s="17" t="s">
        <v>7</v>
      </c>
    </row>
    <row r="14" spans="2:71" ht="12.75">
      <c r="B14" s="20"/>
      <c r="E14" s="293" t="s">
        <v>30</v>
      </c>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7" t="s">
        <v>28</v>
      </c>
      <c r="AN14" s="29" t="s">
        <v>30</v>
      </c>
      <c r="AR14" s="20"/>
      <c r="BE14" s="263"/>
      <c r="BS14" s="17" t="s">
        <v>7</v>
      </c>
    </row>
    <row r="15" spans="2:71" ht="6.95" customHeight="1">
      <c r="B15" s="20"/>
      <c r="AR15" s="20"/>
      <c r="BE15" s="263"/>
      <c r="BS15" s="17" t="s">
        <v>4</v>
      </c>
    </row>
    <row r="16" spans="2:71" ht="12" customHeight="1">
      <c r="B16" s="20"/>
      <c r="D16" s="27" t="s">
        <v>31</v>
      </c>
      <c r="AK16" s="27" t="s">
        <v>26</v>
      </c>
      <c r="AN16" s="25" t="s">
        <v>3</v>
      </c>
      <c r="AR16" s="20"/>
      <c r="BE16" s="263"/>
      <c r="BS16" s="17" t="s">
        <v>4</v>
      </c>
    </row>
    <row r="17" spans="2:71" ht="18.4" customHeight="1">
      <c r="B17" s="20"/>
      <c r="E17" s="25" t="s">
        <v>32</v>
      </c>
      <c r="AK17" s="27" t="s">
        <v>28</v>
      </c>
      <c r="AN17" s="25" t="s">
        <v>3</v>
      </c>
      <c r="AR17" s="20"/>
      <c r="BE17" s="263"/>
      <c r="BS17" s="17" t="s">
        <v>33</v>
      </c>
    </row>
    <row r="18" spans="2:71" ht="6.95" customHeight="1">
      <c r="B18" s="20"/>
      <c r="AR18" s="20"/>
      <c r="BE18" s="263"/>
      <c r="BS18" s="17" t="s">
        <v>7</v>
      </c>
    </row>
    <row r="19" spans="2:71" ht="12" customHeight="1">
      <c r="B19" s="20"/>
      <c r="D19" s="27" t="s">
        <v>34</v>
      </c>
      <c r="AK19" s="27" t="s">
        <v>26</v>
      </c>
      <c r="AN19" s="25" t="s">
        <v>3</v>
      </c>
      <c r="AR19" s="20"/>
      <c r="BE19" s="263"/>
      <c r="BS19" s="17" t="s">
        <v>7</v>
      </c>
    </row>
    <row r="20" spans="2:71" ht="18.4" customHeight="1">
      <c r="B20" s="20"/>
      <c r="E20" s="25" t="s">
        <v>27</v>
      </c>
      <c r="AK20" s="27" t="s">
        <v>28</v>
      </c>
      <c r="AN20" s="25" t="s">
        <v>3</v>
      </c>
      <c r="AR20" s="20"/>
      <c r="BE20" s="263"/>
      <c r="BS20" s="17" t="s">
        <v>4</v>
      </c>
    </row>
    <row r="21" spans="2:57" ht="6.95" customHeight="1">
      <c r="B21" s="20"/>
      <c r="AR21" s="20"/>
      <c r="BE21" s="263"/>
    </row>
    <row r="22" spans="2:57" ht="12" customHeight="1">
      <c r="B22" s="20"/>
      <c r="D22" s="27" t="s">
        <v>35</v>
      </c>
      <c r="AR22" s="20"/>
      <c r="BE22" s="263"/>
    </row>
    <row r="23" spans="2:57" ht="51" customHeight="1">
      <c r="B23" s="20"/>
      <c r="E23" s="295" t="s">
        <v>36</v>
      </c>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R23" s="20"/>
      <c r="BE23" s="263"/>
    </row>
    <row r="24" spans="2:57" ht="6.95" customHeight="1">
      <c r="B24" s="20"/>
      <c r="AR24" s="20"/>
      <c r="BE24" s="263"/>
    </row>
    <row r="25" spans="2:57"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63"/>
    </row>
    <row r="26" spans="2:57" s="1" customFormat="1" ht="25.9" customHeight="1">
      <c r="B26" s="32"/>
      <c r="D26" s="33" t="s">
        <v>37</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65">
        <f>ROUND(AG54,2)</f>
        <v>0</v>
      </c>
      <c r="AL26" s="266"/>
      <c r="AM26" s="266"/>
      <c r="AN26" s="266"/>
      <c r="AO26" s="266"/>
      <c r="AR26" s="32"/>
      <c r="BE26" s="263"/>
    </row>
    <row r="27" spans="2:57" s="1" customFormat="1" ht="6.95" customHeight="1">
      <c r="B27" s="32"/>
      <c r="AR27" s="32"/>
      <c r="BE27" s="263"/>
    </row>
    <row r="28" spans="2:57" s="1" customFormat="1" ht="12.75">
      <c r="B28" s="32"/>
      <c r="L28" s="296" t="s">
        <v>38</v>
      </c>
      <c r="M28" s="296"/>
      <c r="N28" s="296"/>
      <c r="O28" s="296"/>
      <c r="P28" s="296"/>
      <c r="W28" s="296" t="s">
        <v>39</v>
      </c>
      <c r="X28" s="296"/>
      <c r="Y28" s="296"/>
      <c r="Z28" s="296"/>
      <c r="AA28" s="296"/>
      <c r="AB28" s="296"/>
      <c r="AC28" s="296"/>
      <c r="AD28" s="296"/>
      <c r="AE28" s="296"/>
      <c r="AK28" s="296" t="s">
        <v>40</v>
      </c>
      <c r="AL28" s="296"/>
      <c r="AM28" s="296"/>
      <c r="AN28" s="296"/>
      <c r="AO28" s="296"/>
      <c r="AR28" s="32"/>
      <c r="BE28" s="263"/>
    </row>
    <row r="29" spans="2:57" s="2" customFormat="1" ht="14.45" customHeight="1">
      <c r="B29" s="36"/>
      <c r="D29" s="27" t="s">
        <v>41</v>
      </c>
      <c r="F29" s="27" t="s">
        <v>42</v>
      </c>
      <c r="L29" s="297">
        <v>0.21</v>
      </c>
      <c r="M29" s="261"/>
      <c r="N29" s="261"/>
      <c r="O29" s="261"/>
      <c r="P29" s="261"/>
      <c r="W29" s="260">
        <f>ROUND(AZ54,2)</f>
        <v>0</v>
      </c>
      <c r="X29" s="261"/>
      <c r="Y29" s="261"/>
      <c r="Z29" s="261"/>
      <c r="AA29" s="261"/>
      <c r="AB29" s="261"/>
      <c r="AC29" s="261"/>
      <c r="AD29" s="261"/>
      <c r="AE29" s="261"/>
      <c r="AK29" s="260">
        <f>ROUND(AV54,2)</f>
        <v>0</v>
      </c>
      <c r="AL29" s="261"/>
      <c r="AM29" s="261"/>
      <c r="AN29" s="261"/>
      <c r="AO29" s="261"/>
      <c r="AR29" s="36"/>
      <c r="BE29" s="264"/>
    </row>
    <row r="30" spans="2:57" s="2" customFormat="1" ht="14.45" customHeight="1">
      <c r="B30" s="36"/>
      <c r="F30" s="27" t="s">
        <v>43</v>
      </c>
      <c r="L30" s="297">
        <v>0.15</v>
      </c>
      <c r="M30" s="261"/>
      <c r="N30" s="261"/>
      <c r="O30" s="261"/>
      <c r="P30" s="261"/>
      <c r="W30" s="260">
        <f>ROUND(BA54,2)</f>
        <v>0</v>
      </c>
      <c r="X30" s="261"/>
      <c r="Y30" s="261"/>
      <c r="Z30" s="261"/>
      <c r="AA30" s="261"/>
      <c r="AB30" s="261"/>
      <c r="AC30" s="261"/>
      <c r="AD30" s="261"/>
      <c r="AE30" s="261"/>
      <c r="AK30" s="260">
        <f>ROUND(AW54,2)</f>
        <v>0</v>
      </c>
      <c r="AL30" s="261"/>
      <c r="AM30" s="261"/>
      <c r="AN30" s="261"/>
      <c r="AO30" s="261"/>
      <c r="AR30" s="36"/>
      <c r="BE30" s="264"/>
    </row>
    <row r="31" spans="2:57" s="2" customFormat="1" ht="14.45" customHeight="1" hidden="1">
      <c r="B31" s="36"/>
      <c r="F31" s="27" t="s">
        <v>44</v>
      </c>
      <c r="L31" s="297">
        <v>0.21</v>
      </c>
      <c r="M31" s="261"/>
      <c r="N31" s="261"/>
      <c r="O31" s="261"/>
      <c r="P31" s="261"/>
      <c r="W31" s="260">
        <f>ROUND(BB54,2)</f>
        <v>0</v>
      </c>
      <c r="X31" s="261"/>
      <c r="Y31" s="261"/>
      <c r="Z31" s="261"/>
      <c r="AA31" s="261"/>
      <c r="AB31" s="261"/>
      <c r="AC31" s="261"/>
      <c r="AD31" s="261"/>
      <c r="AE31" s="261"/>
      <c r="AK31" s="260">
        <v>0</v>
      </c>
      <c r="AL31" s="261"/>
      <c r="AM31" s="261"/>
      <c r="AN31" s="261"/>
      <c r="AO31" s="261"/>
      <c r="AR31" s="36"/>
      <c r="BE31" s="264"/>
    </row>
    <row r="32" spans="2:57" s="2" customFormat="1" ht="14.45" customHeight="1" hidden="1">
      <c r="B32" s="36"/>
      <c r="F32" s="27" t="s">
        <v>45</v>
      </c>
      <c r="L32" s="297">
        <v>0.15</v>
      </c>
      <c r="M32" s="261"/>
      <c r="N32" s="261"/>
      <c r="O32" s="261"/>
      <c r="P32" s="261"/>
      <c r="W32" s="260">
        <f>ROUND(BC54,2)</f>
        <v>0</v>
      </c>
      <c r="X32" s="261"/>
      <c r="Y32" s="261"/>
      <c r="Z32" s="261"/>
      <c r="AA32" s="261"/>
      <c r="AB32" s="261"/>
      <c r="AC32" s="261"/>
      <c r="AD32" s="261"/>
      <c r="AE32" s="261"/>
      <c r="AK32" s="260">
        <v>0</v>
      </c>
      <c r="AL32" s="261"/>
      <c r="AM32" s="261"/>
      <c r="AN32" s="261"/>
      <c r="AO32" s="261"/>
      <c r="AR32" s="36"/>
      <c r="BE32" s="264"/>
    </row>
    <row r="33" spans="2:44" s="2" customFormat="1" ht="14.45" customHeight="1" hidden="1">
      <c r="B33" s="36"/>
      <c r="F33" s="27" t="s">
        <v>46</v>
      </c>
      <c r="L33" s="297">
        <v>0</v>
      </c>
      <c r="M33" s="261"/>
      <c r="N33" s="261"/>
      <c r="O33" s="261"/>
      <c r="P33" s="261"/>
      <c r="W33" s="260">
        <f>ROUND(BD54,2)</f>
        <v>0</v>
      </c>
      <c r="X33" s="261"/>
      <c r="Y33" s="261"/>
      <c r="Z33" s="261"/>
      <c r="AA33" s="261"/>
      <c r="AB33" s="261"/>
      <c r="AC33" s="261"/>
      <c r="AD33" s="261"/>
      <c r="AE33" s="261"/>
      <c r="AK33" s="260">
        <v>0</v>
      </c>
      <c r="AL33" s="261"/>
      <c r="AM33" s="261"/>
      <c r="AN33" s="261"/>
      <c r="AO33" s="261"/>
      <c r="AR33" s="36"/>
    </row>
    <row r="34" spans="2:44" s="1" customFormat="1" ht="6.95" customHeight="1">
      <c r="B34" s="32"/>
      <c r="AR34" s="32"/>
    </row>
    <row r="35" spans="2:44" s="1" customFormat="1" ht="25.9" customHeight="1">
      <c r="B35" s="32"/>
      <c r="C35" s="37"/>
      <c r="D35" s="38" t="s">
        <v>47</v>
      </c>
      <c r="E35" s="39"/>
      <c r="F35" s="39"/>
      <c r="G35" s="39"/>
      <c r="H35" s="39"/>
      <c r="I35" s="39"/>
      <c r="J35" s="39"/>
      <c r="K35" s="39"/>
      <c r="L35" s="39"/>
      <c r="M35" s="39"/>
      <c r="N35" s="39"/>
      <c r="O35" s="39"/>
      <c r="P35" s="39"/>
      <c r="Q35" s="39"/>
      <c r="R35" s="39"/>
      <c r="S35" s="39"/>
      <c r="T35" s="40" t="s">
        <v>48</v>
      </c>
      <c r="U35" s="39"/>
      <c r="V35" s="39"/>
      <c r="W35" s="39"/>
      <c r="X35" s="267" t="s">
        <v>49</v>
      </c>
      <c r="Y35" s="268"/>
      <c r="Z35" s="268"/>
      <c r="AA35" s="268"/>
      <c r="AB35" s="268"/>
      <c r="AC35" s="39"/>
      <c r="AD35" s="39"/>
      <c r="AE35" s="39"/>
      <c r="AF35" s="39"/>
      <c r="AG35" s="39"/>
      <c r="AH35" s="39"/>
      <c r="AI35" s="39"/>
      <c r="AJ35" s="39"/>
      <c r="AK35" s="269">
        <f>SUM(AK26:AK33)</f>
        <v>0</v>
      </c>
      <c r="AL35" s="268"/>
      <c r="AM35" s="268"/>
      <c r="AN35" s="268"/>
      <c r="AO35" s="270"/>
      <c r="AP35" s="37"/>
      <c r="AQ35" s="37"/>
      <c r="AR35" s="32"/>
    </row>
    <row r="36" spans="2:44" s="1" customFormat="1" ht="6.95" customHeight="1">
      <c r="B36" s="32"/>
      <c r="AR36" s="32"/>
    </row>
    <row r="37" spans="2:44" s="1" customFormat="1" ht="6.95" customHeight="1">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32"/>
    </row>
    <row r="41" spans="2:44" s="1" customFormat="1" ht="6.95" customHeight="1">
      <c r="B41" s="43"/>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32"/>
    </row>
    <row r="42" spans="2:44" s="1" customFormat="1" ht="24.95" customHeight="1">
      <c r="B42" s="32"/>
      <c r="C42" s="21" t="s">
        <v>50</v>
      </c>
      <c r="AR42" s="32"/>
    </row>
    <row r="43" spans="2:44" s="1" customFormat="1" ht="6.95" customHeight="1">
      <c r="B43" s="32"/>
      <c r="AR43" s="32"/>
    </row>
    <row r="44" spans="2:44" s="3" customFormat="1" ht="12" customHeight="1">
      <c r="B44" s="45"/>
      <c r="C44" s="27" t="s">
        <v>14</v>
      </c>
      <c r="L44" s="3" t="str">
        <f>K5</f>
        <v>2019-024a</v>
      </c>
      <c r="AR44" s="45"/>
    </row>
    <row r="45" spans="2:44" s="4" customFormat="1" ht="36.95" customHeight="1">
      <c r="B45" s="46"/>
      <c r="C45" s="47" t="s">
        <v>17</v>
      </c>
      <c r="L45" s="275" t="str">
        <f>K6</f>
        <v>Stodská nemocnice - Oddělení následné péče (LDN) 1.etapa - Východní křídlo</v>
      </c>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R45" s="46"/>
    </row>
    <row r="46" spans="2:44" s="1" customFormat="1" ht="6.95" customHeight="1">
      <c r="B46" s="32"/>
      <c r="AR46" s="32"/>
    </row>
    <row r="47" spans="2:44" s="1" customFormat="1" ht="12" customHeight="1">
      <c r="B47" s="32"/>
      <c r="C47" s="27" t="s">
        <v>21</v>
      </c>
      <c r="L47" s="48" t="str">
        <f>IF(K8="","",K8)</f>
        <v>Stod</v>
      </c>
      <c r="AI47" s="27" t="s">
        <v>23</v>
      </c>
      <c r="AM47" s="277" t="str">
        <f>IF(AN8="","",AN8)</f>
        <v>26. 6. 2019</v>
      </c>
      <c r="AN47" s="277"/>
      <c r="AR47" s="32"/>
    </row>
    <row r="48" spans="2:44" s="1" customFormat="1" ht="6.95" customHeight="1">
      <c r="B48" s="32"/>
      <c r="AR48" s="32"/>
    </row>
    <row r="49" spans="2:56" s="1" customFormat="1" ht="27.95" customHeight="1">
      <c r="B49" s="32"/>
      <c r="C49" s="27" t="s">
        <v>25</v>
      </c>
      <c r="L49" s="3" t="str">
        <f>IF(E11="","",E11)</f>
        <v xml:space="preserve"> </v>
      </c>
      <c r="AI49" s="27" t="s">
        <v>31</v>
      </c>
      <c r="AM49" s="273" t="str">
        <f>IF(E17="","",E17)</f>
        <v>kancelář MASTNÝ - Ing.Chmelíř</v>
      </c>
      <c r="AN49" s="274"/>
      <c r="AO49" s="274"/>
      <c r="AP49" s="274"/>
      <c r="AR49" s="32"/>
      <c r="AS49" s="278" t="s">
        <v>51</v>
      </c>
      <c r="AT49" s="279"/>
      <c r="AU49" s="50"/>
      <c r="AV49" s="50"/>
      <c r="AW49" s="50"/>
      <c r="AX49" s="50"/>
      <c r="AY49" s="50"/>
      <c r="AZ49" s="50"/>
      <c r="BA49" s="50"/>
      <c r="BB49" s="50"/>
      <c r="BC49" s="50"/>
      <c r="BD49" s="51"/>
    </row>
    <row r="50" spans="2:56" s="1" customFormat="1" ht="15.2" customHeight="1">
      <c r="B50" s="32"/>
      <c r="C50" s="27" t="s">
        <v>29</v>
      </c>
      <c r="L50" s="3" t="str">
        <f>IF(E14="Vyplň údaj","",E14)</f>
        <v/>
      </c>
      <c r="AI50" s="27" t="s">
        <v>34</v>
      </c>
      <c r="AM50" s="273" t="str">
        <f>IF(E20="","",E20)</f>
        <v xml:space="preserve"> </v>
      </c>
      <c r="AN50" s="274"/>
      <c r="AO50" s="274"/>
      <c r="AP50" s="274"/>
      <c r="AR50" s="32"/>
      <c r="AS50" s="280"/>
      <c r="AT50" s="281"/>
      <c r="AU50" s="52"/>
      <c r="AV50" s="52"/>
      <c r="AW50" s="52"/>
      <c r="AX50" s="52"/>
      <c r="AY50" s="52"/>
      <c r="AZ50" s="52"/>
      <c r="BA50" s="52"/>
      <c r="BB50" s="52"/>
      <c r="BC50" s="52"/>
      <c r="BD50" s="53"/>
    </row>
    <row r="51" spans="2:56" s="1" customFormat="1" ht="10.9" customHeight="1">
      <c r="B51" s="32"/>
      <c r="AR51" s="32"/>
      <c r="AS51" s="280"/>
      <c r="AT51" s="281"/>
      <c r="AU51" s="52"/>
      <c r="AV51" s="52"/>
      <c r="AW51" s="52"/>
      <c r="AX51" s="52"/>
      <c r="AY51" s="52"/>
      <c r="AZ51" s="52"/>
      <c r="BA51" s="52"/>
      <c r="BB51" s="52"/>
      <c r="BC51" s="52"/>
      <c r="BD51" s="53"/>
    </row>
    <row r="52" spans="2:56" s="1" customFormat="1" ht="29.25" customHeight="1">
      <c r="B52" s="32"/>
      <c r="C52" s="282" t="s">
        <v>52</v>
      </c>
      <c r="D52" s="283"/>
      <c r="E52" s="283"/>
      <c r="F52" s="283"/>
      <c r="G52" s="283"/>
      <c r="H52" s="54"/>
      <c r="I52" s="284" t="s">
        <v>53</v>
      </c>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5" t="s">
        <v>54</v>
      </c>
      <c r="AH52" s="283"/>
      <c r="AI52" s="283"/>
      <c r="AJ52" s="283"/>
      <c r="AK52" s="283"/>
      <c r="AL52" s="283"/>
      <c r="AM52" s="283"/>
      <c r="AN52" s="284" t="s">
        <v>55</v>
      </c>
      <c r="AO52" s="283"/>
      <c r="AP52" s="283"/>
      <c r="AQ52" s="55" t="s">
        <v>56</v>
      </c>
      <c r="AR52" s="32"/>
      <c r="AS52" s="56" t="s">
        <v>57</v>
      </c>
      <c r="AT52" s="57" t="s">
        <v>58</v>
      </c>
      <c r="AU52" s="57" t="s">
        <v>59</v>
      </c>
      <c r="AV52" s="57" t="s">
        <v>60</v>
      </c>
      <c r="AW52" s="57" t="s">
        <v>61</v>
      </c>
      <c r="AX52" s="57" t="s">
        <v>62</v>
      </c>
      <c r="AY52" s="57" t="s">
        <v>63</v>
      </c>
      <c r="AZ52" s="57" t="s">
        <v>64</v>
      </c>
      <c r="BA52" s="57" t="s">
        <v>65</v>
      </c>
      <c r="BB52" s="57" t="s">
        <v>66</v>
      </c>
      <c r="BC52" s="57" t="s">
        <v>67</v>
      </c>
      <c r="BD52" s="58" t="s">
        <v>68</v>
      </c>
    </row>
    <row r="53" spans="2:56" s="1" customFormat="1" ht="10.9" customHeight="1">
      <c r="B53" s="32"/>
      <c r="AR53" s="32"/>
      <c r="AS53" s="59"/>
      <c r="AT53" s="50"/>
      <c r="AU53" s="50"/>
      <c r="AV53" s="50"/>
      <c r="AW53" s="50"/>
      <c r="AX53" s="50"/>
      <c r="AY53" s="50"/>
      <c r="AZ53" s="50"/>
      <c r="BA53" s="50"/>
      <c r="BB53" s="50"/>
      <c r="BC53" s="50"/>
      <c r="BD53" s="51"/>
    </row>
    <row r="54" spans="2:90" s="5" customFormat="1" ht="32.45" customHeight="1">
      <c r="B54" s="60"/>
      <c r="C54" s="61" t="s">
        <v>69</v>
      </c>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289">
        <f>ROUND(AG55,2)</f>
        <v>0</v>
      </c>
      <c r="AH54" s="289"/>
      <c r="AI54" s="289"/>
      <c r="AJ54" s="289"/>
      <c r="AK54" s="289"/>
      <c r="AL54" s="289"/>
      <c r="AM54" s="289"/>
      <c r="AN54" s="290">
        <f>SUM(AG54,AT54)</f>
        <v>0</v>
      </c>
      <c r="AO54" s="290"/>
      <c r="AP54" s="290"/>
      <c r="AQ54" s="64" t="s">
        <v>3</v>
      </c>
      <c r="AR54" s="60"/>
      <c r="AS54" s="65">
        <f>ROUND(AS55,2)</f>
        <v>0</v>
      </c>
      <c r="AT54" s="66">
        <f>ROUND(SUM(AV54:AW54),2)</f>
        <v>0</v>
      </c>
      <c r="AU54" s="67">
        <f>ROUND(AU55,5)</f>
        <v>0</v>
      </c>
      <c r="AV54" s="66">
        <f>ROUND(AZ54*L29,2)</f>
        <v>0</v>
      </c>
      <c r="AW54" s="66">
        <f>ROUND(BA54*L30,2)</f>
        <v>0</v>
      </c>
      <c r="AX54" s="66">
        <f>ROUND(BB54*L29,2)</f>
        <v>0</v>
      </c>
      <c r="AY54" s="66">
        <f>ROUND(BC54*L30,2)</f>
        <v>0</v>
      </c>
      <c r="AZ54" s="66">
        <f>ROUND(AZ55,2)</f>
        <v>0</v>
      </c>
      <c r="BA54" s="66">
        <f>ROUND(BA55,2)</f>
        <v>0</v>
      </c>
      <c r="BB54" s="66">
        <f>ROUND(BB55,2)</f>
        <v>0</v>
      </c>
      <c r="BC54" s="66">
        <f>ROUND(BC55,2)</f>
        <v>0</v>
      </c>
      <c r="BD54" s="68">
        <f>ROUND(BD55,2)</f>
        <v>0</v>
      </c>
      <c r="BS54" s="69" t="s">
        <v>70</v>
      </c>
      <c r="BT54" s="69" t="s">
        <v>71</v>
      </c>
      <c r="BU54" s="70" t="s">
        <v>72</v>
      </c>
      <c r="BV54" s="69" t="s">
        <v>73</v>
      </c>
      <c r="BW54" s="69" t="s">
        <v>5</v>
      </c>
      <c r="BX54" s="69" t="s">
        <v>74</v>
      </c>
      <c r="CL54" s="69" t="s">
        <v>3</v>
      </c>
    </row>
    <row r="55" spans="1:91" s="6" customFormat="1" ht="16.5" customHeight="1">
      <c r="A55" s="71" t="s">
        <v>75</v>
      </c>
      <c r="B55" s="72"/>
      <c r="C55" s="73"/>
      <c r="D55" s="288" t="s">
        <v>76</v>
      </c>
      <c r="E55" s="288"/>
      <c r="F55" s="288"/>
      <c r="G55" s="288"/>
      <c r="H55" s="288"/>
      <c r="I55" s="74"/>
      <c r="J55" s="288" t="s">
        <v>77</v>
      </c>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6">
        <f>'D.1.8 - VYTÁPĚNÍ'!J30</f>
        <v>0</v>
      </c>
      <c r="AH55" s="287"/>
      <c r="AI55" s="287"/>
      <c r="AJ55" s="287"/>
      <c r="AK55" s="287"/>
      <c r="AL55" s="287"/>
      <c r="AM55" s="287"/>
      <c r="AN55" s="286">
        <f>SUM(AG55,AT55)</f>
        <v>0</v>
      </c>
      <c r="AO55" s="287"/>
      <c r="AP55" s="287"/>
      <c r="AQ55" s="75" t="s">
        <v>78</v>
      </c>
      <c r="AR55" s="72"/>
      <c r="AS55" s="76">
        <v>0</v>
      </c>
      <c r="AT55" s="77">
        <f>ROUND(SUM(AV55:AW55),2)</f>
        <v>0</v>
      </c>
      <c r="AU55" s="78">
        <f>'D.1.8 - VYTÁPĚNÍ'!P89</f>
        <v>0</v>
      </c>
      <c r="AV55" s="77">
        <f>'D.1.8 - VYTÁPĚNÍ'!J33</f>
        <v>0</v>
      </c>
      <c r="AW55" s="77">
        <f>'D.1.8 - VYTÁPĚNÍ'!J34</f>
        <v>0</v>
      </c>
      <c r="AX55" s="77">
        <f>'D.1.8 - VYTÁPĚNÍ'!J35</f>
        <v>0</v>
      </c>
      <c r="AY55" s="77">
        <f>'D.1.8 - VYTÁPĚNÍ'!J36</f>
        <v>0</v>
      </c>
      <c r="AZ55" s="77">
        <f>'D.1.8 - VYTÁPĚNÍ'!F33</f>
        <v>0</v>
      </c>
      <c r="BA55" s="77">
        <f>'D.1.8 - VYTÁPĚNÍ'!F34</f>
        <v>0</v>
      </c>
      <c r="BB55" s="77">
        <f>'D.1.8 - VYTÁPĚNÍ'!F35</f>
        <v>0</v>
      </c>
      <c r="BC55" s="77">
        <f>'D.1.8 - VYTÁPĚNÍ'!F36</f>
        <v>0</v>
      </c>
      <c r="BD55" s="79">
        <f>'D.1.8 - VYTÁPĚNÍ'!F37</f>
        <v>0</v>
      </c>
      <c r="BT55" s="80" t="s">
        <v>79</v>
      </c>
      <c r="BV55" s="80" t="s">
        <v>73</v>
      </c>
      <c r="BW55" s="80" t="s">
        <v>80</v>
      </c>
      <c r="BX55" s="80" t="s">
        <v>5</v>
      </c>
      <c r="CL55" s="80" t="s">
        <v>3</v>
      </c>
      <c r="CM55" s="80" t="s">
        <v>81</v>
      </c>
    </row>
    <row r="56" spans="2:44" s="1" customFormat="1" ht="30" customHeight="1">
      <c r="B56" s="32"/>
      <c r="AR56" s="32"/>
    </row>
    <row r="57" spans="2:44" s="1" customFormat="1" ht="6.95" customHeight="1">
      <c r="B57" s="41"/>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32"/>
    </row>
  </sheetData>
  <mergeCells count="42">
    <mergeCell ref="L33:P33"/>
    <mergeCell ref="C52:G52"/>
    <mergeCell ref="I52:AF52"/>
    <mergeCell ref="AG52:AM52"/>
    <mergeCell ref="AN52:AP52"/>
    <mergeCell ref="AN55:AP55"/>
    <mergeCell ref="AG55:AM55"/>
    <mergeCell ref="D55:H55"/>
    <mergeCell ref="J55:AF55"/>
    <mergeCell ref="AG54:AM54"/>
    <mergeCell ref="AN54:AP54"/>
    <mergeCell ref="AM50:AP50"/>
    <mergeCell ref="L45:AO45"/>
    <mergeCell ref="AM47:AN47"/>
    <mergeCell ref="AM49:AP49"/>
    <mergeCell ref="AS49:AT51"/>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W31:AE31"/>
    <mergeCell ref="BE5:BE32"/>
    <mergeCell ref="AK26:AO26"/>
    <mergeCell ref="W29:AE29"/>
    <mergeCell ref="AK29:AO29"/>
    <mergeCell ref="W30:AE30"/>
    <mergeCell ref="AK30:AO30"/>
    <mergeCell ref="AK31:AO31"/>
    <mergeCell ref="W32:AE32"/>
    <mergeCell ref="AK32:AO32"/>
  </mergeCells>
  <hyperlinks>
    <hyperlink ref="A55" location="'D.1.8 - VYTÁPĚNÍ'!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241"/>
  <sheetViews>
    <sheetView showGridLines="0" tabSelected="1" workbookViewId="0" topLeftCell="A1">
      <selection activeCell="F104" sqref="F104"/>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81"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271" t="s">
        <v>6</v>
      </c>
      <c r="M2" s="272"/>
      <c r="N2" s="272"/>
      <c r="O2" s="272"/>
      <c r="P2" s="272"/>
      <c r="Q2" s="272"/>
      <c r="R2" s="272"/>
      <c r="S2" s="272"/>
      <c r="T2" s="272"/>
      <c r="U2" s="272"/>
      <c r="V2" s="272"/>
      <c r="AT2" s="17" t="s">
        <v>80</v>
      </c>
    </row>
    <row r="3" spans="2:46" ht="6.95" customHeight="1">
      <c r="B3" s="18"/>
      <c r="C3" s="19"/>
      <c r="D3" s="19"/>
      <c r="E3" s="19"/>
      <c r="F3" s="19"/>
      <c r="G3" s="19"/>
      <c r="H3" s="19"/>
      <c r="I3" s="82"/>
      <c r="J3" s="19"/>
      <c r="K3" s="19"/>
      <c r="L3" s="20"/>
      <c r="AT3" s="17" t="s">
        <v>81</v>
      </c>
    </row>
    <row r="4" spans="2:46" ht="24.95" customHeight="1">
      <c r="B4" s="20"/>
      <c r="D4" s="21" t="s">
        <v>82</v>
      </c>
      <c r="L4" s="20"/>
      <c r="M4" s="83" t="s">
        <v>11</v>
      </c>
      <c r="AT4" s="17" t="s">
        <v>4</v>
      </c>
    </row>
    <row r="5" spans="2:12" ht="6.95" customHeight="1">
      <c r="B5" s="20"/>
      <c r="L5" s="20"/>
    </row>
    <row r="6" spans="2:12" ht="12" customHeight="1">
      <c r="B6" s="20"/>
      <c r="D6" s="27" t="s">
        <v>17</v>
      </c>
      <c r="L6" s="20"/>
    </row>
    <row r="7" spans="2:12" ht="16.5" customHeight="1">
      <c r="B7" s="20"/>
      <c r="E7" s="298" t="str">
        <f>'Rekapitulace stavby'!K6</f>
        <v>Stodská nemocnice - Oddělení následné péče (LDN) 1.etapa - Východní křídlo</v>
      </c>
      <c r="F7" s="299"/>
      <c r="G7" s="299"/>
      <c r="H7" s="299"/>
      <c r="L7" s="20"/>
    </row>
    <row r="8" spans="2:12" s="1" customFormat="1" ht="12" customHeight="1">
      <c r="B8" s="32"/>
      <c r="D8" s="27" t="s">
        <v>83</v>
      </c>
      <c r="I8" s="84"/>
      <c r="L8" s="32"/>
    </row>
    <row r="9" spans="2:12" s="1" customFormat="1" ht="36.95" customHeight="1">
      <c r="B9" s="32"/>
      <c r="E9" s="275" t="s">
        <v>84</v>
      </c>
      <c r="F9" s="300"/>
      <c r="G9" s="300"/>
      <c r="H9" s="300"/>
      <c r="I9" s="84"/>
      <c r="L9" s="32"/>
    </row>
    <row r="10" spans="2:12" s="1" customFormat="1" ht="11.25">
      <c r="B10" s="32"/>
      <c r="I10" s="84"/>
      <c r="L10" s="32"/>
    </row>
    <row r="11" spans="2:12" s="1" customFormat="1" ht="12" customHeight="1">
      <c r="B11" s="32"/>
      <c r="D11" s="27" t="s">
        <v>19</v>
      </c>
      <c r="F11" s="25" t="s">
        <v>3</v>
      </c>
      <c r="I11" s="85" t="s">
        <v>20</v>
      </c>
      <c r="J11" s="25" t="s">
        <v>3</v>
      </c>
      <c r="L11" s="32"/>
    </row>
    <row r="12" spans="2:12" s="1" customFormat="1" ht="12" customHeight="1">
      <c r="B12" s="32"/>
      <c r="D12" s="27" t="s">
        <v>21</v>
      </c>
      <c r="F12" s="25" t="s">
        <v>22</v>
      </c>
      <c r="I12" s="85" t="s">
        <v>23</v>
      </c>
      <c r="J12" s="49" t="str">
        <f>'Rekapitulace stavby'!AN8</f>
        <v>26. 6. 2019</v>
      </c>
      <c r="L12" s="32"/>
    </row>
    <row r="13" spans="2:12" s="1" customFormat="1" ht="10.9" customHeight="1">
      <c r="B13" s="32"/>
      <c r="I13" s="84"/>
      <c r="L13" s="32"/>
    </row>
    <row r="14" spans="2:12" s="1" customFormat="1" ht="12" customHeight="1">
      <c r="B14" s="32"/>
      <c r="D14" s="27" t="s">
        <v>25</v>
      </c>
      <c r="I14" s="85" t="s">
        <v>26</v>
      </c>
      <c r="J14" s="25" t="str">
        <f>IF('Rekapitulace stavby'!AN10="","",'Rekapitulace stavby'!AN10)</f>
        <v/>
      </c>
      <c r="L14" s="32"/>
    </row>
    <row r="15" spans="2:12" s="1" customFormat="1" ht="18" customHeight="1">
      <c r="B15" s="32"/>
      <c r="E15" s="25" t="str">
        <f>IF('Rekapitulace stavby'!E11="","",'Rekapitulace stavby'!E11)</f>
        <v xml:space="preserve"> </v>
      </c>
      <c r="I15" s="85" t="s">
        <v>28</v>
      </c>
      <c r="J15" s="25" t="str">
        <f>IF('Rekapitulace stavby'!AN11="","",'Rekapitulace stavby'!AN11)</f>
        <v/>
      </c>
      <c r="L15" s="32"/>
    </row>
    <row r="16" spans="2:12" s="1" customFormat="1" ht="6.95" customHeight="1">
      <c r="B16" s="32"/>
      <c r="I16" s="84"/>
      <c r="L16" s="32"/>
    </row>
    <row r="17" spans="2:12" s="1" customFormat="1" ht="12" customHeight="1">
      <c r="B17" s="32"/>
      <c r="D17" s="27" t="s">
        <v>29</v>
      </c>
      <c r="I17" s="85" t="s">
        <v>26</v>
      </c>
      <c r="J17" s="28" t="str">
        <f>'Rekapitulace stavby'!AN13</f>
        <v>Vyplň údaj</v>
      </c>
      <c r="L17" s="32"/>
    </row>
    <row r="18" spans="2:12" s="1" customFormat="1" ht="18" customHeight="1">
      <c r="B18" s="32"/>
      <c r="E18" s="301" t="str">
        <f>'Rekapitulace stavby'!E14</f>
        <v>Vyplň údaj</v>
      </c>
      <c r="F18" s="291"/>
      <c r="G18" s="291"/>
      <c r="H18" s="291"/>
      <c r="I18" s="85" t="s">
        <v>28</v>
      </c>
      <c r="J18" s="28" t="str">
        <f>'Rekapitulace stavby'!AN14</f>
        <v>Vyplň údaj</v>
      </c>
      <c r="L18" s="32"/>
    </row>
    <row r="19" spans="2:12" s="1" customFormat="1" ht="6.95" customHeight="1">
      <c r="B19" s="32"/>
      <c r="I19" s="84"/>
      <c r="L19" s="32"/>
    </row>
    <row r="20" spans="2:12" s="1" customFormat="1" ht="12" customHeight="1">
      <c r="B20" s="32"/>
      <c r="D20" s="27" t="s">
        <v>31</v>
      </c>
      <c r="I20" s="85" t="s">
        <v>26</v>
      </c>
      <c r="J20" s="25" t="s">
        <v>3</v>
      </c>
      <c r="L20" s="32"/>
    </row>
    <row r="21" spans="2:12" s="1" customFormat="1" ht="18" customHeight="1">
      <c r="B21" s="32"/>
      <c r="E21" s="25" t="s">
        <v>32</v>
      </c>
      <c r="I21" s="85" t="s">
        <v>28</v>
      </c>
      <c r="J21" s="25" t="s">
        <v>3</v>
      </c>
      <c r="L21" s="32"/>
    </row>
    <row r="22" spans="2:12" s="1" customFormat="1" ht="6.95" customHeight="1">
      <c r="B22" s="32"/>
      <c r="I22" s="84"/>
      <c r="L22" s="32"/>
    </row>
    <row r="23" spans="2:12" s="1" customFormat="1" ht="12" customHeight="1">
      <c r="B23" s="32"/>
      <c r="D23" s="27" t="s">
        <v>34</v>
      </c>
      <c r="I23" s="85" t="s">
        <v>26</v>
      </c>
      <c r="J23" s="25" t="str">
        <f>IF('Rekapitulace stavby'!AN19="","",'Rekapitulace stavby'!AN19)</f>
        <v/>
      </c>
      <c r="L23" s="32"/>
    </row>
    <row r="24" spans="2:12" s="1" customFormat="1" ht="18" customHeight="1">
      <c r="B24" s="32"/>
      <c r="E24" s="25" t="str">
        <f>IF('Rekapitulace stavby'!E20="","",'Rekapitulace stavby'!E20)</f>
        <v xml:space="preserve"> </v>
      </c>
      <c r="I24" s="85" t="s">
        <v>28</v>
      </c>
      <c r="J24" s="25" t="str">
        <f>IF('Rekapitulace stavby'!AN20="","",'Rekapitulace stavby'!AN20)</f>
        <v/>
      </c>
      <c r="L24" s="32"/>
    </row>
    <row r="25" spans="2:12" s="1" customFormat="1" ht="6.95" customHeight="1">
      <c r="B25" s="32"/>
      <c r="I25" s="84"/>
      <c r="L25" s="32"/>
    </row>
    <row r="26" spans="2:12" s="1" customFormat="1" ht="12" customHeight="1">
      <c r="B26" s="32"/>
      <c r="D26" s="27" t="s">
        <v>35</v>
      </c>
      <c r="I26" s="84"/>
      <c r="L26" s="32"/>
    </row>
    <row r="27" spans="2:12" s="7" customFormat="1" ht="102.75" customHeight="1">
      <c r="B27" s="86"/>
      <c r="E27" s="295" t="s">
        <v>689</v>
      </c>
      <c r="F27" s="295"/>
      <c r="G27" s="295"/>
      <c r="H27" s="295"/>
      <c r="I27" s="87"/>
      <c r="L27" s="86"/>
    </row>
    <row r="28" spans="2:12" s="1" customFormat="1" ht="6.95" customHeight="1">
      <c r="B28" s="32"/>
      <c r="I28" s="84"/>
      <c r="L28" s="32"/>
    </row>
    <row r="29" spans="2:12" s="1" customFormat="1" ht="6.95" customHeight="1">
      <c r="B29" s="32"/>
      <c r="D29" s="50"/>
      <c r="E29" s="50"/>
      <c r="F29" s="50"/>
      <c r="G29" s="50"/>
      <c r="H29" s="50"/>
      <c r="I29" s="88"/>
      <c r="J29" s="50"/>
      <c r="K29" s="50"/>
      <c r="L29" s="32"/>
    </row>
    <row r="30" spans="2:12" s="1" customFormat="1" ht="25.35" customHeight="1">
      <c r="B30" s="32"/>
      <c r="D30" s="89" t="s">
        <v>37</v>
      </c>
      <c r="I30" s="84"/>
      <c r="J30" s="63">
        <f>ROUND(J89,2)</f>
        <v>0</v>
      </c>
      <c r="L30" s="32"/>
    </row>
    <row r="31" spans="2:12" s="1" customFormat="1" ht="6.95" customHeight="1">
      <c r="B31" s="32"/>
      <c r="D31" s="50"/>
      <c r="E31" s="50"/>
      <c r="F31" s="50"/>
      <c r="G31" s="50"/>
      <c r="H31" s="50"/>
      <c r="I31" s="88"/>
      <c r="J31" s="50"/>
      <c r="K31" s="50"/>
      <c r="L31" s="32"/>
    </row>
    <row r="32" spans="2:12" s="1" customFormat="1" ht="14.45" customHeight="1">
      <c r="B32" s="32"/>
      <c r="F32" s="35" t="s">
        <v>39</v>
      </c>
      <c r="I32" s="90" t="s">
        <v>38</v>
      </c>
      <c r="J32" s="35" t="s">
        <v>40</v>
      </c>
      <c r="L32" s="32"/>
    </row>
    <row r="33" spans="2:12" s="1" customFormat="1" ht="14.45" customHeight="1">
      <c r="B33" s="32"/>
      <c r="D33" s="91" t="s">
        <v>41</v>
      </c>
      <c r="E33" s="27" t="s">
        <v>42</v>
      </c>
      <c r="F33" s="92">
        <f>ROUND((SUM(BE89:BE240)),2)</f>
        <v>0</v>
      </c>
      <c r="I33" s="93">
        <v>0.21</v>
      </c>
      <c r="J33" s="92">
        <f>ROUND(((SUM(BE89:BE240))*I33),2)</f>
        <v>0</v>
      </c>
      <c r="L33" s="32"/>
    </row>
    <row r="34" spans="2:12" s="1" customFormat="1" ht="14.45" customHeight="1">
      <c r="B34" s="32"/>
      <c r="E34" s="27" t="s">
        <v>43</v>
      </c>
      <c r="F34" s="92">
        <f>ROUND((SUM(BF89:BF240)),2)</f>
        <v>0</v>
      </c>
      <c r="I34" s="93">
        <v>0.15</v>
      </c>
      <c r="J34" s="92">
        <f>ROUND(((SUM(BF89:BF240))*I34),2)</f>
        <v>0</v>
      </c>
      <c r="L34" s="32"/>
    </row>
    <row r="35" spans="2:12" s="1" customFormat="1" ht="14.45" customHeight="1" hidden="1">
      <c r="B35" s="32"/>
      <c r="E35" s="27" t="s">
        <v>44</v>
      </c>
      <c r="F35" s="92">
        <f>ROUND((SUM(BG89:BG240)),2)</f>
        <v>0</v>
      </c>
      <c r="I35" s="93">
        <v>0.21</v>
      </c>
      <c r="J35" s="92">
        <f>0</f>
        <v>0</v>
      </c>
      <c r="L35" s="32"/>
    </row>
    <row r="36" spans="2:12" s="1" customFormat="1" ht="14.45" customHeight="1" hidden="1">
      <c r="B36" s="32"/>
      <c r="E36" s="27" t="s">
        <v>45</v>
      </c>
      <c r="F36" s="92">
        <f>ROUND((SUM(BH89:BH240)),2)</f>
        <v>0</v>
      </c>
      <c r="I36" s="93">
        <v>0.15</v>
      </c>
      <c r="J36" s="92">
        <f>0</f>
        <v>0</v>
      </c>
      <c r="L36" s="32"/>
    </row>
    <row r="37" spans="2:12" s="1" customFormat="1" ht="14.45" customHeight="1" hidden="1">
      <c r="B37" s="32"/>
      <c r="E37" s="27" t="s">
        <v>46</v>
      </c>
      <c r="F37" s="92">
        <f>ROUND((SUM(BI89:BI240)),2)</f>
        <v>0</v>
      </c>
      <c r="I37" s="93">
        <v>0</v>
      </c>
      <c r="J37" s="92">
        <f>0</f>
        <v>0</v>
      </c>
      <c r="L37" s="32"/>
    </row>
    <row r="38" spans="2:12" s="1" customFormat="1" ht="6.95" customHeight="1">
      <c r="B38" s="32"/>
      <c r="I38" s="84"/>
      <c r="L38" s="32"/>
    </row>
    <row r="39" spans="2:12" s="1" customFormat="1" ht="25.35" customHeight="1">
      <c r="B39" s="32"/>
      <c r="C39" s="94"/>
      <c r="D39" s="95" t="s">
        <v>47</v>
      </c>
      <c r="E39" s="54"/>
      <c r="F39" s="54"/>
      <c r="G39" s="96" t="s">
        <v>48</v>
      </c>
      <c r="H39" s="97" t="s">
        <v>49</v>
      </c>
      <c r="I39" s="98"/>
      <c r="J39" s="99">
        <f>SUM(J30:J37)</f>
        <v>0</v>
      </c>
      <c r="K39" s="100"/>
      <c r="L39" s="32"/>
    </row>
    <row r="40" spans="2:12" s="1" customFormat="1" ht="14.45" customHeight="1">
      <c r="B40" s="41"/>
      <c r="C40" s="42"/>
      <c r="D40" s="42"/>
      <c r="E40" s="42"/>
      <c r="F40" s="42"/>
      <c r="G40" s="42"/>
      <c r="H40" s="42"/>
      <c r="I40" s="101"/>
      <c r="J40" s="42"/>
      <c r="K40" s="42"/>
      <c r="L40" s="32"/>
    </row>
    <row r="44" spans="2:12" s="1" customFormat="1" ht="6.95" customHeight="1">
      <c r="B44" s="43"/>
      <c r="C44" s="44"/>
      <c r="D44" s="44"/>
      <c r="E44" s="44"/>
      <c r="F44" s="44"/>
      <c r="G44" s="44"/>
      <c r="H44" s="44"/>
      <c r="I44" s="102"/>
      <c r="J44" s="44"/>
      <c r="K44" s="44"/>
      <c r="L44" s="32"/>
    </row>
    <row r="45" spans="2:12" s="1" customFormat="1" ht="24.95" customHeight="1">
      <c r="B45" s="32"/>
      <c r="C45" s="21" t="s">
        <v>85</v>
      </c>
      <c r="I45" s="84"/>
      <c r="L45" s="32"/>
    </row>
    <row r="46" spans="2:12" s="1" customFormat="1" ht="6.95" customHeight="1">
      <c r="B46" s="32"/>
      <c r="I46" s="84"/>
      <c r="L46" s="32"/>
    </row>
    <row r="47" spans="2:12" s="1" customFormat="1" ht="12" customHeight="1">
      <c r="B47" s="32"/>
      <c r="C47" s="27" t="s">
        <v>17</v>
      </c>
      <c r="I47" s="84"/>
      <c r="L47" s="32"/>
    </row>
    <row r="48" spans="2:12" s="1" customFormat="1" ht="16.5" customHeight="1">
      <c r="B48" s="32"/>
      <c r="E48" s="298" t="str">
        <f>E7</f>
        <v>Stodská nemocnice - Oddělení následné péče (LDN) 1.etapa - Východní křídlo</v>
      </c>
      <c r="F48" s="299"/>
      <c r="G48" s="299"/>
      <c r="H48" s="299"/>
      <c r="I48" s="84"/>
      <c r="L48" s="32"/>
    </row>
    <row r="49" spans="2:12" s="1" customFormat="1" ht="12" customHeight="1">
      <c r="B49" s="32"/>
      <c r="C49" s="27" t="s">
        <v>83</v>
      </c>
      <c r="I49" s="84"/>
      <c r="L49" s="32"/>
    </row>
    <row r="50" spans="2:12" s="1" customFormat="1" ht="16.5" customHeight="1">
      <c r="B50" s="32"/>
      <c r="E50" s="275" t="str">
        <f>E9</f>
        <v>D.1.8 - VYTÁPĚNÍ</v>
      </c>
      <c r="F50" s="300"/>
      <c r="G50" s="300"/>
      <c r="H50" s="300"/>
      <c r="I50" s="84"/>
      <c r="L50" s="32"/>
    </row>
    <row r="51" spans="2:12" s="1" customFormat="1" ht="6.95" customHeight="1">
      <c r="B51" s="32"/>
      <c r="I51" s="84"/>
      <c r="L51" s="32"/>
    </row>
    <row r="52" spans="2:12" s="1" customFormat="1" ht="12" customHeight="1">
      <c r="B52" s="32"/>
      <c r="C52" s="27" t="s">
        <v>21</v>
      </c>
      <c r="F52" s="25" t="str">
        <f>F12</f>
        <v>Stod</v>
      </c>
      <c r="I52" s="85" t="s">
        <v>23</v>
      </c>
      <c r="J52" s="49" t="str">
        <f>IF(J12="","",J12)</f>
        <v>26. 6. 2019</v>
      </c>
      <c r="L52" s="32"/>
    </row>
    <row r="53" spans="2:12" s="1" customFormat="1" ht="6.95" customHeight="1">
      <c r="B53" s="32"/>
      <c r="I53" s="84"/>
      <c r="L53" s="32"/>
    </row>
    <row r="54" spans="2:12" s="1" customFormat="1" ht="27.95" customHeight="1">
      <c r="B54" s="32"/>
      <c r="C54" s="27" t="s">
        <v>25</v>
      </c>
      <c r="F54" s="25" t="str">
        <f>E15</f>
        <v xml:space="preserve"> </v>
      </c>
      <c r="I54" s="85" t="s">
        <v>31</v>
      </c>
      <c r="J54" s="30" t="str">
        <f>E21</f>
        <v>kancelář MASTNÝ - Ing.Chmelíř</v>
      </c>
      <c r="L54" s="32"/>
    </row>
    <row r="55" spans="2:12" s="1" customFormat="1" ht="15.2" customHeight="1">
      <c r="B55" s="32"/>
      <c r="C55" s="27" t="s">
        <v>29</v>
      </c>
      <c r="F55" s="25" t="str">
        <f>IF(E18="","",E18)</f>
        <v>Vyplň údaj</v>
      </c>
      <c r="I55" s="85" t="s">
        <v>34</v>
      </c>
      <c r="J55" s="30" t="str">
        <f>E24</f>
        <v xml:space="preserve"> </v>
      </c>
      <c r="L55" s="32"/>
    </row>
    <row r="56" spans="2:12" s="1" customFormat="1" ht="10.35" customHeight="1">
      <c r="B56" s="32"/>
      <c r="I56" s="84"/>
      <c r="L56" s="32"/>
    </row>
    <row r="57" spans="2:12" s="1" customFormat="1" ht="29.25" customHeight="1">
      <c r="B57" s="32"/>
      <c r="C57" s="103" t="s">
        <v>86</v>
      </c>
      <c r="D57" s="94"/>
      <c r="E57" s="94"/>
      <c r="F57" s="94"/>
      <c r="G57" s="94"/>
      <c r="H57" s="94"/>
      <c r="I57" s="104"/>
      <c r="J57" s="105" t="s">
        <v>87</v>
      </c>
      <c r="K57" s="94"/>
      <c r="L57" s="32"/>
    </row>
    <row r="58" spans="2:12" s="1" customFormat="1" ht="10.35" customHeight="1">
      <c r="B58" s="32"/>
      <c r="I58" s="84"/>
      <c r="L58" s="32"/>
    </row>
    <row r="59" spans="2:47" s="1" customFormat="1" ht="22.9" customHeight="1">
      <c r="B59" s="32"/>
      <c r="C59" s="106" t="s">
        <v>69</v>
      </c>
      <c r="I59" s="84"/>
      <c r="J59" s="63">
        <f>J89</f>
        <v>0</v>
      </c>
      <c r="L59" s="32"/>
      <c r="AU59" s="17" t="s">
        <v>88</v>
      </c>
    </row>
    <row r="60" spans="2:12" s="8" customFormat="1" ht="24.95" customHeight="1">
      <c r="B60" s="107"/>
      <c r="D60" s="108" t="s">
        <v>89</v>
      </c>
      <c r="E60" s="109"/>
      <c r="F60" s="109"/>
      <c r="G60" s="109"/>
      <c r="H60" s="109"/>
      <c r="I60" s="110"/>
      <c r="J60" s="111">
        <f>J90</f>
        <v>0</v>
      </c>
      <c r="L60" s="107"/>
    </row>
    <row r="61" spans="2:12" s="9" customFormat="1" ht="19.9" customHeight="1">
      <c r="B61" s="112"/>
      <c r="D61" s="113" t="s">
        <v>90</v>
      </c>
      <c r="E61" s="114"/>
      <c r="F61" s="114"/>
      <c r="G61" s="114"/>
      <c r="H61" s="114"/>
      <c r="I61" s="115"/>
      <c r="J61" s="116">
        <f>J91</f>
        <v>0</v>
      </c>
      <c r="L61" s="112"/>
    </row>
    <row r="62" spans="2:12" s="9" customFormat="1" ht="19.9" customHeight="1">
      <c r="B62" s="112"/>
      <c r="D62" s="113" t="s">
        <v>91</v>
      </c>
      <c r="E62" s="114"/>
      <c r="F62" s="114"/>
      <c r="G62" s="114"/>
      <c r="H62" s="114"/>
      <c r="I62" s="115"/>
      <c r="J62" s="116">
        <f>J117</f>
        <v>0</v>
      </c>
      <c r="L62" s="112"/>
    </row>
    <row r="63" spans="2:12" s="9" customFormat="1" ht="19.9" customHeight="1">
      <c r="B63" s="112"/>
      <c r="D63" s="113" t="s">
        <v>92</v>
      </c>
      <c r="E63" s="114"/>
      <c r="F63" s="114"/>
      <c r="G63" s="114"/>
      <c r="H63" s="114"/>
      <c r="I63" s="115"/>
      <c r="J63" s="116">
        <f>J122</f>
        <v>0</v>
      </c>
      <c r="L63" s="112"/>
    </row>
    <row r="64" spans="2:12" s="9" customFormat="1" ht="19.9" customHeight="1">
      <c r="B64" s="112"/>
      <c r="D64" s="113" t="s">
        <v>93</v>
      </c>
      <c r="E64" s="114"/>
      <c r="F64" s="114"/>
      <c r="G64" s="114"/>
      <c r="H64" s="114"/>
      <c r="I64" s="115"/>
      <c r="J64" s="116">
        <f>J156</f>
        <v>0</v>
      </c>
      <c r="L64" s="112"/>
    </row>
    <row r="65" spans="2:12" s="9" customFormat="1" ht="19.9" customHeight="1">
      <c r="B65" s="112"/>
      <c r="D65" s="113" t="s">
        <v>94</v>
      </c>
      <c r="E65" s="114"/>
      <c r="F65" s="114"/>
      <c r="G65" s="114"/>
      <c r="H65" s="114"/>
      <c r="I65" s="115"/>
      <c r="J65" s="116">
        <f>J186</f>
        <v>0</v>
      </c>
      <c r="L65" s="112"/>
    </row>
    <row r="66" spans="2:12" s="9" customFormat="1" ht="19.9" customHeight="1">
      <c r="B66" s="112"/>
      <c r="D66" s="113" t="s">
        <v>95</v>
      </c>
      <c r="E66" s="114"/>
      <c r="F66" s="114"/>
      <c r="G66" s="114"/>
      <c r="H66" s="114"/>
      <c r="I66" s="115"/>
      <c r="J66" s="116">
        <f>J203</f>
        <v>0</v>
      </c>
      <c r="L66" s="112"/>
    </row>
    <row r="67" spans="2:12" s="8" customFormat="1" ht="24.95" customHeight="1">
      <c r="B67" s="107"/>
      <c r="D67" s="108" t="s">
        <v>96</v>
      </c>
      <c r="E67" s="109"/>
      <c r="F67" s="109"/>
      <c r="G67" s="109"/>
      <c r="H67" s="109"/>
      <c r="I67" s="110"/>
      <c r="J67" s="111">
        <f>J205</f>
        <v>0</v>
      </c>
      <c r="L67" s="107"/>
    </row>
    <row r="68" spans="2:12" s="8" customFormat="1" ht="24.95" customHeight="1">
      <c r="B68" s="107"/>
      <c r="D68" s="108" t="s">
        <v>97</v>
      </c>
      <c r="E68" s="109"/>
      <c r="F68" s="109"/>
      <c r="G68" s="109"/>
      <c r="H68" s="109"/>
      <c r="I68" s="110"/>
      <c r="J68" s="111">
        <f>J237</f>
        <v>0</v>
      </c>
      <c r="L68" s="107"/>
    </row>
    <row r="69" spans="2:12" s="9" customFormat="1" ht="19.9" customHeight="1">
      <c r="B69" s="112"/>
      <c r="D69" s="113" t="s">
        <v>98</v>
      </c>
      <c r="E69" s="114"/>
      <c r="F69" s="114"/>
      <c r="G69" s="114"/>
      <c r="H69" s="114"/>
      <c r="I69" s="115"/>
      <c r="J69" s="116">
        <f>J238</f>
        <v>0</v>
      </c>
      <c r="L69" s="112"/>
    </row>
    <row r="70" spans="2:12" s="1" customFormat="1" ht="21.75" customHeight="1">
      <c r="B70" s="32"/>
      <c r="I70" s="84"/>
      <c r="L70" s="32"/>
    </row>
    <row r="71" spans="2:12" s="1" customFormat="1" ht="6.95" customHeight="1">
      <c r="B71" s="41"/>
      <c r="C71" s="42"/>
      <c r="D71" s="42"/>
      <c r="E71" s="42"/>
      <c r="F71" s="42"/>
      <c r="G71" s="42"/>
      <c r="H71" s="42"/>
      <c r="I71" s="101"/>
      <c r="J71" s="42"/>
      <c r="K71" s="42"/>
      <c r="L71" s="32"/>
    </row>
    <row r="75" spans="2:12" s="1" customFormat="1" ht="6.95" customHeight="1">
      <c r="B75" s="43"/>
      <c r="C75" s="44"/>
      <c r="D75" s="44"/>
      <c r="E75" s="44"/>
      <c r="F75" s="44"/>
      <c r="G75" s="44"/>
      <c r="H75" s="44"/>
      <c r="I75" s="102"/>
      <c r="J75" s="44"/>
      <c r="K75" s="44"/>
      <c r="L75" s="32"/>
    </row>
    <row r="76" spans="2:12" s="1" customFormat="1" ht="24.95" customHeight="1">
      <c r="B76" s="32"/>
      <c r="C76" s="21" t="s">
        <v>99</v>
      </c>
      <c r="I76" s="84"/>
      <c r="L76" s="32"/>
    </row>
    <row r="77" spans="2:12" s="1" customFormat="1" ht="6.95" customHeight="1">
      <c r="B77" s="32"/>
      <c r="I77" s="84"/>
      <c r="L77" s="32"/>
    </row>
    <row r="78" spans="2:12" s="1" customFormat="1" ht="12" customHeight="1">
      <c r="B78" s="32"/>
      <c r="C78" s="27" t="s">
        <v>17</v>
      </c>
      <c r="I78" s="84"/>
      <c r="L78" s="32"/>
    </row>
    <row r="79" spans="2:12" s="1" customFormat="1" ht="16.5" customHeight="1">
      <c r="B79" s="32"/>
      <c r="E79" s="298" t="str">
        <f>E7</f>
        <v>Stodská nemocnice - Oddělení následné péče (LDN) 1.etapa - Východní křídlo</v>
      </c>
      <c r="F79" s="299"/>
      <c r="G79" s="299"/>
      <c r="H79" s="299"/>
      <c r="I79" s="84"/>
      <c r="L79" s="32"/>
    </row>
    <row r="80" spans="2:12" s="1" customFormat="1" ht="12" customHeight="1">
      <c r="B80" s="32"/>
      <c r="C80" s="27" t="s">
        <v>83</v>
      </c>
      <c r="I80" s="84"/>
      <c r="L80" s="32"/>
    </row>
    <row r="81" spans="2:12" s="1" customFormat="1" ht="16.5" customHeight="1">
      <c r="B81" s="32"/>
      <c r="E81" s="275" t="str">
        <f>E9</f>
        <v>D.1.8 - VYTÁPĚNÍ</v>
      </c>
      <c r="F81" s="300"/>
      <c r="G81" s="300"/>
      <c r="H81" s="300"/>
      <c r="I81" s="84"/>
      <c r="L81" s="32"/>
    </row>
    <row r="82" spans="2:12" s="1" customFormat="1" ht="6.95" customHeight="1">
      <c r="B82" s="32"/>
      <c r="I82" s="84"/>
      <c r="L82" s="32"/>
    </row>
    <row r="83" spans="2:12" s="1" customFormat="1" ht="12" customHeight="1">
      <c r="B83" s="32"/>
      <c r="C83" s="27" t="s">
        <v>21</v>
      </c>
      <c r="F83" s="25" t="str">
        <f>F12</f>
        <v>Stod</v>
      </c>
      <c r="I83" s="85" t="s">
        <v>23</v>
      </c>
      <c r="J83" s="49" t="str">
        <f>IF(J12="","",J12)</f>
        <v>26. 6. 2019</v>
      </c>
      <c r="L83" s="32"/>
    </row>
    <row r="84" spans="2:12" s="1" customFormat="1" ht="6.95" customHeight="1">
      <c r="B84" s="32"/>
      <c r="I84" s="84"/>
      <c r="L84" s="32"/>
    </row>
    <row r="85" spans="2:12" s="1" customFormat="1" ht="27.95" customHeight="1">
      <c r="B85" s="32"/>
      <c r="C85" s="27" t="s">
        <v>25</v>
      </c>
      <c r="F85" s="25" t="str">
        <f>E15</f>
        <v xml:space="preserve"> </v>
      </c>
      <c r="I85" s="85" t="s">
        <v>31</v>
      </c>
      <c r="J85" s="30" t="str">
        <f>E21</f>
        <v>kancelář MASTNÝ - Ing.Chmelíř</v>
      </c>
      <c r="L85" s="32"/>
    </row>
    <row r="86" spans="2:12" s="1" customFormat="1" ht="15.2" customHeight="1">
      <c r="B86" s="32"/>
      <c r="C86" s="27" t="s">
        <v>29</v>
      </c>
      <c r="F86" s="25" t="str">
        <f>IF(E18="","",E18)</f>
        <v>Vyplň údaj</v>
      </c>
      <c r="I86" s="85" t="s">
        <v>34</v>
      </c>
      <c r="J86" s="30" t="str">
        <f>E24</f>
        <v xml:space="preserve"> </v>
      </c>
      <c r="L86" s="32"/>
    </row>
    <row r="87" spans="2:12" s="1" customFormat="1" ht="10.35" customHeight="1">
      <c r="B87" s="32"/>
      <c r="I87" s="84"/>
      <c r="L87" s="32"/>
    </row>
    <row r="88" spans="2:20" s="10" customFormat="1" ht="29.25" customHeight="1">
      <c r="B88" s="117"/>
      <c r="C88" s="118" t="s">
        <v>100</v>
      </c>
      <c r="D88" s="119" t="s">
        <v>56</v>
      </c>
      <c r="E88" s="119" t="s">
        <v>52</v>
      </c>
      <c r="F88" s="119" t="s">
        <v>53</v>
      </c>
      <c r="G88" s="119" t="s">
        <v>101</v>
      </c>
      <c r="H88" s="119" t="s">
        <v>102</v>
      </c>
      <c r="I88" s="120" t="s">
        <v>103</v>
      </c>
      <c r="J88" s="119" t="s">
        <v>87</v>
      </c>
      <c r="K88" s="121" t="s">
        <v>104</v>
      </c>
      <c r="L88" s="117"/>
      <c r="M88" s="56" t="s">
        <v>3</v>
      </c>
      <c r="N88" s="57" t="s">
        <v>41</v>
      </c>
      <c r="O88" s="57" t="s">
        <v>105</v>
      </c>
      <c r="P88" s="57" t="s">
        <v>106</v>
      </c>
      <c r="Q88" s="57" t="s">
        <v>107</v>
      </c>
      <c r="R88" s="57" t="s">
        <v>108</v>
      </c>
      <c r="S88" s="57" t="s">
        <v>109</v>
      </c>
      <c r="T88" s="58" t="s">
        <v>110</v>
      </c>
    </row>
    <row r="89" spans="2:63" s="1" customFormat="1" ht="22.9" customHeight="1">
      <c r="B89" s="32"/>
      <c r="C89" s="61" t="s">
        <v>111</v>
      </c>
      <c r="I89" s="84"/>
      <c r="J89" s="122">
        <f>BK89</f>
        <v>0</v>
      </c>
      <c r="L89" s="32"/>
      <c r="M89" s="59"/>
      <c r="N89" s="50"/>
      <c r="O89" s="50"/>
      <c r="P89" s="123">
        <f>P90+P205+P237</f>
        <v>0</v>
      </c>
      <c r="Q89" s="50"/>
      <c r="R89" s="123">
        <f>R90+R205+R237</f>
        <v>0.8523</v>
      </c>
      <c r="S89" s="50"/>
      <c r="T89" s="124">
        <f>T90+T205+T237</f>
        <v>0.8026</v>
      </c>
      <c r="AT89" s="17" t="s">
        <v>70</v>
      </c>
      <c r="AU89" s="17" t="s">
        <v>88</v>
      </c>
      <c r="BK89" s="125">
        <f>BK90+BK205+BK237</f>
        <v>0</v>
      </c>
    </row>
    <row r="90" spans="2:63" s="11" customFormat="1" ht="25.9" customHeight="1">
      <c r="B90" s="126"/>
      <c r="D90" s="127" t="s">
        <v>70</v>
      </c>
      <c r="E90" s="128" t="s">
        <v>112</v>
      </c>
      <c r="F90" s="128" t="s">
        <v>113</v>
      </c>
      <c r="I90" s="129"/>
      <c r="J90" s="130">
        <f>BK90</f>
        <v>0</v>
      </c>
      <c r="L90" s="126"/>
      <c r="M90" s="131"/>
      <c r="N90" s="132"/>
      <c r="O90" s="132"/>
      <c r="P90" s="133">
        <f>P91+P117+P122+P156+P186+P203</f>
        <v>0</v>
      </c>
      <c r="Q90" s="132"/>
      <c r="R90" s="133">
        <f>R91+R117+R122+R156+R186+R203</f>
        <v>0.8523</v>
      </c>
      <c r="S90" s="132"/>
      <c r="T90" s="134">
        <f>T91+T117+T122+T156+T186+T203</f>
        <v>0.8026</v>
      </c>
      <c r="AR90" s="127" t="s">
        <v>81</v>
      </c>
      <c r="AT90" s="135" t="s">
        <v>70</v>
      </c>
      <c r="AU90" s="135" t="s">
        <v>71</v>
      </c>
      <c r="AY90" s="127" t="s">
        <v>114</v>
      </c>
      <c r="BK90" s="136">
        <f>BK91+BK117+BK122+BK156+BK186+BK203</f>
        <v>0</v>
      </c>
    </row>
    <row r="91" spans="2:63" s="11" customFormat="1" ht="22.9" customHeight="1">
      <c r="B91" s="126"/>
      <c r="D91" s="127" t="s">
        <v>70</v>
      </c>
      <c r="E91" s="137" t="s">
        <v>115</v>
      </c>
      <c r="F91" s="137" t="s">
        <v>116</v>
      </c>
      <c r="I91" s="129"/>
      <c r="J91" s="138">
        <f>BK91</f>
        <v>0</v>
      </c>
      <c r="L91" s="126"/>
      <c r="M91" s="131"/>
      <c r="N91" s="132"/>
      <c r="O91" s="132"/>
      <c r="P91" s="133">
        <f>SUM(P92:P116)</f>
        <v>0</v>
      </c>
      <c r="Q91" s="132"/>
      <c r="R91" s="133">
        <f>SUM(R92:R116)</f>
        <v>0.06309000000000001</v>
      </c>
      <c r="S91" s="132"/>
      <c r="T91" s="134">
        <f>SUM(T92:T116)</f>
        <v>0.020159999999999997</v>
      </c>
      <c r="AR91" s="127" t="s">
        <v>81</v>
      </c>
      <c r="AT91" s="135" t="s">
        <v>70</v>
      </c>
      <c r="AU91" s="135" t="s">
        <v>79</v>
      </c>
      <c r="AY91" s="127" t="s">
        <v>114</v>
      </c>
      <c r="BK91" s="136">
        <f>SUM(BK92:BK116)</f>
        <v>0</v>
      </c>
    </row>
    <row r="92" spans="2:65" s="1" customFormat="1" ht="24" customHeight="1">
      <c r="B92" s="139"/>
      <c r="C92" s="140" t="s">
        <v>79</v>
      </c>
      <c r="D92" s="140" t="s">
        <v>117</v>
      </c>
      <c r="E92" s="141" t="s">
        <v>118</v>
      </c>
      <c r="F92" s="142" t="s">
        <v>119</v>
      </c>
      <c r="G92" s="143" t="s">
        <v>120</v>
      </c>
      <c r="H92" s="144">
        <v>2</v>
      </c>
      <c r="I92" s="145"/>
      <c r="J92" s="146">
        <f>ROUND(I92*H92,2)</f>
        <v>0</v>
      </c>
      <c r="K92" s="142" t="s">
        <v>121</v>
      </c>
      <c r="L92" s="32"/>
      <c r="M92" s="147" t="s">
        <v>3</v>
      </c>
      <c r="N92" s="148" t="s">
        <v>42</v>
      </c>
      <c r="O92" s="52"/>
      <c r="P92" s="149">
        <f>O92*H92</f>
        <v>0</v>
      </c>
      <c r="Q92" s="149">
        <v>0</v>
      </c>
      <c r="R92" s="149">
        <f>Q92*H92</f>
        <v>0</v>
      </c>
      <c r="S92" s="149">
        <v>0</v>
      </c>
      <c r="T92" s="150">
        <f>S92*H92</f>
        <v>0</v>
      </c>
      <c r="AR92" s="151" t="s">
        <v>122</v>
      </c>
      <c r="AT92" s="151" t="s">
        <v>117</v>
      </c>
      <c r="AU92" s="151" t="s">
        <v>81</v>
      </c>
      <c r="AY92" s="17" t="s">
        <v>114</v>
      </c>
      <c r="BE92" s="152">
        <f>IF(N92="základní",J92,0)</f>
        <v>0</v>
      </c>
      <c r="BF92" s="152">
        <f>IF(N92="snížená",J92,0)</f>
        <v>0</v>
      </c>
      <c r="BG92" s="152">
        <f>IF(N92="zákl. přenesená",J92,0)</f>
        <v>0</v>
      </c>
      <c r="BH92" s="152">
        <f>IF(N92="sníž. přenesená",J92,0)</f>
        <v>0</v>
      </c>
      <c r="BI92" s="152">
        <f>IF(N92="nulová",J92,0)</f>
        <v>0</v>
      </c>
      <c r="BJ92" s="17" t="s">
        <v>79</v>
      </c>
      <c r="BK92" s="152">
        <f>ROUND(I92*H92,2)</f>
        <v>0</v>
      </c>
      <c r="BL92" s="17" t="s">
        <v>122</v>
      </c>
      <c r="BM92" s="151" t="s">
        <v>123</v>
      </c>
    </row>
    <row r="93" spans="2:65" s="1" customFormat="1" ht="24" customHeight="1">
      <c r="B93" s="139"/>
      <c r="C93" s="140" t="s">
        <v>81</v>
      </c>
      <c r="D93" s="140" t="s">
        <v>117</v>
      </c>
      <c r="E93" s="141" t="s">
        <v>124</v>
      </c>
      <c r="F93" s="142" t="s">
        <v>125</v>
      </c>
      <c r="G93" s="143" t="s">
        <v>126</v>
      </c>
      <c r="H93" s="144">
        <v>36</v>
      </c>
      <c r="I93" s="145"/>
      <c r="J93" s="146">
        <f>ROUND(I93*H93,2)</f>
        <v>0</v>
      </c>
      <c r="K93" s="142" t="s">
        <v>121</v>
      </c>
      <c r="L93" s="32"/>
      <c r="M93" s="147" t="s">
        <v>3</v>
      </c>
      <c r="N93" s="148" t="s">
        <v>42</v>
      </c>
      <c r="O93" s="52"/>
      <c r="P93" s="149">
        <f>O93*H93</f>
        <v>0</v>
      </c>
      <c r="Q93" s="149">
        <v>0</v>
      </c>
      <c r="R93" s="149">
        <f>Q93*H93</f>
        <v>0</v>
      </c>
      <c r="S93" s="149">
        <v>0.00056</v>
      </c>
      <c r="T93" s="150">
        <f>S93*H93</f>
        <v>0.020159999999999997</v>
      </c>
      <c r="AR93" s="151" t="s">
        <v>122</v>
      </c>
      <c r="AT93" s="151" t="s">
        <v>117</v>
      </c>
      <c r="AU93" s="151" t="s">
        <v>81</v>
      </c>
      <c r="AY93" s="17" t="s">
        <v>114</v>
      </c>
      <c r="BE93" s="152">
        <f>IF(N93="základní",J93,0)</f>
        <v>0</v>
      </c>
      <c r="BF93" s="152">
        <f>IF(N93="snížená",J93,0)</f>
        <v>0</v>
      </c>
      <c r="BG93" s="152">
        <f>IF(N93="zákl. přenesená",J93,0)</f>
        <v>0</v>
      </c>
      <c r="BH93" s="152">
        <f>IF(N93="sníž. přenesená",J93,0)</f>
        <v>0</v>
      </c>
      <c r="BI93" s="152">
        <f>IF(N93="nulová",J93,0)</f>
        <v>0</v>
      </c>
      <c r="BJ93" s="17" t="s">
        <v>79</v>
      </c>
      <c r="BK93" s="152">
        <f>ROUND(I93*H93,2)</f>
        <v>0</v>
      </c>
      <c r="BL93" s="17" t="s">
        <v>122</v>
      </c>
      <c r="BM93" s="151" t="s">
        <v>127</v>
      </c>
    </row>
    <row r="94" spans="2:65" s="1" customFormat="1" ht="36" customHeight="1">
      <c r="B94" s="139"/>
      <c r="C94" s="140" t="s">
        <v>128</v>
      </c>
      <c r="D94" s="140" t="s">
        <v>117</v>
      </c>
      <c r="E94" s="141" t="s">
        <v>129</v>
      </c>
      <c r="F94" s="142" t="s">
        <v>130</v>
      </c>
      <c r="G94" s="143" t="s">
        <v>126</v>
      </c>
      <c r="H94" s="144">
        <v>56</v>
      </c>
      <c r="I94" s="145"/>
      <c r="J94" s="146">
        <f>ROUND(I94*H94,2)</f>
        <v>0</v>
      </c>
      <c r="K94" s="142" t="s">
        <v>121</v>
      </c>
      <c r="L94" s="32"/>
      <c r="M94" s="147" t="s">
        <v>3</v>
      </c>
      <c r="N94" s="148" t="s">
        <v>42</v>
      </c>
      <c r="O94" s="52"/>
      <c r="P94" s="149">
        <f>O94*H94</f>
        <v>0</v>
      </c>
      <c r="Q94" s="149">
        <v>0.00019</v>
      </c>
      <c r="R94" s="149">
        <f>Q94*H94</f>
        <v>0.01064</v>
      </c>
      <c r="S94" s="149">
        <v>0</v>
      </c>
      <c r="T94" s="150">
        <f>S94*H94</f>
        <v>0</v>
      </c>
      <c r="AR94" s="151" t="s">
        <v>122</v>
      </c>
      <c r="AT94" s="151" t="s">
        <v>117</v>
      </c>
      <c r="AU94" s="151" t="s">
        <v>81</v>
      </c>
      <c r="AY94" s="17" t="s">
        <v>114</v>
      </c>
      <c r="BE94" s="152">
        <f>IF(N94="základní",J94,0)</f>
        <v>0</v>
      </c>
      <c r="BF94" s="152">
        <f>IF(N94="snížená",J94,0)</f>
        <v>0</v>
      </c>
      <c r="BG94" s="152">
        <f>IF(N94="zákl. přenesená",J94,0)</f>
        <v>0</v>
      </c>
      <c r="BH94" s="152">
        <f>IF(N94="sníž. přenesená",J94,0)</f>
        <v>0</v>
      </c>
      <c r="BI94" s="152">
        <f>IF(N94="nulová",J94,0)</f>
        <v>0</v>
      </c>
      <c r="BJ94" s="17" t="s">
        <v>79</v>
      </c>
      <c r="BK94" s="152">
        <f>ROUND(I94*H94,2)</f>
        <v>0</v>
      </c>
      <c r="BL94" s="17" t="s">
        <v>122</v>
      </c>
      <c r="BM94" s="151" t="s">
        <v>131</v>
      </c>
    </row>
    <row r="95" spans="2:47" s="1" customFormat="1" ht="78">
      <c r="B95" s="32"/>
      <c r="D95" s="153" t="s">
        <v>132</v>
      </c>
      <c r="F95" s="154" t="s">
        <v>133</v>
      </c>
      <c r="I95" s="84"/>
      <c r="L95" s="32"/>
      <c r="M95" s="155"/>
      <c r="N95" s="52"/>
      <c r="O95" s="52"/>
      <c r="P95" s="52"/>
      <c r="Q95" s="52"/>
      <c r="R95" s="52"/>
      <c r="S95" s="52"/>
      <c r="T95" s="53"/>
      <c r="AT95" s="17" t="s">
        <v>132</v>
      </c>
      <c r="AU95" s="17" t="s">
        <v>81</v>
      </c>
    </row>
    <row r="96" spans="2:51" s="12" customFormat="1" ht="11.25">
      <c r="B96" s="156"/>
      <c r="D96" s="153" t="s">
        <v>134</v>
      </c>
      <c r="E96" s="157" t="s">
        <v>3</v>
      </c>
      <c r="F96" s="158" t="s">
        <v>135</v>
      </c>
      <c r="H96" s="159">
        <v>56</v>
      </c>
      <c r="I96" s="160"/>
      <c r="L96" s="156"/>
      <c r="M96" s="161"/>
      <c r="N96" s="162"/>
      <c r="O96" s="162"/>
      <c r="P96" s="162"/>
      <c r="Q96" s="162"/>
      <c r="R96" s="162"/>
      <c r="S96" s="162"/>
      <c r="T96" s="163"/>
      <c r="AT96" s="157" t="s">
        <v>134</v>
      </c>
      <c r="AU96" s="157" t="s">
        <v>81</v>
      </c>
      <c r="AV96" s="12" t="s">
        <v>81</v>
      </c>
      <c r="AW96" s="12" t="s">
        <v>33</v>
      </c>
      <c r="AX96" s="12" t="s">
        <v>79</v>
      </c>
      <c r="AY96" s="157" t="s">
        <v>114</v>
      </c>
    </row>
    <row r="97" spans="2:65" s="317" customFormat="1" ht="16.5" customHeight="1">
      <c r="B97" s="310"/>
      <c r="C97" s="140" t="s">
        <v>136</v>
      </c>
      <c r="D97" s="140" t="s">
        <v>137</v>
      </c>
      <c r="E97" s="141" t="s">
        <v>138</v>
      </c>
      <c r="F97" s="142" t="s">
        <v>139</v>
      </c>
      <c r="G97" s="143" t="s">
        <v>126</v>
      </c>
      <c r="H97" s="144">
        <v>4</v>
      </c>
      <c r="I97" s="145"/>
      <c r="J97" s="146">
        <f>ROUND(I97*H97,2)</f>
        <v>0</v>
      </c>
      <c r="K97" s="142" t="s">
        <v>121</v>
      </c>
      <c r="L97" s="311"/>
      <c r="M97" s="312" t="s">
        <v>3</v>
      </c>
      <c r="N97" s="313" t="s">
        <v>42</v>
      </c>
      <c r="O97" s="314"/>
      <c r="P97" s="315">
        <f>O97*H97</f>
        <v>0</v>
      </c>
      <c r="Q97" s="315">
        <v>0.00027</v>
      </c>
      <c r="R97" s="315">
        <f>Q97*H97</f>
        <v>0.00108</v>
      </c>
      <c r="S97" s="315">
        <v>0</v>
      </c>
      <c r="T97" s="316">
        <f>S97*H97</f>
        <v>0</v>
      </c>
      <c r="AR97" s="151" t="s">
        <v>140</v>
      </c>
      <c r="AT97" s="151" t="s">
        <v>137</v>
      </c>
      <c r="AU97" s="151" t="s">
        <v>81</v>
      </c>
      <c r="AY97" s="318" t="s">
        <v>114</v>
      </c>
      <c r="BE97" s="319">
        <f>IF(N97="základní",J97,0)</f>
        <v>0</v>
      </c>
      <c r="BF97" s="319">
        <f>IF(N97="snížená",J97,0)</f>
        <v>0</v>
      </c>
      <c r="BG97" s="319">
        <f>IF(N97="zákl. přenesená",J97,0)</f>
        <v>0</v>
      </c>
      <c r="BH97" s="319">
        <f>IF(N97="sníž. přenesená",J97,0)</f>
        <v>0</v>
      </c>
      <c r="BI97" s="319">
        <f>IF(N97="nulová",J97,0)</f>
        <v>0</v>
      </c>
      <c r="BJ97" s="318" t="s">
        <v>79</v>
      </c>
      <c r="BK97" s="319">
        <f>ROUND(I97*H97,2)</f>
        <v>0</v>
      </c>
      <c r="BL97" s="318" t="s">
        <v>122</v>
      </c>
      <c r="BM97" s="151" t="s">
        <v>141</v>
      </c>
    </row>
    <row r="98" spans="2:65" s="317" customFormat="1" ht="16.5" customHeight="1">
      <c r="B98" s="310"/>
      <c r="C98" s="140" t="s">
        <v>142</v>
      </c>
      <c r="D98" s="140" t="s">
        <v>137</v>
      </c>
      <c r="E98" s="141" t="s">
        <v>143</v>
      </c>
      <c r="F98" s="142" t="s">
        <v>144</v>
      </c>
      <c r="G98" s="143" t="s">
        <v>126</v>
      </c>
      <c r="H98" s="144">
        <v>16</v>
      </c>
      <c r="I98" s="145"/>
      <c r="J98" s="146">
        <f>ROUND(I98*H98,2)</f>
        <v>0</v>
      </c>
      <c r="K98" s="142" t="s">
        <v>121</v>
      </c>
      <c r="L98" s="311"/>
      <c r="M98" s="312" t="s">
        <v>3</v>
      </c>
      <c r="N98" s="313" t="s">
        <v>42</v>
      </c>
      <c r="O98" s="314"/>
      <c r="P98" s="315">
        <f>O98*H98</f>
        <v>0</v>
      </c>
      <c r="Q98" s="315">
        <v>0.00029</v>
      </c>
      <c r="R98" s="315">
        <f>Q98*H98</f>
        <v>0.00464</v>
      </c>
      <c r="S98" s="315">
        <v>0</v>
      </c>
      <c r="T98" s="316">
        <f>S98*H98</f>
        <v>0</v>
      </c>
      <c r="AR98" s="151" t="s">
        <v>140</v>
      </c>
      <c r="AT98" s="151" t="s">
        <v>137</v>
      </c>
      <c r="AU98" s="151" t="s">
        <v>81</v>
      </c>
      <c r="AY98" s="318" t="s">
        <v>114</v>
      </c>
      <c r="BE98" s="319">
        <f>IF(N98="základní",J98,0)</f>
        <v>0</v>
      </c>
      <c r="BF98" s="319">
        <f>IF(N98="snížená",J98,0)</f>
        <v>0</v>
      </c>
      <c r="BG98" s="319">
        <f>IF(N98="zákl. přenesená",J98,0)</f>
        <v>0</v>
      </c>
      <c r="BH98" s="319">
        <f>IF(N98="sníž. přenesená",J98,0)</f>
        <v>0</v>
      </c>
      <c r="BI98" s="319">
        <f>IF(N98="nulová",J98,0)</f>
        <v>0</v>
      </c>
      <c r="BJ98" s="318" t="s">
        <v>79</v>
      </c>
      <c r="BK98" s="319">
        <f>ROUND(I98*H98,2)</f>
        <v>0</v>
      </c>
      <c r="BL98" s="318" t="s">
        <v>122</v>
      </c>
      <c r="BM98" s="151" t="s">
        <v>145</v>
      </c>
    </row>
    <row r="99" spans="2:65" s="317" customFormat="1" ht="16.5" customHeight="1">
      <c r="B99" s="310"/>
      <c r="C99" s="140" t="s">
        <v>146</v>
      </c>
      <c r="D99" s="140" t="s">
        <v>137</v>
      </c>
      <c r="E99" s="141" t="s">
        <v>147</v>
      </c>
      <c r="F99" s="142" t="s">
        <v>148</v>
      </c>
      <c r="G99" s="143" t="s">
        <v>126</v>
      </c>
      <c r="H99" s="144">
        <v>18</v>
      </c>
      <c r="I99" s="145"/>
      <c r="J99" s="146">
        <f>ROUND(I99*H99,2)</f>
        <v>0</v>
      </c>
      <c r="K99" s="142" t="s">
        <v>121</v>
      </c>
      <c r="L99" s="311"/>
      <c r="M99" s="312" t="s">
        <v>3</v>
      </c>
      <c r="N99" s="313" t="s">
        <v>42</v>
      </c>
      <c r="O99" s="314"/>
      <c r="P99" s="315">
        <f>O99*H99</f>
        <v>0</v>
      </c>
      <c r="Q99" s="315">
        <v>0.00032</v>
      </c>
      <c r="R99" s="315">
        <f>Q99*H99</f>
        <v>0.00576</v>
      </c>
      <c r="S99" s="315">
        <v>0</v>
      </c>
      <c r="T99" s="316">
        <f>S99*H99</f>
        <v>0</v>
      </c>
      <c r="AR99" s="151" t="s">
        <v>140</v>
      </c>
      <c r="AT99" s="151" t="s">
        <v>137</v>
      </c>
      <c r="AU99" s="151" t="s">
        <v>81</v>
      </c>
      <c r="AY99" s="318" t="s">
        <v>114</v>
      </c>
      <c r="BE99" s="319">
        <f>IF(N99="základní",J99,0)</f>
        <v>0</v>
      </c>
      <c r="BF99" s="319">
        <f>IF(N99="snížená",J99,0)</f>
        <v>0</v>
      </c>
      <c r="BG99" s="319">
        <f>IF(N99="zákl. přenesená",J99,0)</f>
        <v>0</v>
      </c>
      <c r="BH99" s="319">
        <f>IF(N99="sníž. přenesená",J99,0)</f>
        <v>0</v>
      </c>
      <c r="BI99" s="319">
        <f>IF(N99="nulová",J99,0)</f>
        <v>0</v>
      </c>
      <c r="BJ99" s="318" t="s">
        <v>79</v>
      </c>
      <c r="BK99" s="319">
        <f>ROUND(I99*H99,2)</f>
        <v>0</v>
      </c>
      <c r="BL99" s="318" t="s">
        <v>122</v>
      </c>
      <c r="BM99" s="151" t="s">
        <v>149</v>
      </c>
    </row>
    <row r="100" spans="2:65" s="317" customFormat="1" ht="16.5" customHeight="1">
      <c r="B100" s="310"/>
      <c r="C100" s="140" t="s">
        <v>150</v>
      </c>
      <c r="D100" s="140" t="s">
        <v>137</v>
      </c>
      <c r="E100" s="141" t="s">
        <v>151</v>
      </c>
      <c r="F100" s="142" t="s">
        <v>152</v>
      </c>
      <c r="G100" s="143" t="s">
        <v>126</v>
      </c>
      <c r="H100" s="144">
        <v>18</v>
      </c>
      <c r="I100" s="145"/>
      <c r="J100" s="146">
        <f>ROUND(I100*H100,2)</f>
        <v>0</v>
      </c>
      <c r="K100" s="142" t="s">
        <v>121</v>
      </c>
      <c r="L100" s="311"/>
      <c r="M100" s="312" t="s">
        <v>3</v>
      </c>
      <c r="N100" s="313" t="s">
        <v>42</v>
      </c>
      <c r="O100" s="314"/>
      <c r="P100" s="315">
        <f>O100*H100</f>
        <v>0</v>
      </c>
      <c r="Q100" s="315">
        <v>0.00072</v>
      </c>
      <c r="R100" s="315">
        <f>Q100*H100</f>
        <v>0.012960000000000001</v>
      </c>
      <c r="S100" s="315">
        <v>0</v>
      </c>
      <c r="T100" s="316">
        <f>S100*H100</f>
        <v>0</v>
      </c>
      <c r="AR100" s="151" t="s">
        <v>140</v>
      </c>
      <c r="AT100" s="151" t="s">
        <v>137</v>
      </c>
      <c r="AU100" s="151" t="s">
        <v>81</v>
      </c>
      <c r="AY100" s="318" t="s">
        <v>114</v>
      </c>
      <c r="BE100" s="319">
        <f>IF(N100="základní",J100,0)</f>
        <v>0</v>
      </c>
      <c r="BF100" s="319">
        <f>IF(N100="snížená",J100,0)</f>
        <v>0</v>
      </c>
      <c r="BG100" s="319">
        <f>IF(N100="zákl. přenesená",J100,0)</f>
        <v>0</v>
      </c>
      <c r="BH100" s="319">
        <f>IF(N100="sníž. přenesená",J100,0)</f>
        <v>0</v>
      </c>
      <c r="BI100" s="319">
        <f>IF(N100="nulová",J100,0)</f>
        <v>0</v>
      </c>
      <c r="BJ100" s="318" t="s">
        <v>79</v>
      </c>
      <c r="BK100" s="319">
        <f>ROUND(I100*H100,2)</f>
        <v>0</v>
      </c>
      <c r="BL100" s="318" t="s">
        <v>122</v>
      </c>
      <c r="BM100" s="151" t="s">
        <v>153</v>
      </c>
    </row>
    <row r="101" spans="2:65" s="317" customFormat="1" ht="16.5" customHeight="1">
      <c r="B101" s="310"/>
      <c r="C101" s="140" t="s">
        <v>154</v>
      </c>
      <c r="D101" s="140" t="s">
        <v>137</v>
      </c>
      <c r="E101" s="141" t="s">
        <v>155</v>
      </c>
      <c r="F101" s="142" t="s">
        <v>156</v>
      </c>
      <c r="G101" s="143" t="s">
        <v>120</v>
      </c>
      <c r="H101" s="144">
        <v>3</v>
      </c>
      <c r="I101" s="145"/>
      <c r="J101" s="146">
        <f>ROUND(I101*H101,2)</f>
        <v>0</v>
      </c>
      <c r="K101" s="142" t="s">
        <v>121</v>
      </c>
      <c r="L101" s="311"/>
      <c r="M101" s="312" t="s">
        <v>3</v>
      </c>
      <c r="N101" s="313" t="s">
        <v>42</v>
      </c>
      <c r="O101" s="314"/>
      <c r="P101" s="315">
        <f>O101*H101</f>
        <v>0</v>
      </c>
      <c r="Q101" s="315">
        <v>0.0047</v>
      </c>
      <c r="R101" s="315">
        <f>Q101*H101</f>
        <v>0.014100000000000001</v>
      </c>
      <c r="S101" s="315">
        <v>0</v>
      </c>
      <c r="T101" s="316">
        <f>S101*H101</f>
        <v>0</v>
      </c>
      <c r="AR101" s="151" t="s">
        <v>140</v>
      </c>
      <c r="AT101" s="151" t="s">
        <v>137</v>
      </c>
      <c r="AU101" s="151" t="s">
        <v>81</v>
      </c>
      <c r="AY101" s="318" t="s">
        <v>114</v>
      </c>
      <c r="BE101" s="319">
        <f>IF(N101="základní",J101,0)</f>
        <v>0</v>
      </c>
      <c r="BF101" s="319">
        <f>IF(N101="snížená",J101,0)</f>
        <v>0</v>
      </c>
      <c r="BG101" s="319">
        <f>IF(N101="zákl. přenesená",J101,0)</f>
        <v>0</v>
      </c>
      <c r="BH101" s="319">
        <f>IF(N101="sníž. přenesená",J101,0)</f>
        <v>0</v>
      </c>
      <c r="BI101" s="319">
        <f>IF(N101="nulová",J101,0)</f>
        <v>0</v>
      </c>
      <c r="BJ101" s="318" t="s">
        <v>79</v>
      </c>
      <c r="BK101" s="319">
        <f>ROUND(I101*H101,2)</f>
        <v>0</v>
      </c>
      <c r="BL101" s="318" t="s">
        <v>122</v>
      </c>
      <c r="BM101" s="151" t="s">
        <v>157</v>
      </c>
    </row>
    <row r="102" spans="2:47" s="1" customFormat="1" ht="19.5">
      <c r="B102" s="32"/>
      <c r="D102" s="153" t="s">
        <v>158</v>
      </c>
      <c r="F102" s="154" t="s">
        <v>159</v>
      </c>
      <c r="I102" s="84"/>
      <c r="L102" s="32"/>
      <c r="M102" s="155"/>
      <c r="N102" s="52"/>
      <c r="O102" s="52"/>
      <c r="P102" s="52"/>
      <c r="Q102" s="52"/>
      <c r="R102" s="52"/>
      <c r="S102" s="52"/>
      <c r="T102" s="53"/>
      <c r="AT102" s="17" t="s">
        <v>158</v>
      </c>
      <c r="AU102" s="17" t="s">
        <v>81</v>
      </c>
    </row>
    <row r="103" spans="2:65" s="1" customFormat="1" ht="24" customHeight="1">
      <c r="B103" s="139"/>
      <c r="C103" s="140" t="s">
        <v>160</v>
      </c>
      <c r="D103" s="140" t="s">
        <v>117</v>
      </c>
      <c r="E103" s="141" t="s">
        <v>161</v>
      </c>
      <c r="F103" s="142" t="s">
        <v>162</v>
      </c>
      <c r="G103" s="143" t="s">
        <v>126</v>
      </c>
      <c r="H103" s="144">
        <v>370</v>
      </c>
      <c r="I103" s="145"/>
      <c r="J103" s="146">
        <f>ROUND(I103*H103,2)</f>
        <v>0</v>
      </c>
      <c r="K103" s="142" t="s">
        <v>121</v>
      </c>
      <c r="L103" s="32"/>
      <c r="M103" s="147" t="s">
        <v>3</v>
      </c>
      <c r="N103" s="148" t="s">
        <v>42</v>
      </c>
      <c r="O103" s="52"/>
      <c r="P103" s="149">
        <f>O103*H103</f>
        <v>0</v>
      </c>
      <c r="Q103" s="149">
        <v>0</v>
      </c>
      <c r="R103" s="149">
        <f>Q103*H103</f>
        <v>0</v>
      </c>
      <c r="S103" s="149">
        <v>0</v>
      </c>
      <c r="T103" s="150">
        <f>S103*H103</f>
        <v>0</v>
      </c>
      <c r="AR103" s="151" t="s">
        <v>122</v>
      </c>
      <c r="AT103" s="151" t="s">
        <v>117</v>
      </c>
      <c r="AU103" s="151" t="s">
        <v>81</v>
      </c>
      <c r="AY103" s="17" t="s">
        <v>114</v>
      </c>
      <c r="BE103" s="152">
        <f>IF(N103="základní",J103,0)</f>
        <v>0</v>
      </c>
      <c r="BF103" s="152">
        <f>IF(N103="snížená",J103,0)</f>
        <v>0</v>
      </c>
      <c r="BG103" s="152">
        <f>IF(N103="zákl. přenesená",J103,0)</f>
        <v>0</v>
      </c>
      <c r="BH103" s="152">
        <f>IF(N103="sníž. přenesená",J103,0)</f>
        <v>0</v>
      </c>
      <c r="BI103" s="152">
        <f>IF(N103="nulová",J103,0)</f>
        <v>0</v>
      </c>
      <c r="BJ103" s="17" t="s">
        <v>79</v>
      </c>
      <c r="BK103" s="152">
        <f>ROUND(I103*H103,2)</f>
        <v>0</v>
      </c>
      <c r="BL103" s="17" t="s">
        <v>122</v>
      </c>
      <c r="BM103" s="151" t="s">
        <v>163</v>
      </c>
    </row>
    <row r="104" spans="2:47" s="1" customFormat="1" ht="78">
      <c r="B104" s="32"/>
      <c r="D104" s="153" t="s">
        <v>132</v>
      </c>
      <c r="F104" s="154" t="s">
        <v>133</v>
      </c>
      <c r="I104" s="84"/>
      <c r="L104" s="32"/>
      <c r="M104" s="155"/>
      <c r="N104" s="52"/>
      <c r="O104" s="52"/>
      <c r="P104" s="52"/>
      <c r="Q104" s="52"/>
      <c r="R104" s="52"/>
      <c r="S104" s="52"/>
      <c r="T104" s="53"/>
      <c r="AT104" s="17" t="s">
        <v>132</v>
      </c>
      <c r="AU104" s="17" t="s">
        <v>81</v>
      </c>
    </row>
    <row r="105" spans="2:51" s="12" customFormat="1" ht="11.25">
      <c r="B105" s="156"/>
      <c r="D105" s="153" t="s">
        <v>134</v>
      </c>
      <c r="E105" s="157" t="s">
        <v>3</v>
      </c>
      <c r="F105" s="158" t="s">
        <v>164</v>
      </c>
      <c r="H105" s="159">
        <v>370</v>
      </c>
      <c r="I105" s="160"/>
      <c r="L105" s="156"/>
      <c r="M105" s="161"/>
      <c r="N105" s="162"/>
      <c r="O105" s="162"/>
      <c r="P105" s="162"/>
      <c r="Q105" s="162"/>
      <c r="R105" s="162"/>
      <c r="S105" s="162"/>
      <c r="T105" s="163"/>
      <c r="AT105" s="157" t="s">
        <v>134</v>
      </c>
      <c r="AU105" s="157" t="s">
        <v>81</v>
      </c>
      <c r="AV105" s="12" t="s">
        <v>81</v>
      </c>
      <c r="AW105" s="12" t="s">
        <v>33</v>
      </c>
      <c r="AX105" s="12" t="s">
        <v>79</v>
      </c>
      <c r="AY105" s="157" t="s">
        <v>114</v>
      </c>
    </row>
    <row r="106" spans="2:65" s="317" customFormat="1" ht="16.5" customHeight="1">
      <c r="B106" s="310"/>
      <c r="C106" s="140" t="s">
        <v>165</v>
      </c>
      <c r="D106" s="140" t="s">
        <v>137</v>
      </c>
      <c r="E106" s="141" t="s">
        <v>166</v>
      </c>
      <c r="F106" s="142" t="s">
        <v>167</v>
      </c>
      <c r="G106" s="143" t="s">
        <v>126</v>
      </c>
      <c r="H106" s="144">
        <v>133</v>
      </c>
      <c r="I106" s="145"/>
      <c r="J106" s="146">
        <f>ROUND(I106*H106,2)</f>
        <v>0</v>
      </c>
      <c r="K106" s="142" t="s">
        <v>121</v>
      </c>
      <c r="L106" s="311"/>
      <c r="M106" s="312" t="s">
        <v>3</v>
      </c>
      <c r="N106" s="313" t="s">
        <v>42</v>
      </c>
      <c r="O106" s="314"/>
      <c r="P106" s="315">
        <f>O106*H106</f>
        <v>0</v>
      </c>
      <c r="Q106" s="315">
        <v>2E-05</v>
      </c>
      <c r="R106" s="315">
        <f>Q106*H106</f>
        <v>0.00266</v>
      </c>
      <c r="S106" s="315">
        <v>0</v>
      </c>
      <c r="T106" s="316">
        <f>S106*H106</f>
        <v>0</v>
      </c>
      <c r="AR106" s="151" t="s">
        <v>140</v>
      </c>
      <c r="AT106" s="151" t="s">
        <v>137</v>
      </c>
      <c r="AU106" s="151" t="s">
        <v>81</v>
      </c>
      <c r="AY106" s="318" t="s">
        <v>114</v>
      </c>
      <c r="BE106" s="319">
        <f>IF(N106="základní",J106,0)</f>
        <v>0</v>
      </c>
      <c r="BF106" s="319">
        <f>IF(N106="snížená",J106,0)</f>
        <v>0</v>
      </c>
      <c r="BG106" s="319">
        <f>IF(N106="zákl. přenesená",J106,0)</f>
        <v>0</v>
      </c>
      <c r="BH106" s="319">
        <f>IF(N106="sníž. přenesená",J106,0)</f>
        <v>0</v>
      </c>
      <c r="BI106" s="319">
        <f>IF(N106="nulová",J106,0)</f>
        <v>0</v>
      </c>
      <c r="BJ106" s="318" t="s">
        <v>79</v>
      </c>
      <c r="BK106" s="319">
        <f>ROUND(I106*H106,2)</f>
        <v>0</v>
      </c>
      <c r="BL106" s="318" t="s">
        <v>122</v>
      </c>
      <c r="BM106" s="151" t="s">
        <v>168</v>
      </c>
    </row>
    <row r="107" spans="2:65" s="317" customFormat="1" ht="16.5" customHeight="1">
      <c r="B107" s="310"/>
      <c r="C107" s="140" t="s">
        <v>169</v>
      </c>
      <c r="D107" s="140" t="s">
        <v>137</v>
      </c>
      <c r="E107" s="141" t="s">
        <v>170</v>
      </c>
      <c r="F107" s="142" t="s">
        <v>171</v>
      </c>
      <c r="G107" s="143" t="s">
        <v>126</v>
      </c>
      <c r="H107" s="144">
        <v>52</v>
      </c>
      <c r="I107" s="145"/>
      <c r="J107" s="146">
        <f>ROUND(I107*H107,2)</f>
        <v>0</v>
      </c>
      <c r="K107" s="142" t="s">
        <v>121</v>
      </c>
      <c r="L107" s="311"/>
      <c r="M107" s="312" t="s">
        <v>3</v>
      </c>
      <c r="N107" s="313" t="s">
        <v>42</v>
      </c>
      <c r="O107" s="314"/>
      <c r="P107" s="315">
        <f>O107*H107</f>
        <v>0</v>
      </c>
      <c r="Q107" s="315">
        <v>2E-05</v>
      </c>
      <c r="R107" s="315">
        <f>Q107*H107</f>
        <v>0.0010400000000000001</v>
      </c>
      <c r="S107" s="315">
        <v>0</v>
      </c>
      <c r="T107" s="316">
        <f>S107*H107</f>
        <v>0</v>
      </c>
      <c r="AR107" s="151" t="s">
        <v>140</v>
      </c>
      <c r="AT107" s="151" t="s">
        <v>137</v>
      </c>
      <c r="AU107" s="151" t="s">
        <v>81</v>
      </c>
      <c r="AY107" s="318" t="s">
        <v>114</v>
      </c>
      <c r="BE107" s="319">
        <f>IF(N107="základní",J107,0)</f>
        <v>0</v>
      </c>
      <c r="BF107" s="319">
        <f>IF(N107="snížená",J107,0)</f>
        <v>0</v>
      </c>
      <c r="BG107" s="319">
        <f>IF(N107="zákl. přenesená",J107,0)</f>
        <v>0</v>
      </c>
      <c r="BH107" s="319">
        <f>IF(N107="sníž. přenesená",J107,0)</f>
        <v>0</v>
      </c>
      <c r="BI107" s="319">
        <f>IF(N107="nulová",J107,0)</f>
        <v>0</v>
      </c>
      <c r="BJ107" s="318" t="s">
        <v>79</v>
      </c>
      <c r="BK107" s="319">
        <f>ROUND(I107*H107,2)</f>
        <v>0</v>
      </c>
      <c r="BL107" s="318" t="s">
        <v>122</v>
      </c>
      <c r="BM107" s="151" t="s">
        <v>172</v>
      </c>
    </row>
    <row r="108" spans="2:65" s="317" customFormat="1" ht="16.5" customHeight="1">
      <c r="B108" s="310"/>
      <c r="C108" s="140" t="s">
        <v>173</v>
      </c>
      <c r="D108" s="140" t="s">
        <v>137</v>
      </c>
      <c r="E108" s="141" t="s">
        <v>174</v>
      </c>
      <c r="F108" s="142" t="s">
        <v>175</v>
      </c>
      <c r="G108" s="143" t="s">
        <v>126</v>
      </c>
      <c r="H108" s="144">
        <v>152</v>
      </c>
      <c r="I108" s="145"/>
      <c r="J108" s="146">
        <f>ROUND(I108*H108,2)</f>
        <v>0</v>
      </c>
      <c r="K108" s="142" t="s">
        <v>121</v>
      </c>
      <c r="L108" s="311"/>
      <c r="M108" s="312" t="s">
        <v>3</v>
      </c>
      <c r="N108" s="313" t="s">
        <v>42</v>
      </c>
      <c r="O108" s="314"/>
      <c r="P108" s="315">
        <f>O108*H108</f>
        <v>0</v>
      </c>
      <c r="Q108" s="315">
        <v>3E-05</v>
      </c>
      <c r="R108" s="315">
        <f>Q108*H108</f>
        <v>0.00456</v>
      </c>
      <c r="S108" s="315">
        <v>0</v>
      </c>
      <c r="T108" s="316">
        <f>S108*H108</f>
        <v>0</v>
      </c>
      <c r="AR108" s="151" t="s">
        <v>140</v>
      </c>
      <c r="AT108" s="151" t="s">
        <v>137</v>
      </c>
      <c r="AU108" s="151" t="s">
        <v>81</v>
      </c>
      <c r="AY108" s="318" t="s">
        <v>114</v>
      </c>
      <c r="BE108" s="319">
        <f>IF(N108="základní",J108,0)</f>
        <v>0</v>
      </c>
      <c r="BF108" s="319">
        <f>IF(N108="snížená",J108,0)</f>
        <v>0</v>
      </c>
      <c r="BG108" s="319">
        <f>IF(N108="zákl. přenesená",J108,0)</f>
        <v>0</v>
      </c>
      <c r="BH108" s="319">
        <f>IF(N108="sníž. přenesená",J108,0)</f>
        <v>0</v>
      </c>
      <c r="BI108" s="319">
        <f>IF(N108="nulová",J108,0)</f>
        <v>0</v>
      </c>
      <c r="BJ108" s="318" t="s">
        <v>79</v>
      </c>
      <c r="BK108" s="319">
        <f>ROUND(I108*H108,2)</f>
        <v>0</v>
      </c>
      <c r="BL108" s="318" t="s">
        <v>122</v>
      </c>
      <c r="BM108" s="151" t="s">
        <v>176</v>
      </c>
    </row>
    <row r="109" spans="2:65" s="317" customFormat="1" ht="16.5" customHeight="1">
      <c r="B109" s="310"/>
      <c r="C109" s="140" t="s">
        <v>177</v>
      </c>
      <c r="D109" s="140" t="s">
        <v>137</v>
      </c>
      <c r="E109" s="141" t="s">
        <v>178</v>
      </c>
      <c r="F109" s="142" t="s">
        <v>179</v>
      </c>
      <c r="G109" s="143" t="s">
        <v>126</v>
      </c>
      <c r="H109" s="144">
        <v>33</v>
      </c>
      <c r="I109" s="145"/>
      <c r="J109" s="146">
        <f>ROUND(I109*H109,2)</f>
        <v>0</v>
      </c>
      <c r="K109" s="142" t="s">
        <v>121</v>
      </c>
      <c r="L109" s="311"/>
      <c r="M109" s="312" t="s">
        <v>3</v>
      </c>
      <c r="N109" s="313" t="s">
        <v>42</v>
      </c>
      <c r="O109" s="314"/>
      <c r="P109" s="315">
        <f>O109*H109</f>
        <v>0</v>
      </c>
      <c r="Q109" s="315">
        <v>5E-05</v>
      </c>
      <c r="R109" s="315">
        <f>Q109*H109</f>
        <v>0.00165</v>
      </c>
      <c r="S109" s="315">
        <v>0</v>
      </c>
      <c r="T109" s="316">
        <f>S109*H109</f>
        <v>0</v>
      </c>
      <c r="AR109" s="151" t="s">
        <v>140</v>
      </c>
      <c r="AT109" s="151" t="s">
        <v>137</v>
      </c>
      <c r="AU109" s="151" t="s">
        <v>81</v>
      </c>
      <c r="AY109" s="318" t="s">
        <v>114</v>
      </c>
      <c r="BE109" s="319">
        <f>IF(N109="základní",J109,0)</f>
        <v>0</v>
      </c>
      <c r="BF109" s="319">
        <f>IF(N109="snížená",J109,0)</f>
        <v>0</v>
      </c>
      <c r="BG109" s="319">
        <f>IF(N109="zákl. přenesená",J109,0)</f>
        <v>0</v>
      </c>
      <c r="BH109" s="319">
        <f>IF(N109="sníž. přenesená",J109,0)</f>
        <v>0</v>
      </c>
      <c r="BI109" s="319">
        <f>IF(N109="nulová",J109,0)</f>
        <v>0</v>
      </c>
      <c r="BJ109" s="318" t="s">
        <v>79</v>
      </c>
      <c r="BK109" s="319">
        <f>ROUND(I109*H109,2)</f>
        <v>0</v>
      </c>
      <c r="BL109" s="318" t="s">
        <v>122</v>
      </c>
      <c r="BM109" s="151" t="s">
        <v>180</v>
      </c>
    </row>
    <row r="110" spans="2:65" s="317" customFormat="1" ht="16.5" customHeight="1">
      <c r="B110" s="310"/>
      <c r="C110" s="140" t="s">
        <v>181</v>
      </c>
      <c r="D110" s="140" t="s">
        <v>137</v>
      </c>
      <c r="E110" s="141" t="s">
        <v>182</v>
      </c>
      <c r="F110" s="142" t="s">
        <v>183</v>
      </c>
      <c r="G110" s="143" t="s">
        <v>120</v>
      </c>
      <c r="H110" s="144">
        <v>2220</v>
      </c>
      <c r="I110" s="145"/>
      <c r="J110" s="146">
        <f>ROUND(I110*H110,2)</f>
        <v>0</v>
      </c>
      <c r="K110" s="142" t="s">
        <v>121</v>
      </c>
      <c r="L110" s="311"/>
      <c r="M110" s="312" t="s">
        <v>3</v>
      </c>
      <c r="N110" s="313" t="s">
        <v>42</v>
      </c>
      <c r="O110" s="314"/>
      <c r="P110" s="315">
        <f>O110*H110</f>
        <v>0</v>
      </c>
      <c r="Q110" s="315">
        <v>0</v>
      </c>
      <c r="R110" s="315">
        <f>Q110*H110</f>
        <v>0</v>
      </c>
      <c r="S110" s="315">
        <v>0</v>
      </c>
      <c r="T110" s="316">
        <f>S110*H110</f>
        <v>0</v>
      </c>
      <c r="AR110" s="151" t="s">
        <v>140</v>
      </c>
      <c r="AT110" s="151" t="s">
        <v>137</v>
      </c>
      <c r="AU110" s="151" t="s">
        <v>81</v>
      </c>
      <c r="AY110" s="318" t="s">
        <v>114</v>
      </c>
      <c r="BE110" s="319">
        <f>IF(N110="základní",J110,0)</f>
        <v>0</v>
      </c>
      <c r="BF110" s="319">
        <f>IF(N110="snížená",J110,0)</f>
        <v>0</v>
      </c>
      <c r="BG110" s="319">
        <f>IF(N110="zákl. přenesená",J110,0)</f>
        <v>0</v>
      </c>
      <c r="BH110" s="319">
        <f>IF(N110="sníž. přenesená",J110,0)</f>
        <v>0</v>
      </c>
      <c r="BI110" s="319">
        <f>IF(N110="nulová",J110,0)</f>
        <v>0</v>
      </c>
      <c r="BJ110" s="318" t="s">
        <v>79</v>
      </c>
      <c r="BK110" s="319">
        <f>ROUND(I110*H110,2)</f>
        <v>0</v>
      </c>
      <c r="BL110" s="318" t="s">
        <v>122</v>
      </c>
      <c r="BM110" s="151" t="s">
        <v>184</v>
      </c>
    </row>
    <row r="111" spans="2:47" s="1" customFormat="1" ht="19.5">
      <c r="B111" s="32"/>
      <c r="D111" s="153" t="s">
        <v>158</v>
      </c>
      <c r="F111" s="154" t="s">
        <v>185</v>
      </c>
      <c r="I111" s="84"/>
      <c r="L111" s="32"/>
      <c r="M111" s="155"/>
      <c r="N111" s="52"/>
      <c r="O111" s="52"/>
      <c r="P111" s="52"/>
      <c r="Q111" s="52"/>
      <c r="R111" s="52"/>
      <c r="S111" s="52"/>
      <c r="T111" s="53"/>
      <c r="AT111" s="17" t="s">
        <v>158</v>
      </c>
      <c r="AU111" s="17" t="s">
        <v>81</v>
      </c>
    </row>
    <row r="112" spans="2:51" s="12" customFormat="1" ht="11.25">
      <c r="B112" s="156"/>
      <c r="D112" s="153" t="s">
        <v>134</v>
      </c>
      <c r="E112" s="157" t="s">
        <v>3</v>
      </c>
      <c r="F112" s="158" t="s">
        <v>186</v>
      </c>
      <c r="H112" s="159">
        <v>2220</v>
      </c>
      <c r="I112" s="160"/>
      <c r="L112" s="156"/>
      <c r="M112" s="161"/>
      <c r="N112" s="162"/>
      <c r="O112" s="162"/>
      <c r="P112" s="162"/>
      <c r="Q112" s="162"/>
      <c r="R112" s="162"/>
      <c r="S112" s="162"/>
      <c r="T112" s="163"/>
      <c r="AT112" s="157" t="s">
        <v>134</v>
      </c>
      <c r="AU112" s="157" t="s">
        <v>81</v>
      </c>
      <c r="AV112" s="12" t="s">
        <v>81</v>
      </c>
      <c r="AW112" s="12" t="s">
        <v>33</v>
      </c>
      <c r="AX112" s="12" t="s">
        <v>79</v>
      </c>
      <c r="AY112" s="157" t="s">
        <v>114</v>
      </c>
    </row>
    <row r="113" spans="2:65" s="317" customFormat="1" ht="16.5" customHeight="1">
      <c r="B113" s="310"/>
      <c r="C113" s="140" t="s">
        <v>9</v>
      </c>
      <c r="D113" s="140" t="s">
        <v>137</v>
      </c>
      <c r="E113" s="141" t="s">
        <v>187</v>
      </c>
      <c r="F113" s="142" t="s">
        <v>188</v>
      </c>
      <c r="G113" s="143" t="s">
        <v>120</v>
      </c>
      <c r="H113" s="144">
        <v>10</v>
      </c>
      <c r="I113" s="145"/>
      <c r="J113" s="146">
        <f>ROUND(I113*H113,2)</f>
        <v>0</v>
      </c>
      <c r="K113" s="142" t="s">
        <v>121</v>
      </c>
      <c r="L113" s="311"/>
      <c r="M113" s="312" t="s">
        <v>3</v>
      </c>
      <c r="N113" s="313" t="s">
        <v>42</v>
      </c>
      <c r="O113" s="314"/>
      <c r="P113" s="315">
        <f>O113*H113</f>
        <v>0</v>
      </c>
      <c r="Q113" s="315">
        <v>0.0004</v>
      </c>
      <c r="R113" s="315">
        <f>Q113*H113</f>
        <v>0.004</v>
      </c>
      <c r="S113" s="315">
        <v>0</v>
      </c>
      <c r="T113" s="316">
        <f>S113*H113</f>
        <v>0</v>
      </c>
      <c r="AR113" s="151" t="s">
        <v>140</v>
      </c>
      <c r="AT113" s="151" t="s">
        <v>137</v>
      </c>
      <c r="AU113" s="151" t="s">
        <v>81</v>
      </c>
      <c r="AY113" s="318" t="s">
        <v>114</v>
      </c>
      <c r="BE113" s="319">
        <f>IF(N113="základní",J113,0)</f>
        <v>0</v>
      </c>
      <c r="BF113" s="319">
        <f>IF(N113="snížená",J113,0)</f>
        <v>0</v>
      </c>
      <c r="BG113" s="319">
        <f>IF(N113="zákl. přenesená",J113,0)</f>
        <v>0</v>
      </c>
      <c r="BH113" s="319">
        <f>IF(N113="sníž. přenesená",J113,0)</f>
        <v>0</v>
      </c>
      <c r="BI113" s="319">
        <f>IF(N113="nulová",J113,0)</f>
        <v>0</v>
      </c>
      <c r="BJ113" s="318" t="s">
        <v>79</v>
      </c>
      <c r="BK113" s="319">
        <f>ROUND(I113*H113,2)</f>
        <v>0</v>
      </c>
      <c r="BL113" s="318" t="s">
        <v>122</v>
      </c>
      <c r="BM113" s="151" t="s">
        <v>189</v>
      </c>
    </row>
    <row r="114" spans="2:47" s="1" customFormat="1" ht="19.5">
      <c r="B114" s="32"/>
      <c r="D114" s="153" t="s">
        <v>158</v>
      </c>
      <c r="F114" s="154" t="s">
        <v>190</v>
      </c>
      <c r="I114" s="84"/>
      <c r="L114" s="32"/>
      <c r="M114" s="155"/>
      <c r="N114" s="52"/>
      <c r="O114" s="52"/>
      <c r="P114" s="52"/>
      <c r="Q114" s="52"/>
      <c r="R114" s="52"/>
      <c r="S114" s="52"/>
      <c r="T114" s="53"/>
      <c r="AT114" s="17" t="s">
        <v>158</v>
      </c>
      <c r="AU114" s="17" t="s">
        <v>81</v>
      </c>
    </row>
    <row r="115" spans="2:65" s="1" customFormat="1" ht="24" customHeight="1">
      <c r="B115" s="139"/>
      <c r="C115" s="140" t="s">
        <v>122</v>
      </c>
      <c r="D115" s="140" t="s">
        <v>117</v>
      </c>
      <c r="E115" s="141" t="s">
        <v>191</v>
      </c>
      <c r="F115" s="142" t="s">
        <v>192</v>
      </c>
      <c r="G115" s="143" t="s">
        <v>193</v>
      </c>
      <c r="H115" s="144">
        <v>0.063</v>
      </c>
      <c r="I115" s="145"/>
      <c r="J115" s="146">
        <f>ROUND(I115*H115,2)</f>
        <v>0</v>
      </c>
      <c r="K115" s="142" t="s">
        <v>121</v>
      </c>
      <c r="L115" s="32"/>
      <c r="M115" s="147" t="s">
        <v>3</v>
      </c>
      <c r="N115" s="148" t="s">
        <v>42</v>
      </c>
      <c r="O115" s="52"/>
      <c r="P115" s="149">
        <f>O115*H115</f>
        <v>0</v>
      </c>
      <c r="Q115" s="149">
        <v>0</v>
      </c>
      <c r="R115" s="149">
        <f>Q115*H115</f>
        <v>0</v>
      </c>
      <c r="S115" s="149">
        <v>0</v>
      </c>
      <c r="T115" s="150">
        <f>S115*H115</f>
        <v>0</v>
      </c>
      <c r="AR115" s="151" t="s">
        <v>122</v>
      </c>
      <c r="AT115" s="151" t="s">
        <v>117</v>
      </c>
      <c r="AU115" s="151" t="s">
        <v>81</v>
      </c>
      <c r="AY115" s="17" t="s">
        <v>114</v>
      </c>
      <c r="BE115" s="152">
        <f>IF(N115="základní",J115,0)</f>
        <v>0</v>
      </c>
      <c r="BF115" s="152">
        <f>IF(N115="snížená",J115,0)</f>
        <v>0</v>
      </c>
      <c r="BG115" s="152">
        <f>IF(N115="zákl. přenesená",J115,0)</f>
        <v>0</v>
      </c>
      <c r="BH115" s="152">
        <f>IF(N115="sníž. přenesená",J115,0)</f>
        <v>0</v>
      </c>
      <c r="BI115" s="152">
        <f>IF(N115="nulová",J115,0)</f>
        <v>0</v>
      </c>
      <c r="BJ115" s="17" t="s">
        <v>79</v>
      </c>
      <c r="BK115" s="152">
        <f>ROUND(I115*H115,2)</f>
        <v>0</v>
      </c>
      <c r="BL115" s="17" t="s">
        <v>122</v>
      </c>
      <c r="BM115" s="151" t="s">
        <v>194</v>
      </c>
    </row>
    <row r="116" spans="2:47" s="1" customFormat="1" ht="78">
      <c r="B116" s="32"/>
      <c r="D116" s="153" t="s">
        <v>132</v>
      </c>
      <c r="F116" s="154" t="s">
        <v>195</v>
      </c>
      <c r="I116" s="84"/>
      <c r="L116" s="32"/>
      <c r="M116" s="155"/>
      <c r="N116" s="52"/>
      <c r="O116" s="52"/>
      <c r="P116" s="52"/>
      <c r="Q116" s="52"/>
      <c r="R116" s="52"/>
      <c r="S116" s="52"/>
      <c r="T116" s="53"/>
      <c r="AT116" s="17" t="s">
        <v>132</v>
      </c>
      <c r="AU116" s="17" t="s">
        <v>81</v>
      </c>
    </row>
    <row r="117" spans="2:63" s="11" customFormat="1" ht="22.9" customHeight="1">
      <c r="B117" s="126"/>
      <c r="D117" s="127" t="s">
        <v>70</v>
      </c>
      <c r="E117" s="137" t="s">
        <v>196</v>
      </c>
      <c r="F117" s="137" t="s">
        <v>197</v>
      </c>
      <c r="I117" s="129"/>
      <c r="J117" s="138">
        <f>BK117</f>
        <v>0</v>
      </c>
      <c r="L117" s="126"/>
      <c r="M117" s="131"/>
      <c r="N117" s="132"/>
      <c r="O117" s="132"/>
      <c r="P117" s="133">
        <f>SUM(P118:P121)</f>
        <v>0</v>
      </c>
      <c r="Q117" s="132"/>
      <c r="R117" s="133">
        <f>SUM(R118:R121)</f>
        <v>0.00656</v>
      </c>
      <c r="S117" s="132"/>
      <c r="T117" s="134">
        <f>SUM(T118:T121)</f>
        <v>0</v>
      </c>
      <c r="AR117" s="127" t="s">
        <v>81</v>
      </c>
      <c r="AT117" s="135" t="s">
        <v>70</v>
      </c>
      <c r="AU117" s="135" t="s">
        <v>79</v>
      </c>
      <c r="AY117" s="127" t="s">
        <v>114</v>
      </c>
      <c r="BK117" s="136">
        <f>SUM(BK118:BK121)</f>
        <v>0</v>
      </c>
    </row>
    <row r="118" spans="2:65" s="1" customFormat="1" ht="36" customHeight="1">
      <c r="B118" s="139"/>
      <c r="C118" s="140" t="s">
        <v>198</v>
      </c>
      <c r="D118" s="140" t="s">
        <v>117</v>
      </c>
      <c r="E118" s="141" t="s">
        <v>199</v>
      </c>
      <c r="F118" s="142" t="s">
        <v>200</v>
      </c>
      <c r="G118" s="143" t="s">
        <v>120</v>
      </c>
      <c r="H118" s="144">
        <v>2</v>
      </c>
      <c r="I118" s="145"/>
      <c r="J118" s="146">
        <f>ROUND(I118*H118,2)</f>
        <v>0</v>
      </c>
      <c r="K118" s="142" t="s">
        <v>201</v>
      </c>
      <c r="L118" s="32"/>
      <c r="M118" s="147" t="s">
        <v>3</v>
      </c>
      <c r="N118" s="148" t="s">
        <v>42</v>
      </c>
      <c r="O118" s="52"/>
      <c r="P118" s="149">
        <f>O118*H118</f>
        <v>0</v>
      </c>
      <c r="Q118" s="149">
        <v>0.00328</v>
      </c>
      <c r="R118" s="149">
        <f>Q118*H118</f>
        <v>0.00656</v>
      </c>
      <c r="S118" s="149">
        <v>0</v>
      </c>
      <c r="T118" s="150">
        <f>S118*H118</f>
        <v>0</v>
      </c>
      <c r="AR118" s="151" t="s">
        <v>122</v>
      </c>
      <c r="AT118" s="151" t="s">
        <v>117</v>
      </c>
      <c r="AU118" s="151" t="s">
        <v>81</v>
      </c>
      <c r="AY118" s="17" t="s">
        <v>114</v>
      </c>
      <c r="BE118" s="152">
        <f>IF(N118="základní",J118,0)</f>
        <v>0</v>
      </c>
      <c r="BF118" s="152">
        <f>IF(N118="snížená",J118,0)</f>
        <v>0</v>
      </c>
      <c r="BG118" s="152">
        <f>IF(N118="zákl. přenesená",J118,0)</f>
        <v>0</v>
      </c>
      <c r="BH118" s="152">
        <f>IF(N118="sníž. přenesená",J118,0)</f>
        <v>0</v>
      </c>
      <c r="BI118" s="152">
        <f>IF(N118="nulová",J118,0)</f>
        <v>0</v>
      </c>
      <c r="BJ118" s="17" t="s">
        <v>79</v>
      </c>
      <c r="BK118" s="152">
        <f>ROUND(I118*H118,2)</f>
        <v>0</v>
      </c>
      <c r="BL118" s="17" t="s">
        <v>122</v>
      </c>
      <c r="BM118" s="151" t="s">
        <v>202</v>
      </c>
    </row>
    <row r="119" spans="2:47" s="1" customFormat="1" ht="19.5">
      <c r="B119" s="32"/>
      <c r="D119" s="153" t="s">
        <v>158</v>
      </c>
      <c r="F119" s="154" t="s">
        <v>203</v>
      </c>
      <c r="I119" s="84"/>
      <c r="L119" s="32"/>
      <c r="M119" s="155"/>
      <c r="N119" s="52"/>
      <c r="O119" s="52"/>
      <c r="P119" s="52"/>
      <c r="Q119" s="52"/>
      <c r="R119" s="52"/>
      <c r="S119" s="52"/>
      <c r="T119" s="53"/>
      <c r="AT119" s="17" t="s">
        <v>158</v>
      </c>
      <c r="AU119" s="17" t="s">
        <v>81</v>
      </c>
    </row>
    <row r="120" spans="2:65" s="1" customFormat="1" ht="24" customHeight="1">
      <c r="B120" s="139"/>
      <c r="C120" s="140" t="s">
        <v>204</v>
      </c>
      <c r="D120" s="140" t="s">
        <v>117</v>
      </c>
      <c r="E120" s="141" t="s">
        <v>205</v>
      </c>
      <c r="F120" s="142" t="s">
        <v>206</v>
      </c>
      <c r="G120" s="143" t="s">
        <v>193</v>
      </c>
      <c r="H120" s="144">
        <v>0.007</v>
      </c>
      <c r="I120" s="145"/>
      <c r="J120" s="146">
        <f>ROUND(I120*H120,2)</f>
        <v>0</v>
      </c>
      <c r="K120" s="142" t="s">
        <v>121</v>
      </c>
      <c r="L120" s="32"/>
      <c r="M120" s="147" t="s">
        <v>3</v>
      </c>
      <c r="N120" s="148" t="s">
        <v>42</v>
      </c>
      <c r="O120" s="52"/>
      <c r="P120" s="149">
        <f>O120*H120</f>
        <v>0</v>
      </c>
      <c r="Q120" s="149">
        <v>0</v>
      </c>
      <c r="R120" s="149">
        <f>Q120*H120</f>
        <v>0</v>
      </c>
      <c r="S120" s="149">
        <v>0</v>
      </c>
      <c r="T120" s="150">
        <f>S120*H120</f>
        <v>0</v>
      </c>
      <c r="AR120" s="151" t="s">
        <v>122</v>
      </c>
      <c r="AT120" s="151" t="s">
        <v>117</v>
      </c>
      <c r="AU120" s="151" t="s">
        <v>81</v>
      </c>
      <c r="AY120" s="17" t="s">
        <v>114</v>
      </c>
      <c r="BE120" s="152">
        <f>IF(N120="základní",J120,0)</f>
        <v>0</v>
      </c>
      <c r="BF120" s="152">
        <f>IF(N120="snížená",J120,0)</f>
        <v>0</v>
      </c>
      <c r="BG120" s="152">
        <f>IF(N120="zákl. přenesená",J120,0)</f>
        <v>0</v>
      </c>
      <c r="BH120" s="152">
        <f>IF(N120="sníž. přenesená",J120,0)</f>
        <v>0</v>
      </c>
      <c r="BI120" s="152">
        <f>IF(N120="nulová",J120,0)</f>
        <v>0</v>
      </c>
      <c r="BJ120" s="17" t="s">
        <v>79</v>
      </c>
      <c r="BK120" s="152">
        <f>ROUND(I120*H120,2)</f>
        <v>0</v>
      </c>
      <c r="BL120" s="17" t="s">
        <v>122</v>
      </c>
      <c r="BM120" s="151" t="s">
        <v>207</v>
      </c>
    </row>
    <row r="121" spans="2:47" s="1" customFormat="1" ht="78">
      <c r="B121" s="32"/>
      <c r="D121" s="153" t="s">
        <v>132</v>
      </c>
      <c r="F121" s="154" t="s">
        <v>208</v>
      </c>
      <c r="I121" s="84"/>
      <c r="L121" s="32"/>
      <c r="M121" s="155"/>
      <c r="N121" s="52"/>
      <c r="O121" s="52"/>
      <c r="P121" s="52"/>
      <c r="Q121" s="52"/>
      <c r="R121" s="52"/>
      <c r="S121" s="52"/>
      <c r="T121" s="53"/>
      <c r="AT121" s="17" t="s">
        <v>132</v>
      </c>
      <c r="AU121" s="17" t="s">
        <v>81</v>
      </c>
    </row>
    <row r="122" spans="2:63" s="11" customFormat="1" ht="22.9" customHeight="1">
      <c r="B122" s="126"/>
      <c r="D122" s="127" t="s">
        <v>70</v>
      </c>
      <c r="E122" s="137" t="s">
        <v>209</v>
      </c>
      <c r="F122" s="137" t="s">
        <v>210</v>
      </c>
      <c r="I122" s="129"/>
      <c r="J122" s="138">
        <f>BK122</f>
        <v>0</v>
      </c>
      <c r="L122" s="126"/>
      <c r="M122" s="131"/>
      <c r="N122" s="132"/>
      <c r="O122" s="132"/>
      <c r="P122" s="133">
        <f>SUM(P123:P155)</f>
        <v>0</v>
      </c>
      <c r="Q122" s="132"/>
      <c r="R122" s="133">
        <f>SUM(R123:R155)</f>
        <v>0.4252</v>
      </c>
      <c r="S122" s="132"/>
      <c r="T122" s="134">
        <f>SUM(T123:T155)</f>
        <v>0.42081999999999997</v>
      </c>
      <c r="AR122" s="127" t="s">
        <v>81</v>
      </c>
      <c r="AT122" s="135" t="s">
        <v>70</v>
      </c>
      <c r="AU122" s="135" t="s">
        <v>79</v>
      </c>
      <c r="AY122" s="127" t="s">
        <v>114</v>
      </c>
      <c r="BK122" s="136">
        <f>SUM(BK123:BK155)</f>
        <v>0</v>
      </c>
    </row>
    <row r="123" spans="2:65" s="1" customFormat="1" ht="16.5" customHeight="1">
      <c r="B123" s="139"/>
      <c r="C123" s="140" t="s">
        <v>211</v>
      </c>
      <c r="D123" s="140" t="s">
        <v>117</v>
      </c>
      <c r="E123" s="141" t="s">
        <v>212</v>
      </c>
      <c r="F123" s="142" t="s">
        <v>213</v>
      </c>
      <c r="G123" s="143" t="s">
        <v>126</v>
      </c>
      <c r="H123" s="144">
        <v>2</v>
      </c>
      <c r="I123" s="145"/>
      <c r="J123" s="146">
        <f aca="true" t="shared" si="0" ref="J123:J130">ROUND(I123*H123,2)</f>
        <v>0</v>
      </c>
      <c r="K123" s="142" t="s">
        <v>121</v>
      </c>
      <c r="L123" s="32"/>
      <c r="M123" s="147" t="s">
        <v>3</v>
      </c>
      <c r="N123" s="148" t="s">
        <v>42</v>
      </c>
      <c r="O123" s="52"/>
      <c r="P123" s="149">
        <f aca="true" t="shared" si="1" ref="P123:P130">O123*H123</f>
        <v>0</v>
      </c>
      <c r="Q123" s="149">
        <v>0.00105</v>
      </c>
      <c r="R123" s="149">
        <f aca="true" t="shared" si="2" ref="R123:R130">Q123*H123</f>
        <v>0.0021</v>
      </c>
      <c r="S123" s="149">
        <v>0</v>
      </c>
      <c r="T123" s="150">
        <f aca="true" t="shared" si="3" ref="T123:T130">S123*H123</f>
        <v>0</v>
      </c>
      <c r="AR123" s="151" t="s">
        <v>122</v>
      </c>
      <c r="AT123" s="151" t="s">
        <v>117</v>
      </c>
      <c r="AU123" s="151" t="s">
        <v>81</v>
      </c>
      <c r="AY123" s="17" t="s">
        <v>114</v>
      </c>
      <c r="BE123" s="152">
        <f aca="true" t="shared" si="4" ref="BE123:BE130">IF(N123="základní",J123,0)</f>
        <v>0</v>
      </c>
      <c r="BF123" s="152">
        <f aca="true" t="shared" si="5" ref="BF123:BF130">IF(N123="snížená",J123,0)</f>
        <v>0</v>
      </c>
      <c r="BG123" s="152">
        <f aca="true" t="shared" si="6" ref="BG123:BG130">IF(N123="zákl. přenesená",J123,0)</f>
        <v>0</v>
      </c>
      <c r="BH123" s="152">
        <f aca="true" t="shared" si="7" ref="BH123:BH130">IF(N123="sníž. přenesená",J123,0)</f>
        <v>0</v>
      </c>
      <c r="BI123" s="152">
        <f aca="true" t="shared" si="8" ref="BI123:BI130">IF(N123="nulová",J123,0)</f>
        <v>0</v>
      </c>
      <c r="BJ123" s="17" t="s">
        <v>79</v>
      </c>
      <c r="BK123" s="152">
        <f aca="true" t="shared" si="9" ref="BK123:BK130">ROUND(I123*H123,2)</f>
        <v>0</v>
      </c>
      <c r="BL123" s="17" t="s">
        <v>122</v>
      </c>
      <c r="BM123" s="151" t="s">
        <v>214</v>
      </c>
    </row>
    <row r="124" spans="2:65" s="1" customFormat="1" ht="16.5" customHeight="1">
      <c r="B124" s="139"/>
      <c r="C124" s="140" t="s">
        <v>215</v>
      </c>
      <c r="D124" s="140" t="s">
        <v>117</v>
      </c>
      <c r="E124" s="141" t="s">
        <v>216</v>
      </c>
      <c r="F124" s="142" t="s">
        <v>217</v>
      </c>
      <c r="G124" s="143" t="s">
        <v>126</v>
      </c>
      <c r="H124" s="144">
        <v>2</v>
      </c>
      <c r="I124" s="145"/>
      <c r="J124" s="146">
        <f t="shared" si="0"/>
        <v>0</v>
      </c>
      <c r="K124" s="142" t="s">
        <v>121</v>
      </c>
      <c r="L124" s="32"/>
      <c r="M124" s="147" t="s">
        <v>3</v>
      </c>
      <c r="N124" s="148" t="s">
        <v>42</v>
      </c>
      <c r="O124" s="52"/>
      <c r="P124" s="149">
        <f t="shared" si="1"/>
        <v>0</v>
      </c>
      <c r="Q124" s="149">
        <v>0.00148</v>
      </c>
      <c r="R124" s="149">
        <f t="shared" si="2"/>
        <v>0.00296</v>
      </c>
      <c r="S124" s="149">
        <v>0</v>
      </c>
      <c r="T124" s="150">
        <f t="shared" si="3"/>
        <v>0</v>
      </c>
      <c r="AR124" s="151" t="s">
        <v>122</v>
      </c>
      <c r="AT124" s="151" t="s">
        <v>117</v>
      </c>
      <c r="AU124" s="151" t="s">
        <v>81</v>
      </c>
      <c r="AY124" s="17" t="s">
        <v>114</v>
      </c>
      <c r="BE124" s="152">
        <f t="shared" si="4"/>
        <v>0</v>
      </c>
      <c r="BF124" s="152">
        <f t="shared" si="5"/>
        <v>0</v>
      </c>
      <c r="BG124" s="152">
        <f t="shared" si="6"/>
        <v>0</v>
      </c>
      <c r="BH124" s="152">
        <f t="shared" si="7"/>
        <v>0</v>
      </c>
      <c r="BI124" s="152">
        <f t="shared" si="8"/>
        <v>0</v>
      </c>
      <c r="BJ124" s="17" t="s">
        <v>79</v>
      </c>
      <c r="BK124" s="152">
        <f t="shared" si="9"/>
        <v>0</v>
      </c>
      <c r="BL124" s="17" t="s">
        <v>122</v>
      </c>
      <c r="BM124" s="151" t="s">
        <v>218</v>
      </c>
    </row>
    <row r="125" spans="2:65" s="1" customFormat="1" ht="16.5" customHeight="1">
      <c r="B125" s="139"/>
      <c r="C125" s="140" t="s">
        <v>8</v>
      </c>
      <c r="D125" s="140" t="s">
        <v>117</v>
      </c>
      <c r="E125" s="141" t="s">
        <v>219</v>
      </c>
      <c r="F125" s="142" t="s">
        <v>220</v>
      </c>
      <c r="G125" s="143" t="s">
        <v>126</v>
      </c>
      <c r="H125" s="144">
        <v>16</v>
      </c>
      <c r="I125" s="145"/>
      <c r="J125" s="146">
        <f t="shared" si="0"/>
        <v>0</v>
      </c>
      <c r="K125" s="142" t="s">
        <v>121</v>
      </c>
      <c r="L125" s="32"/>
      <c r="M125" s="147" t="s">
        <v>3</v>
      </c>
      <c r="N125" s="148" t="s">
        <v>42</v>
      </c>
      <c r="O125" s="52"/>
      <c r="P125" s="149">
        <f t="shared" si="1"/>
        <v>0</v>
      </c>
      <c r="Q125" s="149">
        <v>0.00188</v>
      </c>
      <c r="R125" s="149">
        <f t="shared" si="2"/>
        <v>0.03008</v>
      </c>
      <c r="S125" s="149">
        <v>0</v>
      </c>
      <c r="T125" s="150">
        <f t="shared" si="3"/>
        <v>0</v>
      </c>
      <c r="AR125" s="151" t="s">
        <v>122</v>
      </c>
      <c r="AT125" s="151" t="s">
        <v>117</v>
      </c>
      <c r="AU125" s="151" t="s">
        <v>81</v>
      </c>
      <c r="AY125" s="17" t="s">
        <v>114</v>
      </c>
      <c r="BE125" s="152">
        <f t="shared" si="4"/>
        <v>0</v>
      </c>
      <c r="BF125" s="152">
        <f t="shared" si="5"/>
        <v>0</v>
      </c>
      <c r="BG125" s="152">
        <f t="shared" si="6"/>
        <v>0</v>
      </c>
      <c r="BH125" s="152">
        <f t="shared" si="7"/>
        <v>0</v>
      </c>
      <c r="BI125" s="152">
        <f t="shared" si="8"/>
        <v>0</v>
      </c>
      <c r="BJ125" s="17" t="s">
        <v>79</v>
      </c>
      <c r="BK125" s="152">
        <f t="shared" si="9"/>
        <v>0</v>
      </c>
      <c r="BL125" s="17" t="s">
        <v>122</v>
      </c>
      <c r="BM125" s="151" t="s">
        <v>221</v>
      </c>
    </row>
    <row r="126" spans="2:65" s="1" customFormat="1" ht="16.5" customHeight="1">
      <c r="B126" s="139"/>
      <c r="C126" s="140" t="s">
        <v>222</v>
      </c>
      <c r="D126" s="140" t="s">
        <v>117</v>
      </c>
      <c r="E126" s="141" t="s">
        <v>223</v>
      </c>
      <c r="F126" s="142" t="s">
        <v>224</v>
      </c>
      <c r="G126" s="143" t="s">
        <v>126</v>
      </c>
      <c r="H126" s="144">
        <v>18</v>
      </c>
      <c r="I126" s="145"/>
      <c r="J126" s="146">
        <f t="shared" si="0"/>
        <v>0</v>
      </c>
      <c r="K126" s="142" t="s">
        <v>121</v>
      </c>
      <c r="L126" s="32"/>
      <c r="M126" s="147" t="s">
        <v>3</v>
      </c>
      <c r="N126" s="148" t="s">
        <v>42</v>
      </c>
      <c r="O126" s="52"/>
      <c r="P126" s="149">
        <f t="shared" si="1"/>
        <v>0</v>
      </c>
      <c r="Q126" s="149">
        <v>0.00284</v>
      </c>
      <c r="R126" s="149">
        <f t="shared" si="2"/>
        <v>0.05112</v>
      </c>
      <c r="S126" s="149">
        <v>0</v>
      </c>
      <c r="T126" s="150">
        <f t="shared" si="3"/>
        <v>0</v>
      </c>
      <c r="AR126" s="151" t="s">
        <v>122</v>
      </c>
      <c r="AT126" s="151" t="s">
        <v>117</v>
      </c>
      <c r="AU126" s="151" t="s">
        <v>81</v>
      </c>
      <c r="AY126" s="17" t="s">
        <v>114</v>
      </c>
      <c r="BE126" s="152">
        <f t="shared" si="4"/>
        <v>0</v>
      </c>
      <c r="BF126" s="152">
        <f t="shared" si="5"/>
        <v>0</v>
      </c>
      <c r="BG126" s="152">
        <f t="shared" si="6"/>
        <v>0</v>
      </c>
      <c r="BH126" s="152">
        <f t="shared" si="7"/>
        <v>0</v>
      </c>
      <c r="BI126" s="152">
        <f t="shared" si="8"/>
        <v>0</v>
      </c>
      <c r="BJ126" s="17" t="s">
        <v>79</v>
      </c>
      <c r="BK126" s="152">
        <f t="shared" si="9"/>
        <v>0</v>
      </c>
      <c r="BL126" s="17" t="s">
        <v>122</v>
      </c>
      <c r="BM126" s="151" t="s">
        <v>225</v>
      </c>
    </row>
    <row r="127" spans="2:65" s="1" customFormat="1" ht="16.5" customHeight="1">
      <c r="B127" s="139"/>
      <c r="C127" s="140" t="s">
        <v>226</v>
      </c>
      <c r="D127" s="140" t="s">
        <v>117</v>
      </c>
      <c r="E127" s="141" t="s">
        <v>227</v>
      </c>
      <c r="F127" s="142" t="s">
        <v>228</v>
      </c>
      <c r="G127" s="143" t="s">
        <v>126</v>
      </c>
      <c r="H127" s="144">
        <v>18</v>
      </c>
      <c r="I127" s="145"/>
      <c r="J127" s="146">
        <f t="shared" si="0"/>
        <v>0</v>
      </c>
      <c r="K127" s="142" t="s">
        <v>121</v>
      </c>
      <c r="L127" s="32"/>
      <c r="M127" s="147" t="s">
        <v>3</v>
      </c>
      <c r="N127" s="148" t="s">
        <v>42</v>
      </c>
      <c r="O127" s="52"/>
      <c r="P127" s="149">
        <f t="shared" si="1"/>
        <v>0</v>
      </c>
      <c r="Q127" s="149">
        <v>0.00366</v>
      </c>
      <c r="R127" s="149">
        <f t="shared" si="2"/>
        <v>0.06588</v>
      </c>
      <c r="S127" s="149">
        <v>0</v>
      </c>
      <c r="T127" s="150">
        <f t="shared" si="3"/>
        <v>0</v>
      </c>
      <c r="AR127" s="151" t="s">
        <v>122</v>
      </c>
      <c r="AT127" s="151" t="s">
        <v>117</v>
      </c>
      <c r="AU127" s="151" t="s">
        <v>81</v>
      </c>
      <c r="AY127" s="17" t="s">
        <v>114</v>
      </c>
      <c r="BE127" s="152">
        <f t="shared" si="4"/>
        <v>0</v>
      </c>
      <c r="BF127" s="152">
        <f t="shared" si="5"/>
        <v>0</v>
      </c>
      <c r="BG127" s="152">
        <f t="shared" si="6"/>
        <v>0</v>
      </c>
      <c r="BH127" s="152">
        <f t="shared" si="7"/>
        <v>0</v>
      </c>
      <c r="BI127" s="152">
        <f t="shared" si="8"/>
        <v>0</v>
      </c>
      <c r="BJ127" s="17" t="s">
        <v>79</v>
      </c>
      <c r="BK127" s="152">
        <f t="shared" si="9"/>
        <v>0</v>
      </c>
      <c r="BL127" s="17" t="s">
        <v>122</v>
      </c>
      <c r="BM127" s="151" t="s">
        <v>229</v>
      </c>
    </row>
    <row r="128" spans="2:65" s="1" customFormat="1" ht="16.5" customHeight="1">
      <c r="B128" s="139"/>
      <c r="C128" s="140" t="s">
        <v>230</v>
      </c>
      <c r="D128" s="140" t="s">
        <v>117</v>
      </c>
      <c r="E128" s="141" t="s">
        <v>231</v>
      </c>
      <c r="F128" s="142" t="s">
        <v>232</v>
      </c>
      <c r="G128" s="143" t="s">
        <v>120</v>
      </c>
      <c r="H128" s="144">
        <v>2</v>
      </c>
      <c r="I128" s="145"/>
      <c r="J128" s="146">
        <f t="shared" si="0"/>
        <v>0</v>
      </c>
      <c r="K128" s="142" t="s">
        <v>121</v>
      </c>
      <c r="L128" s="32"/>
      <c r="M128" s="147" t="s">
        <v>3</v>
      </c>
      <c r="N128" s="148" t="s">
        <v>42</v>
      </c>
      <c r="O128" s="52"/>
      <c r="P128" s="149">
        <f t="shared" si="1"/>
        <v>0</v>
      </c>
      <c r="Q128" s="149">
        <v>0</v>
      </c>
      <c r="R128" s="149">
        <f t="shared" si="2"/>
        <v>0</v>
      </c>
      <c r="S128" s="149">
        <v>0</v>
      </c>
      <c r="T128" s="150">
        <f t="shared" si="3"/>
        <v>0</v>
      </c>
      <c r="AR128" s="151" t="s">
        <v>122</v>
      </c>
      <c r="AT128" s="151" t="s">
        <v>117</v>
      </c>
      <c r="AU128" s="151" t="s">
        <v>81</v>
      </c>
      <c r="AY128" s="17" t="s">
        <v>114</v>
      </c>
      <c r="BE128" s="152">
        <f t="shared" si="4"/>
        <v>0</v>
      </c>
      <c r="BF128" s="152">
        <f t="shared" si="5"/>
        <v>0</v>
      </c>
      <c r="BG128" s="152">
        <f t="shared" si="6"/>
        <v>0</v>
      </c>
      <c r="BH128" s="152">
        <f t="shared" si="7"/>
        <v>0</v>
      </c>
      <c r="BI128" s="152">
        <f t="shared" si="8"/>
        <v>0</v>
      </c>
      <c r="BJ128" s="17" t="s">
        <v>79</v>
      </c>
      <c r="BK128" s="152">
        <f t="shared" si="9"/>
        <v>0</v>
      </c>
      <c r="BL128" s="17" t="s">
        <v>122</v>
      </c>
      <c r="BM128" s="151" t="s">
        <v>233</v>
      </c>
    </row>
    <row r="129" spans="2:65" s="1" customFormat="1" ht="16.5" customHeight="1">
      <c r="B129" s="139"/>
      <c r="C129" s="140" t="s">
        <v>234</v>
      </c>
      <c r="D129" s="140" t="s">
        <v>117</v>
      </c>
      <c r="E129" s="141" t="s">
        <v>235</v>
      </c>
      <c r="F129" s="142" t="s">
        <v>236</v>
      </c>
      <c r="G129" s="143" t="s">
        <v>120</v>
      </c>
      <c r="H129" s="144">
        <v>2</v>
      </c>
      <c r="I129" s="145"/>
      <c r="J129" s="146">
        <f t="shared" si="0"/>
        <v>0</v>
      </c>
      <c r="K129" s="142" t="s">
        <v>121</v>
      </c>
      <c r="L129" s="32"/>
      <c r="M129" s="147" t="s">
        <v>3</v>
      </c>
      <c r="N129" s="148" t="s">
        <v>42</v>
      </c>
      <c r="O129" s="52"/>
      <c r="P129" s="149">
        <f t="shared" si="1"/>
        <v>0</v>
      </c>
      <c r="Q129" s="149">
        <v>0</v>
      </c>
      <c r="R129" s="149">
        <f t="shared" si="2"/>
        <v>0</v>
      </c>
      <c r="S129" s="149">
        <v>0</v>
      </c>
      <c r="T129" s="150">
        <f t="shared" si="3"/>
        <v>0</v>
      </c>
      <c r="AR129" s="151" t="s">
        <v>122</v>
      </c>
      <c r="AT129" s="151" t="s">
        <v>117</v>
      </c>
      <c r="AU129" s="151" t="s">
        <v>81</v>
      </c>
      <c r="AY129" s="17" t="s">
        <v>114</v>
      </c>
      <c r="BE129" s="152">
        <f t="shared" si="4"/>
        <v>0</v>
      </c>
      <c r="BF129" s="152">
        <f t="shared" si="5"/>
        <v>0</v>
      </c>
      <c r="BG129" s="152">
        <f t="shared" si="6"/>
        <v>0</v>
      </c>
      <c r="BH129" s="152">
        <f t="shared" si="7"/>
        <v>0</v>
      </c>
      <c r="BI129" s="152">
        <f t="shared" si="8"/>
        <v>0</v>
      </c>
      <c r="BJ129" s="17" t="s">
        <v>79</v>
      </c>
      <c r="BK129" s="152">
        <f t="shared" si="9"/>
        <v>0</v>
      </c>
      <c r="BL129" s="17" t="s">
        <v>122</v>
      </c>
      <c r="BM129" s="151" t="s">
        <v>237</v>
      </c>
    </row>
    <row r="130" spans="2:65" s="1" customFormat="1" ht="24" customHeight="1">
      <c r="B130" s="139"/>
      <c r="C130" s="140" t="s">
        <v>238</v>
      </c>
      <c r="D130" s="140" t="s">
        <v>117</v>
      </c>
      <c r="E130" s="141" t="s">
        <v>239</v>
      </c>
      <c r="F130" s="142" t="s">
        <v>240</v>
      </c>
      <c r="G130" s="143" t="s">
        <v>126</v>
      </c>
      <c r="H130" s="144">
        <v>56</v>
      </c>
      <c r="I130" s="145"/>
      <c r="J130" s="146">
        <f t="shared" si="0"/>
        <v>0</v>
      </c>
      <c r="K130" s="142" t="s">
        <v>121</v>
      </c>
      <c r="L130" s="32"/>
      <c r="M130" s="147" t="s">
        <v>3</v>
      </c>
      <c r="N130" s="148" t="s">
        <v>42</v>
      </c>
      <c r="O130" s="52"/>
      <c r="P130" s="149">
        <f t="shared" si="1"/>
        <v>0</v>
      </c>
      <c r="Q130" s="149">
        <v>0</v>
      </c>
      <c r="R130" s="149">
        <f t="shared" si="2"/>
        <v>0</v>
      </c>
      <c r="S130" s="149">
        <v>0</v>
      </c>
      <c r="T130" s="150">
        <f t="shared" si="3"/>
        <v>0</v>
      </c>
      <c r="AR130" s="151" t="s">
        <v>122</v>
      </c>
      <c r="AT130" s="151" t="s">
        <v>117</v>
      </c>
      <c r="AU130" s="151" t="s">
        <v>81</v>
      </c>
      <c r="AY130" s="17" t="s">
        <v>114</v>
      </c>
      <c r="BE130" s="152">
        <f t="shared" si="4"/>
        <v>0</v>
      </c>
      <c r="BF130" s="152">
        <f t="shared" si="5"/>
        <v>0</v>
      </c>
      <c r="BG130" s="152">
        <f t="shared" si="6"/>
        <v>0</v>
      </c>
      <c r="BH130" s="152">
        <f t="shared" si="7"/>
        <v>0</v>
      </c>
      <c r="BI130" s="152">
        <f t="shared" si="8"/>
        <v>0</v>
      </c>
      <c r="BJ130" s="17" t="s">
        <v>79</v>
      </c>
      <c r="BK130" s="152">
        <f t="shared" si="9"/>
        <v>0</v>
      </c>
      <c r="BL130" s="17" t="s">
        <v>122</v>
      </c>
      <c r="BM130" s="151" t="s">
        <v>241</v>
      </c>
    </row>
    <row r="131" spans="2:47" s="1" customFormat="1" ht="29.25">
      <c r="B131" s="32"/>
      <c r="D131" s="153" t="s">
        <v>132</v>
      </c>
      <c r="F131" s="154" t="s">
        <v>242</v>
      </c>
      <c r="I131" s="84"/>
      <c r="L131" s="32"/>
      <c r="M131" s="155"/>
      <c r="N131" s="52"/>
      <c r="O131" s="52"/>
      <c r="P131" s="52"/>
      <c r="Q131" s="52"/>
      <c r="R131" s="52"/>
      <c r="S131" s="52"/>
      <c r="T131" s="53"/>
      <c r="AT131" s="17" t="s">
        <v>132</v>
      </c>
      <c r="AU131" s="17" t="s">
        <v>81</v>
      </c>
    </row>
    <row r="132" spans="2:51" s="12" customFormat="1" ht="11.25">
      <c r="B132" s="156"/>
      <c r="D132" s="153" t="s">
        <v>134</v>
      </c>
      <c r="E132" s="157" t="s">
        <v>3</v>
      </c>
      <c r="F132" s="158" t="s">
        <v>243</v>
      </c>
      <c r="H132" s="159">
        <v>56</v>
      </c>
      <c r="I132" s="160"/>
      <c r="L132" s="156"/>
      <c r="M132" s="161"/>
      <c r="N132" s="162"/>
      <c r="O132" s="162"/>
      <c r="P132" s="162"/>
      <c r="Q132" s="162"/>
      <c r="R132" s="162"/>
      <c r="S132" s="162"/>
      <c r="T132" s="163"/>
      <c r="AT132" s="157" t="s">
        <v>134</v>
      </c>
      <c r="AU132" s="157" t="s">
        <v>81</v>
      </c>
      <c r="AV132" s="12" t="s">
        <v>81</v>
      </c>
      <c r="AW132" s="12" t="s">
        <v>33</v>
      </c>
      <c r="AX132" s="12" t="s">
        <v>79</v>
      </c>
      <c r="AY132" s="157" t="s">
        <v>114</v>
      </c>
    </row>
    <row r="133" spans="2:65" s="1" customFormat="1" ht="24" customHeight="1">
      <c r="B133" s="139"/>
      <c r="C133" s="140" t="s">
        <v>244</v>
      </c>
      <c r="D133" s="140" t="s">
        <v>117</v>
      </c>
      <c r="E133" s="141" t="s">
        <v>245</v>
      </c>
      <c r="F133" s="142" t="s">
        <v>246</v>
      </c>
      <c r="G133" s="143" t="s">
        <v>120</v>
      </c>
      <c r="H133" s="144">
        <v>2</v>
      </c>
      <c r="I133" s="145"/>
      <c r="J133" s="146">
        <f aca="true" t="shared" si="10" ref="J133:J140">ROUND(I133*H133,2)</f>
        <v>0</v>
      </c>
      <c r="K133" s="142" t="s">
        <v>121</v>
      </c>
      <c r="L133" s="32"/>
      <c r="M133" s="147" t="s">
        <v>3</v>
      </c>
      <c r="N133" s="148" t="s">
        <v>42</v>
      </c>
      <c r="O133" s="52"/>
      <c r="P133" s="149">
        <f aca="true" t="shared" si="11" ref="P133:P140">O133*H133</f>
        <v>0</v>
      </c>
      <c r="Q133" s="149">
        <v>0.0008</v>
      </c>
      <c r="R133" s="149">
        <f aca="true" t="shared" si="12" ref="R133:R140">Q133*H133</f>
        <v>0.0016</v>
      </c>
      <c r="S133" s="149">
        <v>0</v>
      </c>
      <c r="T133" s="150">
        <f aca="true" t="shared" si="13" ref="T133:T140">S133*H133</f>
        <v>0</v>
      </c>
      <c r="AR133" s="151" t="s">
        <v>122</v>
      </c>
      <c r="AT133" s="151" t="s">
        <v>117</v>
      </c>
      <c r="AU133" s="151" t="s">
        <v>81</v>
      </c>
      <c r="AY133" s="17" t="s">
        <v>114</v>
      </c>
      <c r="BE133" s="152">
        <f aca="true" t="shared" si="14" ref="BE133:BE140">IF(N133="základní",J133,0)</f>
        <v>0</v>
      </c>
      <c r="BF133" s="152">
        <f aca="true" t="shared" si="15" ref="BF133:BF140">IF(N133="snížená",J133,0)</f>
        <v>0</v>
      </c>
      <c r="BG133" s="152">
        <f aca="true" t="shared" si="16" ref="BG133:BG140">IF(N133="zákl. přenesená",J133,0)</f>
        <v>0</v>
      </c>
      <c r="BH133" s="152">
        <f aca="true" t="shared" si="17" ref="BH133:BH140">IF(N133="sníž. přenesená",J133,0)</f>
        <v>0</v>
      </c>
      <c r="BI133" s="152">
        <f aca="true" t="shared" si="18" ref="BI133:BI140">IF(N133="nulová",J133,0)</f>
        <v>0</v>
      </c>
      <c r="BJ133" s="17" t="s">
        <v>79</v>
      </c>
      <c r="BK133" s="152">
        <f aca="true" t="shared" si="19" ref="BK133:BK140">ROUND(I133*H133,2)</f>
        <v>0</v>
      </c>
      <c r="BL133" s="17" t="s">
        <v>122</v>
      </c>
      <c r="BM133" s="151" t="s">
        <v>247</v>
      </c>
    </row>
    <row r="134" spans="2:65" s="1" customFormat="1" ht="16.5" customHeight="1">
      <c r="B134" s="139"/>
      <c r="C134" s="140" t="s">
        <v>248</v>
      </c>
      <c r="D134" s="140" t="s">
        <v>117</v>
      </c>
      <c r="E134" s="141" t="s">
        <v>249</v>
      </c>
      <c r="F134" s="142" t="s">
        <v>250</v>
      </c>
      <c r="G134" s="143" t="s">
        <v>126</v>
      </c>
      <c r="H134" s="144">
        <v>133</v>
      </c>
      <c r="I134" s="145"/>
      <c r="J134" s="146">
        <f t="shared" si="10"/>
        <v>0</v>
      </c>
      <c r="K134" s="142" t="s">
        <v>121</v>
      </c>
      <c r="L134" s="32"/>
      <c r="M134" s="147" t="s">
        <v>3</v>
      </c>
      <c r="N134" s="148" t="s">
        <v>42</v>
      </c>
      <c r="O134" s="52"/>
      <c r="P134" s="149">
        <f t="shared" si="11"/>
        <v>0</v>
      </c>
      <c r="Q134" s="149">
        <v>0.00047</v>
      </c>
      <c r="R134" s="149">
        <f t="shared" si="12"/>
        <v>0.06251</v>
      </c>
      <c r="S134" s="149">
        <v>0</v>
      </c>
      <c r="T134" s="150">
        <f t="shared" si="13"/>
        <v>0</v>
      </c>
      <c r="AR134" s="151" t="s">
        <v>122</v>
      </c>
      <c r="AT134" s="151" t="s">
        <v>117</v>
      </c>
      <c r="AU134" s="151" t="s">
        <v>81</v>
      </c>
      <c r="AY134" s="17" t="s">
        <v>114</v>
      </c>
      <c r="BE134" s="152">
        <f t="shared" si="14"/>
        <v>0</v>
      </c>
      <c r="BF134" s="152">
        <f t="shared" si="15"/>
        <v>0</v>
      </c>
      <c r="BG134" s="152">
        <f t="shared" si="16"/>
        <v>0</v>
      </c>
      <c r="BH134" s="152">
        <f t="shared" si="17"/>
        <v>0</v>
      </c>
      <c r="BI134" s="152">
        <f t="shared" si="18"/>
        <v>0</v>
      </c>
      <c r="BJ134" s="17" t="s">
        <v>79</v>
      </c>
      <c r="BK134" s="152">
        <f t="shared" si="19"/>
        <v>0</v>
      </c>
      <c r="BL134" s="17" t="s">
        <v>122</v>
      </c>
      <c r="BM134" s="151" t="s">
        <v>251</v>
      </c>
    </row>
    <row r="135" spans="2:65" s="1" customFormat="1" ht="16.5" customHeight="1">
      <c r="B135" s="139"/>
      <c r="C135" s="140" t="s">
        <v>252</v>
      </c>
      <c r="D135" s="140" t="s">
        <v>117</v>
      </c>
      <c r="E135" s="141" t="s">
        <v>253</v>
      </c>
      <c r="F135" s="142" t="s">
        <v>254</v>
      </c>
      <c r="G135" s="143" t="s">
        <v>126</v>
      </c>
      <c r="H135" s="144">
        <v>52</v>
      </c>
      <c r="I135" s="145"/>
      <c r="J135" s="146">
        <f t="shared" si="10"/>
        <v>0</v>
      </c>
      <c r="K135" s="142" t="s">
        <v>121</v>
      </c>
      <c r="L135" s="32"/>
      <c r="M135" s="147" t="s">
        <v>3</v>
      </c>
      <c r="N135" s="148" t="s">
        <v>42</v>
      </c>
      <c r="O135" s="52"/>
      <c r="P135" s="149">
        <f t="shared" si="11"/>
        <v>0</v>
      </c>
      <c r="Q135" s="149">
        <v>0.00072</v>
      </c>
      <c r="R135" s="149">
        <f t="shared" si="12"/>
        <v>0.03744</v>
      </c>
      <c r="S135" s="149">
        <v>0</v>
      </c>
      <c r="T135" s="150">
        <f t="shared" si="13"/>
        <v>0</v>
      </c>
      <c r="AR135" s="151" t="s">
        <v>122</v>
      </c>
      <c r="AT135" s="151" t="s">
        <v>117</v>
      </c>
      <c r="AU135" s="151" t="s">
        <v>81</v>
      </c>
      <c r="AY135" s="17" t="s">
        <v>114</v>
      </c>
      <c r="BE135" s="152">
        <f t="shared" si="14"/>
        <v>0</v>
      </c>
      <c r="BF135" s="152">
        <f t="shared" si="15"/>
        <v>0</v>
      </c>
      <c r="BG135" s="152">
        <f t="shared" si="16"/>
        <v>0</v>
      </c>
      <c r="BH135" s="152">
        <f t="shared" si="17"/>
        <v>0</v>
      </c>
      <c r="BI135" s="152">
        <f t="shared" si="18"/>
        <v>0</v>
      </c>
      <c r="BJ135" s="17" t="s">
        <v>79</v>
      </c>
      <c r="BK135" s="152">
        <f t="shared" si="19"/>
        <v>0</v>
      </c>
      <c r="BL135" s="17" t="s">
        <v>122</v>
      </c>
      <c r="BM135" s="151" t="s">
        <v>255</v>
      </c>
    </row>
    <row r="136" spans="2:65" s="1" customFormat="1" ht="16.5" customHeight="1">
      <c r="B136" s="139"/>
      <c r="C136" s="140" t="s">
        <v>256</v>
      </c>
      <c r="D136" s="140" t="s">
        <v>117</v>
      </c>
      <c r="E136" s="141" t="s">
        <v>257</v>
      </c>
      <c r="F136" s="142" t="s">
        <v>258</v>
      </c>
      <c r="G136" s="143" t="s">
        <v>126</v>
      </c>
      <c r="H136" s="144">
        <v>152</v>
      </c>
      <c r="I136" s="145"/>
      <c r="J136" s="146">
        <f t="shared" si="10"/>
        <v>0</v>
      </c>
      <c r="K136" s="142" t="s">
        <v>121</v>
      </c>
      <c r="L136" s="32"/>
      <c r="M136" s="147" t="s">
        <v>3</v>
      </c>
      <c r="N136" s="148" t="s">
        <v>42</v>
      </c>
      <c r="O136" s="52"/>
      <c r="P136" s="149">
        <f t="shared" si="11"/>
        <v>0</v>
      </c>
      <c r="Q136" s="149">
        <v>0.00071</v>
      </c>
      <c r="R136" s="149">
        <f t="shared" si="12"/>
        <v>0.10792</v>
      </c>
      <c r="S136" s="149">
        <v>0</v>
      </c>
      <c r="T136" s="150">
        <f t="shared" si="13"/>
        <v>0</v>
      </c>
      <c r="AR136" s="151" t="s">
        <v>122</v>
      </c>
      <c r="AT136" s="151" t="s">
        <v>117</v>
      </c>
      <c r="AU136" s="151" t="s">
        <v>81</v>
      </c>
      <c r="AY136" s="17" t="s">
        <v>114</v>
      </c>
      <c r="BE136" s="152">
        <f t="shared" si="14"/>
        <v>0</v>
      </c>
      <c r="BF136" s="152">
        <f t="shared" si="15"/>
        <v>0</v>
      </c>
      <c r="BG136" s="152">
        <f t="shared" si="16"/>
        <v>0</v>
      </c>
      <c r="BH136" s="152">
        <f t="shared" si="17"/>
        <v>0</v>
      </c>
      <c r="BI136" s="152">
        <f t="shared" si="18"/>
        <v>0</v>
      </c>
      <c r="BJ136" s="17" t="s">
        <v>79</v>
      </c>
      <c r="BK136" s="152">
        <f t="shared" si="19"/>
        <v>0</v>
      </c>
      <c r="BL136" s="17" t="s">
        <v>122</v>
      </c>
      <c r="BM136" s="151" t="s">
        <v>259</v>
      </c>
    </row>
    <row r="137" spans="2:65" s="1" customFormat="1" ht="16.5" customHeight="1">
      <c r="B137" s="139"/>
      <c r="C137" s="140" t="s">
        <v>260</v>
      </c>
      <c r="D137" s="140" t="s">
        <v>117</v>
      </c>
      <c r="E137" s="141" t="s">
        <v>261</v>
      </c>
      <c r="F137" s="142" t="s">
        <v>262</v>
      </c>
      <c r="G137" s="143" t="s">
        <v>126</v>
      </c>
      <c r="H137" s="144">
        <v>33</v>
      </c>
      <c r="I137" s="145"/>
      <c r="J137" s="146">
        <f t="shared" si="10"/>
        <v>0</v>
      </c>
      <c r="K137" s="142" t="s">
        <v>121</v>
      </c>
      <c r="L137" s="32"/>
      <c r="M137" s="147" t="s">
        <v>3</v>
      </c>
      <c r="N137" s="148" t="s">
        <v>42</v>
      </c>
      <c r="O137" s="52"/>
      <c r="P137" s="149">
        <f t="shared" si="11"/>
        <v>0</v>
      </c>
      <c r="Q137" s="149">
        <v>0.00128</v>
      </c>
      <c r="R137" s="149">
        <f t="shared" si="12"/>
        <v>0.04224000000000001</v>
      </c>
      <c r="S137" s="149">
        <v>0</v>
      </c>
      <c r="T137" s="150">
        <f t="shared" si="13"/>
        <v>0</v>
      </c>
      <c r="AR137" s="151" t="s">
        <v>122</v>
      </c>
      <c r="AT137" s="151" t="s">
        <v>117</v>
      </c>
      <c r="AU137" s="151" t="s">
        <v>81</v>
      </c>
      <c r="AY137" s="17" t="s">
        <v>114</v>
      </c>
      <c r="BE137" s="152">
        <f t="shared" si="14"/>
        <v>0</v>
      </c>
      <c r="BF137" s="152">
        <f t="shared" si="15"/>
        <v>0</v>
      </c>
      <c r="BG137" s="152">
        <f t="shared" si="16"/>
        <v>0</v>
      </c>
      <c r="BH137" s="152">
        <f t="shared" si="17"/>
        <v>0</v>
      </c>
      <c r="BI137" s="152">
        <f t="shared" si="18"/>
        <v>0</v>
      </c>
      <c r="BJ137" s="17" t="s">
        <v>79</v>
      </c>
      <c r="BK137" s="152">
        <f t="shared" si="19"/>
        <v>0</v>
      </c>
      <c r="BL137" s="17" t="s">
        <v>122</v>
      </c>
      <c r="BM137" s="151" t="s">
        <v>263</v>
      </c>
    </row>
    <row r="138" spans="2:65" s="1" customFormat="1" ht="16.5" customHeight="1">
      <c r="B138" s="139"/>
      <c r="C138" s="140" t="s">
        <v>140</v>
      </c>
      <c r="D138" s="140" t="s">
        <v>117</v>
      </c>
      <c r="E138" s="141" t="s">
        <v>264</v>
      </c>
      <c r="F138" s="142" t="s">
        <v>265</v>
      </c>
      <c r="G138" s="143" t="s">
        <v>120</v>
      </c>
      <c r="H138" s="144">
        <v>76</v>
      </c>
      <c r="I138" s="145"/>
      <c r="J138" s="146">
        <f t="shared" si="10"/>
        <v>0</v>
      </c>
      <c r="K138" s="142" t="s">
        <v>121</v>
      </c>
      <c r="L138" s="32"/>
      <c r="M138" s="147" t="s">
        <v>3</v>
      </c>
      <c r="N138" s="148" t="s">
        <v>42</v>
      </c>
      <c r="O138" s="52"/>
      <c r="P138" s="149">
        <f t="shared" si="11"/>
        <v>0</v>
      </c>
      <c r="Q138" s="149">
        <v>1E-05</v>
      </c>
      <c r="R138" s="149">
        <f t="shared" si="12"/>
        <v>0.00076</v>
      </c>
      <c r="S138" s="149">
        <v>0</v>
      </c>
      <c r="T138" s="150">
        <f t="shared" si="13"/>
        <v>0</v>
      </c>
      <c r="AR138" s="151" t="s">
        <v>122</v>
      </c>
      <c r="AT138" s="151" t="s">
        <v>117</v>
      </c>
      <c r="AU138" s="151" t="s">
        <v>81</v>
      </c>
      <c r="AY138" s="17" t="s">
        <v>114</v>
      </c>
      <c r="BE138" s="152">
        <f t="shared" si="14"/>
        <v>0</v>
      </c>
      <c r="BF138" s="152">
        <f t="shared" si="15"/>
        <v>0</v>
      </c>
      <c r="BG138" s="152">
        <f t="shared" si="16"/>
        <v>0</v>
      </c>
      <c r="BH138" s="152">
        <f t="shared" si="17"/>
        <v>0</v>
      </c>
      <c r="BI138" s="152">
        <f t="shared" si="18"/>
        <v>0</v>
      </c>
      <c r="BJ138" s="17" t="s">
        <v>79</v>
      </c>
      <c r="BK138" s="152">
        <f t="shared" si="19"/>
        <v>0</v>
      </c>
      <c r="BL138" s="17" t="s">
        <v>122</v>
      </c>
      <c r="BM138" s="151" t="s">
        <v>266</v>
      </c>
    </row>
    <row r="139" spans="2:65" s="1" customFormat="1" ht="16.5" customHeight="1">
      <c r="B139" s="139"/>
      <c r="C139" s="140" t="s">
        <v>267</v>
      </c>
      <c r="D139" s="140" t="s">
        <v>117</v>
      </c>
      <c r="E139" s="141" t="s">
        <v>268</v>
      </c>
      <c r="F139" s="142" t="s">
        <v>269</v>
      </c>
      <c r="G139" s="143" t="s">
        <v>120</v>
      </c>
      <c r="H139" s="144">
        <v>8</v>
      </c>
      <c r="I139" s="145"/>
      <c r="J139" s="146">
        <f t="shared" si="10"/>
        <v>0</v>
      </c>
      <c r="K139" s="142" t="s">
        <v>121</v>
      </c>
      <c r="L139" s="32"/>
      <c r="M139" s="147" t="s">
        <v>3</v>
      </c>
      <c r="N139" s="148" t="s">
        <v>42</v>
      </c>
      <c r="O139" s="52"/>
      <c r="P139" s="149">
        <f t="shared" si="11"/>
        <v>0</v>
      </c>
      <c r="Q139" s="149">
        <v>1E-05</v>
      </c>
      <c r="R139" s="149">
        <f t="shared" si="12"/>
        <v>8E-05</v>
      </c>
      <c r="S139" s="149">
        <v>0</v>
      </c>
      <c r="T139" s="150">
        <f t="shared" si="13"/>
        <v>0</v>
      </c>
      <c r="AR139" s="151" t="s">
        <v>122</v>
      </c>
      <c r="AT139" s="151" t="s">
        <v>117</v>
      </c>
      <c r="AU139" s="151" t="s">
        <v>81</v>
      </c>
      <c r="AY139" s="17" t="s">
        <v>114</v>
      </c>
      <c r="BE139" s="152">
        <f t="shared" si="14"/>
        <v>0</v>
      </c>
      <c r="BF139" s="152">
        <f t="shared" si="15"/>
        <v>0</v>
      </c>
      <c r="BG139" s="152">
        <f t="shared" si="16"/>
        <v>0</v>
      </c>
      <c r="BH139" s="152">
        <f t="shared" si="17"/>
        <v>0</v>
      </c>
      <c r="BI139" s="152">
        <f t="shared" si="18"/>
        <v>0</v>
      </c>
      <c r="BJ139" s="17" t="s">
        <v>79</v>
      </c>
      <c r="BK139" s="152">
        <f t="shared" si="19"/>
        <v>0</v>
      </c>
      <c r="BL139" s="17" t="s">
        <v>122</v>
      </c>
      <c r="BM139" s="151" t="s">
        <v>270</v>
      </c>
    </row>
    <row r="140" spans="2:65" s="1" customFormat="1" ht="16.5" customHeight="1">
      <c r="B140" s="139"/>
      <c r="C140" s="140" t="s">
        <v>271</v>
      </c>
      <c r="D140" s="140" t="s">
        <v>117</v>
      </c>
      <c r="E140" s="141" t="s">
        <v>272</v>
      </c>
      <c r="F140" s="142" t="s">
        <v>273</v>
      </c>
      <c r="G140" s="143" t="s">
        <v>126</v>
      </c>
      <c r="H140" s="144">
        <v>397</v>
      </c>
      <c r="I140" s="145"/>
      <c r="J140" s="146">
        <f t="shared" si="10"/>
        <v>0</v>
      </c>
      <c r="K140" s="142" t="s">
        <v>121</v>
      </c>
      <c r="L140" s="32"/>
      <c r="M140" s="147" t="s">
        <v>3</v>
      </c>
      <c r="N140" s="148" t="s">
        <v>42</v>
      </c>
      <c r="O140" s="52"/>
      <c r="P140" s="149">
        <f t="shared" si="11"/>
        <v>0</v>
      </c>
      <c r="Q140" s="149">
        <v>3E-05</v>
      </c>
      <c r="R140" s="149">
        <f t="shared" si="12"/>
        <v>0.01191</v>
      </c>
      <c r="S140" s="149">
        <v>0.00106</v>
      </c>
      <c r="T140" s="150">
        <f t="shared" si="13"/>
        <v>0.42081999999999997</v>
      </c>
      <c r="AR140" s="151" t="s">
        <v>122</v>
      </c>
      <c r="AT140" s="151" t="s">
        <v>117</v>
      </c>
      <c r="AU140" s="151" t="s">
        <v>81</v>
      </c>
      <c r="AY140" s="17" t="s">
        <v>114</v>
      </c>
      <c r="BE140" s="152">
        <f t="shared" si="14"/>
        <v>0</v>
      </c>
      <c r="BF140" s="152">
        <f t="shared" si="15"/>
        <v>0</v>
      </c>
      <c r="BG140" s="152">
        <f t="shared" si="16"/>
        <v>0</v>
      </c>
      <c r="BH140" s="152">
        <f t="shared" si="17"/>
        <v>0</v>
      </c>
      <c r="BI140" s="152">
        <f t="shared" si="18"/>
        <v>0</v>
      </c>
      <c r="BJ140" s="17" t="s">
        <v>79</v>
      </c>
      <c r="BK140" s="152">
        <f t="shared" si="19"/>
        <v>0</v>
      </c>
      <c r="BL140" s="17" t="s">
        <v>122</v>
      </c>
      <c r="BM140" s="151" t="s">
        <v>274</v>
      </c>
    </row>
    <row r="141" spans="2:51" s="12" customFormat="1" ht="11.25">
      <c r="B141" s="156"/>
      <c r="D141" s="153" t="s">
        <v>134</v>
      </c>
      <c r="E141" s="157" t="s">
        <v>3</v>
      </c>
      <c r="F141" s="158" t="s">
        <v>275</v>
      </c>
      <c r="H141" s="159">
        <v>215</v>
      </c>
      <c r="I141" s="160"/>
      <c r="L141" s="156"/>
      <c r="M141" s="161"/>
      <c r="N141" s="162"/>
      <c r="O141" s="162"/>
      <c r="P141" s="162"/>
      <c r="Q141" s="162"/>
      <c r="R141" s="162"/>
      <c r="S141" s="162"/>
      <c r="T141" s="163"/>
      <c r="AT141" s="157" t="s">
        <v>134</v>
      </c>
      <c r="AU141" s="157" t="s">
        <v>81</v>
      </c>
      <c r="AV141" s="12" t="s">
        <v>81</v>
      </c>
      <c r="AW141" s="12" t="s">
        <v>33</v>
      </c>
      <c r="AX141" s="12" t="s">
        <v>71</v>
      </c>
      <c r="AY141" s="157" t="s">
        <v>114</v>
      </c>
    </row>
    <row r="142" spans="2:51" s="12" customFormat="1" ht="11.25">
      <c r="B142" s="156"/>
      <c r="D142" s="153" t="s">
        <v>134</v>
      </c>
      <c r="E142" s="157" t="s">
        <v>3</v>
      </c>
      <c r="F142" s="158" t="s">
        <v>276</v>
      </c>
      <c r="H142" s="159">
        <v>182</v>
      </c>
      <c r="I142" s="160"/>
      <c r="L142" s="156"/>
      <c r="M142" s="161"/>
      <c r="N142" s="162"/>
      <c r="O142" s="162"/>
      <c r="P142" s="162"/>
      <c r="Q142" s="162"/>
      <c r="R142" s="162"/>
      <c r="S142" s="162"/>
      <c r="T142" s="163"/>
      <c r="AT142" s="157" t="s">
        <v>134</v>
      </c>
      <c r="AU142" s="157" t="s">
        <v>81</v>
      </c>
      <c r="AV142" s="12" t="s">
        <v>81</v>
      </c>
      <c r="AW142" s="12" t="s">
        <v>33</v>
      </c>
      <c r="AX142" s="12" t="s">
        <v>71</v>
      </c>
      <c r="AY142" s="157" t="s">
        <v>114</v>
      </c>
    </row>
    <row r="143" spans="2:51" s="13" customFormat="1" ht="11.25">
      <c r="B143" s="164"/>
      <c r="D143" s="153" t="s">
        <v>134</v>
      </c>
      <c r="E143" s="165" t="s">
        <v>3</v>
      </c>
      <c r="F143" s="166" t="s">
        <v>277</v>
      </c>
      <c r="H143" s="167">
        <v>397</v>
      </c>
      <c r="I143" s="168"/>
      <c r="L143" s="164"/>
      <c r="M143" s="169"/>
      <c r="N143" s="170"/>
      <c r="O143" s="170"/>
      <c r="P143" s="170"/>
      <c r="Q143" s="170"/>
      <c r="R143" s="170"/>
      <c r="S143" s="170"/>
      <c r="T143" s="171"/>
      <c r="AT143" s="165" t="s">
        <v>134</v>
      </c>
      <c r="AU143" s="165" t="s">
        <v>81</v>
      </c>
      <c r="AV143" s="13" t="s">
        <v>136</v>
      </c>
      <c r="AW143" s="13" t="s">
        <v>33</v>
      </c>
      <c r="AX143" s="13" t="s">
        <v>79</v>
      </c>
      <c r="AY143" s="165" t="s">
        <v>114</v>
      </c>
    </row>
    <row r="144" spans="2:65" s="1" customFormat="1" ht="16.5" customHeight="1">
      <c r="B144" s="139"/>
      <c r="C144" s="140" t="s">
        <v>278</v>
      </c>
      <c r="D144" s="140" t="s">
        <v>117</v>
      </c>
      <c r="E144" s="141" t="s">
        <v>279</v>
      </c>
      <c r="F144" s="142" t="s">
        <v>280</v>
      </c>
      <c r="G144" s="143" t="s">
        <v>126</v>
      </c>
      <c r="H144" s="144">
        <v>370</v>
      </c>
      <c r="I144" s="145"/>
      <c r="J144" s="146">
        <f>ROUND(I144*H144,2)</f>
        <v>0</v>
      </c>
      <c r="K144" s="142" t="s">
        <v>121</v>
      </c>
      <c r="L144" s="32"/>
      <c r="M144" s="147" t="s">
        <v>3</v>
      </c>
      <c r="N144" s="148" t="s">
        <v>42</v>
      </c>
      <c r="O144" s="52"/>
      <c r="P144" s="149">
        <f>O144*H144</f>
        <v>0</v>
      </c>
      <c r="Q144" s="149">
        <v>0</v>
      </c>
      <c r="R144" s="149">
        <f>Q144*H144</f>
        <v>0</v>
      </c>
      <c r="S144" s="149">
        <v>0</v>
      </c>
      <c r="T144" s="150">
        <f>S144*H144</f>
        <v>0</v>
      </c>
      <c r="AR144" s="151" t="s">
        <v>122</v>
      </c>
      <c r="AT144" s="151" t="s">
        <v>117</v>
      </c>
      <c r="AU144" s="151" t="s">
        <v>81</v>
      </c>
      <c r="AY144" s="17" t="s">
        <v>114</v>
      </c>
      <c r="BE144" s="152">
        <f>IF(N144="základní",J144,0)</f>
        <v>0</v>
      </c>
      <c r="BF144" s="152">
        <f>IF(N144="snížená",J144,0)</f>
        <v>0</v>
      </c>
      <c r="BG144" s="152">
        <f>IF(N144="zákl. přenesená",J144,0)</f>
        <v>0</v>
      </c>
      <c r="BH144" s="152">
        <f>IF(N144="sníž. přenesená",J144,0)</f>
        <v>0</v>
      </c>
      <c r="BI144" s="152">
        <f>IF(N144="nulová",J144,0)</f>
        <v>0</v>
      </c>
      <c r="BJ144" s="17" t="s">
        <v>79</v>
      </c>
      <c r="BK144" s="152">
        <f>ROUND(I144*H144,2)</f>
        <v>0</v>
      </c>
      <c r="BL144" s="17" t="s">
        <v>122</v>
      </c>
      <c r="BM144" s="151" t="s">
        <v>281</v>
      </c>
    </row>
    <row r="145" spans="2:51" s="12" customFormat="1" ht="11.25">
      <c r="B145" s="156"/>
      <c r="D145" s="153" t="s">
        <v>134</v>
      </c>
      <c r="E145" s="157" t="s">
        <v>3</v>
      </c>
      <c r="F145" s="158" t="s">
        <v>164</v>
      </c>
      <c r="H145" s="159">
        <v>370</v>
      </c>
      <c r="I145" s="160"/>
      <c r="L145" s="156"/>
      <c r="M145" s="161"/>
      <c r="N145" s="162"/>
      <c r="O145" s="162"/>
      <c r="P145" s="162"/>
      <c r="Q145" s="162"/>
      <c r="R145" s="162"/>
      <c r="S145" s="162"/>
      <c r="T145" s="163"/>
      <c r="AT145" s="157" t="s">
        <v>134</v>
      </c>
      <c r="AU145" s="157" t="s">
        <v>81</v>
      </c>
      <c r="AV145" s="12" t="s">
        <v>81</v>
      </c>
      <c r="AW145" s="12" t="s">
        <v>33</v>
      </c>
      <c r="AX145" s="12" t="s">
        <v>79</v>
      </c>
      <c r="AY145" s="157" t="s">
        <v>114</v>
      </c>
    </row>
    <row r="146" spans="2:65" s="1" customFormat="1" ht="16.5" customHeight="1">
      <c r="B146" s="139"/>
      <c r="C146" s="140" t="s">
        <v>282</v>
      </c>
      <c r="D146" s="140" t="s">
        <v>117</v>
      </c>
      <c r="E146" s="141" t="s">
        <v>283</v>
      </c>
      <c r="F146" s="142" t="s">
        <v>284</v>
      </c>
      <c r="G146" s="143" t="s">
        <v>120</v>
      </c>
      <c r="H146" s="144">
        <v>12</v>
      </c>
      <c r="I146" s="145"/>
      <c r="J146" s="146">
        <f aca="true" t="shared" si="20" ref="J146:J154">ROUND(I146*H146,2)</f>
        <v>0</v>
      </c>
      <c r="K146" s="142" t="s">
        <v>121</v>
      </c>
      <c r="L146" s="32"/>
      <c r="M146" s="147" t="s">
        <v>3</v>
      </c>
      <c r="N146" s="148" t="s">
        <v>42</v>
      </c>
      <c r="O146" s="52"/>
      <c r="P146" s="149">
        <f aca="true" t="shared" si="21" ref="P146:P154">O146*H146</f>
        <v>0</v>
      </c>
      <c r="Q146" s="149">
        <v>1E-05</v>
      </c>
      <c r="R146" s="149">
        <f aca="true" t="shared" si="22" ref="R146:R154">Q146*H146</f>
        <v>0.00012000000000000002</v>
      </c>
      <c r="S146" s="149">
        <v>0</v>
      </c>
      <c r="T146" s="150">
        <f aca="true" t="shared" si="23" ref="T146:T154">S146*H146</f>
        <v>0</v>
      </c>
      <c r="AR146" s="151" t="s">
        <v>122</v>
      </c>
      <c r="AT146" s="151" t="s">
        <v>117</v>
      </c>
      <c r="AU146" s="151" t="s">
        <v>81</v>
      </c>
      <c r="AY146" s="17" t="s">
        <v>114</v>
      </c>
      <c r="BE146" s="152">
        <f aca="true" t="shared" si="24" ref="BE146:BE154">IF(N146="základní",J146,0)</f>
        <v>0</v>
      </c>
      <c r="BF146" s="152">
        <f aca="true" t="shared" si="25" ref="BF146:BF154">IF(N146="snížená",J146,0)</f>
        <v>0</v>
      </c>
      <c r="BG146" s="152">
        <f aca="true" t="shared" si="26" ref="BG146:BG154">IF(N146="zákl. přenesená",J146,0)</f>
        <v>0</v>
      </c>
      <c r="BH146" s="152">
        <f aca="true" t="shared" si="27" ref="BH146:BH154">IF(N146="sníž. přenesená",J146,0)</f>
        <v>0</v>
      </c>
      <c r="BI146" s="152">
        <f aca="true" t="shared" si="28" ref="BI146:BI154">IF(N146="nulová",J146,0)</f>
        <v>0</v>
      </c>
      <c r="BJ146" s="17" t="s">
        <v>79</v>
      </c>
      <c r="BK146" s="152">
        <f aca="true" t="shared" si="29" ref="BK146:BK154">ROUND(I146*H146,2)</f>
        <v>0</v>
      </c>
      <c r="BL146" s="17" t="s">
        <v>122</v>
      </c>
      <c r="BM146" s="151" t="s">
        <v>285</v>
      </c>
    </row>
    <row r="147" spans="2:65" s="1" customFormat="1" ht="16.5" customHeight="1">
      <c r="B147" s="139"/>
      <c r="C147" s="140" t="s">
        <v>286</v>
      </c>
      <c r="D147" s="140" t="s">
        <v>117</v>
      </c>
      <c r="E147" s="141" t="s">
        <v>287</v>
      </c>
      <c r="F147" s="142" t="s">
        <v>288</v>
      </c>
      <c r="G147" s="143" t="s">
        <v>120</v>
      </c>
      <c r="H147" s="144">
        <v>74</v>
      </c>
      <c r="I147" s="145"/>
      <c r="J147" s="146">
        <f t="shared" si="20"/>
        <v>0</v>
      </c>
      <c r="K147" s="142" t="s">
        <v>121</v>
      </c>
      <c r="L147" s="32"/>
      <c r="M147" s="147" t="s">
        <v>3</v>
      </c>
      <c r="N147" s="148" t="s">
        <v>42</v>
      </c>
      <c r="O147" s="52"/>
      <c r="P147" s="149">
        <f t="shared" si="21"/>
        <v>0</v>
      </c>
      <c r="Q147" s="149">
        <v>1E-05</v>
      </c>
      <c r="R147" s="149">
        <f t="shared" si="22"/>
        <v>0.0007400000000000001</v>
      </c>
      <c r="S147" s="149">
        <v>0</v>
      </c>
      <c r="T147" s="150">
        <f t="shared" si="23"/>
        <v>0</v>
      </c>
      <c r="AR147" s="151" t="s">
        <v>122</v>
      </c>
      <c r="AT147" s="151" t="s">
        <v>117</v>
      </c>
      <c r="AU147" s="151" t="s">
        <v>81</v>
      </c>
      <c r="AY147" s="17" t="s">
        <v>114</v>
      </c>
      <c r="BE147" s="152">
        <f t="shared" si="24"/>
        <v>0</v>
      </c>
      <c r="BF147" s="152">
        <f t="shared" si="25"/>
        <v>0</v>
      </c>
      <c r="BG147" s="152">
        <f t="shared" si="26"/>
        <v>0</v>
      </c>
      <c r="BH147" s="152">
        <f t="shared" si="27"/>
        <v>0</v>
      </c>
      <c r="BI147" s="152">
        <f t="shared" si="28"/>
        <v>0</v>
      </c>
      <c r="BJ147" s="17" t="s">
        <v>79</v>
      </c>
      <c r="BK147" s="152">
        <f t="shared" si="29"/>
        <v>0</v>
      </c>
      <c r="BL147" s="17" t="s">
        <v>122</v>
      </c>
      <c r="BM147" s="151" t="s">
        <v>289</v>
      </c>
    </row>
    <row r="148" spans="2:65" s="1" customFormat="1" ht="16.5" customHeight="1">
      <c r="B148" s="139"/>
      <c r="C148" s="140" t="s">
        <v>290</v>
      </c>
      <c r="D148" s="140" t="s">
        <v>117</v>
      </c>
      <c r="E148" s="141" t="s">
        <v>291</v>
      </c>
      <c r="F148" s="142" t="s">
        <v>292</v>
      </c>
      <c r="G148" s="143" t="s">
        <v>120</v>
      </c>
      <c r="H148" s="144">
        <v>4</v>
      </c>
      <c r="I148" s="145"/>
      <c r="J148" s="146">
        <f t="shared" si="20"/>
        <v>0</v>
      </c>
      <c r="K148" s="142" t="s">
        <v>121</v>
      </c>
      <c r="L148" s="32"/>
      <c r="M148" s="147" t="s">
        <v>3</v>
      </c>
      <c r="N148" s="148" t="s">
        <v>42</v>
      </c>
      <c r="O148" s="52"/>
      <c r="P148" s="149">
        <f t="shared" si="21"/>
        <v>0</v>
      </c>
      <c r="Q148" s="149">
        <v>2E-05</v>
      </c>
      <c r="R148" s="149">
        <f t="shared" si="22"/>
        <v>8E-05</v>
      </c>
      <c r="S148" s="149">
        <v>0</v>
      </c>
      <c r="T148" s="150">
        <f t="shared" si="23"/>
        <v>0</v>
      </c>
      <c r="AR148" s="151" t="s">
        <v>122</v>
      </c>
      <c r="AT148" s="151" t="s">
        <v>117</v>
      </c>
      <c r="AU148" s="151" t="s">
        <v>81</v>
      </c>
      <c r="AY148" s="17" t="s">
        <v>114</v>
      </c>
      <c r="BE148" s="152">
        <f t="shared" si="24"/>
        <v>0</v>
      </c>
      <c r="BF148" s="152">
        <f t="shared" si="25"/>
        <v>0</v>
      </c>
      <c r="BG148" s="152">
        <f t="shared" si="26"/>
        <v>0</v>
      </c>
      <c r="BH148" s="152">
        <f t="shared" si="27"/>
        <v>0</v>
      </c>
      <c r="BI148" s="152">
        <f t="shared" si="28"/>
        <v>0</v>
      </c>
      <c r="BJ148" s="17" t="s">
        <v>79</v>
      </c>
      <c r="BK148" s="152">
        <f t="shared" si="29"/>
        <v>0</v>
      </c>
      <c r="BL148" s="17" t="s">
        <v>122</v>
      </c>
      <c r="BM148" s="151" t="s">
        <v>293</v>
      </c>
    </row>
    <row r="149" spans="2:65" s="1" customFormat="1" ht="16.5" customHeight="1">
      <c r="B149" s="139"/>
      <c r="C149" s="140" t="s">
        <v>294</v>
      </c>
      <c r="D149" s="140" t="s">
        <v>117</v>
      </c>
      <c r="E149" s="141" t="s">
        <v>295</v>
      </c>
      <c r="F149" s="142" t="s">
        <v>296</v>
      </c>
      <c r="G149" s="143" t="s">
        <v>120</v>
      </c>
      <c r="H149" s="144">
        <v>4</v>
      </c>
      <c r="I149" s="145"/>
      <c r="J149" s="146">
        <f t="shared" si="20"/>
        <v>0</v>
      </c>
      <c r="K149" s="142" t="s">
        <v>121</v>
      </c>
      <c r="L149" s="32"/>
      <c r="M149" s="147" t="s">
        <v>3</v>
      </c>
      <c r="N149" s="148" t="s">
        <v>42</v>
      </c>
      <c r="O149" s="52"/>
      <c r="P149" s="149">
        <f t="shared" si="21"/>
        <v>0</v>
      </c>
      <c r="Q149" s="149">
        <v>3E-05</v>
      </c>
      <c r="R149" s="149">
        <f t="shared" si="22"/>
        <v>0.00012</v>
      </c>
      <c r="S149" s="149">
        <v>0</v>
      </c>
      <c r="T149" s="150">
        <f t="shared" si="23"/>
        <v>0</v>
      </c>
      <c r="AR149" s="151" t="s">
        <v>122</v>
      </c>
      <c r="AT149" s="151" t="s">
        <v>117</v>
      </c>
      <c r="AU149" s="151" t="s">
        <v>81</v>
      </c>
      <c r="AY149" s="17" t="s">
        <v>114</v>
      </c>
      <c r="BE149" s="152">
        <f t="shared" si="24"/>
        <v>0</v>
      </c>
      <c r="BF149" s="152">
        <f t="shared" si="25"/>
        <v>0</v>
      </c>
      <c r="BG149" s="152">
        <f t="shared" si="26"/>
        <v>0</v>
      </c>
      <c r="BH149" s="152">
        <f t="shared" si="27"/>
        <v>0</v>
      </c>
      <c r="BI149" s="152">
        <f t="shared" si="28"/>
        <v>0</v>
      </c>
      <c r="BJ149" s="17" t="s">
        <v>79</v>
      </c>
      <c r="BK149" s="152">
        <f t="shared" si="29"/>
        <v>0</v>
      </c>
      <c r="BL149" s="17" t="s">
        <v>122</v>
      </c>
      <c r="BM149" s="151" t="s">
        <v>297</v>
      </c>
    </row>
    <row r="150" spans="2:65" s="1" customFormat="1" ht="16.5" customHeight="1">
      <c r="B150" s="139"/>
      <c r="C150" s="140" t="s">
        <v>298</v>
      </c>
      <c r="D150" s="140" t="s">
        <v>117</v>
      </c>
      <c r="E150" s="141" t="s">
        <v>299</v>
      </c>
      <c r="F150" s="142" t="s">
        <v>300</v>
      </c>
      <c r="G150" s="143" t="s">
        <v>120</v>
      </c>
      <c r="H150" s="144">
        <v>8</v>
      </c>
      <c r="I150" s="145"/>
      <c r="J150" s="146">
        <f t="shared" si="20"/>
        <v>0</v>
      </c>
      <c r="K150" s="142" t="s">
        <v>121</v>
      </c>
      <c r="L150" s="32"/>
      <c r="M150" s="147" t="s">
        <v>3</v>
      </c>
      <c r="N150" s="148" t="s">
        <v>42</v>
      </c>
      <c r="O150" s="52"/>
      <c r="P150" s="149">
        <f t="shared" si="21"/>
        <v>0</v>
      </c>
      <c r="Q150" s="149">
        <v>4E-05</v>
      </c>
      <c r="R150" s="149">
        <f t="shared" si="22"/>
        <v>0.00032</v>
      </c>
      <c r="S150" s="149">
        <v>0</v>
      </c>
      <c r="T150" s="150">
        <f t="shared" si="23"/>
        <v>0</v>
      </c>
      <c r="AR150" s="151" t="s">
        <v>122</v>
      </c>
      <c r="AT150" s="151" t="s">
        <v>117</v>
      </c>
      <c r="AU150" s="151" t="s">
        <v>81</v>
      </c>
      <c r="AY150" s="17" t="s">
        <v>114</v>
      </c>
      <c r="BE150" s="152">
        <f t="shared" si="24"/>
        <v>0</v>
      </c>
      <c r="BF150" s="152">
        <f t="shared" si="25"/>
        <v>0</v>
      </c>
      <c r="BG150" s="152">
        <f t="shared" si="26"/>
        <v>0</v>
      </c>
      <c r="BH150" s="152">
        <f t="shared" si="27"/>
        <v>0</v>
      </c>
      <c r="BI150" s="152">
        <f t="shared" si="28"/>
        <v>0</v>
      </c>
      <c r="BJ150" s="17" t="s">
        <v>79</v>
      </c>
      <c r="BK150" s="152">
        <f t="shared" si="29"/>
        <v>0</v>
      </c>
      <c r="BL150" s="17" t="s">
        <v>122</v>
      </c>
      <c r="BM150" s="151" t="s">
        <v>301</v>
      </c>
    </row>
    <row r="151" spans="2:65" s="1" customFormat="1" ht="16.5" customHeight="1">
      <c r="B151" s="139"/>
      <c r="C151" s="140" t="s">
        <v>302</v>
      </c>
      <c r="D151" s="140" t="s">
        <v>117</v>
      </c>
      <c r="E151" s="141" t="s">
        <v>303</v>
      </c>
      <c r="F151" s="142" t="s">
        <v>304</v>
      </c>
      <c r="G151" s="143" t="s">
        <v>120</v>
      </c>
      <c r="H151" s="144">
        <v>78</v>
      </c>
      <c r="I151" s="145"/>
      <c r="J151" s="146">
        <f t="shared" si="20"/>
        <v>0</v>
      </c>
      <c r="K151" s="142" t="s">
        <v>121</v>
      </c>
      <c r="L151" s="32"/>
      <c r="M151" s="147" t="s">
        <v>3</v>
      </c>
      <c r="N151" s="148" t="s">
        <v>42</v>
      </c>
      <c r="O151" s="52"/>
      <c r="P151" s="149">
        <f t="shared" si="21"/>
        <v>0</v>
      </c>
      <c r="Q151" s="149">
        <v>7E-05</v>
      </c>
      <c r="R151" s="149">
        <f t="shared" si="22"/>
        <v>0.00546</v>
      </c>
      <c r="S151" s="149">
        <v>0</v>
      </c>
      <c r="T151" s="150">
        <f t="shared" si="23"/>
        <v>0</v>
      </c>
      <c r="AR151" s="151" t="s">
        <v>122</v>
      </c>
      <c r="AT151" s="151" t="s">
        <v>117</v>
      </c>
      <c r="AU151" s="151" t="s">
        <v>81</v>
      </c>
      <c r="AY151" s="17" t="s">
        <v>114</v>
      </c>
      <c r="BE151" s="152">
        <f t="shared" si="24"/>
        <v>0</v>
      </c>
      <c r="BF151" s="152">
        <f t="shared" si="25"/>
        <v>0</v>
      </c>
      <c r="BG151" s="152">
        <f t="shared" si="26"/>
        <v>0</v>
      </c>
      <c r="BH151" s="152">
        <f t="shared" si="27"/>
        <v>0</v>
      </c>
      <c r="BI151" s="152">
        <f t="shared" si="28"/>
        <v>0</v>
      </c>
      <c r="BJ151" s="17" t="s">
        <v>79</v>
      </c>
      <c r="BK151" s="152">
        <f t="shared" si="29"/>
        <v>0</v>
      </c>
      <c r="BL151" s="17" t="s">
        <v>122</v>
      </c>
      <c r="BM151" s="151" t="s">
        <v>305</v>
      </c>
    </row>
    <row r="152" spans="2:65" s="1" customFormat="1" ht="16.5" customHeight="1">
      <c r="B152" s="139"/>
      <c r="C152" s="140" t="s">
        <v>306</v>
      </c>
      <c r="D152" s="140" t="s">
        <v>117</v>
      </c>
      <c r="E152" s="141" t="s">
        <v>307</v>
      </c>
      <c r="F152" s="142" t="s">
        <v>308</v>
      </c>
      <c r="G152" s="143" t="s">
        <v>120</v>
      </c>
      <c r="H152" s="144">
        <v>16</v>
      </c>
      <c r="I152" s="145"/>
      <c r="J152" s="146">
        <f t="shared" si="20"/>
        <v>0</v>
      </c>
      <c r="K152" s="142" t="s">
        <v>121</v>
      </c>
      <c r="L152" s="32"/>
      <c r="M152" s="147" t="s">
        <v>3</v>
      </c>
      <c r="N152" s="148" t="s">
        <v>42</v>
      </c>
      <c r="O152" s="52"/>
      <c r="P152" s="149">
        <f t="shared" si="21"/>
        <v>0</v>
      </c>
      <c r="Q152" s="149">
        <v>0.00011</v>
      </c>
      <c r="R152" s="149">
        <f t="shared" si="22"/>
        <v>0.00176</v>
      </c>
      <c r="S152" s="149">
        <v>0</v>
      </c>
      <c r="T152" s="150">
        <f t="shared" si="23"/>
        <v>0</v>
      </c>
      <c r="AR152" s="151" t="s">
        <v>122</v>
      </c>
      <c r="AT152" s="151" t="s">
        <v>117</v>
      </c>
      <c r="AU152" s="151" t="s">
        <v>81</v>
      </c>
      <c r="AY152" s="17" t="s">
        <v>114</v>
      </c>
      <c r="BE152" s="152">
        <f t="shared" si="24"/>
        <v>0</v>
      </c>
      <c r="BF152" s="152">
        <f t="shared" si="25"/>
        <v>0</v>
      </c>
      <c r="BG152" s="152">
        <f t="shared" si="26"/>
        <v>0</v>
      </c>
      <c r="BH152" s="152">
        <f t="shared" si="27"/>
        <v>0</v>
      </c>
      <c r="BI152" s="152">
        <f t="shared" si="28"/>
        <v>0</v>
      </c>
      <c r="BJ152" s="17" t="s">
        <v>79</v>
      </c>
      <c r="BK152" s="152">
        <f t="shared" si="29"/>
        <v>0</v>
      </c>
      <c r="BL152" s="17" t="s">
        <v>122</v>
      </c>
      <c r="BM152" s="151" t="s">
        <v>309</v>
      </c>
    </row>
    <row r="153" spans="2:65" s="1" customFormat="1" ht="24" customHeight="1">
      <c r="B153" s="139"/>
      <c r="C153" s="140" t="s">
        <v>310</v>
      </c>
      <c r="D153" s="140" t="s">
        <v>117</v>
      </c>
      <c r="E153" s="141" t="s">
        <v>311</v>
      </c>
      <c r="F153" s="142" t="s">
        <v>312</v>
      </c>
      <c r="G153" s="143" t="s">
        <v>193</v>
      </c>
      <c r="H153" s="144">
        <v>2.3</v>
      </c>
      <c r="I153" s="145"/>
      <c r="J153" s="146">
        <f t="shared" si="20"/>
        <v>0</v>
      </c>
      <c r="K153" s="142" t="s">
        <v>121</v>
      </c>
      <c r="L153" s="32"/>
      <c r="M153" s="147" t="s">
        <v>3</v>
      </c>
      <c r="N153" s="148" t="s">
        <v>42</v>
      </c>
      <c r="O153" s="52"/>
      <c r="P153" s="149">
        <f t="shared" si="21"/>
        <v>0</v>
      </c>
      <c r="Q153" s="149">
        <v>0</v>
      </c>
      <c r="R153" s="149">
        <f t="shared" si="22"/>
        <v>0</v>
      </c>
      <c r="S153" s="149">
        <v>0</v>
      </c>
      <c r="T153" s="150">
        <f t="shared" si="23"/>
        <v>0</v>
      </c>
      <c r="AR153" s="151" t="s">
        <v>122</v>
      </c>
      <c r="AT153" s="151" t="s">
        <v>117</v>
      </c>
      <c r="AU153" s="151" t="s">
        <v>81</v>
      </c>
      <c r="AY153" s="17" t="s">
        <v>114</v>
      </c>
      <c r="BE153" s="152">
        <f t="shared" si="24"/>
        <v>0</v>
      </c>
      <c r="BF153" s="152">
        <f t="shared" si="25"/>
        <v>0</v>
      </c>
      <c r="BG153" s="152">
        <f t="shared" si="26"/>
        <v>0</v>
      </c>
      <c r="BH153" s="152">
        <f t="shared" si="27"/>
        <v>0</v>
      </c>
      <c r="BI153" s="152">
        <f t="shared" si="28"/>
        <v>0</v>
      </c>
      <c r="BJ153" s="17" t="s">
        <v>79</v>
      </c>
      <c r="BK153" s="152">
        <f t="shared" si="29"/>
        <v>0</v>
      </c>
      <c r="BL153" s="17" t="s">
        <v>122</v>
      </c>
      <c r="BM153" s="151" t="s">
        <v>313</v>
      </c>
    </row>
    <row r="154" spans="2:65" s="1" customFormat="1" ht="24" customHeight="1">
      <c r="B154" s="139"/>
      <c r="C154" s="140" t="s">
        <v>314</v>
      </c>
      <c r="D154" s="140" t="s">
        <v>117</v>
      </c>
      <c r="E154" s="141" t="s">
        <v>315</v>
      </c>
      <c r="F154" s="142" t="s">
        <v>316</v>
      </c>
      <c r="G154" s="143" t="s">
        <v>193</v>
      </c>
      <c r="H154" s="144">
        <v>0.425</v>
      </c>
      <c r="I154" s="145"/>
      <c r="J154" s="146">
        <f t="shared" si="20"/>
        <v>0</v>
      </c>
      <c r="K154" s="142" t="s">
        <v>121</v>
      </c>
      <c r="L154" s="32"/>
      <c r="M154" s="147" t="s">
        <v>3</v>
      </c>
      <c r="N154" s="148" t="s">
        <v>42</v>
      </c>
      <c r="O154" s="52"/>
      <c r="P154" s="149">
        <f t="shared" si="21"/>
        <v>0</v>
      </c>
      <c r="Q154" s="149">
        <v>0</v>
      </c>
      <c r="R154" s="149">
        <f t="shared" si="22"/>
        <v>0</v>
      </c>
      <c r="S154" s="149">
        <v>0</v>
      </c>
      <c r="T154" s="150">
        <f t="shared" si="23"/>
        <v>0</v>
      </c>
      <c r="AR154" s="151" t="s">
        <v>122</v>
      </c>
      <c r="AT154" s="151" t="s">
        <v>117</v>
      </c>
      <c r="AU154" s="151" t="s">
        <v>81</v>
      </c>
      <c r="AY154" s="17" t="s">
        <v>114</v>
      </c>
      <c r="BE154" s="152">
        <f t="shared" si="24"/>
        <v>0</v>
      </c>
      <c r="BF154" s="152">
        <f t="shared" si="25"/>
        <v>0</v>
      </c>
      <c r="BG154" s="152">
        <f t="shared" si="26"/>
        <v>0</v>
      </c>
      <c r="BH154" s="152">
        <f t="shared" si="27"/>
        <v>0</v>
      </c>
      <c r="BI154" s="152">
        <f t="shared" si="28"/>
        <v>0</v>
      </c>
      <c r="BJ154" s="17" t="s">
        <v>79</v>
      </c>
      <c r="BK154" s="152">
        <f t="shared" si="29"/>
        <v>0</v>
      </c>
      <c r="BL154" s="17" t="s">
        <v>122</v>
      </c>
      <c r="BM154" s="151" t="s">
        <v>317</v>
      </c>
    </row>
    <row r="155" spans="2:47" s="1" customFormat="1" ht="78">
      <c r="B155" s="32"/>
      <c r="D155" s="153" t="s">
        <v>132</v>
      </c>
      <c r="F155" s="154" t="s">
        <v>195</v>
      </c>
      <c r="I155" s="84"/>
      <c r="L155" s="32"/>
      <c r="M155" s="155"/>
      <c r="N155" s="52"/>
      <c r="O155" s="52"/>
      <c r="P155" s="52"/>
      <c r="Q155" s="52"/>
      <c r="R155" s="52"/>
      <c r="S155" s="52"/>
      <c r="T155" s="53"/>
      <c r="AT155" s="17" t="s">
        <v>132</v>
      </c>
      <c r="AU155" s="17" t="s">
        <v>81</v>
      </c>
    </row>
    <row r="156" spans="2:63" s="11" customFormat="1" ht="22.9" customHeight="1">
      <c r="B156" s="126"/>
      <c r="D156" s="127" t="s">
        <v>70</v>
      </c>
      <c r="E156" s="137" t="s">
        <v>318</v>
      </c>
      <c r="F156" s="137" t="s">
        <v>319</v>
      </c>
      <c r="I156" s="129"/>
      <c r="J156" s="138">
        <f>BK156</f>
        <v>0</v>
      </c>
      <c r="L156" s="126"/>
      <c r="M156" s="131"/>
      <c r="N156" s="132"/>
      <c r="O156" s="132"/>
      <c r="P156" s="133">
        <f>SUM(P157:P185)</f>
        <v>0</v>
      </c>
      <c r="Q156" s="132"/>
      <c r="R156" s="133">
        <f>SUM(R157:R185)</f>
        <v>0.02006</v>
      </c>
      <c r="S156" s="132"/>
      <c r="T156" s="134">
        <f>SUM(T157:T185)</f>
        <v>0.0126</v>
      </c>
      <c r="AR156" s="127" t="s">
        <v>81</v>
      </c>
      <c r="AT156" s="135" t="s">
        <v>70</v>
      </c>
      <c r="AU156" s="135" t="s">
        <v>79</v>
      </c>
      <c r="AY156" s="127" t="s">
        <v>114</v>
      </c>
      <c r="BK156" s="136">
        <f>SUM(BK157:BK185)</f>
        <v>0</v>
      </c>
    </row>
    <row r="157" spans="2:65" s="1" customFormat="1" ht="16.5" customHeight="1">
      <c r="B157" s="139"/>
      <c r="C157" s="140" t="s">
        <v>320</v>
      </c>
      <c r="D157" s="140" t="s">
        <v>117</v>
      </c>
      <c r="E157" s="141" t="s">
        <v>321</v>
      </c>
      <c r="F157" s="142" t="s">
        <v>322</v>
      </c>
      <c r="G157" s="143" t="s">
        <v>120</v>
      </c>
      <c r="H157" s="144">
        <v>28</v>
      </c>
      <c r="I157" s="145"/>
      <c r="J157" s="146">
        <f>ROUND(I157*H157,2)</f>
        <v>0</v>
      </c>
      <c r="K157" s="142" t="s">
        <v>121</v>
      </c>
      <c r="L157" s="32"/>
      <c r="M157" s="147" t="s">
        <v>3</v>
      </c>
      <c r="N157" s="148" t="s">
        <v>42</v>
      </c>
      <c r="O157" s="52"/>
      <c r="P157" s="149">
        <f>O157*H157</f>
        <v>0</v>
      </c>
      <c r="Q157" s="149">
        <v>9E-05</v>
      </c>
      <c r="R157" s="149">
        <f>Q157*H157</f>
        <v>0.00252</v>
      </c>
      <c r="S157" s="149">
        <v>0.00045</v>
      </c>
      <c r="T157" s="150">
        <f>S157*H157</f>
        <v>0.0126</v>
      </c>
      <c r="AR157" s="151" t="s">
        <v>122</v>
      </c>
      <c r="AT157" s="151" t="s">
        <v>117</v>
      </c>
      <c r="AU157" s="151" t="s">
        <v>81</v>
      </c>
      <c r="AY157" s="17" t="s">
        <v>114</v>
      </c>
      <c r="BE157" s="152">
        <f>IF(N157="základní",J157,0)</f>
        <v>0</v>
      </c>
      <c r="BF157" s="152">
        <f>IF(N157="snížená",J157,0)</f>
        <v>0</v>
      </c>
      <c r="BG157" s="152">
        <f>IF(N157="zákl. přenesená",J157,0)</f>
        <v>0</v>
      </c>
      <c r="BH157" s="152">
        <f>IF(N157="sníž. přenesená",J157,0)</f>
        <v>0</v>
      </c>
      <c r="BI157" s="152">
        <f>IF(N157="nulová",J157,0)</f>
        <v>0</v>
      </c>
      <c r="BJ157" s="17" t="s">
        <v>79</v>
      </c>
      <c r="BK157" s="152">
        <f>ROUND(I157*H157,2)</f>
        <v>0</v>
      </c>
      <c r="BL157" s="17" t="s">
        <v>122</v>
      </c>
      <c r="BM157" s="151" t="s">
        <v>323</v>
      </c>
    </row>
    <row r="158" spans="2:65" s="1" customFormat="1" ht="16.5" customHeight="1">
      <c r="B158" s="139"/>
      <c r="C158" s="140" t="s">
        <v>324</v>
      </c>
      <c r="D158" s="140" t="s">
        <v>117</v>
      </c>
      <c r="E158" s="141" t="s">
        <v>325</v>
      </c>
      <c r="F158" s="142" t="s">
        <v>326</v>
      </c>
      <c r="G158" s="143" t="s">
        <v>120</v>
      </c>
      <c r="H158" s="144">
        <v>2</v>
      </c>
      <c r="I158" s="145"/>
      <c r="J158" s="146">
        <f>ROUND(I158*H158,2)</f>
        <v>0</v>
      </c>
      <c r="K158" s="142" t="s">
        <v>121</v>
      </c>
      <c r="L158" s="32"/>
      <c r="M158" s="147" t="s">
        <v>3</v>
      </c>
      <c r="N158" s="148" t="s">
        <v>42</v>
      </c>
      <c r="O158" s="52"/>
      <c r="P158" s="149">
        <f>O158*H158</f>
        <v>0</v>
      </c>
      <c r="Q158" s="149">
        <v>0.00012</v>
      </c>
      <c r="R158" s="149">
        <f>Q158*H158</f>
        <v>0.00024</v>
      </c>
      <c r="S158" s="149">
        <v>0</v>
      </c>
      <c r="T158" s="150">
        <f>S158*H158</f>
        <v>0</v>
      </c>
      <c r="AR158" s="151" t="s">
        <v>122</v>
      </c>
      <c r="AT158" s="151" t="s">
        <v>117</v>
      </c>
      <c r="AU158" s="151" t="s">
        <v>81</v>
      </c>
      <c r="AY158" s="17" t="s">
        <v>114</v>
      </c>
      <c r="BE158" s="152">
        <f>IF(N158="základní",J158,0)</f>
        <v>0</v>
      </c>
      <c r="BF158" s="152">
        <f>IF(N158="snížená",J158,0)</f>
        <v>0</v>
      </c>
      <c r="BG158" s="152">
        <f>IF(N158="zákl. přenesená",J158,0)</f>
        <v>0</v>
      </c>
      <c r="BH158" s="152">
        <f>IF(N158="sníž. přenesená",J158,0)</f>
        <v>0</v>
      </c>
      <c r="BI158" s="152">
        <f>IF(N158="nulová",J158,0)</f>
        <v>0</v>
      </c>
      <c r="BJ158" s="17" t="s">
        <v>79</v>
      </c>
      <c r="BK158" s="152">
        <f>ROUND(I158*H158,2)</f>
        <v>0</v>
      </c>
      <c r="BL158" s="17" t="s">
        <v>122</v>
      </c>
      <c r="BM158" s="151" t="s">
        <v>327</v>
      </c>
    </row>
    <row r="159" spans="2:65" s="1" customFormat="1" ht="16.5" customHeight="1">
      <c r="B159" s="139"/>
      <c r="C159" s="140" t="s">
        <v>328</v>
      </c>
      <c r="D159" s="140" t="s">
        <v>117</v>
      </c>
      <c r="E159" s="141" t="s">
        <v>329</v>
      </c>
      <c r="F159" s="142" t="s">
        <v>330</v>
      </c>
      <c r="G159" s="143" t="s">
        <v>120</v>
      </c>
      <c r="H159" s="144">
        <v>4</v>
      </c>
      <c r="I159" s="145"/>
      <c r="J159" s="146">
        <f>ROUND(I159*H159,2)</f>
        <v>0</v>
      </c>
      <c r="K159" s="142" t="s">
        <v>121</v>
      </c>
      <c r="L159" s="32"/>
      <c r="M159" s="147" t="s">
        <v>3</v>
      </c>
      <c r="N159" s="148" t="s">
        <v>42</v>
      </c>
      <c r="O159" s="52"/>
      <c r="P159" s="149">
        <f>O159*H159</f>
        <v>0</v>
      </c>
      <c r="Q159" s="149">
        <v>0.00023</v>
      </c>
      <c r="R159" s="149">
        <f>Q159*H159</f>
        <v>0.00092</v>
      </c>
      <c r="S159" s="149">
        <v>0</v>
      </c>
      <c r="T159" s="150">
        <f>S159*H159</f>
        <v>0</v>
      </c>
      <c r="AR159" s="151" t="s">
        <v>122</v>
      </c>
      <c r="AT159" s="151" t="s">
        <v>117</v>
      </c>
      <c r="AU159" s="151" t="s">
        <v>81</v>
      </c>
      <c r="AY159" s="17" t="s">
        <v>114</v>
      </c>
      <c r="BE159" s="152">
        <f>IF(N159="základní",J159,0)</f>
        <v>0</v>
      </c>
      <c r="BF159" s="152">
        <f>IF(N159="snížená",J159,0)</f>
        <v>0</v>
      </c>
      <c r="BG159" s="152">
        <f>IF(N159="zákl. přenesená",J159,0)</f>
        <v>0</v>
      </c>
      <c r="BH159" s="152">
        <f>IF(N159="sníž. přenesená",J159,0)</f>
        <v>0</v>
      </c>
      <c r="BI159" s="152">
        <f>IF(N159="nulová",J159,0)</f>
        <v>0</v>
      </c>
      <c r="BJ159" s="17" t="s">
        <v>79</v>
      </c>
      <c r="BK159" s="152">
        <f>ROUND(I159*H159,2)</f>
        <v>0</v>
      </c>
      <c r="BL159" s="17" t="s">
        <v>122</v>
      </c>
      <c r="BM159" s="151" t="s">
        <v>331</v>
      </c>
    </row>
    <row r="160" spans="2:65" s="1" customFormat="1" ht="16.5" customHeight="1">
      <c r="B160" s="139"/>
      <c r="C160" s="140" t="s">
        <v>332</v>
      </c>
      <c r="D160" s="140" t="s">
        <v>117</v>
      </c>
      <c r="E160" s="141" t="s">
        <v>333</v>
      </c>
      <c r="F160" s="142" t="s">
        <v>334</v>
      </c>
      <c r="G160" s="143" t="s">
        <v>120</v>
      </c>
      <c r="H160" s="144">
        <v>1</v>
      </c>
      <c r="I160" s="145"/>
      <c r="J160" s="146">
        <f>ROUND(I160*H160,2)</f>
        <v>0</v>
      </c>
      <c r="K160" s="142" t="s">
        <v>121</v>
      </c>
      <c r="L160" s="32"/>
      <c r="M160" s="147" t="s">
        <v>3</v>
      </c>
      <c r="N160" s="148" t="s">
        <v>42</v>
      </c>
      <c r="O160" s="52"/>
      <c r="P160" s="149">
        <f>O160*H160</f>
        <v>0</v>
      </c>
      <c r="Q160" s="149">
        <v>0.00018</v>
      </c>
      <c r="R160" s="149">
        <f>Q160*H160</f>
        <v>0.00018</v>
      </c>
      <c r="S160" s="149">
        <v>0</v>
      </c>
      <c r="T160" s="150">
        <f>S160*H160</f>
        <v>0</v>
      </c>
      <c r="AR160" s="151" t="s">
        <v>122</v>
      </c>
      <c r="AT160" s="151" t="s">
        <v>117</v>
      </c>
      <c r="AU160" s="151" t="s">
        <v>81</v>
      </c>
      <c r="AY160" s="17" t="s">
        <v>114</v>
      </c>
      <c r="BE160" s="152">
        <f>IF(N160="základní",J160,0)</f>
        <v>0</v>
      </c>
      <c r="BF160" s="152">
        <f>IF(N160="snížená",J160,0)</f>
        <v>0</v>
      </c>
      <c r="BG160" s="152">
        <f>IF(N160="zákl. přenesená",J160,0)</f>
        <v>0</v>
      </c>
      <c r="BH160" s="152">
        <f>IF(N160="sníž. přenesená",J160,0)</f>
        <v>0</v>
      </c>
      <c r="BI160" s="152">
        <f>IF(N160="nulová",J160,0)</f>
        <v>0</v>
      </c>
      <c r="BJ160" s="17" t="s">
        <v>79</v>
      </c>
      <c r="BK160" s="152">
        <f>ROUND(I160*H160,2)</f>
        <v>0</v>
      </c>
      <c r="BL160" s="17" t="s">
        <v>122</v>
      </c>
      <c r="BM160" s="151" t="s">
        <v>335</v>
      </c>
    </row>
    <row r="161" spans="2:47" s="1" customFormat="1" ht="39">
      <c r="B161" s="32"/>
      <c r="D161" s="153" t="s">
        <v>132</v>
      </c>
      <c r="F161" s="154" t="s">
        <v>336</v>
      </c>
      <c r="I161" s="84"/>
      <c r="L161" s="32"/>
      <c r="M161" s="155"/>
      <c r="N161" s="52"/>
      <c r="O161" s="52"/>
      <c r="P161" s="52"/>
      <c r="Q161" s="52"/>
      <c r="R161" s="52"/>
      <c r="S161" s="52"/>
      <c r="T161" s="53"/>
      <c r="AT161" s="17" t="s">
        <v>132</v>
      </c>
      <c r="AU161" s="17" t="s">
        <v>81</v>
      </c>
    </row>
    <row r="162" spans="2:47" s="1" customFormat="1" ht="19.5">
      <c r="B162" s="32"/>
      <c r="D162" s="153" t="s">
        <v>158</v>
      </c>
      <c r="F162" s="154" t="s">
        <v>337</v>
      </c>
      <c r="I162" s="84"/>
      <c r="L162" s="32"/>
      <c r="M162" s="155"/>
      <c r="N162" s="52"/>
      <c r="O162" s="52"/>
      <c r="P162" s="52"/>
      <c r="Q162" s="52"/>
      <c r="R162" s="52"/>
      <c r="S162" s="52"/>
      <c r="T162" s="53"/>
      <c r="AT162" s="17" t="s">
        <v>158</v>
      </c>
      <c r="AU162" s="17" t="s">
        <v>81</v>
      </c>
    </row>
    <row r="163" spans="2:65" s="1" customFormat="1" ht="16.5" customHeight="1">
      <c r="B163" s="139"/>
      <c r="C163" s="140" t="s">
        <v>338</v>
      </c>
      <c r="D163" s="140" t="s">
        <v>117</v>
      </c>
      <c r="E163" s="141" t="s">
        <v>339</v>
      </c>
      <c r="F163" s="142" t="s">
        <v>340</v>
      </c>
      <c r="G163" s="143" t="s">
        <v>120</v>
      </c>
      <c r="H163" s="144">
        <v>1</v>
      </c>
      <c r="I163" s="145"/>
      <c r="J163" s="146">
        <f>ROUND(I163*H163,2)</f>
        <v>0</v>
      </c>
      <c r="K163" s="142" t="s">
        <v>201</v>
      </c>
      <c r="L163" s="32"/>
      <c r="M163" s="147" t="s">
        <v>3</v>
      </c>
      <c r="N163" s="148" t="s">
        <v>42</v>
      </c>
      <c r="O163" s="52"/>
      <c r="P163" s="149">
        <f>O163*H163</f>
        <v>0</v>
      </c>
      <c r="Q163" s="149">
        <v>0.00018</v>
      </c>
      <c r="R163" s="149">
        <f>Q163*H163</f>
        <v>0.00018</v>
      </c>
      <c r="S163" s="149">
        <v>0</v>
      </c>
      <c r="T163" s="150">
        <f>S163*H163</f>
        <v>0</v>
      </c>
      <c r="AR163" s="151" t="s">
        <v>122</v>
      </c>
      <c r="AT163" s="151" t="s">
        <v>117</v>
      </c>
      <c r="AU163" s="151" t="s">
        <v>81</v>
      </c>
      <c r="AY163" s="17" t="s">
        <v>114</v>
      </c>
      <c r="BE163" s="152">
        <f>IF(N163="základní",J163,0)</f>
        <v>0</v>
      </c>
      <c r="BF163" s="152">
        <f>IF(N163="snížená",J163,0)</f>
        <v>0</v>
      </c>
      <c r="BG163" s="152">
        <f>IF(N163="zákl. přenesená",J163,0)</f>
        <v>0</v>
      </c>
      <c r="BH163" s="152">
        <f>IF(N163="sníž. přenesená",J163,0)</f>
        <v>0</v>
      </c>
      <c r="BI163" s="152">
        <f>IF(N163="nulová",J163,0)</f>
        <v>0</v>
      </c>
      <c r="BJ163" s="17" t="s">
        <v>79</v>
      </c>
      <c r="BK163" s="152">
        <f>ROUND(I163*H163,2)</f>
        <v>0</v>
      </c>
      <c r="BL163" s="17" t="s">
        <v>122</v>
      </c>
      <c r="BM163" s="151" t="s">
        <v>341</v>
      </c>
    </row>
    <row r="164" spans="2:47" s="1" customFormat="1" ht="39">
      <c r="B164" s="32"/>
      <c r="D164" s="153" t="s">
        <v>132</v>
      </c>
      <c r="F164" s="154" t="s">
        <v>336</v>
      </c>
      <c r="I164" s="84"/>
      <c r="L164" s="32"/>
      <c r="M164" s="155"/>
      <c r="N164" s="52"/>
      <c r="O164" s="52"/>
      <c r="P164" s="52"/>
      <c r="Q164" s="52"/>
      <c r="R164" s="52"/>
      <c r="S164" s="52"/>
      <c r="T164" s="53"/>
      <c r="AT164" s="17" t="s">
        <v>132</v>
      </c>
      <c r="AU164" s="17" t="s">
        <v>81</v>
      </c>
    </row>
    <row r="165" spans="2:47" s="1" customFormat="1" ht="19.5">
      <c r="B165" s="32"/>
      <c r="D165" s="153" t="s">
        <v>158</v>
      </c>
      <c r="F165" s="154" t="s">
        <v>337</v>
      </c>
      <c r="I165" s="84"/>
      <c r="L165" s="32"/>
      <c r="M165" s="155"/>
      <c r="N165" s="52"/>
      <c r="O165" s="52"/>
      <c r="P165" s="52"/>
      <c r="Q165" s="52"/>
      <c r="R165" s="52"/>
      <c r="S165" s="52"/>
      <c r="T165" s="53"/>
      <c r="AT165" s="17" t="s">
        <v>158</v>
      </c>
      <c r="AU165" s="17" t="s">
        <v>81</v>
      </c>
    </row>
    <row r="166" spans="2:65" s="1" customFormat="1" ht="16.5" customHeight="1">
      <c r="B166" s="139"/>
      <c r="C166" s="140" t="s">
        <v>342</v>
      </c>
      <c r="D166" s="140" t="s">
        <v>117</v>
      </c>
      <c r="E166" s="141" t="s">
        <v>343</v>
      </c>
      <c r="F166" s="142" t="s">
        <v>344</v>
      </c>
      <c r="G166" s="143" t="s">
        <v>120</v>
      </c>
      <c r="H166" s="144">
        <v>12</v>
      </c>
      <c r="I166" s="145"/>
      <c r="J166" s="146">
        <f>ROUND(I166*H166,2)</f>
        <v>0</v>
      </c>
      <c r="K166" s="142" t="s">
        <v>121</v>
      </c>
      <c r="L166" s="32"/>
      <c r="M166" s="147" t="s">
        <v>3</v>
      </c>
      <c r="N166" s="148" t="s">
        <v>42</v>
      </c>
      <c r="O166" s="52"/>
      <c r="P166" s="149">
        <f>O166*H166</f>
        <v>0</v>
      </c>
      <c r="Q166" s="149">
        <v>0.00028</v>
      </c>
      <c r="R166" s="149">
        <f>Q166*H166</f>
        <v>0.0033599999999999997</v>
      </c>
      <c r="S166" s="149">
        <v>0</v>
      </c>
      <c r="T166" s="150">
        <f>S166*H166</f>
        <v>0</v>
      </c>
      <c r="AR166" s="151" t="s">
        <v>122</v>
      </c>
      <c r="AT166" s="151" t="s">
        <v>117</v>
      </c>
      <c r="AU166" s="151" t="s">
        <v>81</v>
      </c>
      <c r="AY166" s="17" t="s">
        <v>114</v>
      </c>
      <c r="BE166" s="152">
        <f>IF(N166="základní",J166,0)</f>
        <v>0</v>
      </c>
      <c r="BF166" s="152">
        <f>IF(N166="snížená",J166,0)</f>
        <v>0</v>
      </c>
      <c r="BG166" s="152">
        <f>IF(N166="zákl. přenesená",J166,0)</f>
        <v>0</v>
      </c>
      <c r="BH166" s="152">
        <f>IF(N166="sníž. přenesená",J166,0)</f>
        <v>0</v>
      </c>
      <c r="BI166" s="152">
        <f>IF(N166="nulová",J166,0)</f>
        <v>0</v>
      </c>
      <c r="BJ166" s="17" t="s">
        <v>79</v>
      </c>
      <c r="BK166" s="152">
        <f>ROUND(I166*H166,2)</f>
        <v>0</v>
      </c>
      <c r="BL166" s="17" t="s">
        <v>122</v>
      </c>
      <c r="BM166" s="151" t="s">
        <v>345</v>
      </c>
    </row>
    <row r="167" spans="2:47" s="1" customFormat="1" ht="39">
      <c r="B167" s="32"/>
      <c r="D167" s="153" t="s">
        <v>132</v>
      </c>
      <c r="F167" s="154" t="s">
        <v>336</v>
      </c>
      <c r="I167" s="84"/>
      <c r="L167" s="32"/>
      <c r="M167" s="155"/>
      <c r="N167" s="52"/>
      <c r="O167" s="52"/>
      <c r="P167" s="52"/>
      <c r="Q167" s="52"/>
      <c r="R167" s="52"/>
      <c r="S167" s="52"/>
      <c r="T167" s="53"/>
      <c r="AT167" s="17" t="s">
        <v>132</v>
      </c>
      <c r="AU167" s="17" t="s">
        <v>81</v>
      </c>
    </row>
    <row r="168" spans="2:47" s="1" customFormat="1" ht="29.25">
      <c r="B168" s="32"/>
      <c r="D168" s="153" t="s">
        <v>158</v>
      </c>
      <c r="F168" s="154" t="s">
        <v>346</v>
      </c>
      <c r="I168" s="84"/>
      <c r="L168" s="32"/>
      <c r="M168" s="155"/>
      <c r="N168" s="52"/>
      <c r="O168" s="52"/>
      <c r="P168" s="52"/>
      <c r="Q168" s="52"/>
      <c r="R168" s="52"/>
      <c r="S168" s="52"/>
      <c r="T168" s="53"/>
      <c r="AT168" s="17" t="s">
        <v>158</v>
      </c>
      <c r="AU168" s="17" t="s">
        <v>81</v>
      </c>
    </row>
    <row r="169" spans="2:65" s="1" customFormat="1" ht="16.5" customHeight="1">
      <c r="B169" s="139"/>
      <c r="C169" s="140" t="s">
        <v>347</v>
      </c>
      <c r="D169" s="140" t="s">
        <v>117</v>
      </c>
      <c r="E169" s="141" t="s">
        <v>348</v>
      </c>
      <c r="F169" s="142" t="s">
        <v>349</v>
      </c>
      <c r="G169" s="143" t="s">
        <v>120</v>
      </c>
      <c r="H169" s="144">
        <v>12</v>
      </c>
      <c r="I169" s="145"/>
      <c r="J169" s="146">
        <f>ROUND(I169*H169,2)</f>
        <v>0</v>
      </c>
      <c r="K169" s="142" t="s">
        <v>201</v>
      </c>
      <c r="L169" s="32"/>
      <c r="M169" s="147" t="s">
        <v>3</v>
      </c>
      <c r="N169" s="148" t="s">
        <v>42</v>
      </c>
      <c r="O169" s="52"/>
      <c r="P169" s="149">
        <f>O169*H169</f>
        <v>0</v>
      </c>
      <c r="Q169" s="149">
        <v>0.00014</v>
      </c>
      <c r="R169" s="149">
        <f>Q169*H169</f>
        <v>0.0016799999999999999</v>
      </c>
      <c r="S169" s="149">
        <v>0</v>
      </c>
      <c r="T169" s="150">
        <f>S169*H169</f>
        <v>0</v>
      </c>
      <c r="AR169" s="151" t="s">
        <v>122</v>
      </c>
      <c r="AT169" s="151" t="s">
        <v>117</v>
      </c>
      <c r="AU169" s="151" t="s">
        <v>81</v>
      </c>
      <c r="AY169" s="17" t="s">
        <v>114</v>
      </c>
      <c r="BE169" s="152">
        <f>IF(N169="základní",J169,0)</f>
        <v>0</v>
      </c>
      <c r="BF169" s="152">
        <f>IF(N169="snížená",J169,0)</f>
        <v>0</v>
      </c>
      <c r="BG169" s="152">
        <f>IF(N169="zákl. přenesená",J169,0)</f>
        <v>0</v>
      </c>
      <c r="BH169" s="152">
        <f>IF(N169="sníž. přenesená",J169,0)</f>
        <v>0</v>
      </c>
      <c r="BI169" s="152">
        <f>IF(N169="nulová",J169,0)</f>
        <v>0</v>
      </c>
      <c r="BJ169" s="17" t="s">
        <v>79</v>
      </c>
      <c r="BK169" s="152">
        <f>ROUND(I169*H169,2)</f>
        <v>0</v>
      </c>
      <c r="BL169" s="17" t="s">
        <v>122</v>
      </c>
      <c r="BM169" s="151" t="s">
        <v>350</v>
      </c>
    </row>
    <row r="170" spans="2:47" s="1" customFormat="1" ht="39">
      <c r="B170" s="32"/>
      <c r="D170" s="153" t="s">
        <v>132</v>
      </c>
      <c r="F170" s="154" t="s">
        <v>336</v>
      </c>
      <c r="I170" s="84"/>
      <c r="L170" s="32"/>
      <c r="M170" s="155"/>
      <c r="N170" s="52"/>
      <c r="O170" s="52"/>
      <c r="P170" s="52"/>
      <c r="Q170" s="52"/>
      <c r="R170" s="52"/>
      <c r="S170" s="52"/>
      <c r="T170" s="53"/>
      <c r="AT170" s="17" t="s">
        <v>132</v>
      </c>
      <c r="AU170" s="17" t="s">
        <v>81</v>
      </c>
    </row>
    <row r="171" spans="2:65" s="1" customFormat="1" ht="16.5" customHeight="1">
      <c r="B171" s="139"/>
      <c r="C171" s="140" t="s">
        <v>351</v>
      </c>
      <c r="D171" s="140" t="s">
        <v>117</v>
      </c>
      <c r="E171" s="141" t="s">
        <v>352</v>
      </c>
      <c r="F171" s="142" t="s">
        <v>353</v>
      </c>
      <c r="G171" s="143" t="s">
        <v>120</v>
      </c>
      <c r="H171" s="144">
        <v>2</v>
      </c>
      <c r="I171" s="145"/>
      <c r="J171" s="146">
        <f aca="true" t="shared" si="30" ref="J171:J182">ROUND(I171*H171,2)</f>
        <v>0</v>
      </c>
      <c r="K171" s="142" t="s">
        <v>121</v>
      </c>
      <c r="L171" s="32"/>
      <c r="M171" s="147" t="s">
        <v>3</v>
      </c>
      <c r="N171" s="148" t="s">
        <v>42</v>
      </c>
      <c r="O171" s="52"/>
      <c r="P171" s="149">
        <f aca="true" t="shared" si="31" ref="P171:P182">O171*H171</f>
        <v>0</v>
      </c>
      <c r="Q171" s="149">
        <v>0.00011</v>
      </c>
      <c r="R171" s="149">
        <f aca="true" t="shared" si="32" ref="R171:R182">Q171*H171</f>
        <v>0.00022</v>
      </c>
      <c r="S171" s="149">
        <v>0</v>
      </c>
      <c r="T171" s="150">
        <f aca="true" t="shared" si="33" ref="T171:T182">S171*H171</f>
        <v>0</v>
      </c>
      <c r="AR171" s="151" t="s">
        <v>122</v>
      </c>
      <c r="AT171" s="151" t="s">
        <v>117</v>
      </c>
      <c r="AU171" s="151" t="s">
        <v>81</v>
      </c>
      <c r="AY171" s="17" t="s">
        <v>114</v>
      </c>
      <c r="BE171" s="152">
        <f aca="true" t="shared" si="34" ref="BE171:BE182">IF(N171="základní",J171,0)</f>
        <v>0</v>
      </c>
      <c r="BF171" s="152">
        <f aca="true" t="shared" si="35" ref="BF171:BF182">IF(N171="snížená",J171,0)</f>
        <v>0</v>
      </c>
      <c r="BG171" s="152">
        <f aca="true" t="shared" si="36" ref="BG171:BG182">IF(N171="zákl. přenesená",J171,0)</f>
        <v>0</v>
      </c>
      <c r="BH171" s="152">
        <f aca="true" t="shared" si="37" ref="BH171:BH182">IF(N171="sníž. přenesená",J171,0)</f>
        <v>0</v>
      </c>
      <c r="BI171" s="152">
        <f aca="true" t="shared" si="38" ref="BI171:BI182">IF(N171="nulová",J171,0)</f>
        <v>0</v>
      </c>
      <c r="BJ171" s="17" t="s">
        <v>79</v>
      </c>
      <c r="BK171" s="152">
        <f aca="true" t="shared" si="39" ref="BK171:BK182">ROUND(I171*H171,2)</f>
        <v>0</v>
      </c>
      <c r="BL171" s="17" t="s">
        <v>122</v>
      </c>
      <c r="BM171" s="151" t="s">
        <v>354</v>
      </c>
    </row>
    <row r="172" spans="2:65" s="1" customFormat="1" ht="16.5" customHeight="1">
      <c r="B172" s="139"/>
      <c r="C172" s="140" t="s">
        <v>355</v>
      </c>
      <c r="D172" s="140" t="s">
        <v>117</v>
      </c>
      <c r="E172" s="141" t="s">
        <v>356</v>
      </c>
      <c r="F172" s="142" t="s">
        <v>357</v>
      </c>
      <c r="G172" s="143" t="s">
        <v>120</v>
      </c>
      <c r="H172" s="144">
        <v>12</v>
      </c>
      <c r="I172" s="145"/>
      <c r="J172" s="146">
        <f t="shared" si="30"/>
        <v>0</v>
      </c>
      <c r="K172" s="142" t="s">
        <v>121</v>
      </c>
      <c r="L172" s="32"/>
      <c r="M172" s="147" t="s">
        <v>3</v>
      </c>
      <c r="N172" s="148" t="s">
        <v>42</v>
      </c>
      <c r="O172" s="52"/>
      <c r="P172" s="149">
        <f t="shared" si="31"/>
        <v>0</v>
      </c>
      <c r="Q172" s="149">
        <v>0.00024</v>
      </c>
      <c r="R172" s="149">
        <f t="shared" si="32"/>
        <v>0.00288</v>
      </c>
      <c r="S172" s="149">
        <v>0</v>
      </c>
      <c r="T172" s="150">
        <f t="shared" si="33"/>
        <v>0</v>
      </c>
      <c r="AR172" s="151" t="s">
        <v>122</v>
      </c>
      <c r="AT172" s="151" t="s">
        <v>117</v>
      </c>
      <c r="AU172" s="151" t="s">
        <v>81</v>
      </c>
      <c r="AY172" s="17" t="s">
        <v>114</v>
      </c>
      <c r="BE172" s="152">
        <f t="shared" si="34"/>
        <v>0</v>
      </c>
      <c r="BF172" s="152">
        <f t="shared" si="35"/>
        <v>0</v>
      </c>
      <c r="BG172" s="152">
        <f t="shared" si="36"/>
        <v>0</v>
      </c>
      <c r="BH172" s="152">
        <f t="shared" si="37"/>
        <v>0</v>
      </c>
      <c r="BI172" s="152">
        <f t="shared" si="38"/>
        <v>0</v>
      </c>
      <c r="BJ172" s="17" t="s">
        <v>79</v>
      </c>
      <c r="BK172" s="152">
        <f t="shared" si="39"/>
        <v>0</v>
      </c>
      <c r="BL172" s="17" t="s">
        <v>122</v>
      </c>
      <c r="BM172" s="151" t="s">
        <v>358</v>
      </c>
    </row>
    <row r="173" spans="2:65" s="1" customFormat="1" ht="16.5" customHeight="1">
      <c r="B173" s="139"/>
      <c r="C173" s="140" t="s">
        <v>359</v>
      </c>
      <c r="D173" s="140" t="s">
        <v>117</v>
      </c>
      <c r="E173" s="141" t="s">
        <v>360</v>
      </c>
      <c r="F173" s="142" t="s">
        <v>361</v>
      </c>
      <c r="G173" s="143" t="s">
        <v>120</v>
      </c>
      <c r="H173" s="144">
        <v>6</v>
      </c>
      <c r="I173" s="145"/>
      <c r="J173" s="146">
        <f t="shared" si="30"/>
        <v>0</v>
      </c>
      <c r="K173" s="142" t="s">
        <v>121</v>
      </c>
      <c r="L173" s="32"/>
      <c r="M173" s="147" t="s">
        <v>3</v>
      </c>
      <c r="N173" s="148" t="s">
        <v>42</v>
      </c>
      <c r="O173" s="52"/>
      <c r="P173" s="149">
        <f t="shared" si="31"/>
        <v>0</v>
      </c>
      <c r="Q173" s="149">
        <v>0.00022</v>
      </c>
      <c r="R173" s="149">
        <f t="shared" si="32"/>
        <v>0.00132</v>
      </c>
      <c r="S173" s="149">
        <v>0</v>
      </c>
      <c r="T173" s="150">
        <f t="shared" si="33"/>
        <v>0</v>
      </c>
      <c r="AR173" s="151" t="s">
        <v>122</v>
      </c>
      <c r="AT173" s="151" t="s">
        <v>117</v>
      </c>
      <c r="AU173" s="151" t="s">
        <v>81</v>
      </c>
      <c r="AY173" s="17" t="s">
        <v>114</v>
      </c>
      <c r="BE173" s="152">
        <f t="shared" si="34"/>
        <v>0</v>
      </c>
      <c r="BF173" s="152">
        <f t="shared" si="35"/>
        <v>0</v>
      </c>
      <c r="BG173" s="152">
        <f t="shared" si="36"/>
        <v>0</v>
      </c>
      <c r="BH173" s="152">
        <f t="shared" si="37"/>
        <v>0</v>
      </c>
      <c r="BI173" s="152">
        <f t="shared" si="38"/>
        <v>0</v>
      </c>
      <c r="BJ173" s="17" t="s">
        <v>79</v>
      </c>
      <c r="BK173" s="152">
        <f t="shared" si="39"/>
        <v>0</v>
      </c>
      <c r="BL173" s="17" t="s">
        <v>122</v>
      </c>
      <c r="BM173" s="151" t="s">
        <v>362</v>
      </c>
    </row>
    <row r="174" spans="2:65" s="1" customFormat="1" ht="16.5" customHeight="1">
      <c r="B174" s="139"/>
      <c r="C174" s="140" t="s">
        <v>363</v>
      </c>
      <c r="D174" s="140" t="s">
        <v>117</v>
      </c>
      <c r="E174" s="141" t="s">
        <v>364</v>
      </c>
      <c r="F174" s="142" t="s">
        <v>365</v>
      </c>
      <c r="G174" s="143" t="s">
        <v>120</v>
      </c>
      <c r="H174" s="144">
        <v>1</v>
      </c>
      <c r="I174" s="145"/>
      <c r="J174" s="146">
        <f t="shared" si="30"/>
        <v>0</v>
      </c>
      <c r="K174" s="142" t="s">
        <v>121</v>
      </c>
      <c r="L174" s="32"/>
      <c r="M174" s="147" t="s">
        <v>3</v>
      </c>
      <c r="N174" s="148" t="s">
        <v>42</v>
      </c>
      <c r="O174" s="52"/>
      <c r="P174" s="149">
        <f t="shared" si="31"/>
        <v>0</v>
      </c>
      <c r="Q174" s="149">
        <v>0.00033</v>
      </c>
      <c r="R174" s="149">
        <f t="shared" si="32"/>
        <v>0.00033</v>
      </c>
      <c r="S174" s="149">
        <v>0</v>
      </c>
      <c r="T174" s="150">
        <f t="shared" si="33"/>
        <v>0</v>
      </c>
      <c r="AR174" s="151" t="s">
        <v>122</v>
      </c>
      <c r="AT174" s="151" t="s">
        <v>117</v>
      </c>
      <c r="AU174" s="151" t="s">
        <v>81</v>
      </c>
      <c r="AY174" s="17" t="s">
        <v>114</v>
      </c>
      <c r="BE174" s="152">
        <f t="shared" si="34"/>
        <v>0</v>
      </c>
      <c r="BF174" s="152">
        <f t="shared" si="35"/>
        <v>0</v>
      </c>
      <c r="BG174" s="152">
        <f t="shared" si="36"/>
        <v>0</v>
      </c>
      <c r="BH174" s="152">
        <f t="shared" si="37"/>
        <v>0</v>
      </c>
      <c r="BI174" s="152">
        <f t="shared" si="38"/>
        <v>0</v>
      </c>
      <c r="BJ174" s="17" t="s">
        <v>79</v>
      </c>
      <c r="BK174" s="152">
        <f t="shared" si="39"/>
        <v>0</v>
      </c>
      <c r="BL174" s="17" t="s">
        <v>122</v>
      </c>
      <c r="BM174" s="151" t="s">
        <v>366</v>
      </c>
    </row>
    <row r="175" spans="2:65" s="1" customFormat="1" ht="16.5" customHeight="1">
      <c r="B175" s="139"/>
      <c r="C175" s="140" t="s">
        <v>367</v>
      </c>
      <c r="D175" s="140" t="s">
        <v>117</v>
      </c>
      <c r="E175" s="141" t="s">
        <v>368</v>
      </c>
      <c r="F175" s="142" t="s">
        <v>369</v>
      </c>
      <c r="G175" s="143" t="s">
        <v>120</v>
      </c>
      <c r="H175" s="144">
        <v>1</v>
      </c>
      <c r="I175" s="145"/>
      <c r="J175" s="146">
        <f t="shared" si="30"/>
        <v>0</v>
      </c>
      <c r="K175" s="142" t="s">
        <v>121</v>
      </c>
      <c r="L175" s="32"/>
      <c r="M175" s="147" t="s">
        <v>3</v>
      </c>
      <c r="N175" s="148" t="s">
        <v>42</v>
      </c>
      <c r="O175" s="52"/>
      <c r="P175" s="149">
        <f t="shared" si="31"/>
        <v>0</v>
      </c>
      <c r="Q175" s="149">
        <v>0.00057</v>
      </c>
      <c r="R175" s="149">
        <f t="shared" si="32"/>
        <v>0.00057</v>
      </c>
      <c r="S175" s="149">
        <v>0</v>
      </c>
      <c r="T175" s="150">
        <f t="shared" si="33"/>
        <v>0</v>
      </c>
      <c r="AR175" s="151" t="s">
        <v>122</v>
      </c>
      <c r="AT175" s="151" t="s">
        <v>117</v>
      </c>
      <c r="AU175" s="151" t="s">
        <v>81</v>
      </c>
      <c r="AY175" s="17" t="s">
        <v>114</v>
      </c>
      <c r="BE175" s="152">
        <f t="shared" si="34"/>
        <v>0</v>
      </c>
      <c r="BF175" s="152">
        <f t="shared" si="35"/>
        <v>0</v>
      </c>
      <c r="BG175" s="152">
        <f t="shared" si="36"/>
        <v>0</v>
      </c>
      <c r="BH175" s="152">
        <f t="shared" si="37"/>
        <v>0</v>
      </c>
      <c r="BI175" s="152">
        <f t="shared" si="38"/>
        <v>0</v>
      </c>
      <c r="BJ175" s="17" t="s">
        <v>79</v>
      </c>
      <c r="BK175" s="152">
        <f t="shared" si="39"/>
        <v>0</v>
      </c>
      <c r="BL175" s="17" t="s">
        <v>122</v>
      </c>
      <c r="BM175" s="151" t="s">
        <v>370</v>
      </c>
    </row>
    <row r="176" spans="2:65" s="1" customFormat="1" ht="16.5" customHeight="1">
      <c r="B176" s="139"/>
      <c r="C176" s="140" t="s">
        <v>371</v>
      </c>
      <c r="D176" s="140" t="s">
        <v>117</v>
      </c>
      <c r="E176" s="141" t="s">
        <v>372</v>
      </c>
      <c r="F176" s="142" t="s">
        <v>373</v>
      </c>
      <c r="G176" s="143" t="s">
        <v>120</v>
      </c>
      <c r="H176" s="144">
        <v>2</v>
      </c>
      <c r="I176" s="145"/>
      <c r="J176" s="146">
        <f t="shared" si="30"/>
        <v>0</v>
      </c>
      <c r="K176" s="142" t="s">
        <v>121</v>
      </c>
      <c r="L176" s="32"/>
      <c r="M176" s="147" t="s">
        <v>3</v>
      </c>
      <c r="N176" s="148" t="s">
        <v>42</v>
      </c>
      <c r="O176" s="52"/>
      <c r="P176" s="149">
        <f t="shared" si="31"/>
        <v>0</v>
      </c>
      <c r="Q176" s="149">
        <v>7E-05</v>
      </c>
      <c r="R176" s="149">
        <f t="shared" si="32"/>
        <v>0.00014</v>
      </c>
      <c r="S176" s="149">
        <v>0</v>
      </c>
      <c r="T176" s="150">
        <f t="shared" si="33"/>
        <v>0</v>
      </c>
      <c r="AR176" s="151" t="s">
        <v>122</v>
      </c>
      <c r="AT176" s="151" t="s">
        <v>117</v>
      </c>
      <c r="AU176" s="151" t="s">
        <v>81</v>
      </c>
      <c r="AY176" s="17" t="s">
        <v>114</v>
      </c>
      <c r="BE176" s="152">
        <f t="shared" si="34"/>
        <v>0</v>
      </c>
      <c r="BF176" s="152">
        <f t="shared" si="35"/>
        <v>0</v>
      </c>
      <c r="BG176" s="152">
        <f t="shared" si="36"/>
        <v>0</v>
      </c>
      <c r="BH176" s="152">
        <f t="shared" si="37"/>
        <v>0</v>
      </c>
      <c r="BI176" s="152">
        <f t="shared" si="38"/>
        <v>0</v>
      </c>
      <c r="BJ176" s="17" t="s">
        <v>79</v>
      </c>
      <c r="BK176" s="152">
        <f t="shared" si="39"/>
        <v>0</v>
      </c>
      <c r="BL176" s="17" t="s">
        <v>122</v>
      </c>
      <c r="BM176" s="151" t="s">
        <v>374</v>
      </c>
    </row>
    <row r="177" spans="2:65" s="1" customFormat="1" ht="16.5" customHeight="1">
      <c r="B177" s="139"/>
      <c r="C177" s="140" t="s">
        <v>375</v>
      </c>
      <c r="D177" s="140" t="s">
        <v>117</v>
      </c>
      <c r="E177" s="141" t="s">
        <v>376</v>
      </c>
      <c r="F177" s="142" t="s">
        <v>377</v>
      </c>
      <c r="G177" s="143" t="s">
        <v>120</v>
      </c>
      <c r="H177" s="144">
        <v>2</v>
      </c>
      <c r="I177" s="145"/>
      <c r="J177" s="146">
        <f t="shared" si="30"/>
        <v>0</v>
      </c>
      <c r="K177" s="142" t="s">
        <v>121</v>
      </c>
      <c r="L177" s="32"/>
      <c r="M177" s="147" t="s">
        <v>3</v>
      </c>
      <c r="N177" s="148" t="s">
        <v>42</v>
      </c>
      <c r="O177" s="52"/>
      <c r="P177" s="149">
        <f t="shared" si="31"/>
        <v>0</v>
      </c>
      <c r="Q177" s="149">
        <v>6E-05</v>
      </c>
      <c r="R177" s="149">
        <f t="shared" si="32"/>
        <v>0.00012</v>
      </c>
      <c r="S177" s="149">
        <v>0</v>
      </c>
      <c r="T177" s="150">
        <f t="shared" si="33"/>
        <v>0</v>
      </c>
      <c r="AR177" s="151" t="s">
        <v>122</v>
      </c>
      <c r="AT177" s="151" t="s">
        <v>117</v>
      </c>
      <c r="AU177" s="151" t="s">
        <v>81</v>
      </c>
      <c r="AY177" s="17" t="s">
        <v>114</v>
      </c>
      <c r="BE177" s="152">
        <f t="shared" si="34"/>
        <v>0</v>
      </c>
      <c r="BF177" s="152">
        <f t="shared" si="35"/>
        <v>0</v>
      </c>
      <c r="BG177" s="152">
        <f t="shared" si="36"/>
        <v>0</v>
      </c>
      <c r="BH177" s="152">
        <f t="shared" si="37"/>
        <v>0</v>
      </c>
      <c r="BI177" s="152">
        <f t="shared" si="38"/>
        <v>0</v>
      </c>
      <c r="BJ177" s="17" t="s">
        <v>79</v>
      </c>
      <c r="BK177" s="152">
        <f t="shared" si="39"/>
        <v>0</v>
      </c>
      <c r="BL177" s="17" t="s">
        <v>122</v>
      </c>
      <c r="BM177" s="151" t="s">
        <v>378</v>
      </c>
    </row>
    <row r="178" spans="2:65" s="1" customFormat="1" ht="16.5" customHeight="1">
      <c r="B178" s="139"/>
      <c r="C178" s="140" t="s">
        <v>379</v>
      </c>
      <c r="D178" s="140" t="s">
        <v>117</v>
      </c>
      <c r="E178" s="141" t="s">
        <v>380</v>
      </c>
      <c r="F178" s="142" t="s">
        <v>381</v>
      </c>
      <c r="G178" s="143" t="s">
        <v>120</v>
      </c>
      <c r="H178" s="144">
        <v>2</v>
      </c>
      <c r="I178" s="145"/>
      <c r="J178" s="146">
        <f t="shared" si="30"/>
        <v>0</v>
      </c>
      <c r="K178" s="142" t="s">
        <v>121</v>
      </c>
      <c r="L178" s="32"/>
      <c r="M178" s="147" t="s">
        <v>3</v>
      </c>
      <c r="N178" s="148" t="s">
        <v>42</v>
      </c>
      <c r="O178" s="52"/>
      <c r="P178" s="149">
        <f t="shared" si="31"/>
        <v>0</v>
      </c>
      <c r="Q178" s="149">
        <v>0</v>
      </c>
      <c r="R178" s="149">
        <f t="shared" si="32"/>
        <v>0</v>
      </c>
      <c r="S178" s="149">
        <v>0</v>
      </c>
      <c r="T178" s="150">
        <f t="shared" si="33"/>
        <v>0</v>
      </c>
      <c r="AR178" s="151" t="s">
        <v>122</v>
      </c>
      <c r="AT178" s="151" t="s">
        <v>117</v>
      </c>
      <c r="AU178" s="151" t="s">
        <v>81</v>
      </c>
      <c r="AY178" s="17" t="s">
        <v>114</v>
      </c>
      <c r="BE178" s="152">
        <f t="shared" si="34"/>
        <v>0</v>
      </c>
      <c r="BF178" s="152">
        <f t="shared" si="35"/>
        <v>0</v>
      </c>
      <c r="BG178" s="152">
        <f t="shared" si="36"/>
        <v>0</v>
      </c>
      <c r="BH178" s="152">
        <f t="shared" si="37"/>
        <v>0</v>
      </c>
      <c r="BI178" s="152">
        <f t="shared" si="38"/>
        <v>0</v>
      </c>
      <c r="BJ178" s="17" t="s">
        <v>79</v>
      </c>
      <c r="BK178" s="152">
        <f t="shared" si="39"/>
        <v>0</v>
      </c>
      <c r="BL178" s="17" t="s">
        <v>122</v>
      </c>
      <c r="BM178" s="151" t="s">
        <v>382</v>
      </c>
    </row>
    <row r="179" spans="2:65" s="1" customFormat="1" ht="16.5" customHeight="1">
      <c r="B179" s="139"/>
      <c r="C179" s="140" t="s">
        <v>383</v>
      </c>
      <c r="D179" s="140" t="s">
        <v>117</v>
      </c>
      <c r="E179" s="141" t="s">
        <v>384</v>
      </c>
      <c r="F179" s="142" t="s">
        <v>385</v>
      </c>
      <c r="G179" s="143" t="s">
        <v>120</v>
      </c>
      <c r="H179" s="144">
        <v>2</v>
      </c>
      <c r="I179" s="145"/>
      <c r="J179" s="146">
        <f t="shared" si="30"/>
        <v>0</v>
      </c>
      <c r="K179" s="142" t="s">
        <v>121</v>
      </c>
      <c r="L179" s="32"/>
      <c r="M179" s="147" t="s">
        <v>3</v>
      </c>
      <c r="N179" s="148" t="s">
        <v>42</v>
      </c>
      <c r="O179" s="52"/>
      <c r="P179" s="149">
        <f t="shared" si="31"/>
        <v>0</v>
      </c>
      <c r="Q179" s="149">
        <v>0.00034</v>
      </c>
      <c r="R179" s="149">
        <f t="shared" si="32"/>
        <v>0.00068</v>
      </c>
      <c r="S179" s="149">
        <v>0</v>
      </c>
      <c r="T179" s="150">
        <f t="shared" si="33"/>
        <v>0</v>
      </c>
      <c r="AR179" s="151" t="s">
        <v>122</v>
      </c>
      <c r="AT179" s="151" t="s">
        <v>117</v>
      </c>
      <c r="AU179" s="151" t="s">
        <v>81</v>
      </c>
      <c r="AY179" s="17" t="s">
        <v>114</v>
      </c>
      <c r="BE179" s="152">
        <f t="shared" si="34"/>
        <v>0</v>
      </c>
      <c r="BF179" s="152">
        <f t="shared" si="35"/>
        <v>0</v>
      </c>
      <c r="BG179" s="152">
        <f t="shared" si="36"/>
        <v>0</v>
      </c>
      <c r="BH179" s="152">
        <f t="shared" si="37"/>
        <v>0</v>
      </c>
      <c r="BI179" s="152">
        <f t="shared" si="38"/>
        <v>0</v>
      </c>
      <c r="BJ179" s="17" t="s">
        <v>79</v>
      </c>
      <c r="BK179" s="152">
        <f t="shared" si="39"/>
        <v>0</v>
      </c>
      <c r="BL179" s="17" t="s">
        <v>122</v>
      </c>
      <c r="BM179" s="151" t="s">
        <v>386</v>
      </c>
    </row>
    <row r="180" spans="2:65" s="1" customFormat="1" ht="16.5" customHeight="1">
      <c r="B180" s="139"/>
      <c r="C180" s="140" t="s">
        <v>387</v>
      </c>
      <c r="D180" s="140" t="s">
        <v>117</v>
      </c>
      <c r="E180" s="141" t="s">
        <v>388</v>
      </c>
      <c r="F180" s="142" t="s">
        <v>389</v>
      </c>
      <c r="G180" s="143" t="s">
        <v>120</v>
      </c>
      <c r="H180" s="144">
        <v>2</v>
      </c>
      <c r="I180" s="145"/>
      <c r="J180" s="146">
        <f t="shared" si="30"/>
        <v>0</v>
      </c>
      <c r="K180" s="142" t="s">
        <v>121</v>
      </c>
      <c r="L180" s="32"/>
      <c r="M180" s="147" t="s">
        <v>3</v>
      </c>
      <c r="N180" s="148" t="s">
        <v>42</v>
      </c>
      <c r="O180" s="52"/>
      <c r="P180" s="149">
        <f t="shared" si="31"/>
        <v>0</v>
      </c>
      <c r="Q180" s="149">
        <v>0.0005</v>
      </c>
      <c r="R180" s="149">
        <f t="shared" si="32"/>
        <v>0.001</v>
      </c>
      <c r="S180" s="149">
        <v>0</v>
      </c>
      <c r="T180" s="150">
        <f t="shared" si="33"/>
        <v>0</v>
      </c>
      <c r="AR180" s="151" t="s">
        <v>122</v>
      </c>
      <c r="AT180" s="151" t="s">
        <v>117</v>
      </c>
      <c r="AU180" s="151" t="s">
        <v>81</v>
      </c>
      <c r="AY180" s="17" t="s">
        <v>114</v>
      </c>
      <c r="BE180" s="152">
        <f t="shared" si="34"/>
        <v>0</v>
      </c>
      <c r="BF180" s="152">
        <f t="shared" si="35"/>
        <v>0</v>
      </c>
      <c r="BG180" s="152">
        <f t="shared" si="36"/>
        <v>0</v>
      </c>
      <c r="BH180" s="152">
        <f t="shared" si="37"/>
        <v>0</v>
      </c>
      <c r="BI180" s="152">
        <f t="shared" si="38"/>
        <v>0</v>
      </c>
      <c r="BJ180" s="17" t="s">
        <v>79</v>
      </c>
      <c r="BK180" s="152">
        <f t="shared" si="39"/>
        <v>0</v>
      </c>
      <c r="BL180" s="17" t="s">
        <v>122</v>
      </c>
      <c r="BM180" s="151" t="s">
        <v>390</v>
      </c>
    </row>
    <row r="181" spans="2:65" s="1" customFormat="1" ht="16.5" customHeight="1">
      <c r="B181" s="139"/>
      <c r="C181" s="140" t="s">
        <v>391</v>
      </c>
      <c r="D181" s="140" t="s">
        <v>117</v>
      </c>
      <c r="E181" s="141" t="s">
        <v>392</v>
      </c>
      <c r="F181" s="142" t="s">
        <v>393</v>
      </c>
      <c r="G181" s="143" t="s">
        <v>120</v>
      </c>
      <c r="H181" s="144">
        <v>4</v>
      </c>
      <c r="I181" s="145"/>
      <c r="J181" s="146">
        <f t="shared" si="30"/>
        <v>0</v>
      </c>
      <c r="K181" s="142" t="s">
        <v>121</v>
      </c>
      <c r="L181" s="32"/>
      <c r="M181" s="147" t="s">
        <v>3</v>
      </c>
      <c r="N181" s="148" t="s">
        <v>42</v>
      </c>
      <c r="O181" s="52"/>
      <c r="P181" s="149">
        <f t="shared" si="31"/>
        <v>0</v>
      </c>
      <c r="Q181" s="149">
        <v>0.00057</v>
      </c>
      <c r="R181" s="149">
        <f t="shared" si="32"/>
        <v>0.00228</v>
      </c>
      <c r="S181" s="149">
        <v>0</v>
      </c>
      <c r="T181" s="150">
        <f t="shared" si="33"/>
        <v>0</v>
      </c>
      <c r="AR181" s="151" t="s">
        <v>122</v>
      </c>
      <c r="AT181" s="151" t="s">
        <v>117</v>
      </c>
      <c r="AU181" s="151" t="s">
        <v>81</v>
      </c>
      <c r="AY181" s="17" t="s">
        <v>114</v>
      </c>
      <c r="BE181" s="152">
        <f t="shared" si="34"/>
        <v>0</v>
      </c>
      <c r="BF181" s="152">
        <f t="shared" si="35"/>
        <v>0</v>
      </c>
      <c r="BG181" s="152">
        <f t="shared" si="36"/>
        <v>0</v>
      </c>
      <c r="BH181" s="152">
        <f t="shared" si="37"/>
        <v>0</v>
      </c>
      <c r="BI181" s="152">
        <f t="shared" si="38"/>
        <v>0</v>
      </c>
      <c r="BJ181" s="17" t="s">
        <v>79</v>
      </c>
      <c r="BK181" s="152">
        <f t="shared" si="39"/>
        <v>0</v>
      </c>
      <c r="BL181" s="17" t="s">
        <v>122</v>
      </c>
      <c r="BM181" s="151" t="s">
        <v>394</v>
      </c>
    </row>
    <row r="182" spans="2:65" s="1" customFormat="1" ht="16.5" customHeight="1">
      <c r="B182" s="139"/>
      <c r="C182" s="140" t="s">
        <v>395</v>
      </c>
      <c r="D182" s="140" t="s">
        <v>117</v>
      </c>
      <c r="E182" s="141" t="s">
        <v>396</v>
      </c>
      <c r="F182" s="142" t="s">
        <v>397</v>
      </c>
      <c r="G182" s="143" t="s">
        <v>120</v>
      </c>
      <c r="H182" s="144">
        <v>6</v>
      </c>
      <c r="I182" s="145"/>
      <c r="J182" s="146">
        <f t="shared" si="30"/>
        <v>0</v>
      </c>
      <c r="K182" s="142" t="s">
        <v>121</v>
      </c>
      <c r="L182" s="32"/>
      <c r="M182" s="147" t="s">
        <v>3</v>
      </c>
      <c r="N182" s="148" t="s">
        <v>42</v>
      </c>
      <c r="O182" s="52"/>
      <c r="P182" s="149">
        <f t="shared" si="31"/>
        <v>0</v>
      </c>
      <c r="Q182" s="149">
        <v>0.00024</v>
      </c>
      <c r="R182" s="149">
        <f t="shared" si="32"/>
        <v>0.00144</v>
      </c>
      <c r="S182" s="149">
        <v>0</v>
      </c>
      <c r="T182" s="150">
        <f t="shared" si="33"/>
        <v>0</v>
      </c>
      <c r="AR182" s="151" t="s">
        <v>122</v>
      </c>
      <c r="AT182" s="151" t="s">
        <v>117</v>
      </c>
      <c r="AU182" s="151" t="s">
        <v>81</v>
      </c>
      <c r="AY182" s="17" t="s">
        <v>114</v>
      </c>
      <c r="BE182" s="152">
        <f t="shared" si="34"/>
        <v>0</v>
      </c>
      <c r="BF182" s="152">
        <f t="shared" si="35"/>
        <v>0</v>
      </c>
      <c r="BG182" s="152">
        <f t="shared" si="36"/>
        <v>0</v>
      </c>
      <c r="BH182" s="152">
        <f t="shared" si="37"/>
        <v>0</v>
      </c>
      <c r="BI182" s="152">
        <f t="shared" si="38"/>
        <v>0</v>
      </c>
      <c r="BJ182" s="17" t="s">
        <v>79</v>
      </c>
      <c r="BK182" s="152">
        <f t="shared" si="39"/>
        <v>0</v>
      </c>
      <c r="BL182" s="17" t="s">
        <v>122</v>
      </c>
      <c r="BM182" s="151" t="s">
        <v>398</v>
      </c>
    </row>
    <row r="183" spans="2:47" s="1" customFormat="1" ht="39">
      <c r="B183" s="32"/>
      <c r="D183" s="153" t="s">
        <v>132</v>
      </c>
      <c r="F183" s="154" t="s">
        <v>399</v>
      </c>
      <c r="I183" s="84"/>
      <c r="L183" s="32"/>
      <c r="M183" s="155"/>
      <c r="N183" s="52"/>
      <c r="O183" s="52"/>
      <c r="P183" s="52"/>
      <c r="Q183" s="52"/>
      <c r="R183" s="52"/>
      <c r="S183" s="52"/>
      <c r="T183" s="53"/>
      <c r="AT183" s="17" t="s">
        <v>132</v>
      </c>
      <c r="AU183" s="17" t="s">
        <v>81</v>
      </c>
    </row>
    <row r="184" spans="2:65" s="1" customFormat="1" ht="24" customHeight="1">
      <c r="B184" s="139"/>
      <c r="C184" s="140" t="s">
        <v>400</v>
      </c>
      <c r="D184" s="140" t="s">
        <v>117</v>
      </c>
      <c r="E184" s="141" t="s">
        <v>401</v>
      </c>
      <c r="F184" s="142" t="s">
        <v>402</v>
      </c>
      <c r="G184" s="143" t="s">
        <v>193</v>
      </c>
      <c r="H184" s="144">
        <v>0.02</v>
      </c>
      <c r="I184" s="145"/>
      <c r="J184" s="146">
        <f>ROUND(I184*H184,2)</f>
        <v>0</v>
      </c>
      <c r="K184" s="142" t="s">
        <v>121</v>
      </c>
      <c r="L184" s="32"/>
      <c r="M184" s="147" t="s">
        <v>3</v>
      </c>
      <c r="N184" s="148" t="s">
        <v>42</v>
      </c>
      <c r="O184" s="52"/>
      <c r="P184" s="149">
        <f>O184*H184</f>
        <v>0</v>
      </c>
      <c r="Q184" s="149">
        <v>0</v>
      </c>
      <c r="R184" s="149">
        <f>Q184*H184</f>
        <v>0</v>
      </c>
      <c r="S184" s="149">
        <v>0</v>
      </c>
      <c r="T184" s="150">
        <f>S184*H184</f>
        <v>0</v>
      </c>
      <c r="AR184" s="151" t="s">
        <v>122</v>
      </c>
      <c r="AT184" s="151" t="s">
        <v>117</v>
      </c>
      <c r="AU184" s="151" t="s">
        <v>81</v>
      </c>
      <c r="AY184" s="17" t="s">
        <v>114</v>
      </c>
      <c r="BE184" s="152">
        <f>IF(N184="základní",J184,0)</f>
        <v>0</v>
      </c>
      <c r="BF184" s="152">
        <f>IF(N184="snížená",J184,0)</f>
        <v>0</v>
      </c>
      <c r="BG184" s="152">
        <f>IF(N184="zákl. přenesená",J184,0)</f>
        <v>0</v>
      </c>
      <c r="BH184" s="152">
        <f>IF(N184="sníž. přenesená",J184,0)</f>
        <v>0</v>
      </c>
      <c r="BI184" s="152">
        <f>IF(N184="nulová",J184,0)</f>
        <v>0</v>
      </c>
      <c r="BJ184" s="17" t="s">
        <v>79</v>
      </c>
      <c r="BK184" s="152">
        <f>ROUND(I184*H184,2)</f>
        <v>0</v>
      </c>
      <c r="BL184" s="17" t="s">
        <v>122</v>
      </c>
      <c r="BM184" s="151" t="s">
        <v>403</v>
      </c>
    </row>
    <row r="185" spans="2:47" s="1" customFormat="1" ht="78">
      <c r="B185" s="32"/>
      <c r="D185" s="153" t="s">
        <v>132</v>
      </c>
      <c r="F185" s="154" t="s">
        <v>404</v>
      </c>
      <c r="I185" s="84"/>
      <c r="L185" s="32"/>
      <c r="M185" s="155"/>
      <c r="N185" s="52"/>
      <c r="O185" s="52"/>
      <c r="P185" s="52"/>
      <c r="Q185" s="52"/>
      <c r="R185" s="52"/>
      <c r="S185" s="52"/>
      <c r="T185" s="53"/>
      <c r="AT185" s="17" t="s">
        <v>132</v>
      </c>
      <c r="AU185" s="17" t="s">
        <v>81</v>
      </c>
    </row>
    <row r="186" spans="2:63" s="11" customFormat="1" ht="22.9" customHeight="1">
      <c r="B186" s="126"/>
      <c r="D186" s="127" t="s">
        <v>70</v>
      </c>
      <c r="E186" s="137" t="s">
        <v>405</v>
      </c>
      <c r="F186" s="137" t="s">
        <v>406</v>
      </c>
      <c r="I186" s="129"/>
      <c r="J186" s="138">
        <f>BK186</f>
        <v>0</v>
      </c>
      <c r="L186" s="126"/>
      <c r="M186" s="131"/>
      <c r="N186" s="132"/>
      <c r="O186" s="132"/>
      <c r="P186" s="133">
        <f>SUM(P187:P202)</f>
        <v>0</v>
      </c>
      <c r="Q186" s="132"/>
      <c r="R186" s="133">
        <f>SUM(R187:R202)</f>
        <v>0.33626999999999996</v>
      </c>
      <c r="S186" s="132"/>
      <c r="T186" s="134">
        <f>SUM(T187:T202)</f>
        <v>0.34902</v>
      </c>
      <c r="AR186" s="127" t="s">
        <v>81</v>
      </c>
      <c r="AT186" s="135" t="s">
        <v>70</v>
      </c>
      <c r="AU186" s="135" t="s">
        <v>79</v>
      </c>
      <c r="AY186" s="127" t="s">
        <v>114</v>
      </c>
      <c r="BK186" s="136">
        <f>SUM(BK187:BK202)</f>
        <v>0</v>
      </c>
    </row>
    <row r="187" spans="2:65" s="1" customFormat="1" ht="24" customHeight="1">
      <c r="B187" s="139"/>
      <c r="C187" s="140" t="s">
        <v>407</v>
      </c>
      <c r="D187" s="140" t="s">
        <v>117</v>
      </c>
      <c r="E187" s="141" t="s">
        <v>408</v>
      </c>
      <c r="F187" s="142" t="s">
        <v>409</v>
      </c>
      <c r="G187" s="143" t="s">
        <v>120</v>
      </c>
      <c r="H187" s="144">
        <v>42</v>
      </c>
      <c r="I187" s="145"/>
      <c r="J187" s="146">
        <f>ROUND(I187*H187,2)</f>
        <v>0</v>
      </c>
      <c r="K187" s="142" t="s">
        <v>121</v>
      </c>
      <c r="L187" s="32"/>
      <c r="M187" s="147" t="s">
        <v>3</v>
      </c>
      <c r="N187" s="148" t="s">
        <v>42</v>
      </c>
      <c r="O187" s="52"/>
      <c r="P187" s="149">
        <f>O187*H187</f>
        <v>0</v>
      </c>
      <c r="Q187" s="149">
        <v>0</v>
      </c>
      <c r="R187" s="149">
        <f>Q187*H187</f>
        <v>0</v>
      </c>
      <c r="S187" s="149">
        <v>0</v>
      </c>
      <c r="T187" s="150">
        <f>S187*H187</f>
        <v>0</v>
      </c>
      <c r="AR187" s="151" t="s">
        <v>122</v>
      </c>
      <c r="AT187" s="151" t="s">
        <v>117</v>
      </c>
      <c r="AU187" s="151" t="s">
        <v>81</v>
      </c>
      <c r="AY187" s="17" t="s">
        <v>114</v>
      </c>
      <c r="BE187" s="152">
        <f>IF(N187="základní",J187,0)</f>
        <v>0</v>
      </c>
      <c r="BF187" s="152">
        <f>IF(N187="snížená",J187,0)</f>
        <v>0</v>
      </c>
      <c r="BG187" s="152">
        <f>IF(N187="zákl. přenesená",J187,0)</f>
        <v>0</v>
      </c>
      <c r="BH187" s="152">
        <f>IF(N187="sníž. přenesená",J187,0)</f>
        <v>0</v>
      </c>
      <c r="BI187" s="152">
        <f>IF(N187="nulová",J187,0)</f>
        <v>0</v>
      </c>
      <c r="BJ187" s="17" t="s">
        <v>79</v>
      </c>
      <c r="BK187" s="152">
        <f>ROUND(I187*H187,2)</f>
        <v>0</v>
      </c>
      <c r="BL187" s="17" t="s">
        <v>122</v>
      </c>
      <c r="BM187" s="151" t="s">
        <v>410</v>
      </c>
    </row>
    <row r="188" spans="2:65" s="1" customFormat="1" ht="24" customHeight="1">
      <c r="B188" s="139"/>
      <c r="C188" s="140" t="s">
        <v>411</v>
      </c>
      <c r="D188" s="140" t="s">
        <v>117</v>
      </c>
      <c r="E188" s="141" t="s">
        <v>412</v>
      </c>
      <c r="F188" s="142" t="s">
        <v>413</v>
      </c>
      <c r="G188" s="143" t="s">
        <v>120</v>
      </c>
      <c r="H188" s="144">
        <v>3</v>
      </c>
      <c r="I188" s="145"/>
      <c r="J188" s="146">
        <f>ROUND(I188*H188,2)</f>
        <v>0</v>
      </c>
      <c r="K188" s="142" t="s">
        <v>121</v>
      </c>
      <c r="L188" s="32"/>
      <c r="M188" s="147" t="s">
        <v>3</v>
      </c>
      <c r="N188" s="148" t="s">
        <v>42</v>
      </c>
      <c r="O188" s="52"/>
      <c r="P188" s="149">
        <f>O188*H188</f>
        <v>0</v>
      </c>
      <c r="Q188" s="149">
        <v>0.02229</v>
      </c>
      <c r="R188" s="149">
        <f>Q188*H188</f>
        <v>0.06687</v>
      </c>
      <c r="S188" s="149">
        <v>0</v>
      </c>
      <c r="T188" s="150">
        <f>S188*H188</f>
        <v>0</v>
      </c>
      <c r="AR188" s="151" t="s">
        <v>122</v>
      </c>
      <c r="AT188" s="151" t="s">
        <v>117</v>
      </c>
      <c r="AU188" s="151" t="s">
        <v>81</v>
      </c>
      <c r="AY188" s="17" t="s">
        <v>114</v>
      </c>
      <c r="BE188" s="152">
        <f>IF(N188="základní",J188,0)</f>
        <v>0</v>
      </c>
      <c r="BF188" s="152">
        <f>IF(N188="snížená",J188,0)</f>
        <v>0</v>
      </c>
      <c r="BG188" s="152">
        <f>IF(N188="zákl. přenesená",J188,0)</f>
        <v>0</v>
      </c>
      <c r="BH188" s="152">
        <f>IF(N188="sníž. přenesená",J188,0)</f>
        <v>0</v>
      </c>
      <c r="BI188" s="152">
        <f>IF(N188="nulová",J188,0)</f>
        <v>0</v>
      </c>
      <c r="BJ188" s="17" t="s">
        <v>79</v>
      </c>
      <c r="BK188" s="152">
        <f>ROUND(I188*H188,2)</f>
        <v>0</v>
      </c>
      <c r="BL188" s="17" t="s">
        <v>122</v>
      </c>
      <c r="BM188" s="151" t="s">
        <v>414</v>
      </c>
    </row>
    <row r="189" spans="2:47" s="1" customFormat="1" ht="29.25">
      <c r="B189" s="32"/>
      <c r="D189" s="153" t="s">
        <v>132</v>
      </c>
      <c r="F189" s="154" t="s">
        <v>415</v>
      </c>
      <c r="I189" s="84"/>
      <c r="L189" s="32"/>
      <c r="M189" s="155"/>
      <c r="N189" s="52"/>
      <c r="O189" s="52"/>
      <c r="P189" s="52"/>
      <c r="Q189" s="52"/>
      <c r="R189" s="52"/>
      <c r="S189" s="52"/>
      <c r="T189" s="53"/>
      <c r="AT189" s="17" t="s">
        <v>132</v>
      </c>
      <c r="AU189" s="17" t="s">
        <v>81</v>
      </c>
    </row>
    <row r="190" spans="2:65" s="1" customFormat="1" ht="24" customHeight="1">
      <c r="B190" s="139"/>
      <c r="C190" s="140" t="s">
        <v>416</v>
      </c>
      <c r="D190" s="140" t="s">
        <v>117</v>
      </c>
      <c r="E190" s="141" t="s">
        <v>417</v>
      </c>
      <c r="F190" s="142" t="s">
        <v>418</v>
      </c>
      <c r="G190" s="143" t="s">
        <v>120</v>
      </c>
      <c r="H190" s="144">
        <v>4</v>
      </c>
      <c r="I190" s="145"/>
      <c r="J190" s="146">
        <f>ROUND(I190*H190,2)</f>
        <v>0</v>
      </c>
      <c r="K190" s="142" t="s">
        <v>121</v>
      </c>
      <c r="L190" s="32"/>
      <c r="M190" s="147" t="s">
        <v>3</v>
      </c>
      <c r="N190" s="148" t="s">
        <v>42</v>
      </c>
      <c r="O190" s="52"/>
      <c r="P190" s="149">
        <f>O190*H190</f>
        <v>0</v>
      </c>
      <c r="Q190" s="149">
        <v>0.02502</v>
      </c>
      <c r="R190" s="149">
        <f>Q190*H190</f>
        <v>0.10008</v>
      </c>
      <c r="S190" s="149">
        <v>0</v>
      </c>
      <c r="T190" s="150">
        <f>S190*H190</f>
        <v>0</v>
      </c>
      <c r="AR190" s="151" t="s">
        <v>122</v>
      </c>
      <c r="AT190" s="151" t="s">
        <v>117</v>
      </c>
      <c r="AU190" s="151" t="s">
        <v>81</v>
      </c>
      <c r="AY190" s="17" t="s">
        <v>114</v>
      </c>
      <c r="BE190" s="152">
        <f>IF(N190="základní",J190,0)</f>
        <v>0</v>
      </c>
      <c r="BF190" s="152">
        <f>IF(N190="snížená",J190,0)</f>
        <v>0</v>
      </c>
      <c r="BG190" s="152">
        <f>IF(N190="zákl. přenesená",J190,0)</f>
        <v>0</v>
      </c>
      <c r="BH190" s="152">
        <f>IF(N190="sníž. přenesená",J190,0)</f>
        <v>0</v>
      </c>
      <c r="BI190" s="152">
        <f>IF(N190="nulová",J190,0)</f>
        <v>0</v>
      </c>
      <c r="BJ190" s="17" t="s">
        <v>79</v>
      </c>
      <c r="BK190" s="152">
        <f>ROUND(I190*H190,2)</f>
        <v>0</v>
      </c>
      <c r="BL190" s="17" t="s">
        <v>122</v>
      </c>
      <c r="BM190" s="151" t="s">
        <v>419</v>
      </c>
    </row>
    <row r="191" spans="2:47" s="1" customFormat="1" ht="29.25">
      <c r="B191" s="32"/>
      <c r="D191" s="153" t="s">
        <v>132</v>
      </c>
      <c r="F191" s="154" t="s">
        <v>415</v>
      </c>
      <c r="I191" s="84"/>
      <c r="L191" s="32"/>
      <c r="M191" s="155"/>
      <c r="N191" s="52"/>
      <c r="O191" s="52"/>
      <c r="P191" s="52"/>
      <c r="Q191" s="52"/>
      <c r="R191" s="52"/>
      <c r="S191" s="52"/>
      <c r="T191" s="53"/>
      <c r="AT191" s="17" t="s">
        <v>132</v>
      </c>
      <c r="AU191" s="17" t="s">
        <v>81</v>
      </c>
    </row>
    <row r="192" spans="2:65" s="1" customFormat="1" ht="24" customHeight="1">
      <c r="B192" s="139"/>
      <c r="C192" s="140" t="s">
        <v>420</v>
      </c>
      <c r="D192" s="140" t="s">
        <v>117</v>
      </c>
      <c r="E192" s="141" t="s">
        <v>421</v>
      </c>
      <c r="F192" s="142" t="s">
        <v>422</v>
      </c>
      <c r="G192" s="143" t="s">
        <v>120</v>
      </c>
      <c r="H192" s="144">
        <v>2</v>
      </c>
      <c r="I192" s="145"/>
      <c r="J192" s="146">
        <f>ROUND(I192*H192,2)</f>
        <v>0</v>
      </c>
      <c r="K192" s="142" t="s">
        <v>121</v>
      </c>
      <c r="L192" s="32"/>
      <c r="M192" s="147" t="s">
        <v>3</v>
      </c>
      <c r="N192" s="148" t="s">
        <v>42</v>
      </c>
      <c r="O192" s="52"/>
      <c r="P192" s="149">
        <f>O192*H192</f>
        <v>0</v>
      </c>
      <c r="Q192" s="149">
        <v>0.02828</v>
      </c>
      <c r="R192" s="149">
        <f>Q192*H192</f>
        <v>0.05656</v>
      </c>
      <c r="S192" s="149">
        <v>0</v>
      </c>
      <c r="T192" s="150">
        <f>S192*H192</f>
        <v>0</v>
      </c>
      <c r="AR192" s="151" t="s">
        <v>122</v>
      </c>
      <c r="AT192" s="151" t="s">
        <v>117</v>
      </c>
      <c r="AU192" s="151" t="s">
        <v>81</v>
      </c>
      <c r="AY192" s="17" t="s">
        <v>114</v>
      </c>
      <c r="BE192" s="152">
        <f>IF(N192="základní",J192,0)</f>
        <v>0</v>
      </c>
      <c r="BF192" s="152">
        <f>IF(N192="snížená",J192,0)</f>
        <v>0</v>
      </c>
      <c r="BG192" s="152">
        <f>IF(N192="zákl. přenesená",J192,0)</f>
        <v>0</v>
      </c>
      <c r="BH192" s="152">
        <f>IF(N192="sníž. přenesená",J192,0)</f>
        <v>0</v>
      </c>
      <c r="BI192" s="152">
        <f>IF(N192="nulová",J192,0)</f>
        <v>0</v>
      </c>
      <c r="BJ192" s="17" t="s">
        <v>79</v>
      </c>
      <c r="BK192" s="152">
        <f>ROUND(I192*H192,2)</f>
        <v>0</v>
      </c>
      <c r="BL192" s="17" t="s">
        <v>122</v>
      </c>
      <c r="BM192" s="151" t="s">
        <v>423</v>
      </c>
    </row>
    <row r="193" spans="2:47" s="1" customFormat="1" ht="29.25">
      <c r="B193" s="32"/>
      <c r="D193" s="153" t="s">
        <v>132</v>
      </c>
      <c r="F193" s="154" t="s">
        <v>415</v>
      </c>
      <c r="I193" s="84"/>
      <c r="L193" s="32"/>
      <c r="M193" s="155"/>
      <c r="N193" s="52"/>
      <c r="O193" s="52"/>
      <c r="P193" s="52"/>
      <c r="Q193" s="52"/>
      <c r="R193" s="52"/>
      <c r="S193" s="52"/>
      <c r="T193" s="53"/>
      <c r="AT193" s="17" t="s">
        <v>132</v>
      </c>
      <c r="AU193" s="17" t="s">
        <v>81</v>
      </c>
    </row>
    <row r="194" spans="2:65" s="1" customFormat="1" ht="24" customHeight="1">
      <c r="B194" s="139"/>
      <c r="C194" s="140" t="s">
        <v>424</v>
      </c>
      <c r="D194" s="140" t="s">
        <v>117</v>
      </c>
      <c r="E194" s="141" t="s">
        <v>425</v>
      </c>
      <c r="F194" s="142" t="s">
        <v>426</v>
      </c>
      <c r="G194" s="143" t="s">
        <v>120</v>
      </c>
      <c r="H194" s="144">
        <v>3</v>
      </c>
      <c r="I194" s="145"/>
      <c r="J194" s="146">
        <f>ROUND(I194*H194,2)</f>
        <v>0</v>
      </c>
      <c r="K194" s="142" t="s">
        <v>121</v>
      </c>
      <c r="L194" s="32"/>
      <c r="M194" s="147" t="s">
        <v>3</v>
      </c>
      <c r="N194" s="148" t="s">
        <v>42</v>
      </c>
      <c r="O194" s="52"/>
      <c r="P194" s="149">
        <f>O194*H194</f>
        <v>0</v>
      </c>
      <c r="Q194" s="149">
        <v>0.0372</v>
      </c>
      <c r="R194" s="149">
        <f>Q194*H194</f>
        <v>0.11159999999999999</v>
      </c>
      <c r="S194" s="149">
        <v>0</v>
      </c>
      <c r="T194" s="150">
        <f>S194*H194</f>
        <v>0</v>
      </c>
      <c r="AR194" s="151" t="s">
        <v>122</v>
      </c>
      <c r="AT194" s="151" t="s">
        <v>117</v>
      </c>
      <c r="AU194" s="151" t="s">
        <v>81</v>
      </c>
      <c r="AY194" s="17" t="s">
        <v>114</v>
      </c>
      <c r="BE194" s="152">
        <f>IF(N194="základní",J194,0)</f>
        <v>0</v>
      </c>
      <c r="BF194" s="152">
        <f>IF(N194="snížená",J194,0)</f>
        <v>0</v>
      </c>
      <c r="BG194" s="152">
        <f>IF(N194="zákl. přenesená",J194,0)</f>
        <v>0</v>
      </c>
      <c r="BH194" s="152">
        <f>IF(N194="sníž. přenesená",J194,0)</f>
        <v>0</v>
      </c>
      <c r="BI194" s="152">
        <f>IF(N194="nulová",J194,0)</f>
        <v>0</v>
      </c>
      <c r="BJ194" s="17" t="s">
        <v>79</v>
      </c>
      <c r="BK194" s="152">
        <f>ROUND(I194*H194,2)</f>
        <v>0</v>
      </c>
      <c r="BL194" s="17" t="s">
        <v>122</v>
      </c>
      <c r="BM194" s="151" t="s">
        <v>427</v>
      </c>
    </row>
    <row r="195" spans="2:47" s="1" customFormat="1" ht="29.25">
      <c r="B195" s="32"/>
      <c r="D195" s="153" t="s">
        <v>132</v>
      </c>
      <c r="F195" s="154" t="s">
        <v>415</v>
      </c>
      <c r="I195" s="84"/>
      <c r="L195" s="32"/>
      <c r="M195" s="155"/>
      <c r="N195" s="52"/>
      <c r="O195" s="52"/>
      <c r="P195" s="52"/>
      <c r="Q195" s="52"/>
      <c r="R195" s="52"/>
      <c r="S195" s="52"/>
      <c r="T195" s="53"/>
      <c r="AT195" s="17" t="s">
        <v>132</v>
      </c>
      <c r="AU195" s="17" t="s">
        <v>81</v>
      </c>
    </row>
    <row r="196" spans="2:65" s="1" customFormat="1" ht="16.5" customHeight="1">
      <c r="B196" s="139"/>
      <c r="C196" s="140" t="s">
        <v>428</v>
      </c>
      <c r="D196" s="140" t="s">
        <v>117</v>
      </c>
      <c r="E196" s="141" t="s">
        <v>429</v>
      </c>
      <c r="F196" s="142" t="s">
        <v>430</v>
      </c>
      <c r="G196" s="143" t="s">
        <v>120</v>
      </c>
      <c r="H196" s="144">
        <v>14</v>
      </c>
      <c r="I196" s="145"/>
      <c r="J196" s="146">
        <f>ROUND(I196*H196,2)</f>
        <v>0</v>
      </c>
      <c r="K196" s="142" t="s">
        <v>121</v>
      </c>
      <c r="L196" s="32"/>
      <c r="M196" s="147" t="s">
        <v>3</v>
      </c>
      <c r="N196" s="148" t="s">
        <v>42</v>
      </c>
      <c r="O196" s="52"/>
      <c r="P196" s="149">
        <f>O196*H196</f>
        <v>0</v>
      </c>
      <c r="Q196" s="149">
        <v>8E-05</v>
      </c>
      <c r="R196" s="149">
        <f>Q196*H196</f>
        <v>0.0011200000000000001</v>
      </c>
      <c r="S196" s="149">
        <v>0.02493</v>
      </c>
      <c r="T196" s="150">
        <f>S196*H196</f>
        <v>0.34902</v>
      </c>
      <c r="AR196" s="151" t="s">
        <v>122</v>
      </c>
      <c r="AT196" s="151" t="s">
        <v>117</v>
      </c>
      <c r="AU196" s="151" t="s">
        <v>81</v>
      </c>
      <c r="AY196" s="17" t="s">
        <v>114</v>
      </c>
      <c r="BE196" s="152">
        <f>IF(N196="základní",J196,0)</f>
        <v>0</v>
      </c>
      <c r="BF196" s="152">
        <f>IF(N196="snížená",J196,0)</f>
        <v>0</v>
      </c>
      <c r="BG196" s="152">
        <f>IF(N196="zákl. přenesená",J196,0)</f>
        <v>0</v>
      </c>
      <c r="BH196" s="152">
        <f>IF(N196="sníž. přenesená",J196,0)</f>
        <v>0</v>
      </c>
      <c r="BI196" s="152">
        <f>IF(N196="nulová",J196,0)</f>
        <v>0</v>
      </c>
      <c r="BJ196" s="17" t="s">
        <v>79</v>
      </c>
      <c r="BK196" s="152">
        <f>ROUND(I196*H196,2)</f>
        <v>0</v>
      </c>
      <c r="BL196" s="17" t="s">
        <v>122</v>
      </c>
      <c r="BM196" s="151" t="s">
        <v>431</v>
      </c>
    </row>
    <row r="197" spans="2:65" s="1" customFormat="1" ht="16.5" customHeight="1">
      <c r="B197" s="139"/>
      <c r="C197" s="140" t="s">
        <v>432</v>
      </c>
      <c r="D197" s="140" t="s">
        <v>117</v>
      </c>
      <c r="E197" s="141" t="s">
        <v>433</v>
      </c>
      <c r="F197" s="142" t="s">
        <v>434</v>
      </c>
      <c r="G197" s="143" t="s">
        <v>120</v>
      </c>
      <c r="H197" s="144">
        <v>12</v>
      </c>
      <c r="I197" s="145"/>
      <c r="J197" s="146">
        <f>ROUND(I197*H197,2)</f>
        <v>0</v>
      </c>
      <c r="K197" s="142" t="s">
        <v>121</v>
      </c>
      <c r="L197" s="32"/>
      <c r="M197" s="147" t="s">
        <v>3</v>
      </c>
      <c r="N197" s="148" t="s">
        <v>42</v>
      </c>
      <c r="O197" s="52"/>
      <c r="P197" s="149">
        <f>O197*H197</f>
        <v>0</v>
      </c>
      <c r="Q197" s="149">
        <v>0</v>
      </c>
      <c r="R197" s="149">
        <f>Q197*H197</f>
        <v>0</v>
      </c>
      <c r="S197" s="149">
        <v>0</v>
      </c>
      <c r="T197" s="150">
        <f>S197*H197</f>
        <v>0</v>
      </c>
      <c r="AR197" s="151" t="s">
        <v>122</v>
      </c>
      <c r="AT197" s="151" t="s">
        <v>117</v>
      </c>
      <c r="AU197" s="151" t="s">
        <v>81</v>
      </c>
      <c r="AY197" s="17" t="s">
        <v>114</v>
      </c>
      <c r="BE197" s="152">
        <f>IF(N197="základní",J197,0)</f>
        <v>0</v>
      </c>
      <c r="BF197" s="152">
        <f>IF(N197="snížená",J197,0)</f>
        <v>0</v>
      </c>
      <c r="BG197" s="152">
        <f>IF(N197="zákl. přenesená",J197,0)</f>
        <v>0</v>
      </c>
      <c r="BH197" s="152">
        <f>IF(N197="sníž. přenesená",J197,0)</f>
        <v>0</v>
      </c>
      <c r="BI197" s="152">
        <f>IF(N197="nulová",J197,0)</f>
        <v>0</v>
      </c>
      <c r="BJ197" s="17" t="s">
        <v>79</v>
      </c>
      <c r="BK197" s="152">
        <f>ROUND(I197*H197,2)</f>
        <v>0</v>
      </c>
      <c r="BL197" s="17" t="s">
        <v>122</v>
      </c>
      <c r="BM197" s="151" t="s">
        <v>435</v>
      </c>
    </row>
    <row r="198" spans="2:65" s="1" customFormat="1" ht="16.5" customHeight="1">
      <c r="B198" s="139"/>
      <c r="C198" s="140" t="s">
        <v>436</v>
      </c>
      <c r="D198" s="140" t="s">
        <v>117</v>
      </c>
      <c r="E198" s="141" t="s">
        <v>437</v>
      </c>
      <c r="F198" s="142" t="s">
        <v>438</v>
      </c>
      <c r="G198" s="143" t="s">
        <v>120</v>
      </c>
      <c r="H198" s="144">
        <v>2</v>
      </c>
      <c r="I198" s="145"/>
      <c r="J198" s="146">
        <f>ROUND(I198*H198,2)</f>
        <v>0</v>
      </c>
      <c r="K198" s="142" t="s">
        <v>121</v>
      </c>
      <c r="L198" s="32"/>
      <c r="M198" s="147" t="s">
        <v>3</v>
      </c>
      <c r="N198" s="148" t="s">
        <v>42</v>
      </c>
      <c r="O198" s="52"/>
      <c r="P198" s="149">
        <f>O198*H198</f>
        <v>0</v>
      </c>
      <c r="Q198" s="149">
        <v>2E-05</v>
      </c>
      <c r="R198" s="149">
        <f>Q198*H198</f>
        <v>4E-05</v>
      </c>
      <c r="S198" s="149">
        <v>0</v>
      </c>
      <c r="T198" s="150">
        <f>S198*H198</f>
        <v>0</v>
      </c>
      <c r="AR198" s="151" t="s">
        <v>122</v>
      </c>
      <c r="AT198" s="151" t="s">
        <v>117</v>
      </c>
      <c r="AU198" s="151" t="s">
        <v>81</v>
      </c>
      <c r="AY198" s="17" t="s">
        <v>114</v>
      </c>
      <c r="BE198" s="152">
        <f>IF(N198="základní",J198,0)</f>
        <v>0</v>
      </c>
      <c r="BF198" s="152">
        <f>IF(N198="snížená",J198,0)</f>
        <v>0</v>
      </c>
      <c r="BG198" s="152">
        <f>IF(N198="zákl. přenesená",J198,0)</f>
        <v>0</v>
      </c>
      <c r="BH198" s="152">
        <f>IF(N198="sníž. přenesená",J198,0)</f>
        <v>0</v>
      </c>
      <c r="BI198" s="152">
        <f>IF(N198="nulová",J198,0)</f>
        <v>0</v>
      </c>
      <c r="BJ198" s="17" t="s">
        <v>79</v>
      </c>
      <c r="BK198" s="152">
        <f>ROUND(I198*H198,2)</f>
        <v>0</v>
      </c>
      <c r="BL198" s="17" t="s">
        <v>122</v>
      </c>
      <c r="BM198" s="151" t="s">
        <v>439</v>
      </c>
    </row>
    <row r="199" spans="2:47" s="1" customFormat="1" ht="48.75">
      <c r="B199" s="32"/>
      <c r="D199" s="153" t="s">
        <v>132</v>
      </c>
      <c r="F199" s="154" t="s">
        <v>440</v>
      </c>
      <c r="I199" s="84"/>
      <c r="L199" s="32"/>
      <c r="M199" s="155"/>
      <c r="N199" s="52"/>
      <c r="O199" s="52"/>
      <c r="P199" s="52"/>
      <c r="Q199" s="52"/>
      <c r="R199" s="52"/>
      <c r="S199" s="52"/>
      <c r="T199" s="53"/>
      <c r="AT199" s="17" t="s">
        <v>132</v>
      </c>
      <c r="AU199" s="17" t="s">
        <v>81</v>
      </c>
    </row>
    <row r="200" spans="2:65" s="1" customFormat="1" ht="24" customHeight="1">
      <c r="B200" s="139"/>
      <c r="C200" s="140" t="s">
        <v>441</v>
      </c>
      <c r="D200" s="140" t="s">
        <v>117</v>
      </c>
      <c r="E200" s="141" t="s">
        <v>442</v>
      </c>
      <c r="F200" s="142" t="s">
        <v>443</v>
      </c>
      <c r="G200" s="143" t="s">
        <v>193</v>
      </c>
      <c r="H200" s="144">
        <v>0.15</v>
      </c>
      <c r="I200" s="145"/>
      <c r="J200" s="146">
        <f>ROUND(I200*H200,2)</f>
        <v>0</v>
      </c>
      <c r="K200" s="142" t="s">
        <v>121</v>
      </c>
      <c r="L200" s="32"/>
      <c r="M200" s="147" t="s">
        <v>3</v>
      </c>
      <c r="N200" s="148" t="s">
        <v>42</v>
      </c>
      <c r="O200" s="52"/>
      <c r="P200" s="149">
        <f>O200*H200</f>
        <v>0</v>
      </c>
      <c r="Q200" s="149">
        <v>0</v>
      </c>
      <c r="R200" s="149">
        <f>Q200*H200</f>
        <v>0</v>
      </c>
      <c r="S200" s="149">
        <v>0</v>
      </c>
      <c r="T200" s="150">
        <f>S200*H200</f>
        <v>0</v>
      </c>
      <c r="AR200" s="151" t="s">
        <v>122</v>
      </c>
      <c r="AT200" s="151" t="s">
        <v>117</v>
      </c>
      <c r="AU200" s="151" t="s">
        <v>81</v>
      </c>
      <c r="AY200" s="17" t="s">
        <v>114</v>
      </c>
      <c r="BE200" s="152">
        <f>IF(N200="základní",J200,0)</f>
        <v>0</v>
      </c>
      <c r="BF200" s="152">
        <f>IF(N200="snížená",J200,0)</f>
        <v>0</v>
      </c>
      <c r="BG200" s="152">
        <f>IF(N200="zákl. přenesená",J200,0)</f>
        <v>0</v>
      </c>
      <c r="BH200" s="152">
        <f>IF(N200="sníž. přenesená",J200,0)</f>
        <v>0</v>
      </c>
      <c r="BI200" s="152">
        <f>IF(N200="nulová",J200,0)</f>
        <v>0</v>
      </c>
      <c r="BJ200" s="17" t="s">
        <v>79</v>
      </c>
      <c r="BK200" s="152">
        <f>ROUND(I200*H200,2)</f>
        <v>0</v>
      </c>
      <c r="BL200" s="17" t="s">
        <v>122</v>
      </c>
      <c r="BM200" s="151" t="s">
        <v>444</v>
      </c>
    </row>
    <row r="201" spans="2:65" s="1" customFormat="1" ht="24" customHeight="1">
      <c r="B201" s="139"/>
      <c r="C201" s="140" t="s">
        <v>445</v>
      </c>
      <c r="D201" s="140" t="s">
        <v>117</v>
      </c>
      <c r="E201" s="141" t="s">
        <v>446</v>
      </c>
      <c r="F201" s="142" t="s">
        <v>447</v>
      </c>
      <c r="G201" s="143" t="s">
        <v>193</v>
      </c>
      <c r="H201" s="144">
        <v>0.336</v>
      </c>
      <c r="I201" s="145"/>
      <c r="J201" s="146">
        <f>ROUND(I201*H201,2)</f>
        <v>0</v>
      </c>
      <c r="K201" s="142" t="s">
        <v>121</v>
      </c>
      <c r="L201" s="32"/>
      <c r="M201" s="147" t="s">
        <v>3</v>
      </c>
      <c r="N201" s="148" t="s">
        <v>42</v>
      </c>
      <c r="O201" s="52"/>
      <c r="P201" s="149">
        <f>O201*H201</f>
        <v>0</v>
      </c>
      <c r="Q201" s="149">
        <v>0</v>
      </c>
      <c r="R201" s="149">
        <f>Q201*H201</f>
        <v>0</v>
      </c>
      <c r="S201" s="149">
        <v>0</v>
      </c>
      <c r="T201" s="150">
        <f>S201*H201</f>
        <v>0</v>
      </c>
      <c r="AR201" s="151" t="s">
        <v>122</v>
      </c>
      <c r="AT201" s="151" t="s">
        <v>117</v>
      </c>
      <c r="AU201" s="151" t="s">
        <v>81</v>
      </c>
      <c r="AY201" s="17" t="s">
        <v>114</v>
      </c>
      <c r="BE201" s="152">
        <f>IF(N201="základní",J201,0)</f>
        <v>0</v>
      </c>
      <c r="BF201" s="152">
        <f>IF(N201="snížená",J201,0)</f>
        <v>0</v>
      </c>
      <c r="BG201" s="152">
        <f>IF(N201="zákl. přenesená",J201,0)</f>
        <v>0</v>
      </c>
      <c r="BH201" s="152">
        <f>IF(N201="sníž. přenesená",J201,0)</f>
        <v>0</v>
      </c>
      <c r="BI201" s="152">
        <f>IF(N201="nulová",J201,0)</f>
        <v>0</v>
      </c>
      <c r="BJ201" s="17" t="s">
        <v>79</v>
      </c>
      <c r="BK201" s="152">
        <f>ROUND(I201*H201,2)</f>
        <v>0</v>
      </c>
      <c r="BL201" s="17" t="s">
        <v>122</v>
      </c>
      <c r="BM201" s="151" t="s">
        <v>448</v>
      </c>
    </row>
    <row r="202" spans="2:47" s="1" customFormat="1" ht="78">
      <c r="B202" s="32"/>
      <c r="D202" s="153" t="s">
        <v>132</v>
      </c>
      <c r="F202" s="154" t="s">
        <v>449</v>
      </c>
      <c r="I202" s="84"/>
      <c r="L202" s="32"/>
      <c r="M202" s="155"/>
      <c r="N202" s="52"/>
      <c r="O202" s="52"/>
      <c r="P202" s="52"/>
      <c r="Q202" s="52"/>
      <c r="R202" s="52"/>
      <c r="S202" s="52"/>
      <c r="T202" s="53"/>
      <c r="AT202" s="17" t="s">
        <v>132</v>
      </c>
      <c r="AU202" s="17" t="s">
        <v>81</v>
      </c>
    </row>
    <row r="203" spans="2:63" s="11" customFormat="1" ht="22.9" customHeight="1">
      <c r="B203" s="126"/>
      <c r="D203" s="127" t="s">
        <v>70</v>
      </c>
      <c r="E203" s="137" t="s">
        <v>450</v>
      </c>
      <c r="F203" s="137" t="s">
        <v>451</v>
      </c>
      <c r="I203" s="129"/>
      <c r="J203" s="138">
        <f>BK203</f>
        <v>0</v>
      </c>
      <c r="L203" s="126"/>
      <c r="M203" s="131"/>
      <c r="N203" s="132"/>
      <c r="O203" s="132"/>
      <c r="P203" s="133">
        <f>P204</f>
        <v>0</v>
      </c>
      <c r="Q203" s="132"/>
      <c r="R203" s="133">
        <f>R204</f>
        <v>0.0011200000000000001</v>
      </c>
      <c r="S203" s="132"/>
      <c r="T203" s="134">
        <f>T204</f>
        <v>0</v>
      </c>
      <c r="AR203" s="127" t="s">
        <v>81</v>
      </c>
      <c r="AT203" s="135" t="s">
        <v>70</v>
      </c>
      <c r="AU203" s="135" t="s">
        <v>79</v>
      </c>
      <c r="AY203" s="127" t="s">
        <v>114</v>
      </c>
      <c r="BK203" s="136">
        <f>BK204</f>
        <v>0</v>
      </c>
    </row>
    <row r="204" spans="2:65" s="1" customFormat="1" ht="24" customHeight="1">
      <c r="B204" s="139"/>
      <c r="C204" s="140" t="s">
        <v>452</v>
      </c>
      <c r="D204" s="140" t="s">
        <v>117</v>
      </c>
      <c r="E204" s="141" t="s">
        <v>453</v>
      </c>
      <c r="F204" s="142" t="s">
        <v>454</v>
      </c>
      <c r="G204" s="143" t="s">
        <v>126</v>
      </c>
      <c r="H204" s="144">
        <v>56</v>
      </c>
      <c r="I204" s="145"/>
      <c r="J204" s="146">
        <f>ROUND(I204*H204,2)</f>
        <v>0</v>
      </c>
      <c r="K204" s="142" t="s">
        <v>121</v>
      </c>
      <c r="L204" s="32"/>
      <c r="M204" s="147" t="s">
        <v>3</v>
      </c>
      <c r="N204" s="148" t="s">
        <v>42</v>
      </c>
      <c r="O204" s="52"/>
      <c r="P204" s="149">
        <f>O204*H204</f>
        <v>0</v>
      </c>
      <c r="Q204" s="149">
        <v>2E-05</v>
      </c>
      <c r="R204" s="149">
        <f>Q204*H204</f>
        <v>0.0011200000000000001</v>
      </c>
      <c r="S204" s="149">
        <v>0</v>
      </c>
      <c r="T204" s="150">
        <f>S204*H204</f>
        <v>0</v>
      </c>
      <c r="AR204" s="151" t="s">
        <v>122</v>
      </c>
      <c r="AT204" s="151" t="s">
        <v>117</v>
      </c>
      <c r="AU204" s="151" t="s">
        <v>81</v>
      </c>
      <c r="AY204" s="17" t="s">
        <v>114</v>
      </c>
      <c r="BE204" s="152">
        <f>IF(N204="základní",J204,0)</f>
        <v>0</v>
      </c>
      <c r="BF204" s="152">
        <f>IF(N204="snížená",J204,0)</f>
        <v>0</v>
      </c>
      <c r="BG204" s="152">
        <f>IF(N204="zákl. přenesená",J204,0)</f>
        <v>0</v>
      </c>
      <c r="BH204" s="152">
        <f>IF(N204="sníž. přenesená",J204,0)</f>
        <v>0</v>
      </c>
      <c r="BI204" s="152">
        <f>IF(N204="nulová",J204,0)</f>
        <v>0</v>
      </c>
      <c r="BJ204" s="17" t="s">
        <v>79</v>
      </c>
      <c r="BK204" s="152">
        <f>ROUND(I204*H204,2)</f>
        <v>0</v>
      </c>
      <c r="BL204" s="17" t="s">
        <v>122</v>
      </c>
      <c r="BM204" s="151" t="s">
        <v>455</v>
      </c>
    </row>
    <row r="205" spans="2:63" s="11" customFormat="1" ht="25.9" customHeight="1">
      <c r="B205" s="126"/>
      <c r="D205" s="127" t="s">
        <v>70</v>
      </c>
      <c r="E205" s="128" t="s">
        <v>456</v>
      </c>
      <c r="F205" s="128" t="s">
        <v>457</v>
      </c>
      <c r="I205" s="129"/>
      <c r="J205" s="130">
        <f>BK205</f>
        <v>0</v>
      </c>
      <c r="L205" s="126"/>
      <c r="M205" s="131"/>
      <c r="N205" s="132"/>
      <c r="O205" s="132"/>
      <c r="P205" s="133">
        <f>SUM(P206:P236)</f>
        <v>0</v>
      </c>
      <c r="Q205" s="132"/>
      <c r="R205" s="133">
        <f>SUM(R206:R236)</f>
        <v>0</v>
      </c>
      <c r="S205" s="132"/>
      <c r="T205" s="134">
        <f>SUM(T206:T236)</f>
        <v>0</v>
      </c>
      <c r="AR205" s="127" t="s">
        <v>136</v>
      </c>
      <c r="AT205" s="135" t="s">
        <v>70</v>
      </c>
      <c r="AU205" s="135" t="s">
        <v>71</v>
      </c>
      <c r="AY205" s="127" t="s">
        <v>114</v>
      </c>
      <c r="BK205" s="136">
        <f>SUM(BK206:BK236)</f>
        <v>0</v>
      </c>
    </row>
    <row r="206" spans="2:65" s="1" customFormat="1" ht="16.5" customHeight="1">
      <c r="B206" s="139"/>
      <c r="C206" s="140" t="s">
        <v>458</v>
      </c>
      <c r="D206" s="140" t="s">
        <v>117</v>
      </c>
      <c r="E206" s="141" t="s">
        <v>459</v>
      </c>
      <c r="F206" s="142" t="s">
        <v>460</v>
      </c>
      <c r="G206" s="143" t="s">
        <v>461</v>
      </c>
      <c r="H206" s="144">
        <v>303</v>
      </c>
      <c r="I206" s="145"/>
      <c r="J206" s="146">
        <f>ROUND(I206*H206,2)</f>
        <v>0</v>
      </c>
      <c r="K206" s="142" t="s">
        <v>121</v>
      </c>
      <c r="L206" s="32"/>
      <c r="M206" s="147" t="s">
        <v>3</v>
      </c>
      <c r="N206" s="148" t="s">
        <v>42</v>
      </c>
      <c r="O206" s="52"/>
      <c r="P206" s="149">
        <f>O206*H206</f>
        <v>0</v>
      </c>
      <c r="Q206" s="149">
        <v>0</v>
      </c>
      <c r="R206" s="149">
        <f>Q206*H206</f>
        <v>0</v>
      </c>
      <c r="S206" s="149">
        <v>0</v>
      </c>
      <c r="T206" s="150">
        <f>S206*H206</f>
        <v>0</v>
      </c>
      <c r="AR206" s="151" t="s">
        <v>462</v>
      </c>
      <c r="AT206" s="151" t="s">
        <v>117</v>
      </c>
      <c r="AU206" s="151" t="s">
        <v>79</v>
      </c>
      <c r="AY206" s="17" t="s">
        <v>114</v>
      </c>
      <c r="BE206" s="152">
        <f>IF(N206="základní",J206,0)</f>
        <v>0</v>
      </c>
      <c r="BF206" s="152">
        <f>IF(N206="snížená",J206,0)</f>
        <v>0</v>
      </c>
      <c r="BG206" s="152">
        <f>IF(N206="zákl. přenesená",J206,0)</f>
        <v>0</v>
      </c>
      <c r="BH206" s="152">
        <f>IF(N206="sníž. přenesená",J206,0)</f>
        <v>0</v>
      </c>
      <c r="BI206" s="152">
        <f>IF(N206="nulová",J206,0)</f>
        <v>0</v>
      </c>
      <c r="BJ206" s="17" t="s">
        <v>79</v>
      </c>
      <c r="BK206" s="152">
        <f>ROUND(I206*H206,2)</f>
        <v>0</v>
      </c>
      <c r="BL206" s="17" t="s">
        <v>462</v>
      </c>
      <c r="BM206" s="151" t="s">
        <v>463</v>
      </c>
    </row>
    <row r="207" spans="2:47" s="1" customFormat="1" ht="19.5">
      <c r="B207" s="32"/>
      <c r="D207" s="153" t="s">
        <v>158</v>
      </c>
      <c r="F207" s="154" t="s">
        <v>464</v>
      </c>
      <c r="I207" s="84"/>
      <c r="L207" s="32"/>
      <c r="M207" s="155"/>
      <c r="N207" s="52"/>
      <c r="O207" s="52"/>
      <c r="P207" s="52"/>
      <c r="Q207" s="52"/>
      <c r="R207" s="52"/>
      <c r="S207" s="52"/>
      <c r="T207" s="53"/>
      <c r="AT207" s="17" t="s">
        <v>158</v>
      </c>
      <c r="AU207" s="17" t="s">
        <v>79</v>
      </c>
    </row>
    <row r="208" spans="2:51" s="14" customFormat="1" ht="11.25">
      <c r="B208" s="172"/>
      <c r="D208" s="153" t="s">
        <v>134</v>
      </c>
      <c r="E208" s="173" t="s">
        <v>3</v>
      </c>
      <c r="F208" s="174" t="s">
        <v>465</v>
      </c>
      <c r="H208" s="173" t="s">
        <v>3</v>
      </c>
      <c r="I208" s="175"/>
      <c r="L208" s="172"/>
      <c r="M208" s="176"/>
      <c r="N208" s="177"/>
      <c r="O208" s="177"/>
      <c r="P208" s="177"/>
      <c r="Q208" s="177"/>
      <c r="R208" s="177"/>
      <c r="S208" s="177"/>
      <c r="T208" s="178"/>
      <c r="AT208" s="173" t="s">
        <v>134</v>
      </c>
      <c r="AU208" s="173" t="s">
        <v>79</v>
      </c>
      <c r="AV208" s="14" t="s">
        <v>79</v>
      </c>
      <c r="AW208" s="14" t="s">
        <v>33</v>
      </c>
      <c r="AX208" s="14" t="s">
        <v>71</v>
      </c>
      <c r="AY208" s="173" t="s">
        <v>114</v>
      </c>
    </row>
    <row r="209" spans="2:51" s="12" customFormat="1" ht="11.25">
      <c r="B209" s="156"/>
      <c r="D209" s="153" t="s">
        <v>134</v>
      </c>
      <c r="E209" s="157" t="s">
        <v>3</v>
      </c>
      <c r="F209" s="158" t="s">
        <v>466</v>
      </c>
      <c r="H209" s="159">
        <v>126</v>
      </c>
      <c r="I209" s="160"/>
      <c r="L209" s="156"/>
      <c r="M209" s="161"/>
      <c r="N209" s="162"/>
      <c r="O209" s="162"/>
      <c r="P209" s="162"/>
      <c r="Q209" s="162"/>
      <c r="R209" s="162"/>
      <c r="S209" s="162"/>
      <c r="T209" s="163"/>
      <c r="AT209" s="157" t="s">
        <v>134</v>
      </c>
      <c r="AU209" s="157" t="s">
        <v>79</v>
      </c>
      <c r="AV209" s="12" t="s">
        <v>81</v>
      </c>
      <c r="AW209" s="12" t="s">
        <v>33</v>
      </c>
      <c r="AX209" s="12" t="s">
        <v>71</v>
      </c>
      <c r="AY209" s="157" t="s">
        <v>114</v>
      </c>
    </row>
    <row r="210" spans="2:51" s="14" customFormat="1" ht="11.25">
      <c r="B210" s="172"/>
      <c r="D210" s="153" t="s">
        <v>134</v>
      </c>
      <c r="E210" s="173" t="s">
        <v>3</v>
      </c>
      <c r="F210" s="174" t="s">
        <v>467</v>
      </c>
      <c r="H210" s="173" t="s">
        <v>3</v>
      </c>
      <c r="I210" s="175"/>
      <c r="L210" s="172"/>
      <c r="M210" s="176"/>
      <c r="N210" s="177"/>
      <c r="O210" s="177"/>
      <c r="P210" s="177"/>
      <c r="Q210" s="177"/>
      <c r="R210" s="177"/>
      <c r="S210" s="177"/>
      <c r="T210" s="178"/>
      <c r="AT210" s="173" t="s">
        <v>134</v>
      </c>
      <c r="AU210" s="173" t="s">
        <v>79</v>
      </c>
      <c r="AV210" s="14" t="s">
        <v>79</v>
      </c>
      <c r="AW210" s="14" t="s">
        <v>33</v>
      </c>
      <c r="AX210" s="14" t="s">
        <v>71</v>
      </c>
      <c r="AY210" s="173" t="s">
        <v>114</v>
      </c>
    </row>
    <row r="211" spans="2:51" s="12" customFormat="1" ht="11.25">
      <c r="B211" s="156"/>
      <c r="D211" s="153" t="s">
        <v>134</v>
      </c>
      <c r="E211" s="157" t="s">
        <v>3</v>
      </c>
      <c r="F211" s="158" t="s">
        <v>468</v>
      </c>
      <c r="H211" s="159">
        <v>104</v>
      </c>
      <c r="I211" s="160"/>
      <c r="L211" s="156"/>
      <c r="M211" s="161"/>
      <c r="N211" s="162"/>
      <c r="O211" s="162"/>
      <c r="P211" s="162"/>
      <c r="Q211" s="162"/>
      <c r="R211" s="162"/>
      <c r="S211" s="162"/>
      <c r="T211" s="163"/>
      <c r="AT211" s="157" t="s">
        <v>134</v>
      </c>
      <c r="AU211" s="157" t="s">
        <v>79</v>
      </c>
      <c r="AV211" s="12" t="s">
        <v>81</v>
      </c>
      <c r="AW211" s="12" t="s">
        <v>33</v>
      </c>
      <c r="AX211" s="12" t="s">
        <v>71</v>
      </c>
      <c r="AY211" s="157" t="s">
        <v>114</v>
      </c>
    </row>
    <row r="212" spans="2:51" s="14" customFormat="1" ht="11.25">
      <c r="B212" s="172"/>
      <c r="D212" s="153" t="s">
        <v>134</v>
      </c>
      <c r="E212" s="173" t="s">
        <v>3</v>
      </c>
      <c r="F212" s="174" t="s">
        <v>469</v>
      </c>
      <c r="H212" s="173" t="s">
        <v>3</v>
      </c>
      <c r="I212" s="175"/>
      <c r="L212" s="172"/>
      <c r="M212" s="176"/>
      <c r="N212" s="177"/>
      <c r="O212" s="177"/>
      <c r="P212" s="177"/>
      <c r="Q212" s="177"/>
      <c r="R212" s="177"/>
      <c r="S212" s="177"/>
      <c r="T212" s="178"/>
      <c r="AT212" s="173" t="s">
        <v>134</v>
      </c>
      <c r="AU212" s="173" t="s">
        <v>79</v>
      </c>
      <c r="AV212" s="14" t="s">
        <v>79</v>
      </c>
      <c r="AW212" s="14" t="s">
        <v>33</v>
      </c>
      <c r="AX212" s="14" t="s">
        <v>71</v>
      </c>
      <c r="AY212" s="173" t="s">
        <v>114</v>
      </c>
    </row>
    <row r="213" spans="2:51" s="12" customFormat="1" ht="11.25">
      <c r="B213" s="156"/>
      <c r="D213" s="153" t="s">
        <v>134</v>
      </c>
      <c r="E213" s="157" t="s">
        <v>3</v>
      </c>
      <c r="F213" s="158" t="s">
        <v>470</v>
      </c>
      <c r="H213" s="159">
        <v>8</v>
      </c>
      <c r="I213" s="160"/>
      <c r="L213" s="156"/>
      <c r="M213" s="161"/>
      <c r="N213" s="162"/>
      <c r="O213" s="162"/>
      <c r="P213" s="162"/>
      <c r="Q213" s="162"/>
      <c r="R213" s="162"/>
      <c r="S213" s="162"/>
      <c r="T213" s="163"/>
      <c r="AT213" s="157" t="s">
        <v>134</v>
      </c>
      <c r="AU213" s="157" t="s">
        <v>79</v>
      </c>
      <c r="AV213" s="12" t="s">
        <v>81</v>
      </c>
      <c r="AW213" s="12" t="s">
        <v>33</v>
      </c>
      <c r="AX213" s="12" t="s">
        <v>71</v>
      </c>
      <c r="AY213" s="157" t="s">
        <v>114</v>
      </c>
    </row>
    <row r="214" spans="2:51" s="14" customFormat="1" ht="11.25">
      <c r="B214" s="172"/>
      <c r="D214" s="153" t="s">
        <v>134</v>
      </c>
      <c r="E214" s="173" t="s">
        <v>3</v>
      </c>
      <c r="F214" s="174" t="s">
        <v>471</v>
      </c>
      <c r="H214" s="173" t="s">
        <v>3</v>
      </c>
      <c r="I214" s="175"/>
      <c r="L214" s="172"/>
      <c r="M214" s="176"/>
      <c r="N214" s="177"/>
      <c r="O214" s="177"/>
      <c r="P214" s="177"/>
      <c r="Q214" s="177"/>
      <c r="R214" s="177"/>
      <c r="S214" s="177"/>
      <c r="T214" s="178"/>
      <c r="AT214" s="173" t="s">
        <v>134</v>
      </c>
      <c r="AU214" s="173" t="s">
        <v>79</v>
      </c>
      <c r="AV214" s="14" t="s">
        <v>79</v>
      </c>
      <c r="AW214" s="14" t="s">
        <v>33</v>
      </c>
      <c r="AX214" s="14" t="s">
        <v>71</v>
      </c>
      <c r="AY214" s="173" t="s">
        <v>114</v>
      </c>
    </row>
    <row r="215" spans="2:51" s="12" customFormat="1" ht="11.25">
      <c r="B215" s="156"/>
      <c r="D215" s="153" t="s">
        <v>134</v>
      </c>
      <c r="E215" s="157" t="s">
        <v>3</v>
      </c>
      <c r="F215" s="158" t="s">
        <v>472</v>
      </c>
      <c r="H215" s="159">
        <v>44</v>
      </c>
      <c r="I215" s="160"/>
      <c r="L215" s="156"/>
      <c r="M215" s="161"/>
      <c r="N215" s="162"/>
      <c r="O215" s="162"/>
      <c r="P215" s="162"/>
      <c r="Q215" s="162"/>
      <c r="R215" s="162"/>
      <c r="S215" s="162"/>
      <c r="T215" s="163"/>
      <c r="AT215" s="157" t="s">
        <v>134</v>
      </c>
      <c r="AU215" s="157" t="s">
        <v>79</v>
      </c>
      <c r="AV215" s="12" t="s">
        <v>81</v>
      </c>
      <c r="AW215" s="12" t="s">
        <v>33</v>
      </c>
      <c r="AX215" s="12" t="s">
        <v>71</v>
      </c>
      <c r="AY215" s="157" t="s">
        <v>114</v>
      </c>
    </row>
    <row r="216" spans="2:51" s="14" customFormat="1" ht="11.25">
      <c r="B216" s="172"/>
      <c r="D216" s="153" t="s">
        <v>134</v>
      </c>
      <c r="E216" s="173" t="s">
        <v>3</v>
      </c>
      <c r="F216" s="174" t="s">
        <v>473</v>
      </c>
      <c r="H216" s="173" t="s">
        <v>3</v>
      </c>
      <c r="I216" s="175"/>
      <c r="L216" s="172"/>
      <c r="M216" s="176"/>
      <c r="N216" s="177"/>
      <c r="O216" s="177"/>
      <c r="P216" s="177"/>
      <c r="Q216" s="177"/>
      <c r="R216" s="177"/>
      <c r="S216" s="177"/>
      <c r="T216" s="178"/>
      <c r="AT216" s="173" t="s">
        <v>134</v>
      </c>
      <c r="AU216" s="173" t="s">
        <v>79</v>
      </c>
      <c r="AV216" s="14" t="s">
        <v>79</v>
      </c>
      <c r="AW216" s="14" t="s">
        <v>33</v>
      </c>
      <c r="AX216" s="14" t="s">
        <v>71</v>
      </c>
      <c r="AY216" s="173" t="s">
        <v>114</v>
      </c>
    </row>
    <row r="217" spans="2:51" s="12" customFormat="1" ht="11.25">
      <c r="B217" s="156"/>
      <c r="D217" s="153" t="s">
        <v>134</v>
      </c>
      <c r="E217" s="157" t="s">
        <v>3</v>
      </c>
      <c r="F217" s="158" t="s">
        <v>474</v>
      </c>
      <c r="H217" s="159">
        <v>18</v>
      </c>
      <c r="I217" s="160"/>
      <c r="L217" s="156"/>
      <c r="M217" s="161"/>
      <c r="N217" s="162"/>
      <c r="O217" s="162"/>
      <c r="P217" s="162"/>
      <c r="Q217" s="162"/>
      <c r="R217" s="162"/>
      <c r="S217" s="162"/>
      <c r="T217" s="163"/>
      <c r="AT217" s="157" t="s">
        <v>134</v>
      </c>
      <c r="AU217" s="157" t="s">
        <v>79</v>
      </c>
      <c r="AV217" s="12" t="s">
        <v>81</v>
      </c>
      <c r="AW217" s="12" t="s">
        <v>33</v>
      </c>
      <c r="AX217" s="12" t="s">
        <v>71</v>
      </c>
      <c r="AY217" s="157" t="s">
        <v>114</v>
      </c>
    </row>
    <row r="218" spans="2:51" s="14" customFormat="1" ht="11.25">
      <c r="B218" s="172"/>
      <c r="D218" s="153" t="s">
        <v>134</v>
      </c>
      <c r="E218" s="173" t="s">
        <v>3</v>
      </c>
      <c r="F218" s="174" t="s">
        <v>475</v>
      </c>
      <c r="H218" s="173" t="s">
        <v>3</v>
      </c>
      <c r="I218" s="175"/>
      <c r="L218" s="172"/>
      <c r="M218" s="176"/>
      <c r="N218" s="177"/>
      <c r="O218" s="177"/>
      <c r="P218" s="177"/>
      <c r="Q218" s="177"/>
      <c r="R218" s="177"/>
      <c r="S218" s="177"/>
      <c r="T218" s="178"/>
      <c r="AT218" s="173" t="s">
        <v>134</v>
      </c>
      <c r="AU218" s="173" t="s">
        <v>79</v>
      </c>
      <c r="AV218" s="14" t="s">
        <v>79</v>
      </c>
      <c r="AW218" s="14" t="s">
        <v>33</v>
      </c>
      <c r="AX218" s="14" t="s">
        <v>71</v>
      </c>
      <c r="AY218" s="173" t="s">
        <v>114</v>
      </c>
    </row>
    <row r="219" spans="2:51" s="12" customFormat="1" ht="11.25">
      <c r="B219" s="156"/>
      <c r="D219" s="153" t="s">
        <v>134</v>
      </c>
      <c r="E219" s="157" t="s">
        <v>3</v>
      </c>
      <c r="F219" s="158" t="s">
        <v>476</v>
      </c>
      <c r="H219" s="159">
        <v>3</v>
      </c>
      <c r="I219" s="160"/>
      <c r="L219" s="156"/>
      <c r="M219" s="161"/>
      <c r="N219" s="162"/>
      <c r="O219" s="162"/>
      <c r="P219" s="162"/>
      <c r="Q219" s="162"/>
      <c r="R219" s="162"/>
      <c r="S219" s="162"/>
      <c r="T219" s="163"/>
      <c r="AT219" s="157" t="s">
        <v>134</v>
      </c>
      <c r="AU219" s="157" t="s">
        <v>79</v>
      </c>
      <c r="AV219" s="12" t="s">
        <v>81</v>
      </c>
      <c r="AW219" s="12" t="s">
        <v>33</v>
      </c>
      <c r="AX219" s="12" t="s">
        <v>71</v>
      </c>
      <c r="AY219" s="157" t="s">
        <v>114</v>
      </c>
    </row>
    <row r="220" spans="2:51" s="13" customFormat="1" ht="11.25">
      <c r="B220" s="164"/>
      <c r="D220" s="153" t="s">
        <v>134</v>
      </c>
      <c r="E220" s="165" t="s">
        <v>3</v>
      </c>
      <c r="F220" s="166" t="s">
        <v>277</v>
      </c>
      <c r="H220" s="167">
        <v>303</v>
      </c>
      <c r="I220" s="168"/>
      <c r="L220" s="164"/>
      <c r="M220" s="169"/>
      <c r="N220" s="170"/>
      <c r="O220" s="170"/>
      <c r="P220" s="170"/>
      <c r="Q220" s="170"/>
      <c r="R220" s="170"/>
      <c r="S220" s="170"/>
      <c r="T220" s="171"/>
      <c r="AT220" s="165" t="s">
        <v>134</v>
      </c>
      <c r="AU220" s="165" t="s">
        <v>79</v>
      </c>
      <c r="AV220" s="13" t="s">
        <v>136</v>
      </c>
      <c r="AW220" s="13" t="s">
        <v>33</v>
      </c>
      <c r="AX220" s="13" t="s">
        <v>79</v>
      </c>
      <c r="AY220" s="165" t="s">
        <v>114</v>
      </c>
    </row>
    <row r="221" spans="2:65" s="1" customFormat="1" ht="16.5" customHeight="1">
      <c r="B221" s="139"/>
      <c r="C221" s="140" t="s">
        <v>477</v>
      </c>
      <c r="D221" s="140" t="s">
        <v>117</v>
      </c>
      <c r="E221" s="141" t="s">
        <v>478</v>
      </c>
      <c r="F221" s="142" t="s">
        <v>479</v>
      </c>
      <c r="G221" s="143" t="s">
        <v>461</v>
      </c>
      <c r="H221" s="144">
        <v>76</v>
      </c>
      <c r="I221" s="145"/>
      <c r="J221" s="146">
        <f>ROUND(I221*H221,2)</f>
        <v>0</v>
      </c>
      <c r="K221" s="142" t="s">
        <v>121</v>
      </c>
      <c r="L221" s="32"/>
      <c r="M221" s="147" t="s">
        <v>3</v>
      </c>
      <c r="N221" s="148" t="s">
        <v>42</v>
      </c>
      <c r="O221" s="52"/>
      <c r="P221" s="149">
        <f>O221*H221</f>
        <v>0</v>
      </c>
      <c r="Q221" s="149">
        <v>0</v>
      </c>
      <c r="R221" s="149">
        <f>Q221*H221</f>
        <v>0</v>
      </c>
      <c r="S221" s="149">
        <v>0</v>
      </c>
      <c r="T221" s="150">
        <f>S221*H221</f>
        <v>0</v>
      </c>
      <c r="AR221" s="151" t="s">
        <v>462</v>
      </c>
      <c r="AT221" s="151" t="s">
        <v>117</v>
      </c>
      <c r="AU221" s="151" t="s">
        <v>79</v>
      </c>
      <c r="AY221" s="17" t="s">
        <v>114</v>
      </c>
      <c r="BE221" s="152">
        <f>IF(N221="základní",J221,0)</f>
        <v>0</v>
      </c>
      <c r="BF221" s="152">
        <f>IF(N221="snížená",J221,0)</f>
        <v>0</v>
      </c>
      <c r="BG221" s="152">
        <f>IF(N221="zákl. přenesená",J221,0)</f>
        <v>0</v>
      </c>
      <c r="BH221" s="152">
        <f>IF(N221="sníž. přenesená",J221,0)</f>
        <v>0</v>
      </c>
      <c r="BI221" s="152">
        <f>IF(N221="nulová",J221,0)</f>
        <v>0</v>
      </c>
      <c r="BJ221" s="17" t="s">
        <v>79</v>
      </c>
      <c r="BK221" s="152">
        <f>ROUND(I221*H221,2)</f>
        <v>0</v>
      </c>
      <c r="BL221" s="17" t="s">
        <v>462</v>
      </c>
      <c r="BM221" s="151" t="s">
        <v>480</v>
      </c>
    </row>
    <row r="222" spans="2:47" s="1" customFormat="1" ht="19.5">
      <c r="B222" s="32"/>
      <c r="D222" s="153" t="s">
        <v>158</v>
      </c>
      <c r="F222" s="154" t="s">
        <v>481</v>
      </c>
      <c r="I222" s="84"/>
      <c r="L222" s="32"/>
      <c r="M222" s="155"/>
      <c r="N222" s="52"/>
      <c r="O222" s="52"/>
      <c r="P222" s="52"/>
      <c r="Q222" s="52"/>
      <c r="R222" s="52"/>
      <c r="S222" s="52"/>
      <c r="T222" s="53"/>
      <c r="AT222" s="17" t="s">
        <v>158</v>
      </c>
      <c r="AU222" s="17" t="s">
        <v>79</v>
      </c>
    </row>
    <row r="223" spans="2:51" s="14" customFormat="1" ht="11.25">
      <c r="B223" s="172"/>
      <c r="D223" s="153" t="s">
        <v>134</v>
      </c>
      <c r="E223" s="173" t="s">
        <v>3</v>
      </c>
      <c r="F223" s="174" t="s">
        <v>482</v>
      </c>
      <c r="H223" s="173" t="s">
        <v>3</v>
      </c>
      <c r="I223" s="175"/>
      <c r="L223" s="172"/>
      <c r="M223" s="176"/>
      <c r="N223" s="177"/>
      <c r="O223" s="177"/>
      <c r="P223" s="177"/>
      <c r="Q223" s="177"/>
      <c r="R223" s="177"/>
      <c r="S223" s="177"/>
      <c r="T223" s="178"/>
      <c r="AT223" s="173" t="s">
        <v>134</v>
      </c>
      <c r="AU223" s="173" t="s">
        <v>79</v>
      </c>
      <c r="AV223" s="14" t="s">
        <v>79</v>
      </c>
      <c r="AW223" s="14" t="s">
        <v>33</v>
      </c>
      <c r="AX223" s="14" t="s">
        <v>71</v>
      </c>
      <c r="AY223" s="173" t="s">
        <v>114</v>
      </c>
    </row>
    <row r="224" spans="2:51" s="12" customFormat="1" ht="11.25">
      <c r="B224" s="156"/>
      <c r="D224" s="153" t="s">
        <v>134</v>
      </c>
      <c r="E224" s="157" t="s">
        <v>3</v>
      </c>
      <c r="F224" s="158" t="s">
        <v>483</v>
      </c>
      <c r="H224" s="159">
        <v>12</v>
      </c>
      <c r="I224" s="160"/>
      <c r="L224" s="156"/>
      <c r="M224" s="161"/>
      <c r="N224" s="162"/>
      <c r="O224" s="162"/>
      <c r="P224" s="162"/>
      <c r="Q224" s="162"/>
      <c r="R224" s="162"/>
      <c r="S224" s="162"/>
      <c r="T224" s="163"/>
      <c r="AT224" s="157" t="s">
        <v>134</v>
      </c>
      <c r="AU224" s="157" t="s">
        <v>79</v>
      </c>
      <c r="AV224" s="12" t="s">
        <v>81</v>
      </c>
      <c r="AW224" s="12" t="s">
        <v>33</v>
      </c>
      <c r="AX224" s="12" t="s">
        <v>71</v>
      </c>
      <c r="AY224" s="157" t="s">
        <v>114</v>
      </c>
    </row>
    <row r="225" spans="2:51" s="14" customFormat="1" ht="11.25">
      <c r="B225" s="172"/>
      <c r="D225" s="153" t="s">
        <v>134</v>
      </c>
      <c r="E225" s="173" t="s">
        <v>3</v>
      </c>
      <c r="F225" s="174" t="s">
        <v>484</v>
      </c>
      <c r="H225" s="173" t="s">
        <v>3</v>
      </c>
      <c r="I225" s="175"/>
      <c r="L225" s="172"/>
      <c r="M225" s="176"/>
      <c r="N225" s="177"/>
      <c r="O225" s="177"/>
      <c r="P225" s="177"/>
      <c r="Q225" s="177"/>
      <c r="R225" s="177"/>
      <c r="S225" s="177"/>
      <c r="T225" s="178"/>
      <c r="AT225" s="173" t="s">
        <v>134</v>
      </c>
      <c r="AU225" s="173" t="s">
        <v>79</v>
      </c>
      <c r="AV225" s="14" t="s">
        <v>79</v>
      </c>
      <c r="AW225" s="14" t="s">
        <v>33</v>
      </c>
      <c r="AX225" s="14" t="s">
        <v>71</v>
      </c>
      <c r="AY225" s="173" t="s">
        <v>114</v>
      </c>
    </row>
    <row r="226" spans="2:51" s="12" customFormat="1" ht="11.25">
      <c r="B226" s="156"/>
      <c r="D226" s="153" t="s">
        <v>134</v>
      </c>
      <c r="E226" s="157" t="s">
        <v>3</v>
      </c>
      <c r="F226" s="158" t="s">
        <v>485</v>
      </c>
      <c r="H226" s="159">
        <v>64</v>
      </c>
      <c r="I226" s="160"/>
      <c r="L226" s="156"/>
      <c r="M226" s="161"/>
      <c r="N226" s="162"/>
      <c r="O226" s="162"/>
      <c r="P226" s="162"/>
      <c r="Q226" s="162"/>
      <c r="R226" s="162"/>
      <c r="S226" s="162"/>
      <c r="T226" s="163"/>
      <c r="AT226" s="157" t="s">
        <v>134</v>
      </c>
      <c r="AU226" s="157" t="s">
        <v>79</v>
      </c>
      <c r="AV226" s="12" t="s">
        <v>81</v>
      </c>
      <c r="AW226" s="12" t="s">
        <v>33</v>
      </c>
      <c r="AX226" s="12" t="s">
        <v>71</v>
      </c>
      <c r="AY226" s="157" t="s">
        <v>114</v>
      </c>
    </row>
    <row r="227" spans="2:51" s="13" customFormat="1" ht="11.25">
      <c r="B227" s="164"/>
      <c r="D227" s="153" t="s">
        <v>134</v>
      </c>
      <c r="E227" s="165" t="s">
        <v>3</v>
      </c>
      <c r="F227" s="166" t="s">
        <v>277</v>
      </c>
      <c r="H227" s="167">
        <v>76</v>
      </c>
      <c r="I227" s="168"/>
      <c r="L227" s="164"/>
      <c r="M227" s="169"/>
      <c r="N227" s="170"/>
      <c r="O227" s="170"/>
      <c r="P227" s="170"/>
      <c r="Q227" s="170"/>
      <c r="R227" s="170"/>
      <c r="S227" s="170"/>
      <c r="T227" s="171"/>
      <c r="AT227" s="165" t="s">
        <v>134</v>
      </c>
      <c r="AU227" s="165" t="s">
        <v>79</v>
      </c>
      <c r="AV227" s="13" t="s">
        <v>136</v>
      </c>
      <c r="AW227" s="13" t="s">
        <v>33</v>
      </c>
      <c r="AX227" s="13" t="s">
        <v>79</v>
      </c>
      <c r="AY227" s="165" t="s">
        <v>114</v>
      </c>
    </row>
    <row r="228" spans="2:65" s="1" customFormat="1" ht="16.5" customHeight="1">
      <c r="B228" s="139"/>
      <c r="C228" s="140" t="s">
        <v>486</v>
      </c>
      <c r="D228" s="140" t="s">
        <v>117</v>
      </c>
      <c r="E228" s="141" t="s">
        <v>487</v>
      </c>
      <c r="F228" s="142" t="s">
        <v>488</v>
      </c>
      <c r="G228" s="143" t="s">
        <v>461</v>
      </c>
      <c r="H228" s="144">
        <v>112</v>
      </c>
      <c r="I228" s="145"/>
      <c r="J228" s="146">
        <f>ROUND(I228*H228,2)</f>
        <v>0</v>
      </c>
      <c r="K228" s="142" t="s">
        <v>121</v>
      </c>
      <c r="L228" s="32"/>
      <c r="M228" s="147" t="s">
        <v>3</v>
      </c>
      <c r="N228" s="148" t="s">
        <v>42</v>
      </c>
      <c r="O228" s="52"/>
      <c r="P228" s="149">
        <f>O228*H228</f>
        <v>0</v>
      </c>
      <c r="Q228" s="149">
        <v>0</v>
      </c>
      <c r="R228" s="149">
        <f>Q228*H228</f>
        <v>0</v>
      </c>
      <c r="S228" s="149">
        <v>0</v>
      </c>
      <c r="T228" s="150">
        <f>S228*H228</f>
        <v>0</v>
      </c>
      <c r="AR228" s="151" t="s">
        <v>462</v>
      </c>
      <c r="AT228" s="151" t="s">
        <v>117</v>
      </c>
      <c r="AU228" s="151" t="s">
        <v>79</v>
      </c>
      <c r="AY228" s="17" t="s">
        <v>114</v>
      </c>
      <c r="BE228" s="152">
        <f>IF(N228="základní",J228,0)</f>
        <v>0</v>
      </c>
      <c r="BF228" s="152">
        <f>IF(N228="snížená",J228,0)</f>
        <v>0</v>
      </c>
      <c r="BG228" s="152">
        <f>IF(N228="zákl. přenesená",J228,0)</f>
        <v>0</v>
      </c>
      <c r="BH228" s="152">
        <f>IF(N228="sníž. přenesená",J228,0)</f>
        <v>0</v>
      </c>
      <c r="BI228" s="152">
        <f>IF(N228="nulová",J228,0)</f>
        <v>0</v>
      </c>
      <c r="BJ228" s="17" t="s">
        <v>79</v>
      </c>
      <c r="BK228" s="152">
        <f>ROUND(I228*H228,2)</f>
        <v>0</v>
      </c>
      <c r="BL228" s="17" t="s">
        <v>462</v>
      </c>
      <c r="BM228" s="151" t="s">
        <v>489</v>
      </c>
    </row>
    <row r="229" spans="2:47" s="1" customFormat="1" ht="19.5">
      <c r="B229" s="32"/>
      <c r="D229" s="153" t="s">
        <v>158</v>
      </c>
      <c r="F229" s="154" t="s">
        <v>481</v>
      </c>
      <c r="I229" s="84"/>
      <c r="L229" s="32"/>
      <c r="M229" s="155"/>
      <c r="N229" s="52"/>
      <c r="O229" s="52"/>
      <c r="P229" s="52"/>
      <c r="Q229" s="52"/>
      <c r="R229" s="52"/>
      <c r="S229" s="52"/>
      <c r="T229" s="53"/>
      <c r="AT229" s="17" t="s">
        <v>158</v>
      </c>
      <c r="AU229" s="17" t="s">
        <v>79</v>
      </c>
    </row>
    <row r="230" spans="2:51" s="14" customFormat="1" ht="11.25">
      <c r="B230" s="172"/>
      <c r="D230" s="153" t="s">
        <v>134</v>
      </c>
      <c r="E230" s="173" t="s">
        <v>3</v>
      </c>
      <c r="F230" s="174" t="s">
        <v>490</v>
      </c>
      <c r="H230" s="173" t="s">
        <v>3</v>
      </c>
      <c r="I230" s="175"/>
      <c r="L230" s="172"/>
      <c r="M230" s="176"/>
      <c r="N230" s="177"/>
      <c r="O230" s="177"/>
      <c r="P230" s="177"/>
      <c r="Q230" s="177"/>
      <c r="R230" s="177"/>
      <c r="S230" s="177"/>
      <c r="T230" s="178"/>
      <c r="AT230" s="173" t="s">
        <v>134</v>
      </c>
      <c r="AU230" s="173" t="s">
        <v>79</v>
      </c>
      <c r="AV230" s="14" t="s">
        <v>79</v>
      </c>
      <c r="AW230" s="14" t="s">
        <v>33</v>
      </c>
      <c r="AX230" s="14" t="s">
        <v>71</v>
      </c>
      <c r="AY230" s="173" t="s">
        <v>114</v>
      </c>
    </row>
    <row r="231" spans="2:51" s="12" customFormat="1" ht="11.25">
      <c r="B231" s="156"/>
      <c r="D231" s="153" t="s">
        <v>134</v>
      </c>
      <c r="E231" s="157" t="s">
        <v>3</v>
      </c>
      <c r="F231" s="158" t="s">
        <v>491</v>
      </c>
      <c r="H231" s="159">
        <v>16</v>
      </c>
      <c r="I231" s="160"/>
      <c r="L231" s="156"/>
      <c r="M231" s="161"/>
      <c r="N231" s="162"/>
      <c r="O231" s="162"/>
      <c r="P231" s="162"/>
      <c r="Q231" s="162"/>
      <c r="R231" s="162"/>
      <c r="S231" s="162"/>
      <c r="T231" s="163"/>
      <c r="AT231" s="157" t="s">
        <v>134</v>
      </c>
      <c r="AU231" s="157" t="s">
        <v>79</v>
      </c>
      <c r="AV231" s="12" t="s">
        <v>81</v>
      </c>
      <c r="AW231" s="12" t="s">
        <v>33</v>
      </c>
      <c r="AX231" s="12" t="s">
        <v>71</v>
      </c>
      <c r="AY231" s="157" t="s">
        <v>114</v>
      </c>
    </row>
    <row r="232" spans="2:51" s="14" customFormat="1" ht="11.25">
      <c r="B232" s="172"/>
      <c r="D232" s="153" t="s">
        <v>134</v>
      </c>
      <c r="E232" s="173" t="s">
        <v>3</v>
      </c>
      <c r="F232" s="174" t="s">
        <v>492</v>
      </c>
      <c r="H232" s="173" t="s">
        <v>3</v>
      </c>
      <c r="I232" s="175"/>
      <c r="L232" s="172"/>
      <c r="M232" s="176"/>
      <c r="N232" s="177"/>
      <c r="O232" s="177"/>
      <c r="P232" s="177"/>
      <c r="Q232" s="177"/>
      <c r="R232" s="177"/>
      <c r="S232" s="177"/>
      <c r="T232" s="178"/>
      <c r="AT232" s="173" t="s">
        <v>134</v>
      </c>
      <c r="AU232" s="173" t="s">
        <v>79</v>
      </c>
      <c r="AV232" s="14" t="s">
        <v>79</v>
      </c>
      <c r="AW232" s="14" t="s">
        <v>33</v>
      </c>
      <c r="AX232" s="14" t="s">
        <v>71</v>
      </c>
      <c r="AY232" s="173" t="s">
        <v>114</v>
      </c>
    </row>
    <row r="233" spans="2:51" s="12" customFormat="1" ht="11.25">
      <c r="B233" s="156"/>
      <c r="D233" s="153" t="s">
        <v>134</v>
      </c>
      <c r="E233" s="157" t="s">
        <v>3</v>
      </c>
      <c r="F233" s="158" t="s">
        <v>493</v>
      </c>
      <c r="H233" s="159">
        <v>24</v>
      </c>
      <c r="I233" s="160"/>
      <c r="L233" s="156"/>
      <c r="M233" s="161"/>
      <c r="N233" s="162"/>
      <c r="O233" s="162"/>
      <c r="P233" s="162"/>
      <c r="Q233" s="162"/>
      <c r="R233" s="162"/>
      <c r="S233" s="162"/>
      <c r="T233" s="163"/>
      <c r="AT233" s="157" t="s">
        <v>134</v>
      </c>
      <c r="AU233" s="157" t="s">
        <v>79</v>
      </c>
      <c r="AV233" s="12" t="s">
        <v>81</v>
      </c>
      <c r="AW233" s="12" t="s">
        <v>33</v>
      </c>
      <c r="AX233" s="12" t="s">
        <v>71</v>
      </c>
      <c r="AY233" s="157" t="s">
        <v>114</v>
      </c>
    </row>
    <row r="234" spans="2:51" s="14" customFormat="1" ht="11.25">
      <c r="B234" s="172"/>
      <c r="D234" s="153" t="s">
        <v>134</v>
      </c>
      <c r="E234" s="173" t="s">
        <v>3</v>
      </c>
      <c r="F234" s="174" t="s">
        <v>494</v>
      </c>
      <c r="H234" s="173" t="s">
        <v>3</v>
      </c>
      <c r="I234" s="175"/>
      <c r="L234" s="172"/>
      <c r="M234" s="176"/>
      <c r="N234" s="177"/>
      <c r="O234" s="177"/>
      <c r="P234" s="177"/>
      <c r="Q234" s="177"/>
      <c r="R234" s="177"/>
      <c r="S234" s="177"/>
      <c r="T234" s="178"/>
      <c r="AT234" s="173" t="s">
        <v>134</v>
      </c>
      <c r="AU234" s="173" t="s">
        <v>79</v>
      </c>
      <c r="AV234" s="14" t="s">
        <v>79</v>
      </c>
      <c r="AW234" s="14" t="s">
        <v>33</v>
      </c>
      <c r="AX234" s="14" t="s">
        <v>71</v>
      </c>
      <c r="AY234" s="173" t="s">
        <v>114</v>
      </c>
    </row>
    <row r="235" spans="2:51" s="12" customFormat="1" ht="11.25">
      <c r="B235" s="156"/>
      <c r="D235" s="153" t="s">
        <v>134</v>
      </c>
      <c r="E235" s="157" t="s">
        <v>3</v>
      </c>
      <c r="F235" s="158" t="s">
        <v>495</v>
      </c>
      <c r="H235" s="159">
        <v>72</v>
      </c>
      <c r="I235" s="160"/>
      <c r="L235" s="156"/>
      <c r="M235" s="161"/>
      <c r="N235" s="162"/>
      <c r="O235" s="162"/>
      <c r="P235" s="162"/>
      <c r="Q235" s="162"/>
      <c r="R235" s="162"/>
      <c r="S235" s="162"/>
      <c r="T235" s="163"/>
      <c r="AT235" s="157" t="s">
        <v>134</v>
      </c>
      <c r="AU235" s="157" t="s">
        <v>79</v>
      </c>
      <c r="AV235" s="12" t="s">
        <v>81</v>
      </c>
      <c r="AW235" s="12" t="s">
        <v>33</v>
      </c>
      <c r="AX235" s="12" t="s">
        <v>71</v>
      </c>
      <c r="AY235" s="157" t="s">
        <v>114</v>
      </c>
    </row>
    <row r="236" spans="2:51" s="13" customFormat="1" ht="11.25">
      <c r="B236" s="164"/>
      <c r="D236" s="153" t="s">
        <v>134</v>
      </c>
      <c r="E236" s="165" t="s">
        <v>3</v>
      </c>
      <c r="F236" s="166" t="s">
        <v>277</v>
      </c>
      <c r="H236" s="167">
        <v>112</v>
      </c>
      <c r="I236" s="168"/>
      <c r="L236" s="164"/>
      <c r="M236" s="169"/>
      <c r="N236" s="170"/>
      <c r="O236" s="170"/>
      <c r="P236" s="170"/>
      <c r="Q236" s="170"/>
      <c r="R236" s="170"/>
      <c r="S236" s="170"/>
      <c r="T236" s="171"/>
      <c r="AT236" s="165" t="s">
        <v>134</v>
      </c>
      <c r="AU236" s="165" t="s">
        <v>79</v>
      </c>
      <c r="AV236" s="13" t="s">
        <v>136</v>
      </c>
      <c r="AW236" s="13" t="s">
        <v>33</v>
      </c>
      <c r="AX236" s="13" t="s">
        <v>79</v>
      </c>
      <c r="AY236" s="165" t="s">
        <v>114</v>
      </c>
    </row>
    <row r="237" spans="2:63" s="11" customFormat="1" ht="25.9" customHeight="1">
      <c r="B237" s="126"/>
      <c r="D237" s="127" t="s">
        <v>70</v>
      </c>
      <c r="E237" s="128" t="s">
        <v>496</v>
      </c>
      <c r="F237" s="128" t="s">
        <v>497</v>
      </c>
      <c r="I237" s="129"/>
      <c r="J237" s="130">
        <f>BK237</f>
        <v>0</v>
      </c>
      <c r="L237" s="126"/>
      <c r="M237" s="131"/>
      <c r="N237" s="132"/>
      <c r="O237" s="132"/>
      <c r="P237" s="133">
        <f>P238</f>
        <v>0</v>
      </c>
      <c r="Q237" s="132"/>
      <c r="R237" s="133">
        <f>R238</f>
        <v>0</v>
      </c>
      <c r="S237" s="132"/>
      <c r="T237" s="134">
        <f>T238</f>
        <v>0</v>
      </c>
      <c r="AR237" s="127" t="s">
        <v>136</v>
      </c>
      <c r="AT237" s="135" t="s">
        <v>70</v>
      </c>
      <c r="AU237" s="135" t="s">
        <v>71</v>
      </c>
      <c r="AY237" s="127" t="s">
        <v>114</v>
      </c>
      <c r="BK237" s="136">
        <f>BK238</f>
        <v>0</v>
      </c>
    </row>
    <row r="238" spans="2:63" s="11" customFormat="1" ht="22.9" customHeight="1">
      <c r="B238" s="126"/>
      <c r="D238" s="127" t="s">
        <v>70</v>
      </c>
      <c r="E238" s="137" t="s">
        <v>498</v>
      </c>
      <c r="F238" s="137" t="s">
        <v>497</v>
      </c>
      <c r="I238" s="129"/>
      <c r="J238" s="138">
        <f>BK238</f>
        <v>0</v>
      </c>
      <c r="L238" s="126"/>
      <c r="M238" s="131"/>
      <c r="N238" s="132"/>
      <c r="O238" s="132"/>
      <c r="P238" s="133">
        <f>SUM(P239:P240)</f>
        <v>0</v>
      </c>
      <c r="Q238" s="132"/>
      <c r="R238" s="133">
        <f>SUM(R239:R240)</f>
        <v>0</v>
      </c>
      <c r="S238" s="132"/>
      <c r="T238" s="134">
        <f>SUM(T239:T240)</f>
        <v>0</v>
      </c>
      <c r="AR238" s="127" t="s">
        <v>136</v>
      </c>
      <c r="AT238" s="135" t="s">
        <v>70</v>
      </c>
      <c r="AU238" s="135" t="s">
        <v>79</v>
      </c>
      <c r="AY238" s="127" t="s">
        <v>114</v>
      </c>
      <c r="BK238" s="136">
        <f>SUM(BK239:BK240)</f>
        <v>0</v>
      </c>
    </row>
    <row r="239" spans="2:65" s="1" customFormat="1" ht="16.5" customHeight="1">
      <c r="B239" s="139"/>
      <c r="C239" s="140" t="s">
        <v>499</v>
      </c>
      <c r="D239" s="140" t="s">
        <v>117</v>
      </c>
      <c r="E239" s="141" t="s">
        <v>500</v>
      </c>
      <c r="F239" s="142" t="s">
        <v>501</v>
      </c>
      <c r="G239" s="143" t="s">
        <v>502</v>
      </c>
      <c r="H239" s="144">
        <v>1</v>
      </c>
      <c r="I239" s="145"/>
      <c r="J239" s="146">
        <f>ROUND(I239*H239,2)</f>
        <v>0</v>
      </c>
      <c r="K239" s="142" t="s">
        <v>201</v>
      </c>
      <c r="L239" s="32"/>
      <c r="M239" s="147" t="s">
        <v>3</v>
      </c>
      <c r="N239" s="148" t="s">
        <v>42</v>
      </c>
      <c r="O239" s="52"/>
      <c r="P239" s="149">
        <f>O239*H239</f>
        <v>0</v>
      </c>
      <c r="Q239" s="149">
        <v>0</v>
      </c>
      <c r="R239" s="149">
        <f>Q239*H239</f>
        <v>0</v>
      </c>
      <c r="S239" s="149">
        <v>0</v>
      </c>
      <c r="T239" s="150">
        <f>S239*H239</f>
        <v>0</v>
      </c>
      <c r="AR239" s="151" t="s">
        <v>462</v>
      </c>
      <c r="AT239" s="151" t="s">
        <v>117</v>
      </c>
      <c r="AU239" s="151" t="s">
        <v>81</v>
      </c>
      <c r="AY239" s="17" t="s">
        <v>114</v>
      </c>
      <c r="BE239" s="152">
        <f>IF(N239="základní",J239,0)</f>
        <v>0</v>
      </c>
      <c r="BF239" s="152">
        <f>IF(N239="snížená",J239,0)</f>
        <v>0</v>
      </c>
      <c r="BG239" s="152">
        <f>IF(N239="zákl. přenesená",J239,0)</f>
        <v>0</v>
      </c>
      <c r="BH239" s="152">
        <f>IF(N239="sníž. přenesená",J239,0)</f>
        <v>0</v>
      </c>
      <c r="BI239" s="152">
        <f>IF(N239="nulová",J239,0)</f>
        <v>0</v>
      </c>
      <c r="BJ239" s="17" t="s">
        <v>79</v>
      </c>
      <c r="BK239" s="152">
        <f>ROUND(I239*H239,2)</f>
        <v>0</v>
      </c>
      <c r="BL239" s="17" t="s">
        <v>462</v>
      </c>
      <c r="BM239" s="151" t="s">
        <v>503</v>
      </c>
    </row>
    <row r="240" spans="2:47" s="1" customFormat="1" ht="19.5">
      <c r="B240" s="32"/>
      <c r="D240" s="153" t="s">
        <v>158</v>
      </c>
      <c r="F240" s="154" t="s">
        <v>504</v>
      </c>
      <c r="I240" s="84"/>
      <c r="L240" s="32"/>
      <c r="M240" s="179"/>
      <c r="N240" s="180"/>
      <c r="O240" s="180"/>
      <c r="P240" s="180"/>
      <c r="Q240" s="180"/>
      <c r="R240" s="180"/>
      <c r="S240" s="180"/>
      <c r="T240" s="181"/>
      <c r="AT240" s="17" t="s">
        <v>158</v>
      </c>
      <c r="AU240" s="17" t="s">
        <v>81</v>
      </c>
    </row>
    <row r="241" spans="2:12" s="1" customFormat="1" ht="6.95" customHeight="1">
      <c r="B241" s="41"/>
      <c r="C241" s="42"/>
      <c r="D241" s="42"/>
      <c r="E241" s="42"/>
      <c r="F241" s="42"/>
      <c r="G241" s="42"/>
      <c r="H241" s="42"/>
      <c r="I241" s="101"/>
      <c r="J241" s="42"/>
      <c r="K241" s="42"/>
      <c r="L241" s="32"/>
    </row>
  </sheetData>
  <autoFilter ref="C88:K240"/>
  <mergeCells count="9">
    <mergeCell ref="E50:H50"/>
    <mergeCell ref="E79:H79"/>
    <mergeCell ref="E81:H8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182" customWidth="1"/>
    <col min="2" max="2" width="1.7109375" style="182" customWidth="1"/>
    <col min="3" max="4" width="5.00390625" style="182" customWidth="1"/>
    <col min="5" max="5" width="11.7109375" style="182" customWidth="1"/>
    <col min="6" max="6" width="9.140625" style="182" customWidth="1"/>
    <col min="7" max="7" width="5.00390625" style="182" customWidth="1"/>
    <col min="8" max="8" width="77.8515625" style="182" customWidth="1"/>
    <col min="9" max="10" width="20.00390625" style="182" customWidth="1"/>
    <col min="11" max="11" width="1.7109375" style="182" customWidth="1"/>
  </cols>
  <sheetData>
    <row r="1" ht="37.5" customHeight="1"/>
    <row r="2" spans="2:11" ht="7.5" customHeight="1">
      <c r="B2" s="183"/>
      <c r="C2" s="184"/>
      <c r="D2" s="184"/>
      <c r="E2" s="184"/>
      <c r="F2" s="184"/>
      <c r="G2" s="184"/>
      <c r="H2" s="184"/>
      <c r="I2" s="184"/>
      <c r="J2" s="184"/>
      <c r="K2" s="185"/>
    </row>
    <row r="3" spans="2:11" s="15" customFormat="1" ht="45" customHeight="1">
      <c r="B3" s="186"/>
      <c r="C3" s="305" t="s">
        <v>505</v>
      </c>
      <c r="D3" s="305"/>
      <c r="E3" s="305"/>
      <c r="F3" s="305"/>
      <c r="G3" s="305"/>
      <c r="H3" s="305"/>
      <c r="I3" s="305"/>
      <c r="J3" s="305"/>
      <c r="K3" s="187"/>
    </row>
    <row r="4" spans="2:11" ht="25.5" customHeight="1">
      <c r="B4" s="188"/>
      <c r="C4" s="309" t="s">
        <v>506</v>
      </c>
      <c r="D4" s="309"/>
      <c r="E4" s="309"/>
      <c r="F4" s="309"/>
      <c r="G4" s="309"/>
      <c r="H4" s="309"/>
      <c r="I4" s="309"/>
      <c r="J4" s="309"/>
      <c r="K4" s="189"/>
    </row>
    <row r="5" spans="2:11" ht="5.25" customHeight="1">
      <c r="B5" s="188"/>
      <c r="C5" s="190"/>
      <c r="D5" s="190"/>
      <c r="E5" s="190"/>
      <c r="F5" s="190"/>
      <c r="G5" s="190"/>
      <c r="H5" s="190"/>
      <c r="I5" s="190"/>
      <c r="J5" s="190"/>
      <c r="K5" s="189"/>
    </row>
    <row r="6" spans="2:11" ht="15" customHeight="1">
      <c r="B6" s="188"/>
      <c r="C6" s="307" t="s">
        <v>507</v>
      </c>
      <c r="D6" s="307"/>
      <c r="E6" s="307"/>
      <c r="F6" s="307"/>
      <c r="G6" s="307"/>
      <c r="H6" s="307"/>
      <c r="I6" s="307"/>
      <c r="J6" s="307"/>
      <c r="K6" s="189"/>
    </row>
    <row r="7" spans="2:11" ht="15" customHeight="1">
      <c r="B7" s="192"/>
      <c r="C7" s="307" t="s">
        <v>508</v>
      </c>
      <c r="D7" s="307"/>
      <c r="E7" s="307"/>
      <c r="F7" s="307"/>
      <c r="G7" s="307"/>
      <c r="H7" s="307"/>
      <c r="I7" s="307"/>
      <c r="J7" s="307"/>
      <c r="K7" s="189"/>
    </row>
    <row r="8" spans="2:11" ht="12.75" customHeight="1">
      <c r="B8" s="192"/>
      <c r="C8" s="191"/>
      <c r="D8" s="191"/>
      <c r="E8" s="191"/>
      <c r="F8" s="191"/>
      <c r="G8" s="191"/>
      <c r="H8" s="191"/>
      <c r="I8" s="191"/>
      <c r="J8" s="191"/>
      <c r="K8" s="189"/>
    </row>
    <row r="9" spans="2:11" ht="15" customHeight="1">
      <c r="B9" s="192"/>
      <c r="C9" s="307" t="s">
        <v>509</v>
      </c>
      <c r="D9" s="307"/>
      <c r="E9" s="307"/>
      <c r="F9" s="307"/>
      <c r="G9" s="307"/>
      <c r="H9" s="307"/>
      <c r="I9" s="307"/>
      <c r="J9" s="307"/>
      <c r="K9" s="189"/>
    </row>
    <row r="10" spans="2:11" ht="15" customHeight="1">
      <c r="B10" s="192"/>
      <c r="C10" s="191"/>
      <c r="D10" s="307" t="s">
        <v>510</v>
      </c>
      <c r="E10" s="307"/>
      <c r="F10" s="307"/>
      <c r="G10" s="307"/>
      <c r="H10" s="307"/>
      <c r="I10" s="307"/>
      <c r="J10" s="307"/>
      <c r="K10" s="189"/>
    </row>
    <row r="11" spans="2:11" ht="15" customHeight="1">
      <c r="B11" s="192"/>
      <c r="C11" s="193"/>
      <c r="D11" s="307" t="s">
        <v>511</v>
      </c>
      <c r="E11" s="307"/>
      <c r="F11" s="307"/>
      <c r="G11" s="307"/>
      <c r="H11" s="307"/>
      <c r="I11" s="307"/>
      <c r="J11" s="307"/>
      <c r="K11" s="189"/>
    </row>
    <row r="12" spans="2:11" ht="15" customHeight="1">
      <c r="B12" s="192"/>
      <c r="C12" s="193"/>
      <c r="D12" s="191"/>
      <c r="E12" s="191"/>
      <c r="F12" s="191"/>
      <c r="G12" s="191"/>
      <c r="H12" s="191"/>
      <c r="I12" s="191"/>
      <c r="J12" s="191"/>
      <c r="K12" s="189"/>
    </row>
    <row r="13" spans="2:11" ht="15" customHeight="1">
      <c r="B13" s="192"/>
      <c r="C13" s="193"/>
      <c r="D13" s="194" t="s">
        <v>512</v>
      </c>
      <c r="E13" s="191"/>
      <c r="F13" s="191"/>
      <c r="G13" s="191"/>
      <c r="H13" s="191"/>
      <c r="I13" s="191"/>
      <c r="J13" s="191"/>
      <c r="K13" s="189"/>
    </row>
    <row r="14" spans="2:11" ht="12.75" customHeight="1">
      <c r="B14" s="192"/>
      <c r="C14" s="193"/>
      <c r="D14" s="193"/>
      <c r="E14" s="193"/>
      <c r="F14" s="193"/>
      <c r="G14" s="193"/>
      <c r="H14" s="193"/>
      <c r="I14" s="193"/>
      <c r="J14" s="193"/>
      <c r="K14" s="189"/>
    </row>
    <row r="15" spans="2:11" ht="15" customHeight="1">
      <c r="B15" s="192"/>
      <c r="C15" s="193"/>
      <c r="D15" s="307" t="s">
        <v>513</v>
      </c>
      <c r="E15" s="307"/>
      <c r="F15" s="307"/>
      <c r="G15" s="307"/>
      <c r="H15" s="307"/>
      <c r="I15" s="307"/>
      <c r="J15" s="307"/>
      <c r="K15" s="189"/>
    </row>
    <row r="16" spans="2:11" ht="15" customHeight="1">
      <c r="B16" s="192"/>
      <c r="C16" s="193"/>
      <c r="D16" s="307" t="s">
        <v>514</v>
      </c>
      <c r="E16" s="307"/>
      <c r="F16" s="307"/>
      <c r="G16" s="307"/>
      <c r="H16" s="307"/>
      <c r="I16" s="307"/>
      <c r="J16" s="307"/>
      <c r="K16" s="189"/>
    </row>
    <row r="17" spans="2:11" ht="15" customHeight="1">
      <c r="B17" s="192"/>
      <c r="C17" s="193"/>
      <c r="D17" s="307" t="s">
        <v>515</v>
      </c>
      <c r="E17" s="307"/>
      <c r="F17" s="307"/>
      <c r="G17" s="307"/>
      <c r="H17" s="307"/>
      <c r="I17" s="307"/>
      <c r="J17" s="307"/>
      <c r="K17" s="189"/>
    </row>
    <row r="18" spans="2:11" ht="15" customHeight="1">
      <c r="B18" s="192"/>
      <c r="C18" s="193"/>
      <c r="D18" s="193"/>
      <c r="E18" s="195" t="s">
        <v>78</v>
      </c>
      <c r="F18" s="307" t="s">
        <v>516</v>
      </c>
      <c r="G18" s="307"/>
      <c r="H18" s="307"/>
      <c r="I18" s="307"/>
      <c r="J18" s="307"/>
      <c r="K18" s="189"/>
    </row>
    <row r="19" spans="2:11" ht="15" customHeight="1">
      <c r="B19" s="192"/>
      <c r="C19" s="193"/>
      <c r="D19" s="193"/>
      <c r="E19" s="195" t="s">
        <v>517</v>
      </c>
      <c r="F19" s="307" t="s">
        <v>518</v>
      </c>
      <c r="G19" s="307"/>
      <c r="H19" s="307"/>
      <c r="I19" s="307"/>
      <c r="J19" s="307"/>
      <c r="K19" s="189"/>
    </row>
    <row r="20" spans="2:11" ht="15" customHeight="1">
      <c r="B20" s="192"/>
      <c r="C20" s="193"/>
      <c r="D20" s="193"/>
      <c r="E20" s="195" t="s">
        <v>519</v>
      </c>
      <c r="F20" s="307" t="s">
        <v>520</v>
      </c>
      <c r="G20" s="307"/>
      <c r="H20" s="307"/>
      <c r="I20" s="307"/>
      <c r="J20" s="307"/>
      <c r="K20" s="189"/>
    </row>
    <row r="21" spans="2:11" ht="15" customHeight="1">
      <c r="B21" s="192"/>
      <c r="C21" s="193"/>
      <c r="D21" s="193"/>
      <c r="E21" s="195" t="s">
        <v>521</v>
      </c>
      <c r="F21" s="307" t="s">
        <v>522</v>
      </c>
      <c r="G21" s="307"/>
      <c r="H21" s="307"/>
      <c r="I21" s="307"/>
      <c r="J21" s="307"/>
      <c r="K21" s="189"/>
    </row>
    <row r="22" spans="2:11" ht="15" customHeight="1">
      <c r="B22" s="192"/>
      <c r="C22" s="193"/>
      <c r="D22" s="193"/>
      <c r="E22" s="195" t="s">
        <v>496</v>
      </c>
      <c r="F22" s="307" t="s">
        <v>497</v>
      </c>
      <c r="G22" s="307"/>
      <c r="H22" s="307"/>
      <c r="I22" s="307"/>
      <c r="J22" s="307"/>
      <c r="K22" s="189"/>
    </row>
    <row r="23" spans="2:11" ht="15" customHeight="1">
      <c r="B23" s="192"/>
      <c r="C23" s="193"/>
      <c r="D23" s="193"/>
      <c r="E23" s="195" t="s">
        <v>523</v>
      </c>
      <c r="F23" s="307" t="s">
        <v>524</v>
      </c>
      <c r="G23" s="307"/>
      <c r="H23" s="307"/>
      <c r="I23" s="307"/>
      <c r="J23" s="307"/>
      <c r="K23" s="189"/>
    </row>
    <row r="24" spans="2:11" ht="12.75" customHeight="1">
      <c r="B24" s="192"/>
      <c r="C24" s="193"/>
      <c r="D24" s="193"/>
      <c r="E24" s="193"/>
      <c r="F24" s="193"/>
      <c r="G24" s="193"/>
      <c r="H24" s="193"/>
      <c r="I24" s="193"/>
      <c r="J24" s="193"/>
      <c r="K24" s="189"/>
    </row>
    <row r="25" spans="2:11" ht="15" customHeight="1">
      <c r="B25" s="192"/>
      <c r="C25" s="307" t="s">
        <v>525</v>
      </c>
      <c r="D25" s="307"/>
      <c r="E25" s="307"/>
      <c r="F25" s="307"/>
      <c r="G25" s="307"/>
      <c r="H25" s="307"/>
      <c r="I25" s="307"/>
      <c r="J25" s="307"/>
      <c r="K25" s="189"/>
    </row>
    <row r="26" spans="2:11" ht="15" customHeight="1">
      <c r="B26" s="192"/>
      <c r="C26" s="307" t="s">
        <v>526</v>
      </c>
      <c r="D26" s="307"/>
      <c r="E26" s="307"/>
      <c r="F26" s="307"/>
      <c r="G26" s="307"/>
      <c r="H26" s="307"/>
      <c r="I26" s="307"/>
      <c r="J26" s="307"/>
      <c r="K26" s="189"/>
    </row>
    <row r="27" spans="2:11" ht="15" customHeight="1">
      <c r="B27" s="192"/>
      <c r="C27" s="191"/>
      <c r="D27" s="307" t="s">
        <v>527</v>
      </c>
      <c r="E27" s="307"/>
      <c r="F27" s="307"/>
      <c r="G27" s="307"/>
      <c r="H27" s="307"/>
      <c r="I27" s="307"/>
      <c r="J27" s="307"/>
      <c r="K27" s="189"/>
    </row>
    <row r="28" spans="2:11" ht="15" customHeight="1">
      <c r="B28" s="192"/>
      <c r="C28" s="193"/>
      <c r="D28" s="307" t="s">
        <v>528</v>
      </c>
      <c r="E28" s="307"/>
      <c r="F28" s="307"/>
      <c r="G28" s="307"/>
      <c r="H28" s="307"/>
      <c r="I28" s="307"/>
      <c r="J28" s="307"/>
      <c r="K28" s="189"/>
    </row>
    <row r="29" spans="2:11" ht="12.75" customHeight="1">
      <c r="B29" s="192"/>
      <c r="C29" s="193"/>
      <c r="D29" s="193"/>
      <c r="E29" s="193"/>
      <c r="F29" s="193"/>
      <c r="G29" s="193"/>
      <c r="H29" s="193"/>
      <c r="I29" s="193"/>
      <c r="J29" s="193"/>
      <c r="K29" s="189"/>
    </row>
    <row r="30" spans="2:11" ht="15" customHeight="1">
      <c r="B30" s="192"/>
      <c r="C30" s="193"/>
      <c r="D30" s="307" t="s">
        <v>529</v>
      </c>
      <c r="E30" s="307"/>
      <c r="F30" s="307"/>
      <c r="G30" s="307"/>
      <c r="H30" s="307"/>
      <c r="I30" s="307"/>
      <c r="J30" s="307"/>
      <c r="K30" s="189"/>
    </row>
    <row r="31" spans="2:11" ht="15" customHeight="1">
      <c r="B31" s="192"/>
      <c r="C31" s="193"/>
      <c r="D31" s="307" t="s">
        <v>530</v>
      </c>
      <c r="E31" s="307"/>
      <c r="F31" s="307"/>
      <c r="G31" s="307"/>
      <c r="H31" s="307"/>
      <c r="I31" s="307"/>
      <c r="J31" s="307"/>
      <c r="K31" s="189"/>
    </row>
    <row r="32" spans="2:11" ht="12.75" customHeight="1">
      <c r="B32" s="192"/>
      <c r="C32" s="193"/>
      <c r="D32" s="193"/>
      <c r="E32" s="193"/>
      <c r="F32" s="193"/>
      <c r="G32" s="193"/>
      <c r="H32" s="193"/>
      <c r="I32" s="193"/>
      <c r="J32" s="193"/>
      <c r="K32" s="189"/>
    </row>
    <row r="33" spans="2:11" ht="15" customHeight="1">
      <c r="B33" s="192"/>
      <c r="C33" s="193"/>
      <c r="D33" s="307" t="s">
        <v>531</v>
      </c>
      <c r="E33" s="307"/>
      <c r="F33" s="307"/>
      <c r="G33" s="307"/>
      <c r="H33" s="307"/>
      <c r="I33" s="307"/>
      <c r="J33" s="307"/>
      <c r="K33" s="189"/>
    </row>
    <row r="34" spans="2:11" ht="15" customHeight="1">
      <c r="B34" s="192"/>
      <c r="C34" s="193"/>
      <c r="D34" s="307" t="s">
        <v>532</v>
      </c>
      <c r="E34" s="307"/>
      <c r="F34" s="307"/>
      <c r="G34" s="307"/>
      <c r="H34" s="307"/>
      <c r="I34" s="307"/>
      <c r="J34" s="307"/>
      <c r="K34" s="189"/>
    </row>
    <row r="35" spans="2:11" ht="15" customHeight="1">
      <c r="B35" s="192"/>
      <c r="C35" s="193"/>
      <c r="D35" s="307" t="s">
        <v>533</v>
      </c>
      <c r="E35" s="307"/>
      <c r="F35" s="307"/>
      <c r="G35" s="307"/>
      <c r="H35" s="307"/>
      <c r="I35" s="307"/>
      <c r="J35" s="307"/>
      <c r="K35" s="189"/>
    </row>
    <row r="36" spans="2:11" ht="15" customHeight="1">
      <c r="B36" s="192"/>
      <c r="C36" s="193"/>
      <c r="D36" s="191"/>
      <c r="E36" s="194" t="s">
        <v>100</v>
      </c>
      <c r="F36" s="191"/>
      <c r="G36" s="307" t="s">
        <v>534</v>
      </c>
      <c r="H36" s="307"/>
      <c r="I36" s="307"/>
      <c r="J36" s="307"/>
      <c r="K36" s="189"/>
    </row>
    <row r="37" spans="2:11" ht="30.75" customHeight="1">
      <c r="B37" s="192"/>
      <c r="C37" s="193"/>
      <c r="D37" s="191"/>
      <c r="E37" s="194" t="s">
        <v>535</v>
      </c>
      <c r="F37" s="191"/>
      <c r="G37" s="307" t="s">
        <v>536</v>
      </c>
      <c r="H37" s="307"/>
      <c r="I37" s="307"/>
      <c r="J37" s="307"/>
      <c r="K37" s="189"/>
    </row>
    <row r="38" spans="2:11" ht="15" customHeight="1">
      <c r="B38" s="192"/>
      <c r="C38" s="193"/>
      <c r="D38" s="191"/>
      <c r="E38" s="194" t="s">
        <v>52</v>
      </c>
      <c r="F38" s="191"/>
      <c r="G38" s="307" t="s">
        <v>537</v>
      </c>
      <c r="H38" s="307"/>
      <c r="I38" s="307"/>
      <c r="J38" s="307"/>
      <c r="K38" s="189"/>
    </row>
    <row r="39" spans="2:11" ht="15" customHeight="1">
      <c r="B39" s="192"/>
      <c r="C39" s="193"/>
      <c r="D39" s="191"/>
      <c r="E39" s="194" t="s">
        <v>53</v>
      </c>
      <c r="F39" s="191"/>
      <c r="G39" s="307" t="s">
        <v>538</v>
      </c>
      <c r="H39" s="307"/>
      <c r="I39" s="307"/>
      <c r="J39" s="307"/>
      <c r="K39" s="189"/>
    </row>
    <row r="40" spans="2:11" ht="15" customHeight="1">
      <c r="B40" s="192"/>
      <c r="C40" s="193"/>
      <c r="D40" s="191"/>
      <c r="E40" s="194" t="s">
        <v>101</v>
      </c>
      <c r="F40" s="191"/>
      <c r="G40" s="307" t="s">
        <v>539</v>
      </c>
      <c r="H40" s="307"/>
      <c r="I40" s="307"/>
      <c r="J40" s="307"/>
      <c r="K40" s="189"/>
    </row>
    <row r="41" spans="2:11" ht="15" customHeight="1">
      <c r="B41" s="192"/>
      <c r="C41" s="193"/>
      <c r="D41" s="191"/>
      <c r="E41" s="194" t="s">
        <v>102</v>
      </c>
      <c r="F41" s="191"/>
      <c r="G41" s="307" t="s">
        <v>540</v>
      </c>
      <c r="H41" s="307"/>
      <c r="I41" s="307"/>
      <c r="J41" s="307"/>
      <c r="K41" s="189"/>
    </row>
    <row r="42" spans="2:11" ht="15" customHeight="1">
      <c r="B42" s="192"/>
      <c r="C42" s="193"/>
      <c r="D42" s="191"/>
      <c r="E42" s="194" t="s">
        <v>541</v>
      </c>
      <c r="F42" s="191"/>
      <c r="G42" s="307" t="s">
        <v>542</v>
      </c>
      <c r="H42" s="307"/>
      <c r="I42" s="307"/>
      <c r="J42" s="307"/>
      <c r="K42" s="189"/>
    </row>
    <row r="43" spans="2:11" ht="15" customHeight="1">
      <c r="B43" s="192"/>
      <c r="C43" s="193"/>
      <c r="D43" s="191"/>
      <c r="E43" s="194"/>
      <c r="F43" s="191"/>
      <c r="G43" s="307" t="s">
        <v>543</v>
      </c>
      <c r="H43" s="307"/>
      <c r="I43" s="307"/>
      <c r="J43" s="307"/>
      <c r="K43" s="189"/>
    </row>
    <row r="44" spans="2:11" ht="15" customHeight="1">
      <c r="B44" s="192"/>
      <c r="C44" s="193"/>
      <c r="D44" s="191"/>
      <c r="E44" s="194" t="s">
        <v>544</v>
      </c>
      <c r="F44" s="191"/>
      <c r="G44" s="307" t="s">
        <v>545</v>
      </c>
      <c r="H44" s="307"/>
      <c r="I44" s="307"/>
      <c r="J44" s="307"/>
      <c r="K44" s="189"/>
    </row>
    <row r="45" spans="2:11" ht="15" customHeight="1">
      <c r="B45" s="192"/>
      <c r="C45" s="193"/>
      <c r="D45" s="191"/>
      <c r="E45" s="194" t="s">
        <v>104</v>
      </c>
      <c r="F45" s="191"/>
      <c r="G45" s="307" t="s">
        <v>546</v>
      </c>
      <c r="H45" s="307"/>
      <c r="I45" s="307"/>
      <c r="J45" s="307"/>
      <c r="K45" s="189"/>
    </row>
    <row r="46" spans="2:11" ht="12.75" customHeight="1">
      <c r="B46" s="192"/>
      <c r="C46" s="193"/>
      <c r="D46" s="191"/>
      <c r="E46" s="191"/>
      <c r="F46" s="191"/>
      <c r="G46" s="191"/>
      <c r="H46" s="191"/>
      <c r="I46" s="191"/>
      <c r="J46" s="191"/>
      <c r="K46" s="189"/>
    </row>
    <row r="47" spans="2:11" ht="15" customHeight="1">
      <c r="B47" s="192"/>
      <c r="C47" s="193"/>
      <c r="D47" s="307" t="s">
        <v>547</v>
      </c>
      <c r="E47" s="307"/>
      <c r="F47" s="307"/>
      <c r="G47" s="307"/>
      <c r="H47" s="307"/>
      <c r="I47" s="307"/>
      <c r="J47" s="307"/>
      <c r="K47" s="189"/>
    </row>
    <row r="48" spans="2:11" ht="15" customHeight="1">
      <c r="B48" s="192"/>
      <c r="C48" s="193"/>
      <c r="D48" s="193"/>
      <c r="E48" s="307" t="s">
        <v>548</v>
      </c>
      <c r="F48" s="307"/>
      <c r="G48" s="307"/>
      <c r="H48" s="307"/>
      <c r="I48" s="307"/>
      <c r="J48" s="307"/>
      <c r="K48" s="189"/>
    </row>
    <row r="49" spans="2:11" ht="15" customHeight="1">
      <c r="B49" s="192"/>
      <c r="C49" s="193"/>
      <c r="D49" s="193"/>
      <c r="E49" s="307" t="s">
        <v>549</v>
      </c>
      <c r="F49" s="307"/>
      <c r="G49" s="307"/>
      <c r="H49" s="307"/>
      <c r="I49" s="307"/>
      <c r="J49" s="307"/>
      <c r="K49" s="189"/>
    </row>
    <row r="50" spans="2:11" ht="15" customHeight="1">
      <c r="B50" s="192"/>
      <c r="C50" s="193"/>
      <c r="D50" s="193"/>
      <c r="E50" s="307" t="s">
        <v>550</v>
      </c>
      <c r="F50" s="307"/>
      <c r="G50" s="307"/>
      <c r="H50" s="307"/>
      <c r="I50" s="307"/>
      <c r="J50" s="307"/>
      <c r="K50" s="189"/>
    </row>
    <row r="51" spans="2:11" ht="15" customHeight="1">
      <c r="B51" s="192"/>
      <c r="C51" s="193"/>
      <c r="D51" s="307" t="s">
        <v>551</v>
      </c>
      <c r="E51" s="307"/>
      <c r="F51" s="307"/>
      <c r="G51" s="307"/>
      <c r="H51" s="307"/>
      <c r="I51" s="307"/>
      <c r="J51" s="307"/>
      <c r="K51" s="189"/>
    </row>
    <row r="52" spans="2:11" ht="25.5" customHeight="1">
      <c r="B52" s="188"/>
      <c r="C52" s="309" t="s">
        <v>552</v>
      </c>
      <c r="D52" s="309"/>
      <c r="E52" s="309"/>
      <c r="F52" s="309"/>
      <c r="G52" s="309"/>
      <c r="H52" s="309"/>
      <c r="I52" s="309"/>
      <c r="J52" s="309"/>
      <c r="K52" s="189"/>
    </row>
    <row r="53" spans="2:11" ht="5.25" customHeight="1">
      <c r="B53" s="188"/>
      <c r="C53" s="190"/>
      <c r="D53" s="190"/>
      <c r="E53" s="190"/>
      <c r="F53" s="190"/>
      <c r="G53" s="190"/>
      <c r="H53" s="190"/>
      <c r="I53" s="190"/>
      <c r="J53" s="190"/>
      <c r="K53" s="189"/>
    </row>
    <row r="54" spans="2:11" ht="15" customHeight="1">
      <c r="B54" s="188"/>
      <c r="C54" s="307" t="s">
        <v>553</v>
      </c>
      <c r="D54" s="307"/>
      <c r="E54" s="307"/>
      <c r="F54" s="307"/>
      <c r="G54" s="307"/>
      <c r="H54" s="307"/>
      <c r="I54" s="307"/>
      <c r="J54" s="307"/>
      <c r="K54" s="189"/>
    </row>
    <row r="55" spans="2:11" ht="15" customHeight="1">
      <c r="B55" s="188"/>
      <c r="C55" s="307" t="s">
        <v>554</v>
      </c>
      <c r="D55" s="307"/>
      <c r="E55" s="307"/>
      <c r="F55" s="307"/>
      <c r="G55" s="307"/>
      <c r="H55" s="307"/>
      <c r="I55" s="307"/>
      <c r="J55" s="307"/>
      <c r="K55" s="189"/>
    </row>
    <row r="56" spans="2:11" ht="12.75" customHeight="1">
      <c r="B56" s="188"/>
      <c r="C56" s="191"/>
      <c r="D56" s="191"/>
      <c r="E56" s="191"/>
      <c r="F56" s="191"/>
      <c r="G56" s="191"/>
      <c r="H56" s="191"/>
      <c r="I56" s="191"/>
      <c r="J56" s="191"/>
      <c r="K56" s="189"/>
    </row>
    <row r="57" spans="2:11" ht="15" customHeight="1">
      <c r="B57" s="188"/>
      <c r="C57" s="307" t="s">
        <v>555</v>
      </c>
      <c r="D57" s="307"/>
      <c r="E57" s="307"/>
      <c r="F57" s="307"/>
      <c r="G57" s="307"/>
      <c r="H57" s="307"/>
      <c r="I57" s="307"/>
      <c r="J57" s="307"/>
      <c r="K57" s="189"/>
    </row>
    <row r="58" spans="2:11" ht="15" customHeight="1">
      <c r="B58" s="188"/>
      <c r="C58" s="193"/>
      <c r="D58" s="307" t="s">
        <v>556</v>
      </c>
      <c r="E58" s="307"/>
      <c r="F58" s="307"/>
      <c r="G58" s="307"/>
      <c r="H58" s="307"/>
      <c r="I58" s="307"/>
      <c r="J58" s="307"/>
      <c r="K58" s="189"/>
    </row>
    <row r="59" spans="2:11" ht="15" customHeight="1">
      <c r="B59" s="188"/>
      <c r="C59" s="193"/>
      <c r="D59" s="307" t="s">
        <v>557</v>
      </c>
      <c r="E59" s="307"/>
      <c r="F59" s="307"/>
      <c r="G59" s="307"/>
      <c r="H59" s="307"/>
      <c r="I59" s="307"/>
      <c r="J59" s="307"/>
      <c r="K59" s="189"/>
    </row>
    <row r="60" spans="2:11" ht="15" customHeight="1">
      <c r="B60" s="188"/>
      <c r="C60" s="193"/>
      <c r="D60" s="307" t="s">
        <v>558</v>
      </c>
      <c r="E60" s="307"/>
      <c r="F60" s="307"/>
      <c r="G60" s="307"/>
      <c r="H60" s="307"/>
      <c r="I60" s="307"/>
      <c r="J60" s="307"/>
      <c r="K60" s="189"/>
    </row>
    <row r="61" spans="2:11" ht="15" customHeight="1">
      <c r="B61" s="188"/>
      <c r="C61" s="193"/>
      <c r="D61" s="307" t="s">
        <v>559</v>
      </c>
      <c r="E61" s="307"/>
      <c r="F61" s="307"/>
      <c r="G61" s="307"/>
      <c r="H61" s="307"/>
      <c r="I61" s="307"/>
      <c r="J61" s="307"/>
      <c r="K61" s="189"/>
    </row>
    <row r="62" spans="2:11" ht="15" customHeight="1">
      <c r="B62" s="188"/>
      <c r="C62" s="193"/>
      <c r="D62" s="308" t="s">
        <v>560</v>
      </c>
      <c r="E62" s="308"/>
      <c r="F62" s="308"/>
      <c r="G62" s="308"/>
      <c r="H62" s="308"/>
      <c r="I62" s="308"/>
      <c r="J62" s="308"/>
      <c r="K62" s="189"/>
    </row>
    <row r="63" spans="2:11" ht="15" customHeight="1">
      <c r="B63" s="188"/>
      <c r="C63" s="193"/>
      <c r="D63" s="307" t="s">
        <v>561</v>
      </c>
      <c r="E63" s="307"/>
      <c r="F63" s="307"/>
      <c r="G63" s="307"/>
      <c r="H63" s="307"/>
      <c r="I63" s="307"/>
      <c r="J63" s="307"/>
      <c r="K63" s="189"/>
    </row>
    <row r="64" spans="2:11" ht="12.75" customHeight="1">
      <c r="B64" s="188"/>
      <c r="C64" s="193"/>
      <c r="D64" s="193"/>
      <c r="E64" s="196"/>
      <c r="F64" s="193"/>
      <c r="G64" s="193"/>
      <c r="H64" s="193"/>
      <c r="I64" s="193"/>
      <c r="J64" s="193"/>
      <c r="K64" s="189"/>
    </row>
    <row r="65" spans="2:11" ht="15" customHeight="1">
      <c r="B65" s="188"/>
      <c r="C65" s="193"/>
      <c r="D65" s="307" t="s">
        <v>562</v>
      </c>
      <c r="E65" s="307"/>
      <c r="F65" s="307"/>
      <c r="G65" s="307"/>
      <c r="H65" s="307"/>
      <c r="I65" s="307"/>
      <c r="J65" s="307"/>
      <c r="K65" s="189"/>
    </row>
    <row r="66" spans="2:11" ht="15" customHeight="1">
      <c r="B66" s="188"/>
      <c r="C66" s="193"/>
      <c r="D66" s="308" t="s">
        <v>563</v>
      </c>
      <c r="E66" s="308"/>
      <c r="F66" s="308"/>
      <c r="G66" s="308"/>
      <c r="H66" s="308"/>
      <c r="I66" s="308"/>
      <c r="J66" s="308"/>
      <c r="K66" s="189"/>
    </row>
    <row r="67" spans="2:11" ht="15" customHeight="1">
      <c r="B67" s="188"/>
      <c r="C67" s="193"/>
      <c r="D67" s="307" t="s">
        <v>564</v>
      </c>
      <c r="E67" s="307"/>
      <c r="F67" s="307"/>
      <c r="G67" s="307"/>
      <c r="H67" s="307"/>
      <c r="I67" s="307"/>
      <c r="J67" s="307"/>
      <c r="K67" s="189"/>
    </row>
    <row r="68" spans="2:11" ht="15" customHeight="1">
      <c r="B68" s="188"/>
      <c r="C68" s="193"/>
      <c r="D68" s="307" t="s">
        <v>565</v>
      </c>
      <c r="E68" s="307"/>
      <c r="F68" s="307"/>
      <c r="G68" s="307"/>
      <c r="H68" s="307"/>
      <c r="I68" s="307"/>
      <c r="J68" s="307"/>
      <c r="K68" s="189"/>
    </row>
    <row r="69" spans="2:11" ht="15" customHeight="1">
      <c r="B69" s="188"/>
      <c r="C69" s="193"/>
      <c r="D69" s="307" t="s">
        <v>566</v>
      </c>
      <c r="E69" s="307"/>
      <c r="F69" s="307"/>
      <c r="G69" s="307"/>
      <c r="H69" s="307"/>
      <c r="I69" s="307"/>
      <c r="J69" s="307"/>
      <c r="K69" s="189"/>
    </row>
    <row r="70" spans="2:11" ht="15" customHeight="1">
      <c r="B70" s="188"/>
      <c r="C70" s="193"/>
      <c r="D70" s="307" t="s">
        <v>567</v>
      </c>
      <c r="E70" s="307"/>
      <c r="F70" s="307"/>
      <c r="G70" s="307"/>
      <c r="H70" s="307"/>
      <c r="I70" s="307"/>
      <c r="J70" s="307"/>
      <c r="K70" s="189"/>
    </row>
    <row r="71" spans="2:11" ht="12.75" customHeight="1">
      <c r="B71" s="197"/>
      <c r="C71" s="198"/>
      <c r="D71" s="198"/>
      <c r="E71" s="198"/>
      <c r="F71" s="198"/>
      <c r="G71" s="198"/>
      <c r="H71" s="198"/>
      <c r="I71" s="198"/>
      <c r="J71" s="198"/>
      <c r="K71" s="199"/>
    </row>
    <row r="72" spans="2:11" ht="18.75" customHeight="1">
      <c r="B72" s="200"/>
      <c r="C72" s="200"/>
      <c r="D72" s="200"/>
      <c r="E72" s="200"/>
      <c r="F72" s="200"/>
      <c r="G72" s="200"/>
      <c r="H72" s="200"/>
      <c r="I72" s="200"/>
      <c r="J72" s="200"/>
      <c r="K72" s="201"/>
    </row>
    <row r="73" spans="2:11" ht="18.75" customHeight="1">
      <c r="B73" s="201"/>
      <c r="C73" s="201"/>
      <c r="D73" s="201"/>
      <c r="E73" s="201"/>
      <c r="F73" s="201"/>
      <c r="G73" s="201"/>
      <c r="H73" s="201"/>
      <c r="I73" s="201"/>
      <c r="J73" s="201"/>
      <c r="K73" s="201"/>
    </row>
    <row r="74" spans="2:11" ht="7.5" customHeight="1">
      <c r="B74" s="202"/>
      <c r="C74" s="203"/>
      <c r="D74" s="203"/>
      <c r="E74" s="203"/>
      <c r="F74" s="203"/>
      <c r="G74" s="203"/>
      <c r="H74" s="203"/>
      <c r="I74" s="203"/>
      <c r="J74" s="203"/>
      <c r="K74" s="204"/>
    </row>
    <row r="75" spans="2:11" ht="45" customHeight="1">
      <c r="B75" s="205"/>
      <c r="C75" s="306" t="s">
        <v>568</v>
      </c>
      <c r="D75" s="306"/>
      <c r="E75" s="306"/>
      <c r="F75" s="306"/>
      <c r="G75" s="306"/>
      <c r="H75" s="306"/>
      <c r="I75" s="306"/>
      <c r="J75" s="306"/>
      <c r="K75" s="206"/>
    </row>
    <row r="76" spans="2:11" ht="17.25" customHeight="1">
      <c r="B76" s="205"/>
      <c r="C76" s="207" t="s">
        <v>569</v>
      </c>
      <c r="D76" s="207"/>
      <c r="E76" s="207"/>
      <c r="F76" s="207" t="s">
        <v>570</v>
      </c>
      <c r="G76" s="208"/>
      <c r="H76" s="207" t="s">
        <v>53</v>
      </c>
      <c r="I76" s="207" t="s">
        <v>56</v>
      </c>
      <c r="J76" s="207" t="s">
        <v>571</v>
      </c>
      <c r="K76" s="206"/>
    </row>
    <row r="77" spans="2:11" ht="17.25" customHeight="1">
      <c r="B77" s="205"/>
      <c r="C77" s="209" t="s">
        <v>572</v>
      </c>
      <c r="D77" s="209"/>
      <c r="E77" s="209"/>
      <c r="F77" s="210" t="s">
        <v>573</v>
      </c>
      <c r="G77" s="211"/>
      <c r="H77" s="209"/>
      <c r="I77" s="209"/>
      <c r="J77" s="209" t="s">
        <v>574</v>
      </c>
      <c r="K77" s="206"/>
    </row>
    <row r="78" spans="2:11" ht="5.25" customHeight="1">
      <c r="B78" s="205"/>
      <c r="C78" s="212"/>
      <c r="D78" s="212"/>
      <c r="E78" s="212"/>
      <c r="F78" s="212"/>
      <c r="G78" s="213"/>
      <c r="H78" s="212"/>
      <c r="I78" s="212"/>
      <c r="J78" s="212"/>
      <c r="K78" s="206"/>
    </row>
    <row r="79" spans="2:11" ht="15" customHeight="1">
      <c r="B79" s="205"/>
      <c r="C79" s="194" t="s">
        <v>52</v>
      </c>
      <c r="D79" s="212"/>
      <c r="E79" s="212"/>
      <c r="F79" s="214" t="s">
        <v>575</v>
      </c>
      <c r="G79" s="213"/>
      <c r="H79" s="194" t="s">
        <v>576</v>
      </c>
      <c r="I79" s="194" t="s">
        <v>577</v>
      </c>
      <c r="J79" s="194">
        <v>20</v>
      </c>
      <c r="K79" s="206"/>
    </row>
    <row r="80" spans="2:11" ht="15" customHeight="1">
      <c r="B80" s="205"/>
      <c r="C80" s="194" t="s">
        <v>578</v>
      </c>
      <c r="D80" s="194"/>
      <c r="E80" s="194"/>
      <c r="F80" s="214" t="s">
        <v>575</v>
      </c>
      <c r="G80" s="213"/>
      <c r="H80" s="194" t="s">
        <v>579</v>
      </c>
      <c r="I80" s="194" t="s">
        <v>577</v>
      </c>
      <c r="J80" s="194">
        <v>120</v>
      </c>
      <c r="K80" s="206"/>
    </row>
    <row r="81" spans="2:11" ht="15" customHeight="1">
      <c r="B81" s="215"/>
      <c r="C81" s="194" t="s">
        <v>580</v>
      </c>
      <c r="D81" s="194"/>
      <c r="E81" s="194"/>
      <c r="F81" s="214" t="s">
        <v>581</v>
      </c>
      <c r="G81" s="213"/>
      <c r="H81" s="194" t="s">
        <v>582</v>
      </c>
      <c r="I81" s="194" t="s">
        <v>577</v>
      </c>
      <c r="J81" s="194">
        <v>50</v>
      </c>
      <c r="K81" s="206"/>
    </row>
    <row r="82" spans="2:11" ht="15" customHeight="1">
      <c r="B82" s="215"/>
      <c r="C82" s="194" t="s">
        <v>583</v>
      </c>
      <c r="D82" s="194"/>
      <c r="E82" s="194"/>
      <c r="F82" s="214" t="s">
        <v>575</v>
      </c>
      <c r="G82" s="213"/>
      <c r="H82" s="194" t="s">
        <v>584</v>
      </c>
      <c r="I82" s="194" t="s">
        <v>585</v>
      </c>
      <c r="J82" s="194"/>
      <c r="K82" s="206"/>
    </row>
    <row r="83" spans="2:11" ht="15" customHeight="1">
      <c r="B83" s="215"/>
      <c r="C83" s="216" t="s">
        <v>586</v>
      </c>
      <c r="D83" s="216"/>
      <c r="E83" s="216"/>
      <c r="F83" s="217" t="s">
        <v>581</v>
      </c>
      <c r="G83" s="216"/>
      <c r="H83" s="216" t="s">
        <v>587</v>
      </c>
      <c r="I83" s="216" t="s">
        <v>577</v>
      </c>
      <c r="J83" s="216">
        <v>15</v>
      </c>
      <c r="K83" s="206"/>
    </row>
    <row r="84" spans="2:11" ht="15" customHeight="1">
      <c r="B84" s="215"/>
      <c r="C84" s="216" t="s">
        <v>588</v>
      </c>
      <c r="D84" s="216"/>
      <c r="E84" s="216"/>
      <c r="F84" s="217" t="s">
        <v>581</v>
      </c>
      <c r="G84" s="216"/>
      <c r="H84" s="216" t="s">
        <v>589</v>
      </c>
      <c r="I84" s="216" t="s">
        <v>577</v>
      </c>
      <c r="J84" s="216">
        <v>15</v>
      </c>
      <c r="K84" s="206"/>
    </row>
    <row r="85" spans="2:11" ht="15" customHeight="1">
      <c r="B85" s="215"/>
      <c r="C85" s="216" t="s">
        <v>590</v>
      </c>
      <c r="D85" s="216"/>
      <c r="E85" s="216"/>
      <c r="F85" s="217" t="s">
        <v>581</v>
      </c>
      <c r="G85" s="216"/>
      <c r="H85" s="216" t="s">
        <v>591</v>
      </c>
      <c r="I85" s="216" t="s">
        <v>577</v>
      </c>
      <c r="J85" s="216">
        <v>20</v>
      </c>
      <c r="K85" s="206"/>
    </row>
    <row r="86" spans="2:11" ht="15" customHeight="1">
      <c r="B86" s="215"/>
      <c r="C86" s="216" t="s">
        <v>592</v>
      </c>
      <c r="D86" s="216"/>
      <c r="E86" s="216"/>
      <c r="F86" s="217" t="s">
        <v>581</v>
      </c>
      <c r="G86" s="216"/>
      <c r="H86" s="216" t="s">
        <v>593</v>
      </c>
      <c r="I86" s="216" t="s">
        <v>577</v>
      </c>
      <c r="J86" s="216">
        <v>20</v>
      </c>
      <c r="K86" s="206"/>
    </row>
    <row r="87" spans="2:11" ht="15" customHeight="1">
      <c r="B87" s="215"/>
      <c r="C87" s="194" t="s">
        <v>594</v>
      </c>
      <c r="D87" s="194"/>
      <c r="E87" s="194"/>
      <c r="F87" s="214" t="s">
        <v>581</v>
      </c>
      <c r="G87" s="213"/>
      <c r="H87" s="194" t="s">
        <v>595</v>
      </c>
      <c r="I87" s="194" t="s">
        <v>577</v>
      </c>
      <c r="J87" s="194">
        <v>50</v>
      </c>
      <c r="K87" s="206"/>
    </row>
    <row r="88" spans="2:11" ht="15" customHeight="1">
      <c r="B88" s="215"/>
      <c r="C88" s="194" t="s">
        <v>596</v>
      </c>
      <c r="D88" s="194"/>
      <c r="E88" s="194"/>
      <c r="F88" s="214" t="s">
        <v>581</v>
      </c>
      <c r="G88" s="213"/>
      <c r="H88" s="194" t="s">
        <v>597</v>
      </c>
      <c r="I88" s="194" t="s">
        <v>577</v>
      </c>
      <c r="J88" s="194">
        <v>20</v>
      </c>
      <c r="K88" s="206"/>
    </row>
    <row r="89" spans="2:11" ht="15" customHeight="1">
      <c r="B89" s="215"/>
      <c r="C89" s="194" t="s">
        <v>598</v>
      </c>
      <c r="D89" s="194"/>
      <c r="E89" s="194"/>
      <c r="F89" s="214" t="s">
        <v>581</v>
      </c>
      <c r="G89" s="213"/>
      <c r="H89" s="194" t="s">
        <v>599</v>
      </c>
      <c r="I89" s="194" t="s">
        <v>577</v>
      </c>
      <c r="J89" s="194">
        <v>20</v>
      </c>
      <c r="K89" s="206"/>
    </row>
    <row r="90" spans="2:11" ht="15" customHeight="1">
      <c r="B90" s="215"/>
      <c r="C90" s="194" t="s">
        <v>600</v>
      </c>
      <c r="D90" s="194"/>
      <c r="E90" s="194"/>
      <c r="F90" s="214" t="s">
        <v>581</v>
      </c>
      <c r="G90" s="213"/>
      <c r="H90" s="194" t="s">
        <v>601</v>
      </c>
      <c r="I90" s="194" t="s">
        <v>577</v>
      </c>
      <c r="J90" s="194">
        <v>50</v>
      </c>
      <c r="K90" s="206"/>
    </row>
    <row r="91" spans="2:11" ht="15" customHeight="1">
      <c r="B91" s="215"/>
      <c r="C91" s="194" t="s">
        <v>602</v>
      </c>
      <c r="D91" s="194"/>
      <c r="E91" s="194"/>
      <c r="F91" s="214" t="s">
        <v>581</v>
      </c>
      <c r="G91" s="213"/>
      <c r="H91" s="194" t="s">
        <v>602</v>
      </c>
      <c r="I91" s="194" t="s">
        <v>577</v>
      </c>
      <c r="J91" s="194">
        <v>50</v>
      </c>
      <c r="K91" s="206"/>
    </row>
    <row r="92" spans="2:11" ht="15" customHeight="1">
      <c r="B92" s="215"/>
      <c r="C92" s="194" t="s">
        <v>603</v>
      </c>
      <c r="D92" s="194"/>
      <c r="E92" s="194"/>
      <c r="F92" s="214" t="s">
        <v>581</v>
      </c>
      <c r="G92" s="213"/>
      <c r="H92" s="194" t="s">
        <v>604</v>
      </c>
      <c r="I92" s="194" t="s">
        <v>577</v>
      </c>
      <c r="J92" s="194">
        <v>255</v>
      </c>
      <c r="K92" s="206"/>
    </row>
    <row r="93" spans="2:11" ht="15" customHeight="1">
      <c r="B93" s="215"/>
      <c r="C93" s="194" t="s">
        <v>605</v>
      </c>
      <c r="D93" s="194"/>
      <c r="E93" s="194"/>
      <c r="F93" s="214" t="s">
        <v>575</v>
      </c>
      <c r="G93" s="213"/>
      <c r="H93" s="194" t="s">
        <v>606</v>
      </c>
      <c r="I93" s="194" t="s">
        <v>607</v>
      </c>
      <c r="J93" s="194"/>
      <c r="K93" s="206"/>
    </row>
    <row r="94" spans="2:11" ht="15" customHeight="1">
      <c r="B94" s="215"/>
      <c r="C94" s="194" t="s">
        <v>608</v>
      </c>
      <c r="D94" s="194"/>
      <c r="E94" s="194"/>
      <c r="F94" s="214" t="s">
        <v>575</v>
      </c>
      <c r="G94" s="213"/>
      <c r="H94" s="194" t="s">
        <v>609</v>
      </c>
      <c r="I94" s="194" t="s">
        <v>610</v>
      </c>
      <c r="J94" s="194"/>
      <c r="K94" s="206"/>
    </row>
    <row r="95" spans="2:11" ht="15" customHeight="1">
      <c r="B95" s="215"/>
      <c r="C95" s="194" t="s">
        <v>611</v>
      </c>
      <c r="D95" s="194"/>
      <c r="E95" s="194"/>
      <c r="F95" s="214" t="s">
        <v>575</v>
      </c>
      <c r="G95" s="213"/>
      <c r="H95" s="194" t="s">
        <v>611</v>
      </c>
      <c r="I95" s="194" t="s">
        <v>610</v>
      </c>
      <c r="J95" s="194"/>
      <c r="K95" s="206"/>
    </row>
    <row r="96" spans="2:11" ht="15" customHeight="1">
      <c r="B96" s="215"/>
      <c r="C96" s="194" t="s">
        <v>37</v>
      </c>
      <c r="D96" s="194"/>
      <c r="E96" s="194"/>
      <c r="F96" s="214" t="s">
        <v>575</v>
      </c>
      <c r="G96" s="213"/>
      <c r="H96" s="194" t="s">
        <v>612</v>
      </c>
      <c r="I96" s="194" t="s">
        <v>610</v>
      </c>
      <c r="J96" s="194"/>
      <c r="K96" s="206"/>
    </row>
    <row r="97" spans="2:11" ht="15" customHeight="1">
      <c r="B97" s="215"/>
      <c r="C97" s="194" t="s">
        <v>47</v>
      </c>
      <c r="D97" s="194"/>
      <c r="E97" s="194"/>
      <c r="F97" s="214" t="s">
        <v>575</v>
      </c>
      <c r="G97" s="213"/>
      <c r="H97" s="194" t="s">
        <v>613</v>
      </c>
      <c r="I97" s="194" t="s">
        <v>610</v>
      </c>
      <c r="J97" s="194"/>
      <c r="K97" s="206"/>
    </row>
    <row r="98" spans="2:11" ht="15" customHeight="1">
      <c r="B98" s="218"/>
      <c r="C98" s="219"/>
      <c r="D98" s="219"/>
      <c r="E98" s="219"/>
      <c r="F98" s="219"/>
      <c r="G98" s="219"/>
      <c r="H98" s="219"/>
      <c r="I98" s="219"/>
      <c r="J98" s="219"/>
      <c r="K98" s="220"/>
    </row>
    <row r="99" spans="2:11" ht="18.75" customHeight="1">
      <c r="B99" s="221"/>
      <c r="C99" s="222"/>
      <c r="D99" s="222"/>
      <c r="E99" s="222"/>
      <c r="F99" s="222"/>
      <c r="G99" s="222"/>
      <c r="H99" s="222"/>
      <c r="I99" s="222"/>
      <c r="J99" s="222"/>
      <c r="K99" s="221"/>
    </row>
    <row r="100" spans="2:11" ht="18.75" customHeight="1">
      <c r="B100" s="201"/>
      <c r="C100" s="201"/>
      <c r="D100" s="201"/>
      <c r="E100" s="201"/>
      <c r="F100" s="201"/>
      <c r="G100" s="201"/>
      <c r="H100" s="201"/>
      <c r="I100" s="201"/>
      <c r="J100" s="201"/>
      <c r="K100" s="201"/>
    </row>
    <row r="101" spans="2:11" ht="7.5" customHeight="1">
      <c r="B101" s="202"/>
      <c r="C101" s="203"/>
      <c r="D101" s="203"/>
      <c r="E101" s="203"/>
      <c r="F101" s="203"/>
      <c r="G101" s="203"/>
      <c r="H101" s="203"/>
      <c r="I101" s="203"/>
      <c r="J101" s="203"/>
      <c r="K101" s="204"/>
    </row>
    <row r="102" spans="2:11" ht="45" customHeight="1">
      <c r="B102" s="205"/>
      <c r="C102" s="306" t="s">
        <v>614</v>
      </c>
      <c r="D102" s="306"/>
      <c r="E102" s="306"/>
      <c r="F102" s="306"/>
      <c r="G102" s="306"/>
      <c r="H102" s="306"/>
      <c r="I102" s="306"/>
      <c r="J102" s="306"/>
      <c r="K102" s="206"/>
    </row>
    <row r="103" spans="2:11" ht="17.25" customHeight="1">
      <c r="B103" s="205"/>
      <c r="C103" s="207" t="s">
        <v>569</v>
      </c>
      <c r="D103" s="207"/>
      <c r="E103" s="207"/>
      <c r="F103" s="207" t="s">
        <v>570</v>
      </c>
      <c r="G103" s="208"/>
      <c r="H103" s="207" t="s">
        <v>53</v>
      </c>
      <c r="I103" s="207" t="s">
        <v>56</v>
      </c>
      <c r="J103" s="207" t="s">
        <v>571</v>
      </c>
      <c r="K103" s="206"/>
    </row>
    <row r="104" spans="2:11" ht="17.25" customHeight="1">
      <c r="B104" s="205"/>
      <c r="C104" s="209" t="s">
        <v>572</v>
      </c>
      <c r="D104" s="209"/>
      <c r="E104" s="209"/>
      <c r="F104" s="210" t="s">
        <v>573</v>
      </c>
      <c r="G104" s="211"/>
      <c r="H104" s="209"/>
      <c r="I104" s="209"/>
      <c r="J104" s="209" t="s">
        <v>574</v>
      </c>
      <c r="K104" s="206"/>
    </row>
    <row r="105" spans="2:11" ht="5.25" customHeight="1">
      <c r="B105" s="205"/>
      <c r="C105" s="207"/>
      <c r="D105" s="207"/>
      <c r="E105" s="207"/>
      <c r="F105" s="207"/>
      <c r="G105" s="223"/>
      <c r="H105" s="207"/>
      <c r="I105" s="207"/>
      <c r="J105" s="207"/>
      <c r="K105" s="206"/>
    </row>
    <row r="106" spans="2:11" ht="15" customHeight="1">
      <c r="B106" s="205"/>
      <c r="C106" s="194" t="s">
        <v>52</v>
      </c>
      <c r="D106" s="212"/>
      <c r="E106" s="212"/>
      <c r="F106" s="214" t="s">
        <v>575</v>
      </c>
      <c r="G106" s="223"/>
      <c r="H106" s="194" t="s">
        <v>615</v>
      </c>
      <c r="I106" s="194" t="s">
        <v>577</v>
      </c>
      <c r="J106" s="194">
        <v>20</v>
      </c>
      <c r="K106" s="206"/>
    </row>
    <row r="107" spans="2:11" ht="15" customHeight="1">
      <c r="B107" s="205"/>
      <c r="C107" s="194" t="s">
        <v>578</v>
      </c>
      <c r="D107" s="194"/>
      <c r="E107" s="194"/>
      <c r="F107" s="214" t="s">
        <v>575</v>
      </c>
      <c r="G107" s="194"/>
      <c r="H107" s="194" t="s">
        <v>615</v>
      </c>
      <c r="I107" s="194" t="s">
        <v>577</v>
      </c>
      <c r="J107" s="194">
        <v>120</v>
      </c>
      <c r="K107" s="206"/>
    </row>
    <row r="108" spans="2:11" ht="15" customHeight="1">
      <c r="B108" s="215"/>
      <c r="C108" s="194" t="s">
        <v>580</v>
      </c>
      <c r="D108" s="194"/>
      <c r="E108" s="194"/>
      <c r="F108" s="214" t="s">
        <v>581</v>
      </c>
      <c r="G108" s="194"/>
      <c r="H108" s="194" t="s">
        <v>615</v>
      </c>
      <c r="I108" s="194" t="s">
        <v>577</v>
      </c>
      <c r="J108" s="194">
        <v>50</v>
      </c>
      <c r="K108" s="206"/>
    </row>
    <row r="109" spans="2:11" ht="15" customHeight="1">
      <c r="B109" s="215"/>
      <c r="C109" s="194" t="s">
        <v>583</v>
      </c>
      <c r="D109" s="194"/>
      <c r="E109" s="194"/>
      <c r="F109" s="214" t="s">
        <v>575</v>
      </c>
      <c r="G109" s="194"/>
      <c r="H109" s="194" t="s">
        <v>615</v>
      </c>
      <c r="I109" s="194" t="s">
        <v>585</v>
      </c>
      <c r="J109" s="194"/>
      <c r="K109" s="206"/>
    </row>
    <row r="110" spans="2:11" ht="15" customHeight="1">
      <c r="B110" s="215"/>
      <c r="C110" s="194" t="s">
        <v>594</v>
      </c>
      <c r="D110" s="194"/>
      <c r="E110" s="194"/>
      <c r="F110" s="214" t="s">
        <v>581</v>
      </c>
      <c r="G110" s="194"/>
      <c r="H110" s="194" t="s">
        <v>615</v>
      </c>
      <c r="I110" s="194" t="s">
        <v>577</v>
      </c>
      <c r="J110" s="194">
        <v>50</v>
      </c>
      <c r="K110" s="206"/>
    </row>
    <row r="111" spans="2:11" ht="15" customHeight="1">
      <c r="B111" s="215"/>
      <c r="C111" s="194" t="s">
        <v>602</v>
      </c>
      <c r="D111" s="194"/>
      <c r="E111" s="194"/>
      <c r="F111" s="214" t="s">
        <v>581</v>
      </c>
      <c r="G111" s="194"/>
      <c r="H111" s="194" t="s">
        <v>615</v>
      </c>
      <c r="I111" s="194" t="s">
        <v>577</v>
      </c>
      <c r="J111" s="194">
        <v>50</v>
      </c>
      <c r="K111" s="206"/>
    </row>
    <row r="112" spans="2:11" ht="15" customHeight="1">
      <c r="B112" s="215"/>
      <c r="C112" s="194" t="s">
        <v>600</v>
      </c>
      <c r="D112" s="194"/>
      <c r="E112" s="194"/>
      <c r="F112" s="214" t="s">
        <v>581</v>
      </c>
      <c r="G112" s="194"/>
      <c r="H112" s="194" t="s">
        <v>615</v>
      </c>
      <c r="I112" s="194" t="s">
        <v>577</v>
      </c>
      <c r="J112" s="194">
        <v>50</v>
      </c>
      <c r="K112" s="206"/>
    </row>
    <row r="113" spans="2:11" ht="15" customHeight="1">
      <c r="B113" s="215"/>
      <c r="C113" s="194" t="s">
        <v>52</v>
      </c>
      <c r="D113" s="194"/>
      <c r="E113" s="194"/>
      <c r="F113" s="214" t="s">
        <v>575</v>
      </c>
      <c r="G113" s="194"/>
      <c r="H113" s="194" t="s">
        <v>616</v>
      </c>
      <c r="I113" s="194" t="s">
        <v>577</v>
      </c>
      <c r="J113" s="194">
        <v>20</v>
      </c>
      <c r="K113" s="206"/>
    </row>
    <row r="114" spans="2:11" ht="15" customHeight="1">
      <c r="B114" s="215"/>
      <c r="C114" s="194" t="s">
        <v>617</v>
      </c>
      <c r="D114" s="194"/>
      <c r="E114" s="194"/>
      <c r="F114" s="214" t="s">
        <v>575</v>
      </c>
      <c r="G114" s="194"/>
      <c r="H114" s="194" t="s">
        <v>618</v>
      </c>
      <c r="I114" s="194" t="s">
        <v>577</v>
      </c>
      <c r="J114" s="194">
        <v>120</v>
      </c>
      <c r="K114" s="206"/>
    </row>
    <row r="115" spans="2:11" ht="15" customHeight="1">
      <c r="B115" s="215"/>
      <c r="C115" s="194" t="s">
        <v>37</v>
      </c>
      <c r="D115" s="194"/>
      <c r="E115" s="194"/>
      <c r="F115" s="214" t="s">
        <v>575</v>
      </c>
      <c r="G115" s="194"/>
      <c r="H115" s="194" t="s">
        <v>619</v>
      </c>
      <c r="I115" s="194" t="s">
        <v>610</v>
      </c>
      <c r="J115" s="194"/>
      <c r="K115" s="206"/>
    </row>
    <row r="116" spans="2:11" ht="15" customHeight="1">
      <c r="B116" s="215"/>
      <c r="C116" s="194" t="s">
        <v>47</v>
      </c>
      <c r="D116" s="194"/>
      <c r="E116" s="194"/>
      <c r="F116" s="214" t="s">
        <v>575</v>
      </c>
      <c r="G116" s="194"/>
      <c r="H116" s="194" t="s">
        <v>620</v>
      </c>
      <c r="I116" s="194" t="s">
        <v>610</v>
      </c>
      <c r="J116" s="194"/>
      <c r="K116" s="206"/>
    </row>
    <row r="117" spans="2:11" ht="15" customHeight="1">
      <c r="B117" s="215"/>
      <c r="C117" s="194" t="s">
        <v>56</v>
      </c>
      <c r="D117" s="194"/>
      <c r="E117" s="194"/>
      <c r="F117" s="214" t="s">
        <v>575</v>
      </c>
      <c r="G117" s="194"/>
      <c r="H117" s="194" t="s">
        <v>621</v>
      </c>
      <c r="I117" s="194" t="s">
        <v>622</v>
      </c>
      <c r="J117" s="194"/>
      <c r="K117" s="206"/>
    </row>
    <row r="118" spans="2:11" ht="15" customHeight="1">
      <c r="B118" s="218"/>
      <c r="C118" s="224"/>
      <c r="D118" s="224"/>
      <c r="E118" s="224"/>
      <c r="F118" s="224"/>
      <c r="G118" s="224"/>
      <c r="H118" s="224"/>
      <c r="I118" s="224"/>
      <c r="J118" s="224"/>
      <c r="K118" s="220"/>
    </row>
    <row r="119" spans="2:11" ht="18.75" customHeight="1">
      <c r="B119" s="225"/>
      <c r="C119" s="191"/>
      <c r="D119" s="191"/>
      <c r="E119" s="191"/>
      <c r="F119" s="226"/>
      <c r="G119" s="191"/>
      <c r="H119" s="191"/>
      <c r="I119" s="191"/>
      <c r="J119" s="191"/>
      <c r="K119" s="225"/>
    </row>
    <row r="120" spans="2:11" ht="18.75" customHeight="1">
      <c r="B120" s="201"/>
      <c r="C120" s="201"/>
      <c r="D120" s="201"/>
      <c r="E120" s="201"/>
      <c r="F120" s="201"/>
      <c r="G120" s="201"/>
      <c r="H120" s="201"/>
      <c r="I120" s="201"/>
      <c r="J120" s="201"/>
      <c r="K120" s="201"/>
    </row>
    <row r="121" spans="2:11" ht="7.5" customHeight="1">
      <c r="B121" s="227"/>
      <c r="C121" s="228"/>
      <c r="D121" s="228"/>
      <c r="E121" s="228"/>
      <c r="F121" s="228"/>
      <c r="G121" s="228"/>
      <c r="H121" s="228"/>
      <c r="I121" s="228"/>
      <c r="J121" s="228"/>
      <c r="K121" s="229"/>
    </row>
    <row r="122" spans="2:11" ht="45" customHeight="1">
      <c r="B122" s="230"/>
      <c r="C122" s="305" t="s">
        <v>623</v>
      </c>
      <c r="D122" s="305"/>
      <c r="E122" s="305"/>
      <c r="F122" s="305"/>
      <c r="G122" s="305"/>
      <c r="H122" s="305"/>
      <c r="I122" s="305"/>
      <c r="J122" s="305"/>
      <c r="K122" s="231"/>
    </row>
    <row r="123" spans="2:11" ht="17.25" customHeight="1">
      <c r="B123" s="232"/>
      <c r="C123" s="207" t="s">
        <v>569</v>
      </c>
      <c r="D123" s="207"/>
      <c r="E123" s="207"/>
      <c r="F123" s="207" t="s">
        <v>570</v>
      </c>
      <c r="G123" s="208"/>
      <c r="H123" s="207" t="s">
        <v>53</v>
      </c>
      <c r="I123" s="207" t="s">
        <v>56</v>
      </c>
      <c r="J123" s="207" t="s">
        <v>571</v>
      </c>
      <c r="K123" s="233"/>
    </row>
    <row r="124" spans="2:11" ht="17.25" customHeight="1">
      <c r="B124" s="232"/>
      <c r="C124" s="209" t="s">
        <v>572</v>
      </c>
      <c r="D124" s="209"/>
      <c r="E124" s="209"/>
      <c r="F124" s="210" t="s">
        <v>573</v>
      </c>
      <c r="G124" s="211"/>
      <c r="H124" s="209"/>
      <c r="I124" s="209"/>
      <c r="J124" s="209" t="s">
        <v>574</v>
      </c>
      <c r="K124" s="233"/>
    </row>
    <row r="125" spans="2:11" ht="5.25" customHeight="1">
      <c r="B125" s="234"/>
      <c r="C125" s="212"/>
      <c r="D125" s="212"/>
      <c r="E125" s="212"/>
      <c r="F125" s="212"/>
      <c r="G125" s="194"/>
      <c r="H125" s="212"/>
      <c r="I125" s="212"/>
      <c r="J125" s="212"/>
      <c r="K125" s="235"/>
    </row>
    <row r="126" spans="2:11" ht="15" customHeight="1">
      <c r="B126" s="234"/>
      <c r="C126" s="194" t="s">
        <v>578</v>
      </c>
      <c r="D126" s="212"/>
      <c r="E126" s="212"/>
      <c r="F126" s="214" t="s">
        <v>575</v>
      </c>
      <c r="G126" s="194"/>
      <c r="H126" s="194" t="s">
        <v>615</v>
      </c>
      <c r="I126" s="194" t="s">
        <v>577</v>
      </c>
      <c r="J126" s="194">
        <v>120</v>
      </c>
      <c r="K126" s="236"/>
    </row>
    <row r="127" spans="2:11" ht="15" customHeight="1">
      <c r="B127" s="234"/>
      <c r="C127" s="194" t="s">
        <v>624</v>
      </c>
      <c r="D127" s="194"/>
      <c r="E127" s="194"/>
      <c r="F127" s="214" t="s">
        <v>575</v>
      </c>
      <c r="G127" s="194"/>
      <c r="H127" s="194" t="s">
        <v>625</v>
      </c>
      <c r="I127" s="194" t="s">
        <v>577</v>
      </c>
      <c r="J127" s="194" t="s">
        <v>626</v>
      </c>
      <c r="K127" s="236"/>
    </row>
    <row r="128" spans="2:11" ht="15" customHeight="1">
      <c r="B128" s="234"/>
      <c r="C128" s="194" t="s">
        <v>523</v>
      </c>
      <c r="D128" s="194"/>
      <c r="E128" s="194"/>
      <c r="F128" s="214" t="s">
        <v>575</v>
      </c>
      <c r="G128" s="194"/>
      <c r="H128" s="194" t="s">
        <v>627</v>
      </c>
      <c r="I128" s="194" t="s">
        <v>577</v>
      </c>
      <c r="J128" s="194" t="s">
        <v>626</v>
      </c>
      <c r="K128" s="236"/>
    </row>
    <row r="129" spans="2:11" ht="15" customHeight="1">
      <c r="B129" s="234"/>
      <c r="C129" s="194" t="s">
        <v>586</v>
      </c>
      <c r="D129" s="194"/>
      <c r="E129" s="194"/>
      <c r="F129" s="214" t="s">
        <v>581</v>
      </c>
      <c r="G129" s="194"/>
      <c r="H129" s="194" t="s">
        <v>587</v>
      </c>
      <c r="I129" s="194" t="s">
        <v>577</v>
      </c>
      <c r="J129" s="194">
        <v>15</v>
      </c>
      <c r="K129" s="236"/>
    </row>
    <row r="130" spans="2:11" ht="15" customHeight="1">
      <c r="B130" s="234"/>
      <c r="C130" s="216" t="s">
        <v>588</v>
      </c>
      <c r="D130" s="216"/>
      <c r="E130" s="216"/>
      <c r="F130" s="217" t="s">
        <v>581</v>
      </c>
      <c r="G130" s="216"/>
      <c r="H130" s="216" t="s">
        <v>589</v>
      </c>
      <c r="I130" s="216" t="s">
        <v>577</v>
      </c>
      <c r="J130" s="216">
        <v>15</v>
      </c>
      <c r="K130" s="236"/>
    </row>
    <row r="131" spans="2:11" ht="15" customHeight="1">
      <c r="B131" s="234"/>
      <c r="C131" s="216" t="s">
        <v>590</v>
      </c>
      <c r="D131" s="216"/>
      <c r="E131" s="216"/>
      <c r="F131" s="217" t="s">
        <v>581</v>
      </c>
      <c r="G131" s="216"/>
      <c r="H131" s="216" t="s">
        <v>591</v>
      </c>
      <c r="I131" s="216" t="s">
        <v>577</v>
      </c>
      <c r="J131" s="216">
        <v>20</v>
      </c>
      <c r="K131" s="236"/>
    </row>
    <row r="132" spans="2:11" ht="15" customHeight="1">
      <c r="B132" s="234"/>
      <c r="C132" s="216" t="s">
        <v>592</v>
      </c>
      <c r="D132" s="216"/>
      <c r="E132" s="216"/>
      <c r="F132" s="217" t="s">
        <v>581</v>
      </c>
      <c r="G132" s="216"/>
      <c r="H132" s="216" t="s">
        <v>593</v>
      </c>
      <c r="I132" s="216" t="s">
        <v>577</v>
      </c>
      <c r="J132" s="216">
        <v>20</v>
      </c>
      <c r="K132" s="236"/>
    </row>
    <row r="133" spans="2:11" ht="15" customHeight="1">
      <c r="B133" s="234"/>
      <c r="C133" s="194" t="s">
        <v>580</v>
      </c>
      <c r="D133" s="194"/>
      <c r="E133" s="194"/>
      <c r="F133" s="214" t="s">
        <v>581</v>
      </c>
      <c r="G133" s="194"/>
      <c r="H133" s="194" t="s">
        <v>615</v>
      </c>
      <c r="I133" s="194" t="s">
        <v>577</v>
      </c>
      <c r="J133" s="194">
        <v>50</v>
      </c>
      <c r="K133" s="236"/>
    </row>
    <row r="134" spans="2:11" ht="15" customHeight="1">
      <c r="B134" s="234"/>
      <c r="C134" s="194" t="s">
        <v>594</v>
      </c>
      <c r="D134" s="194"/>
      <c r="E134" s="194"/>
      <c r="F134" s="214" t="s">
        <v>581</v>
      </c>
      <c r="G134" s="194"/>
      <c r="H134" s="194" t="s">
        <v>615</v>
      </c>
      <c r="I134" s="194" t="s">
        <v>577</v>
      </c>
      <c r="J134" s="194">
        <v>50</v>
      </c>
      <c r="K134" s="236"/>
    </row>
    <row r="135" spans="2:11" ht="15" customHeight="1">
      <c r="B135" s="234"/>
      <c r="C135" s="194" t="s">
        <v>600</v>
      </c>
      <c r="D135" s="194"/>
      <c r="E135" s="194"/>
      <c r="F135" s="214" t="s">
        <v>581</v>
      </c>
      <c r="G135" s="194"/>
      <c r="H135" s="194" t="s">
        <v>615</v>
      </c>
      <c r="I135" s="194" t="s">
        <v>577</v>
      </c>
      <c r="J135" s="194">
        <v>50</v>
      </c>
      <c r="K135" s="236"/>
    </row>
    <row r="136" spans="2:11" ht="15" customHeight="1">
      <c r="B136" s="234"/>
      <c r="C136" s="194" t="s">
        <v>602</v>
      </c>
      <c r="D136" s="194"/>
      <c r="E136" s="194"/>
      <c r="F136" s="214" t="s">
        <v>581</v>
      </c>
      <c r="G136" s="194"/>
      <c r="H136" s="194" t="s">
        <v>615</v>
      </c>
      <c r="I136" s="194" t="s">
        <v>577</v>
      </c>
      <c r="J136" s="194">
        <v>50</v>
      </c>
      <c r="K136" s="236"/>
    </row>
    <row r="137" spans="2:11" ht="15" customHeight="1">
      <c r="B137" s="234"/>
      <c r="C137" s="194" t="s">
        <v>603</v>
      </c>
      <c r="D137" s="194"/>
      <c r="E137" s="194"/>
      <c r="F137" s="214" t="s">
        <v>581</v>
      </c>
      <c r="G137" s="194"/>
      <c r="H137" s="194" t="s">
        <v>628</v>
      </c>
      <c r="I137" s="194" t="s">
        <v>577</v>
      </c>
      <c r="J137" s="194">
        <v>255</v>
      </c>
      <c r="K137" s="236"/>
    </row>
    <row r="138" spans="2:11" ht="15" customHeight="1">
      <c r="B138" s="234"/>
      <c r="C138" s="194" t="s">
        <v>605</v>
      </c>
      <c r="D138" s="194"/>
      <c r="E138" s="194"/>
      <c r="F138" s="214" t="s">
        <v>575</v>
      </c>
      <c r="G138" s="194"/>
      <c r="H138" s="194" t="s">
        <v>629</v>
      </c>
      <c r="I138" s="194" t="s">
        <v>607</v>
      </c>
      <c r="J138" s="194"/>
      <c r="K138" s="236"/>
    </row>
    <row r="139" spans="2:11" ht="15" customHeight="1">
      <c r="B139" s="234"/>
      <c r="C139" s="194" t="s">
        <v>608</v>
      </c>
      <c r="D139" s="194"/>
      <c r="E139" s="194"/>
      <c r="F139" s="214" t="s">
        <v>575</v>
      </c>
      <c r="G139" s="194"/>
      <c r="H139" s="194" t="s">
        <v>630</v>
      </c>
      <c r="I139" s="194" t="s">
        <v>610</v>
      </c>
      <c r="J139" s="194"/>
      <c r="K139" s="236"/>
    </row>
    <row r="140" spans="2:11" ht="15" customHeight="1">
      <c r="B140" s="234"/>
      <c r="C140" s="194" t="s">
        <v>611</v>
      </c>
      <c r="D140" s="194"/>
      <c r="E140" s="194"/>
      <c r="F140" s="214" t="s">
        <v>575</v>
      </c>
      <c r="G140" s="194"/>
      <c r="H140" s="194" t="s">
        <v>611</v>
      </c>
      <c r="I140" s="194" t="s">
        <v>610</v>
      </c>
      <c r="J140" s="194"/>
      <c r="K140" s="236"/>
    </row>
    <row r="141" spans="2:11" ht="15" customHeight="1">
      <c r="B141" s="234"/>
      <c r="C141" s="194" t="s">
        <v>37</v>
      </c>
      <c r="D141" s="194"/>
      <c r="E141" s="194"/>
      <c r="F141" s="214" t="s">
        <v>575</v>
      </c>
      <c r="G141" s="194"/>
      <c r="H141" s="194" t="s">
        <v>631</v>
      </c>
      <c r="I141" s="194" t="s">
        <v>610</v>
      </c>
      <c r="J141" s="194"/>
      <c r="K141" s="236"/>
    </row>
    <row r="142" spans="2:11" ht="15" customHeight="1">
      <c r="B142" s="234"/>
      <c r="C142" s="194" t="s">
        <v>632</v>
      </c>
      <c r="D142" s="194"/>
      <c r="E142" s="194"/>
      <c r="F142" s="214" t="s">
        <v>575</v>
      </c>
      <c r="G142" s="194"/>
      <c r="H142" s="194" t="s">
        <v>633</v>
      </c>
      <c r="I142" s="194" t="s">
        <v>610</v>
      </c>
      <c r="J142" s="194"/>
      <c r="K142" s="236"/>
    </row>
    <row r="143" spans="2:11" ht="15" customHeight="1">
      <c r="B143" s="237"/>
      <c r="C143" s="238"/>
      <c r="D143" s="238"/>
      <c r="E143" s="238"/>
      <c r="F143" s="238"/>
      <c r="G143" s="238"/>
      <c r="H143" s="238"/>
      <c r="I143" s="238"/>
      <c r="J143" s="238"/>
      <c r="K143" s="239"/>
    </row>
    <row r="144" spans="2:11" ht="18.75" customHeight="1">
      <c r="B144" s="191"/>
      <c r="C144" s="191"/>
      <c r="D144" s="191"/>
      <c r="E144" s="191"/>
      <c r="F144" s="226"/>
      <c r="G144" s="191"/>
      <c r="H144" s="191"/>
      <c r="I144" s="191"/>
      <c r="J144" s="191"/>
      <c r="K144" s="191"/>
    </row>
    <row r="145" spans="2:11" ht="18.75" customHeight="1">
      <c r="B145" s="201"/>
      <c r="C145" s="201"/>
      <c r="D145" s="201"/>
      <c r="E145" s="201"/>
      <c r="F145" s="201"/>
      <c r="G145" s="201"/>
      <c r="H145" s="201"/>
      <c r="I145" s="201"/>
      <c r="J145" s="201"/>
      <c r="K145" s="201"/>
    </row>
    <row r="146" spans="2:11" ht="7.5" customHeight="1">
      <c r="B146" s="202"/>
      <c r="C146" s="203"/>
      <c r="D146" s="203"/>
      <c r="E146" s="203"/>
      <c r="F146" s="203"/>
      <c r="G146" s="203"/>
      <c r="H146" s="203"/>
      <c r="I146" s="203"/>
      <c r="J146" s="203"/>
      <c r="K146" s="204"/>
    </row>
    <row r="147" spans="2:11" ht="45" customHeight="1">
      <c r="B147" s="205"/>
      <c r="C147" s="306" t="s">
        <v>634</v>
      </c>
      <c r="D147" s="306"/>
      <c r="E147" s="306"/>
      <c r="F147" s="306"/>
      <c r="G147" s="306"/>
      <c r="H147" s="306"/>
      <c r="I147" s="306"/>
      <c r="J147" s="306"/>
      <c r="K147" s="206"/>
    </row>
    <row r="148" spans="2:11" ht="17.25" customHeight="1">
      <c r="B148" s="205"/>
      <c r="C148" s="207" t="s">
        <v>569</v>
      </c>
      <c r="D148" s="207"/>
      <c r="E148" s="207"/>
      <c r="F148" s="207" t="s">
        <v>570</v>
      </c>
      <c r="G148" s="208"/>
      <c r="H148" s="207" t="s">
        <v>53</v>
      </c>
      <c r="I148" s="207" t="s">
        <v>56</v>
      </c>
      <c r="J148" s="207" t="s">
        <v>571</v>
      </c>
      <c r="K148" s="206"/>
    </row>
    <row r="149" spans="2:11" ht="17.25" customHeight="1">
      <c r="B149" s="205"/>
      <c r="C149" s="209" t="s">
        <v>572</v>
      </c>
      <c r="D149" s="209"/>
      <c r="E149" s="209"/>
      <c r="F149" s="210" t="s">
        <v>573</v>
      </c>
      <c r="G149" s="211"/>
      <c r="H149" s="209"/>
      <c r="I149" s="209"/>
      <c r="J149" s="209" t="s">
        <v>574</v>
      </c>
      <c r="K149" s="206"/>
    </row>
    <row r="150" spans="2:11" ht="5.25" customHeight="1">
      <c r="B150" s="215"/>
      <c r="C150" s="212"/>
      <c r="D150" s="212"/>
      <c r="E150" s="212"/>
      <c r="F150" s="212"/>
      <c r="G150" s="213"/>
      <c r="H150" s="212"/>
      <c r="I150" s="212"/>
      <c r="J150" s="212"/>
      <c r="K150" s="236"/>
    </row>
    <row r="151" spans="2:11" ht="15" customHeight="1">
      <c r="B151" s="215"/>
      <c r="C151" s="240" t="s">
        <v>578</v>
      </c>
      <c r="D151" s="194"/>
      <c r="E151" s="194"/>
      <c r="F151" s="241" t="s">
        <v>575</v>
      </c>
      <c r="G151" s="194"/>
      <c r="H151" s="240" t="s">
        <v>615</v>
      </c>
      <c r="I151" s="240" t="s">
        <v>577</v>
      </c>
      <c r="J151" s="240">
        <v>120</v>
      </c>
      <c r="K151" s="236"/>
    </row>
    <row r="152" spans="2:11" ht="15" customHeight="1">
      <c r="B152" s="215"/>
      <c r="C152" s="240" t="s">
        <v>624</v>
      </c>
      <c r="D152" s="194"/>
      <c r="E152" s="194"/>
      <c r="F152" s="241" t="s">
        <v>575</v>
      </c>
      <c r="G152" s="194"/>
      <c r="H152" s="240" t="s">
        <v>635</v>
      </c>
      <c r="I152" s="240" t="s">
        <v>577</v>
      </c>
      <c r="J152" s="240" t="s">
        <v>626</v>
      </c>
      <c r="K152" s="236"/>
    </row>
    <row r="153" spans="2:11" ht="15" customHeight="1">
      <c r="B153" s="215"/>
      <c r="C153" s="240" t="s">
        <v>523</v>
      </c>
      <c r="D153" s="194"/>
      <c r="E153" s="194"/>
      <c r="F153" s="241" t="s">
        <v>575</v>
      </c>
      <c r="G153" s="194"/>
      <c r="H153" s="240" t="s">
        <v>636</v>
      </c>
      <c r="I153" s="240" t="s">
        <v>577</v>
      </c>
      <c r="J153" s="240" t="s">
        <v>626</v>
      </c>
      <c r="K153" s="236"/>
    </row>
    <row r="154" spans="2:11" ht="15" customHeight="1">
      <c r="B154" s="215"/>
      <c r="C154" s="240" t="s">
        <v>580</v>
      </c>
      <c r="D154" s="194"/>
      <c r="E154" s="194"/>
      <c r="F154" s="241" t="s">
        <v>581</v>
      </c>
      <c r="G154" s="194"/>
      <c r="H154" s="240" t="s">
        <v>615</v>
      </c>
      <c r="I154" s="240" t="s">
        <v>577</v>
      </c>
      <c r="J154" s="240">
        <v>50</v>
      </c>
      <c r="K154" s="236"/>
    </row>
    <row r="155" spans="2:11" ht="15" customHeight="1">
      <c r="B155" s="215"/>
      <c r="C155" s="240" t="s">
        <v>583</v>
      </c>
      <c r="D155" s="194"/>
      <c r="E155" s="194"/>
      <c r="F155" s="241" t="s">
        <v>575</v>
      </c>
      <c r="G155" s="194"/>
      <c r="H155" s="240" t="s">
        <v>615</v>
      </c>
      <c r="I155" s="240" t="s">
        <v>585</v>
      </c>
      <c r="J155" s="240"/>
      <c r="K155" s="236"/>
    </row>
    <row r="156" spans="2:11" ht="15" customHeight="1">
      <c r="B156" s="215"/>
      <c r="C156" s="240" t="s">
        <v>594</v>
      </c>
      <c r="D156" s="194"/>
      <c r="E156" s="194"/>
      <c r="F156" s="241" t="s">
        <v>581</v>
      </c>
      <c r="G156" s="194"/>
      <c r="H156" s="240" t="s">
        <v>615</v>
      </c>
      <c r="I156" s="240" t="s">
        <v>577</v>
      </c>
      <c r="J156" s="240">
        <v>50</v>
      </c>
      <c r="K156" s="236"/>
    </row>
    <row r="157" spans="2:11" ht="15" customHeight="1">
      <c r="B157" s="215"/>
      <c r="C157" s="240" t="s">
        <v>602</v>
      </c>
      <c r="D157" s="194"/>
      <c r="E157" s="194"/>
      <c r="F157" s="241" t="s">
        <v>581</v>
      </c>
      <c r="G157" s="194"/>
      <c r="H157" s="240" t="s">
        <v>615</v>
      </c>
      <c r="I157" s="240" t="s">
        <v>577</v>
      </c>
      <c r="J157" s="240">
        <v>50</v>
      </c>
      <c r="K157" s="236"/>
    </row>
    <row r="158" spans="2:11" ht="15" customHeight="1">
      <c r="B158" s="215"/>
      <c r="C158" s="240" t="s">
        <v>600</v>
      </c>
      <c r="D158" s="194"/>
      <c r="E158" s="194"/>
      <c r="F158" s="241" t="s">
        <v>581</v>
      </c>
      <c r="G158" s="194"/>
      <c r="H158" s="240" t="s">
        <v>615</v>
      </c>
      <c r="I158" s="240" t="s">
        <v>577</v>
      </c>
      <c r="J158" s="240">
        <v>50</v>
      </c>
      <c r="K158" s="236"/>
    </row>
    <row r="159" spans="2:11" ht="15" customHeight="1">
      <c r="B159" s="215"/>
      <c r="C159" s="240" t="s">
        <v>86</v>
      </c>
      <c r="D159" s="194"/>
      <c r="E159" s="194"/>
      <c r="F159" s="241" t="s">
        <v>575</v>
      </c>
      <c r="G159" s="194"/>
      <c r="H159" s="240" t="s">
        <v>637</v>
      </c>
      <c r="I159" s="240" t="s">
        <v>577</v>
      </c>
      <c r="J159" s="240" t="s">
        <v>638</v>
      </c>
      <c r="K159" s="236"/>
    </row>
    <row r="160" spans="2:11" ht="15" customHeight="1">
      <c r="B160" s="215"/>
      <c r="C160" s="240" t="s">
        <v>639</v>
      </c>
      <c r="D160" s="194"/>
      <c r="E160" s="194"/>
      <c r="F160" s="241" t="s">
        <v>575</v>
      </c>
      <c r="G160" s="194"/>
      <c r="H160" s="240" t="s">
        <v>640</v>
      </c>
      <c r="I160" s="240" t="s">
        <v>610</v>
      </c>
      <c r="J160" s="240"/>
      <c r="K160" s="236"/>
    </row>
    <row r="161" spans="2:11" ht="15" customHeight="1">
      <c r="B161" s="242"/>
      <c r="C161" s="224"/>
      <c r="D161" s="224"/>
      <c r="E161" s="224"/>
      <c r="F161" s="224"/>
      <c r="G161" s="224"/>
      <c r="H161" s="224"/>
      <c r="I161" s="224"/>
      <c r="J161" s="224"/>
      <c r="K161" s="243"/>
    </row>
    <row r="162" spans="2:11" ht="18.75" customHeight="1">
      <c r="B162" s="191"/>
      <c r="C162" s="194"/>
      <c r="D162" s="194"/>
      <c r="E162" s="194"/>
      <c r="F162" s="214"/>
      <c r="G162" s="194"/>
      <c r="H162" s="194"/>
      <c r="I162" s="194"/>
      <c r="J162" s="194"/>
      <c r="K162" s="191"/>
    </row>
    <row r="163" spans="2:11" ht="18.75" customHeight="1">
      <c r="B163" s="201"/>
      <c r="C163" s="201"/>
      <c r="D163" s="201"/>
      <c r="E163" s="201"/>
      <c r="F163" s="201"/>
      <c r="G163" s="201"/>
      <c r="H163" s="201"/>
      <c r="I163" s="201"/>
      <c r="J163" s="201"/>
      <c r="K163" s="201"/>
    </row>
    <row r="164" spans="2:11" ht="7.5" customHeight="1">
      <c r="B164" s="183"/>
      <c r="C164" s="184"/>
      <c r="D164" s="184"/>
      <c r="E164" s="184"/>
      <c r="F164" s="184"/>
      <c r="G164" s="184"/>
      <c r="H164" s="184"/>
      <c r="I164" s="184"/>
      <c r="J164" s="184"/>
      <c r="K164" s="185"/>
    </row>
    <row r="165" spans="2:11" ht="45" customHeight="1">
      <c r="B165" s="186"/>
      <c r="C165" s="305" t="s">
        <v>641</v>
      </c>
      <c r="D165" s="305"/>
      <c r="E165" s="305"/>
      <c r="F165" s="305"/>
      <c r="G165" s="305"/>
      <c r="H165" s="305"/>
      <c r="I165" s="305"/>
      <c r="J165" s="305"/>
      <c r="K165" s="187"/>
    </row>
    <row r="166" spans="2:11" ht="17.25" customHeight="1">
      <c r="B166" s="186"/>
      <c r="C166" s="207" t="s">
        <v>569</v>
      </c>
      <c r="D166" s="207"/>
      <c r="E166" s="207"/>
      <c r="F166" s="207" t="s">
        <v>570</v>
      </c>
      <c r="G166" s="244"/>
      <c r="H166" s="245" t="s">
        <v>53</v>
      </c>
      <c r="I166" s="245" t="s">
        <v>56</v>
      </c>
      <c r="J166" s="207" t="s">
        <v>571</v>
      </c>
      <c r="K166" s="187"/>
    </row>
    <row r="167" spans="2:11" ht="17.25" customHeight="1">
      <c r="B167" s="188"/>
      <c r="C167" s="209" t="s">
        <v>572</v>
      </c>
      <c r="D167" s="209"/>
      <c r="E167" s="209"/>
      <c r="F167" s="210" t="s">
        <v>573</v>
      </c>
      <c r="G167" s="246"/>
      <c r="H167" s="247"/>
      <c r="I167" s="247"/>
      <c r="J167" s="209" t="s">
        <v>574</v>
      </c>
      <c r="K167" s="189"/>
    </row>
    <row r="168" spans="2:11" ht="5.25" customHeight="1">
      <c r="B168" s="215"/>
      <c r="C168" s="212"/>
      <c r="D168" s="212"/>
      <c r="E168" s="212"/>
      <c r="F168" s="212"/>
      <c r="G168" s="213"/>
      <c r="H168" s="212"/>
      <c r="I168" s="212"/>
      <c r="J168" s="212"/>
      <c r="K168" s="236"/>
    </row>
    <row r="169" spans="2:11" ht="15" customHeight="1">
      <c r="B169" s="215"/>
      <c r="C169" s="194" t="s">
        <v>578</v>
      </c>
      <c r="D169" s="194"/>
      <c r="E169" s="194"/>
      <c r="F169" s="214" t="s">
        <v>575</v>
      </c>
      <c r="G169" s="194"/>
      <c r="H169" s="194" t="s">
        <v>615</v>
      </c>
      <c r="I169" s="194" t="s">
        <v>577</v>
      </c>
      <c r="J169" s="194">
        <v>120</v>
      </c>
      <c r="K169" s="236"/>
    </row>
    <row r="170" spans="2:11" ht="15" customHeight="1">
      <c r="B170" s="215"/>
      <c r="C170" s="194" t="s">
        <v>624</v>
      </c>
      <c r="D170" s="194"/>
      <c r="E170" s="194"/>
      <c r="F170" s="214" t="s">
        <v>575</v>
      </c>
      <c r="G170" s="194"/>
      <c r="H170" s="194" t="s">
        <v>625</v>
      </c>
      <c r="I170" s="194" t="s">
        <v>577</v>
      </c>
      <c r="J170" s="194" t="s">
        <v>626</v>
      </c>
      <c r="K170" s="236"/>
    </row>
    <row r="171" spans="2:11" ht="15" customHeight="1">
      <c r="B171" s="215"/>
      <c r="C171" s="194" t="s">
        <v>523</v>
      </c>
      <c r="D171" s="194"/>
      <c r="E171" s="194"/>
      <c r="F171" s="214" t="s">
        <v>575</v>
      </c>
      <c r="G171" s="194"/>
      <c r="H171" s="194" t="s">
        <v>642</v>
      </c>
      <c r="I171" s="194" t="s">
        <v>577</v>
      </c>
      <c r="J171" s="194" t="s">
        <v>626</v>
      </c>
      <c r="K171" s="236"/>
    </row>
    <row r="172" spans="2:11" ht="15" customHeight="1">
      <c r="B172" s="215"/>
      <c r="C172" s="194" t="s">
        <v>580</v>
      </c>
      <c r="D172" s="194"/>
      <c r="E172" s="194"/>
      <c r="F172" s="214" t="s">
        <v>581</v>
      </c>
      <c r="G172" s="194"/>
      <c r="H172" s="194" t="s">
        <v>642</v>
      </c>
      <c r="I172" s="194" t="s">
        <v>577</v>
      </c>
      <c r="J172" s="194">
        <v>50</v>
      </c>
      <c r="K172" s="236"/>
    </row>
    <row r="173" spans="2:11" ht="15" customHeight="1">
      <c r="B173" s="215"/>
      <c r="C173" s="194" t="s">
        <v>583</v>
      </c>
      <c r="D173" s="194"/>
      <c r="E173" s="194"/>
      <c r="F173" s="214" t="s">
        <v>575</v>
      </c>
      <c r="G173" s="194"/>
      <c r="H173" s="194" t="s">
        <v>642</v>
      </c>
      <c r="I173" s="194" t="s">
        <v>585</v>
      </c>
      <c r="J173" s="194"/>
      <c r="K173" s="236"/>
    </row>
    <row r="174" spans="2:11" ht="15" customHeight="1">
      <c r="B174" s="215"/>
      <c r="C174" s="194" t="s">
        <v>594</v>
      </c>
      <c r="D174" s="194"/>
      <c r="E174" s="194"/>
      <c r="F174" s="214" t="s">
        <v>581</v>
      </c>
      <c r="G174" s="194"/>
      <c r="H174" s="194" t="s">
        <v>642</v>
      </c>
      <c r="I174" s="194" t="s">
        <v>577</v>
      </c>
      <c r="J174" s="194">
        <v>50</v>
      </c>
      <c r="K174" s="236"/>
    </row>
    <row r="175" spans="2:11" ht="15" customHeight="1">
      <c r="B175" s="215"/>
      <c r="C175" s="194" t="s">
        <v>602</v>
      </c>
      <c r="D175" s="194"/>
      <c r="E175" s="194"/>
      <c r="F175" s="214" t="s">
        <v>581</v>
      </c>
      <c r="G175" s="194"/>
      <c r="H175" s="194" t="s">
        <v>642</v>
      </c>
      <c r="I175" s="194" t="s">
        <v>577</v>
      </c>
      <c r="J175" s="194">
        <v>50</v>
      </c>
      <c r="K175" s="236"/>
    </row>
    <row r="176" spans="2:11" ht="15" customHeight="1">
      <c r="B176" s="215"/>
      <c r="C176" s="194" t="s">
        <v>600</v>
      </c>
      <c r="D176" s="194"/>
      <c r="E176" s="194"/>
      <c r="F176" s="214" t="s">
        <v>581</v>
      </c>
      <c r="G176" s="194"/>
      <c r="H176" s="194" t="s">
        <v>642</v>
      </c>
      <c r="I176" s="194" t="s">
        <v>577</v>
      </c>
      <c r="J176" s="194">
        <v>50</v>
      </c>
      <c r="K176" s="236"/>
    </row>
    <row r="177" spans="2:11" ht="15" customHeight="1">
      <c r="B177" s="215"/>
      <c r="C177" s="194" t="s">
        <v>100</v>
      </c>
      <c r="D177" s="194"/>
      <c r="E177" s="194"/>
      <c r="F177" s="214" t="s">
        <v>575</v>
      </c>
      <c r="G177" s="194"/>
      <c r="H177" s="194" t="s">
        <v>643</v>
      </c>
      <c r="I177" s="194" t="s">
        <v>644</v>
      </c>
      <c r="J177" s="194"/>
      <c r="K177" s="236"/>
    </row>
    <row r="178" spans="2:11" ht="15" customHeight="1">
      <c r="B178" s="215"/>
      <c r="C178" s="194" t="s">
        <v>56</v>
      </c>
      <c r="D178" s="194"/>
      <c r="E178" s="194"/>
      <c r="F178" s="214" t="s">
        <v>575</v>
      </c>
      <c r="G178" s="194"/>
      <c r="H178" s="194" t="s">
        <v>645</v>
      </c>
      <c r="I178" s="194" t="s">
        <v>646</v>
      </c>
      <c r="J178" s="194">
        <v>1</v>
      </c>
      <c r="K178" s="236"/>
    </row>
    <row r="179" spans="2:11" ht="15" customHeight="1">
      <c r="B179" s="215"/>
      <c r="C179" s="194" t="s">
        <v>52</v>
      </c>
      <c r="D179" s="194"/>
      <c r="E179" s="194"/>
      <c r="F179" s="214" t="s">
        <v>575</v>
      </c>
      <c r="G179" s="194"/>
      <c r="H179" s="194" t="s">
        <v>647</v>
      </c>
      <c r="I179" s="194" t="s">
        <v>577</v>
      </c>
      <c r="J179" s="194">
        <v>20</v>
      </c>
      <c r="K179" s="236"/>
    </row>
    <row r="180" spans="2:11" ht="15" customHeight="1">
      <c r="B180" s="215"/>
      <c r="C180" s="194" t="s">
        <v>53</v>
      </c>
      <c r="D180" s="194"/>
      <c r="E180" s="194"/>
      <c r="F180" s="214" t="s">
        <v>575</v>
      </c>
      <c r="G180" s="194"/>
      <c r="H180" s="194" t="s">
        <v>648</v>
      </c>
      <c r="I180" s="194" t="s">
        <v>577</v>
      </c>
      <c r="J180" s="194">
        <v>255</v>
      </c>
      <c r="K180" s="236"/>
    </row>
    <row r="181" spans="2:11" ht="15" customHeight="1">
      <c r="B181" s="215"/>
      <c r="C181" s="194" t="s">
        <v>101</v>
      </c>
      <c r="D181" s="194"/>
      <c r="E181" s="194"/>
      <c r="F181" s="214" t="s">
        <v>575</v>
      </c>
      <c r="G181" s="194"/>
      <c r="H181" s="194" t="s">
        <v>539</v>
      </c>
      <c r="I181" s="194" t="s">
        <v>577</v>
      </c>
      <c r="J181" s="194">
        <v>10</v>
      </c>
      <c r="K181" s="236"/>
    </row>
    <row r="182" spans="2:11" ht="15" customHeight="1">
      <c r="B182" s="215"/>
      <c r="C182" s="194" t="s">
        <v>102</v>
      </c>
      <c r="D182" s="194"/>
      <c r="E182" s="194"/>
      <c r="F182" s="214" t="s">
        <v>575</v>
      </c>
      <c r="G182" s="194"/>
      <c r="H182" s="194" t="s">
        <v>649</v>
      </c>
      <c r="I182" s="194" t="s">
        <v>610</v>
      </c>
      <c r="J182" s="194"/>
      <c r="K182" s="236"/>
    </row>
    <row r="183" spans="2:11" ht="15" customHeight="1">
      <c r="B183" s="215"/>
      <c r="C183" s="194" t="s">
        <v>650</v>
      </c>
      <c r="D183" s="194"/>
      <c r="E183" s="194"/>
      <c r="F183" s="214" t="s">
        <v>575</v>
      </c>
      <c r="G183" s="194"/>
      <c r="H183" s="194" t="s">
        <v>651</v>
      </c>
      <c r="I183" s="194" t="s">
        <v>610</v>
      </c>
      <c r="J183" s="194"/>
      <c r="K183" s="236"/>
    </row>
    <row r="184" spans="2:11" ht="15" customHeight="1">
      <c r="B184" s="215"/>
      <c r="C184" s="194" t="s">
        <v>639</v>
      </c>
      <c r="D184" s="194"/>
      <c r="E184" s="194"/>
      <c r="F184" s="214" t="s">
        <v>575</v>
      </c>
      <c r="G184" s="194"/>
      <c r="H184" s="194" t="s">
        <v>652</v>
      </c>
      <c r="I184" s="194" t="s">
        <v>610</v>
      </c>
      <c r="J184" s="194"/>
      <c r="K184" s="236"/>
    </row>
    <row r="185" spans="2:11" ht="15" customHeight="1">
      <c r="B185" s="215"/>
      <c r="C185" s="194" t="s">
        <v>104</v>
      </c>
      <c r="D185" s="194"/>
      <c r="E185" s="194"/>
      <c r="F185" s="214" t="s">
        <v>581</v>
      </c>
      <c r="G185" s="194"/>
      <c r="H185" s="194" t="s">
        <v>653</v>
      </c>
      <c r="I185" s="194" t="s">
        <v>577</v>
      </c>
      <c r="J185" s="194">
        <v>50</v>
      </c>
      <c r="K185" s="236"/>
    </row>
    <row r="186" spans="2:11" ht="15" customHeight="1">
      <c r="B186" s="215"/>
      <c r="C186" s="194" t="s">
        <v>654</v>
      </c>
      <c r="D186" s="194"/>
      <c r="E186" s="194"/>
      <c r="F186" s="214" t="s">
        <v>581</v>
      </c>
      <c r="G186" s="194"/>
      <c r="H186" s="194" t="s">
        <v>655</v>
      </c>
      <c r="I186" s="194" t="s">
        <v>656</v>
      </c>
      <c r="J186" s="194"/>
      <c r="K186" s="236"/>
    </row>
    <row r="187" spans="2:11" ht="15" customHeight="1">
      <c r="B187" s="215"/>
      <c r="C187" s="194" t="s">
        <v>657</v>
      </c>
      <c r="D187" s="194"/>
      <c r="E187" s="194"/>
      <c r="F187" s="214" t="s">
        <v>581</v>
      </c>
      <c r="G187" s="194"/>
      <c r="H187" s="194" t="s">
        <v>658</v>
      </c>
      <c r="I187" s="194" t="s">
        <v>656</v>
      </c>
      <c r="J187" s="194"/>
      <c r="K187" s="236"/>
    </row>
    <row r="188" spans="2:11" ht="15" customHeight="1">
      <c r="B188" s="215"/>
      <c r="C188" s="194" t="s">
        <v>659</v>
      </c>
      <c r="D188" s="194"/>
      <c r="E188" s="194"/>
      <c r="F188" s="214" t="s">
        <v>581</v>
      </c>
      <c r="G188" s="194"/>
      <c r="H188" s="194" t="s">
        <v>660</v>
      </c>
      <c r="I188" s="194" t="s">
        <v>656</v>
      </c>
      <c r="J188" s="194"/>
      <c r="K188" s="236"/>
    </row>
    <row r="189" spans="2:11" ht="15" customHeight="1">
      <c r="B189" s="215"/>
      <c r="C189" s="248" t="s">
        <v>661</v>
      </c>
      <c r="D189" s="194"/>
      <c r="E189" s="194"/>
      <c r="F189" s="214" t="s">
        <v>581</v>
      </c>
      <c r="G189" s="194"/>
      <c r="H189" s="194" t="s">
        <v>662</v>
      </c>
      <c r="I189" s="194" t="s">
        <v>663</v>
      </c>
      <c r="J189" s="249" t="s">
        <v>664</v>
      </c>
      <c r="K189" s="236"/>
    </row>
    <row r="190" spans="2:11" ht="15" customHeight="1">
      <c r="B190" s="215"/>
      <c r="C190" s="200" t="s">
        <v>41</v>
      </c>
      <c r="D190" s="194"/>
      <c r="E190" s="194"/>
      <c r="F190" s="214" t="s">
        <v>575</v>
      </c>
      <c r="G190" s="194"/>
      <c r="H190" s="191" t="s">
        <v>665</v>
      </c>
      <c r="I190" s="194" t="s">
        <v>666</v>
      </c>
      <c r="J190" s="194"/>
      <c r="K190" s="236"/>
    </row>
    <row r="191" spans="2:11" ht="15" customHeight="1">
      <c r="B191" s="215"/>
      <c r="C191" s="200" t="s">
        <v>667</v>
      </c>
      <c r="D191" s="194"/>
      <c r="E191" s="194"/>
      <c r="F191" s="214" t="s">
        <v>575</v>
      </c>
      <c r="G191" s="194"/>
      <c r="H191" s="194" t="s">
        <v>668</v>
      </c>
      <c r="I191" s="194" t="s">
        <v>610</v>
      </c>
      <c r="J191" s="194"/>
      <c r="K191" s="236"/>
    </row>
    <row r="192" spans="2:11" ht="15" customHeight="1">
      <c r="B192" s="215"/>
      <c r="C192" s="200" t="s">
        <v>669</v>
      </c>
      <c r="D192" s="194"/>
      <c r="E192" s="194"/>
      <c r="F192" s="214" t="s">
        <v>575</v>
      </c>
      <c r="G192" s="194"/>
      <c r="H192" s="194" t="s">
        <v>670</v>
      </c>
      <c r="I192" s="194" t="s">
        <v>610</v>
      </c>
      <c r="J192" s="194"/>
      <c r="K192" s="236"/>
    </row>
    <row r="193" spans="2:11" ht="15" customHeight="1">
      <c r="B193" s="215"/>
      <c r="C193" s="200" t="s">
        <v>671</v>
      </c>
      <c r="D193" s="194"/>
      <c r="E193" s="194"/>
      <c r="F193" s="214" t="s">
        <v>581</v>
      </c>
      <c r="G193" s="194"/>
      <c r="H193" s="194" t="s">
        <v>672</v>
      </c>
      <c r="I193" s="194" t="s">
        <v>610</v>
      </c>
      <c r="J193" s="194"/>
      <c r="K193" s="236"/>
    </row>
    <row r="194" spans="2:11" ht="15" customHeight="1">
      <c r="B194" s="242"/>
      <c r="C194" s="250"/>
      <c r="D194" s="224"/>
      <c r="E194" s="224"/>
      <c r="F194" s="224"/>
      <c r="G194" s="224"/>
      <c r="H194" s="224"/>
      <c r="I194" s="224"/>
      <c r="J194" s="224"/>
      <c r="K194" s="243"/>
    </row>
    <row r="195" spans="2:11" ht="18.75" customHeight="1">
      <c r="B195" s="191"/>
      <c r="C195" s="194"/>
      <c r="D195" s="194"/>
      <c r="E195" s="194"/>
      <c r="F195" s="214"/>
      <c r="G195" s="194"/>
      <c r="H195" s="194"/>
      <c r="I195" s="194"/>
      <c r="J195" s="194"/>
      <c r="K195" s="191"/>
    </row>
    <row r="196" spans="2:11" ht="18.75" customHeight="1">
      <c r="B196" s="191"/>
      <c r="C196" s="194"/>
      <c r="D196" s="194"/>
      <c r="E196" s="194"/>
      <c r="F196" s="214"/>
      <c r="G196" s="194"/>
      <c r="H196" s="194"/>
      <c r="I196" s="194"/>
      <c r="J196" s="194"/>
      <c r="K196" s="191"/>
    </row>
    <row r="197" spans="2:11" ht="18.75" customHeight="1">
      <c r="B197" s="201"/>
      <c r="C197" s="201"/>
      <c r="D197" s="201"/>
      <c r="E197" s="201"/>
      <c r="F197" s="201"/>
      <c r="G197" s="201"/>
      <c r="H197" s="201"/>
      <c r="I197" s="201"/>
      <c r="J197" s="201"/>
      <c r="K197" s="201"/>
    </row>
    <row r="198" spans="2:11" ht="13.5">
      <c r="B198" s="183"/>
      <c r="C198" s="184"/>
      <c r="D198" s="184"/>
      <c r="E198" s="184"/>
      <c r="F198" s="184"/>
      <c r="G198" s="184"/>
      <c r="H198" s="184"/>
      <c r="I198" s="184"/>
      <c r="J198" s="184"/>
      <c r="K198" s="185"/>
    </row>
    <row r="199" spans="2:11" ht="21">
      <c r="B199" s="186"/>
      <c r="C199" s="305" t="s">
        <v>673</v>
      </c>
      <c r="D199" s="305"/>
      <c r="E199" s="305"/>
      <c r="F199" s="305"/>
      <c r="G199" s="305"/>
      <c r="H199" s="305"/>
      <c r="I199" s="305"/>
      <c r="J199" s="305"/>
      <c r="K199" s="187"/>
    </row>
    <row r="200" spans="2:11" ht="25.5" customHeight="1">
      <c r="B200" s="186"/>
      <c r="C200" s="251" t="s">
        <v>674</v>
      </c>
      <c r="D200" s="251"/>
      <c r="E200" s="251"/>
      <c r="F200" s="251" t="s">
        <v>675</v>
      </c>
      <c r="G200" s="252"/>
      <c r="H200" s="304" t="s">
        <v>676</v>
      </c>
      <c r="I200" s="304"/>
      <c r="J200" s="304"/>
      <c r="K200" s="187"/>
    </row>
    <row r="201" spans="2:11" ht="5.25" customHeight="1">
      <c r="B201" s="215"/>
      <c r="C201" s="212"/>
      <c r="D201" s="212"/>
      <c r="E201" s="212"/>
      <c r="F201" s="212"/>
      <c r="G201" s="194"/>
      <c r="H201" s="212"/>
      <c r="I201" s="212"/>
      <c r="J201" s="212"/>
      <c r="K201" s="236"/>
    </row>
    <row r="202" spans="2:11" ht="15" customHeight="1">
      <c r="B202" s="215"/>
      <c r="C202" s="194" t="s">
        <v>666</v>
      </c>
      <c r="D202" s="194"/>
      <c r="E202" s="194"/>
      <c r="F202" s="214" t="s">
        <v>42</v>
      </c>
      <c r="G202" s="194"/>
      <c r="H202" s="303" t="s">
        <v>677</v>
      </c>
      <c r="I202" s="303"/>
      <c r="J202" s="303"/>
      <c r="K202" s="236"/>
    </row>
    <row r="203" spans="2:11" ht="15" customHeight="1">
      <c r="B203" s="215"/>
      <c r="C203" s="221"/>
      <c r="D203" s="194"/>
      <c r="E203" s="194"/>
      <c r="F203" s="214" t="s">
        <v>43</v>
      </c>
      <c r="G203" s="194"/>
      <c r="H203" s="303" t="s">
        <v>678</v>
      </c>
      <c r="I203" s="303"/>
      <c r="J203" s="303"/>
      <c r="K203" s="236"/>
    </row>
    <row r="204" spans="2:11" ht="15" customHeight="1">
      <c r="B204" s="215"/>
      <c r="C204" s="221"/>
      <c r="D204" s="194"/>
      <c r="E204" s="194"/>
      <c r="F204" s="214" t="s">
        <v>46</v>
      </c>
      <c r="G204" s="194"/>
      <c r="H204" s="303" t="s">
        <v>679</v>
      </c>
      <c r="I204" s="303"/>
      <c r="J204" s="303"/>
      <c r="K204" s="236"/>
    </row>
    <row r="205" spans="2:11" ht="15" customHeight="1">
      <c r="B205" s="215"/>
      <c r="C205" s="194"/>
      <c r="D205" s="194"/>
      <c r="E205" s="194"/>
      <c r="F205" s="214" t="s">
        <v>44</v>
      </c>
      <c r="G205" s="194"/>
      <c r="H205" s="303" t="s">
        <v>680</v>
      </c>
      <c r="I205" s="303"/>
      <c r="J205" s="303"/>
      <c r="K205" s="236"/>
    </row>
    <row r="206" spans="2:11" ht="15" customHeight="1">
      <c r="B206" s="215"/>
      <c r="C206" s="194"/>
      <c r="D206" s="194"/>
      <c r="E206" s="194"/>
      <c r="F206" s="214" t="s">
        <v>45</v>
      </c>
      <c r="G206" s="194"/>
      <c r="H206" s="303" t="s">
        <v>681</v>
      </c>
      <c r="I206" s="303"/>
      <c r="J206" s="303"/>
      <c r="K206" s="236"/>
    </row>
    <row r="207" spans="2:11" ht="15" customHeight="1">
      <c r="B207" s="215"/>
      <c r="C207" s="194"/>
      <c r="D207" s="194"/>
      <c r="E207" s="194"/>
      <c r="F207" s="214"/>
      <c r="G207" s="194"/>
      <c r="H207" s="194"/>
      <c r="I207" s="194"/>
      <c r="J207" s="194"/>
      <c r="K207" s="236"/>
    </row>
    <row r="208" spans="2:11" ht="15" customHeight="1">
      <c r="B208" s="215"/>
      <c r="C208" s="194" t="s">
        <v>622</v>
      </c>
      <c r="D208" s="194"/>
      <c r="E208" s="194"/>
      <c r="F208" s="214" t="s">
        <v>78</v>
      </c>
      <c r="G208" s="194"/>
      <c r="H208" s="303" t="s">
        <v>682</v>
      </c>
      <c r="I208" s="303"/>
      <c r="J208" s="303"/>
      <c r="K208" s="236"/>
    </row>
    <row r="209" spans="2:11" ht="15" customHeight="1">
      <c r="B209" s="215"/>
      <c r="C209" s="221"/>
      <c r="D209" s="194"/>
      <c r="E209" s="194"/>
      <c r="F209" s="214" t="s">
        <v>519</v>
      </c>
      <c r="G209" s="194"/>
      <c r="H209" s="303" t="s">
        <v>520</v>
      </c>
      <c r="I209" s="303"/>
      <c r="J209" s="303"/>
      <c r="K209" s="236"/>
    </row>
    <row r="210" spans="2:11" ht="15" customHeight="1">
      <c r="B210" s="215"/>
      <c r="C210" s="194"/>
      <c r="D210" s="194"/>
      <c r="E210" s="194"/>
      <c r="F210" s="214" t="s">
        <v>517</v>
      </c>
      <c r="G210" s="194"/>
      <c r="H210" s="303" t="s">
        <v>683</v>
      </c>
      <c r="I210" s="303"/>
      <c r="J210" s="303"/>
      <c r="K210" s="236"/>
    </row>
    <row r="211" spans="2:11" ht="15" customHeight="1">
      <c r="B211" s="253"/>
      <c r="C211" s="221"/>
      <c r="D211" s="221"/>
      <c r="E211" s="221"/>
      <c r="F211" s="214" t="s">
        <v>521</v>
      </c>
      <c r="G211" s="200"/>
      <c r="H211" s="302" t="s">
        <v>522</v>
      </c>
      <c r="I211" s="302"/>
      <c r="J211" s="302"/>
      <c r="K211" s="254"/>
    </row>
    <row r="212" spans="2:11" ht="15" customHeight="1">
      <c r="B212" s="253"/>
      <c r="C212" s="221"/>
      <c r="D212" s="221"/>
      <c r="E212" s="221"/>
      <c r="F212" s="214" t="s">
        <v>496</v>
      </c>
      <c r="G212" s="200"/>
      <c r="H212" s="302" t="s">
        <v>684</v>
      </c>
      <c r="I212" s="302"/>
      <c r="J212" s="302"/>
      <c r="K212" s="254"/>
    </row>
    <row r="213" spans="2:11" ht="15" customHeight="1">
      <c r="B213" s="253"/>
      <c r="C213" s="221"/>
      <c r="D213" s="221"/>
      <c r="E213" s="221"/>
      <c r="F213" s="255"/>
      <c r="G213" s="200"/>
      <c r="H213" s="256"/>
      <c r="I213" s="256"/>
      <c r="J213" s="256"/>
      <c r="K213" s="254"/>
    </row>
    <row r="214" spans="2:11" ht="15" customHeight="1">
      <c r="B214" s="253"/>
      <c r="C214" s="194" t="s">
        <v>646</v>
      </c>
      <c r="D214" s="221"/>
      <c r="E214" s="221"/>
      <c r="F214" s="214">
        <v>1</v>
      </c>
      <c r="G214" s="200"/>
      <c r="H214" s="302" t="s">
        <v>685</v>
      </c>
      <c r="I214" s="302"/>
      <c r="J214" s="302"/>
      <c r="K214" s="254"/>
    </row>
    <row r="215" spans="2:11" ht="15" customHeight="1">
      <c r="B215" s="253"/>
      <c r="C215" s="221"/>
      <c r="D215" s="221"/>
      <c r="E215" s="221"/>
      <c r="F215" s="214">
        <v>2</v>
      </c>
      <c r="G215" s="200"/>
      <c r="H215" s="302" t="s">
        <v>686</v>
      </c>
      <c r="I215" s="302"/>
      <c r="J215" s="302"/>
      <c r="K215" s="254"/>
    </row>
    <row r="216" spans="2:11" ht="15" customHeight="1">
      <c r="B216" s="253"/>
      <c r="C216" s="221"/>
      <c r="D216" s="221"/>
      <c r="E216" s="221"/>
      <c r="F216" s="214">
        <v>3</v>
      </c>
      <c r="G216" s="200"/>
      <c r="H216" s="302" t="s">
        <v>687</v>
      </c>
      <c r="I216" s="302"/>
      <c r="J216" s="302"/>
      <c r="K216" s="254"/>
    </row>
    <row r="217" spans="2:11" ht="15" customHeight="1">
      <c r="B217" s="253"/>
      <c r="C217" s="221"/>
      <c r="D217" s="221"/>
      <c r="E217" s="221"/>
      <c r="F217" s="214">
        <v>4</v>
      </c>
      <c r="G217" s="200"/>
      <c r="H217" s="302" t="s">
        <v>688</v>
      </c>
      <c r="I217" s="302"/>
      <c r="J217" s="302"/>
      <c r="K217" s="254"/>
    </row>
    <row r="218" spans="2:11" ht="12.75" customHeight="1">
      <c r="B218" s="257"/>
      <c r="C218" s="258"/>
      <c r="D218" s="258"/>
      <c r="E218" s="258"/>
      <c r="F218" s="258"/>
      <c r="G218" s="258"/>
      <c r="H218" s="258"/>
      <c r="I218" s="258"/>
      <c r="J218" s="258"/>
      <c r="K218" s="259"/>
    </row>
  </sheetData>
  <sheetProtection formatCells="0" formatColumns="0" formatRows="0" insertColumns="0" insertRows="0" insertHyperlinks="0" deleteColumns="0" deleteRows="0" sort="0" autoFilter="0" pivotTables="0"/>
  <mergeCells count="77">
    <mergeCell ref="C3:J3"/>
    <mergeCell ref="C9:J9"/>
    <mergeCell ref="D11:J11"/>
    <mergeCell ref="D10:J10"/>
    <mergeCell ref="C4:J4"/>
    <mergeCell ref="C6:J6"/>
    <mergeCell ref="C7:J7"/>
    <mergeCell ref="D16:J16"/>
    <mergeCell ref="D17:J17"/>
    <mergeCell ref="F18:J18"/>
    <mergeCell ref="F19:J19"/>
    <mergeCell ref="D15:J15"/>
    <mergeCell ref="C25:J25"/>
    <mergeCell ref="D27:J27"/>
    <mergeCell ref="C26:J26"/>
    <mergeCell ref="F20:J20"/>
    <mergeCell ref="F23:J23"/>
    <mergeCell ref="F21:J21"/>
    <mergeCell ref="F22:J22"/>
    <mergeCell ref="D33:J33"/>
    <mergeCell ref="D34:J34"/>
    <mergeCell ref="D31:J31"/>
    <mergeCell ref="D30:J30"/>
    <mergeCell ref="D28:J28"/>
    <mergeCell ref="G45:J45"/>
    <mergeCell ref="G44:J44"/>
    <mergeCell ref="D35:J35"/>
    <mergeCell ref="G40:J40"/>
    <mergeCell ref="G41:J41"/>
    <mergeCell ref="G42:J42"/>
    <mergeCell ref="G43:J43"/>
    <mergeCell ref="G36:J36"/>
    <mergeCell ref="G37:J37"/>
    <mergeCell ref="G38:J38"/>
    <mergeCell ref="G39:J39"/>
    <mergeCell ref="D59:J59"/>
    <mergeCell ref="D58:J58"/>
    <mergeCell ref="D47:J47"/>
    <mergeCell ref="C52:J52"/>
    <mergeCell ref="C54:J54"/>
    <mergeCell ref="C55:J55"/>
    <mergeCell ref="C57:J57"/>
    <mergeCell ref="D51:J51"/>
    <mergeCell ref="E50:J50"/>
    <mergeCell ref="E49:J49"/>
    <mergeCell ref="E48:J48"/>
    <mergeCell ref="D61:J61"/>
    <mergeCell ref="D62:J62"/>
    <mergeCell ref="D65:J65"/>
    <mergeCell ref="D63:J63"/>
    <mergeCell ref="D60:J60"/>
    <mergeCell ref="D70:J70"/>
    <mergeCell ref="D68:J68"/>
    <mergeCell ref="D67:J67"/>
    <mergeCell ref="D69:J69"/>
    <mergeCell ref="D66:J66"/>
    <mergeCell ref="C165:J165"/>
    <mergeCell ref="C122:J122"/>
    <mergeCell ref="C147:J147"/>
    <mergeCell ref="C102:J102"/>
    <mergeCell ref="C75:J75"/>
    <mergeCell ref="H200:J200"/>
    <mergeCell ref="C199:J199"/>
    <mergeCell ref="H208:J208"/>
    <mergeCell ref="H206:J206"/>
    <mergeCell ref="H204:J204"/>
    <mergeCell ref="H202:J202"/>
    <mergeCell ref="H217:J217"/>
    <mergeCell ref="H210:J210"/>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CHMELIR-THINK\CHMELIR</dc:creator>
  <cp:keywords/>
  <dc:description/>
  <cp:lastModifiedBy>CHMELIR</cp:lastModifiedBy>
  <dcterms:created xsi:type="dcterms:W3CDTF">2019-06-26T08:18:07Z</dcterms:created>
  <dcterms:modified xsi:type="dcterms:W3CDTF">2019-06-26T08:23:07Z</dcterms:modified>
  <cp:category/>
  <cp:version/>
  <cp:contentType/>
  <cp:contentStatus/>
</cp:coreProperties>
</file>