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0 - Zpevněné plochy a k..." sheetId="2" r:id="rId2"/>
    <sheet name="020 - Krycí deska, vjezdo..." sheetId="3" r:id="rId3"/>
  </sheets>
  <definedNames>
    <definedName name="_xlnm.Print_Area" localSheetId="0">'Rekapitulace stavby'!$D$4:$AO$76,'Rekapitulace stavby'!$C$82:$AQ$97</definedName>
    <definedName name="_xlnm._FilterDatabase" localSheetId="1" hidden="1">'010 - Zpevněné plochy a k...'!$C$126:$K$267</definedName>
    <definedName name="_xlnm.Print_Area" localSheetId="1">'010 - Zpevněné plochy a k...'!$C$4:$J$76,'010 - Zpevněné plochy a k...'!$C$82:$J$108,'010 - Zpevněné plochy a k...'!$C$114:$K$267</definedName>
    <definedName name="_xlnm._FilterDatabase" localSheetId="2" hidden="1">'020 - Krycí deska, vjezdo...'!$C$127:$K$202</definedName>
    <definedName name="_xlnm.Print_Area" localSheetId="2">'020 - Krycí deska, vjezdo...'!$C$4:$J$76,'020 - Krycí deska, vjezdo...'!$C$82:$J$109,'020 - Krycí deska, vjezdo...'!$C$115:$K$202</definedName>
    <definedName name="_xlnm.Print_Titles" localSheetId="0">'Rekapitulace stavby'!$92:$92</definedName>
    <definedName name="_xlnm.Print_Titles" localSheetId="1">'010 - Zpevněné plochy a k...'!$126:$126</definedName>
  </definedNames>
  <calcPr fullCalcOnLoad="1"/>
</workbook>
</file>

<file path=xl/sharedStrings.xml><?xml version="1.0" encoding="utf-8"?>
<sst xmlns="http://schemas.openxmlformats.org/spreadsheetml/2006/main" count="2848" uniqueCount="637">
  <si>
    <t>Export Komplet</t>
  </si>
  <si>
    <t/>
  </si>
  <si>
    <t>2.0</t>
  </si>
  <si>
    <t>ZAMOK</t>
  </si>
  <si>
    <t>False</t>
  </si>
  <si>
    <t>{e798ca43-9a2e-464c-96f7-c01ca4c1b13d}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</si>
  <si>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</si>
  <si>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</si>
  <si>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</si>
  <si>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</si>
  <si>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</si>
  <si>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</si>
  <si>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</si>
  <si>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</si>
  <si>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</si>
  <si>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</si>
  <si>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</si>
  <si>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</si>
  <si>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Terénní úpravy v areálu dílen SŠ Horažďovice</t>
  </si>
  <si>
    <t>KSO:</t>
  </si>
  <si>
    <t>CC-CZ:</t>
  </si>
  <si>
    <t>Místo:</t>
  </si>
  <si>
    <t>Horažďovice</t>
  </si>
  <si>
    <t>Datum:</t>
  </si>
  <si>
    <t>18. 1. 2020</t>
  </si>
  <si>
    <t>Zadavatel:</t>
  </si>
  <si>
    <t>IČ:</t>
  </si>
  <si>
    <t>Střední škola Horažďovice</t>
  </si>
  <si>
    <t>DIČ:</t>
  </si>
  <si>
    <t>Uchazeč:</t>
  </si>
  <si>
    <t>Vyplň údaj</t>
  </si>
  <si>
    <t>True</t>
  </si>
  <si>
    <t>Projektant:</t>
  </si>
  <si>
    <t>Ing. Martin Liška</t>
  </si>
  <si>
    <t>Zpracovatel:</t>
  </si>
  <si>
    <t>Pavel Hrba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</si>
  <si>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</si>
  <si>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</si>
  <si>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</si>
  <si>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</si>
  <si>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</si>
  <si>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</si>
  <si>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</si>
  <si>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</si>
  <si>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</si>
  <si>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</si>
  <si>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</si>
  <si>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</si>
  <si>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</si>
  <si>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</si>
  <si>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</si>
  <si>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</si>
  <si>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</si>
  <si>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</si>
  <si>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</si>
  <si>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</si>
  <si>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</si>
  <si>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</si>
  <si>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</si>
  <si>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</si>
  <si>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</si>
  <si>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</si>
  <si>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</si>
  <si>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</si>
  <si>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</si>
  <si>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</si>
  <si>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</si>
  <si>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</si>
  <si>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</si>
  <si>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</si>
  <si>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</si>
  <si>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</si>
  <si>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</si>
  <si>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</si>
  <si>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</si>
  <si>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</si>
  <si>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</si>
  <si>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</si>
  <si>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</si>
  <si>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</si>
  <si>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</si>
  <si>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</si>
  <si>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010</t>
  </si>
  <si>
    <t>Zpevněné plochy a kanalizace</t>
  </si>
  <si>
    <t>STA</t>
  </si>
  <si>
    <t>{e72360fe-3310-4537-bcc6-8e3123368de9}</t>
  </si>
  <si>
    <t>2</t>
  </si>
  <si>
    <t>020</t>
  </si>
  <si>
    <t>Krycí deska, vjezdová brána</t>
  </si>
  <si>
    <t>{57f1a92c-356a-41d1-bb10-1287b3fbfab6}</t>
  </si>
  <si>
    <t>KRYCÍ LIST SOUPISU PRACÍ</t>
  </si>
  <si>
    <t>Objekt:</t>
  </si>
  <si>
    <t>010 - Zpevněné plochy a kanalizace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</si>
  <si>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</si>
  <si>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</si>
  <si>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</si>
  <si>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</si>
  <si>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</si>
  <si>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</si>
  <si>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</si>
  <si>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</si>
  <si>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</si>
  <si>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</si>
  <si>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</si>
  <si>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</si>
  <si>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</si>
  <si>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</si>
  <si>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</si>
  <si>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</si>
  <si>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</si>
  <si>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</si>
  <si>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</si>
  <si>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</si>
  <si>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</si>
  <si>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</si>
  <si>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</si>
  <si>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</si>
  <si>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</si>
  <si>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</si>
  <si>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</si>
  <si>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</si>
  <si>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</si>
  <si>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</si>
  <si>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</si>
  <si>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</si>
  <si>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</si>
  <si>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</si>
  <si>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113106191</t>
  </si>
  <si>
    <t>Rozebrání vozovek ze silničních dílců se spárami zalitými živicí strojně pl do 50 m2</t>
  </si>
  <si>
    <t>m2</t>
  </si>
  <si>
    <t>4</t>
  </si>
  <si>
    <t>-1138178196</t>
  </si>
  <si>
    <t>VV</t>
  </si>
  <si>
    <t>1500-1436</t>
  </si>
  <si>
    <t>113107222</t>
  </si>
  <si>
    <t>Odstranění podkladu z kameniva drceného tl 200 mm strojně pl přes 200 m2</t>
  </si>
  <si>
    <t>1453445598</t>
  </si>
  <si>
    <t>3</t>
  </si>
  <si>
    <t>113107311</t>
  </si>
  <si>
    <t>Odstranění podkladu z kameniva těženého tl 100 mm strojně pl do 50 m2</t>
  </si>
  <si>
    <t>-930071320</t>
  </si>
  <si>
    <t>"Pod panely" 64</t>
  </si>
  <si>
    <t>119001421</t>
  </si>
  <si>
    <t>Dočasné zajištění kabelů a kabelových tratí ze 3 volně ložených kabelů</t>
  </si>
  <si>
    <t>m</t>
  </si>
  <si>
    <t>819462499</t>
  </si>
  <si>
    <t>5</t>
  </si>
  <si>
    <t>120001101</t>
  </si>
  <si>
    <t>Příplatek za ztížení odkopávky nebo prokkopávky v blízkosti inženýrských sítí</t>
  </si>
  <si>
    <t>m3</t>
  </si>
  <si>
    <t>-331017293</t>
  </si>
  <si>
    <t>159,6*0,1</t>
  </si>
  <si>
    <t>6</t>
  </si>
  <si>
    <t>121101102</t>
  </si>
  <si>
    <t>Sejmutí ornice s přemístěním na vzdálenost do 100 m</t>
  </si>
  <si>
    <t>-1802730762</t>
  </si>
  <si>
    <t>"E02" 550*0,25</t>
  </si>
  <si>
    <t>7</t>
  </si>
  <si>
    <t>122202202</t>
  </si>
  <si>
    <t>Odkopávky a prokopávky nezapažené pro silnice objemu do 1000 m3 v hornině tř. 3</t>
  </si>
  <si>
    <t>-318154580</t>
  </si>
  <si>
    <t>"E01" (1500+64)*0,1+64*0,05</t>
  </si>
  <si>
    <t>8</t>
  </si>
  <si>
    <t>130001101</t>
  </si>
  <si>
    <t>Příplatek za ztížení vykopávky v blízkosti podzemního vedení</t>
  </si>
  <si>
    <t>1583835251</t>
  </si>
  <si>
    <t>196,6*0,1</t>
  </si>
  <si>
    <t>9</t>
  </si>
  <si>
    <t>132201202</t>
  </si>
  <si>
    <t>Hloubení rýh š do 2000 mm v hornině tř. 3 objemu do 1000 m3</t>
  </si>
  <si>
    <t>576238044</t>
  </si>
  <si>
    <t>"Vsak" 51*1,2*(1,5+2,5)/2</t>
  </si>
  <si>
    <t>"Přípojky" 31*1,2*2</t>
  </si>
  <si>
    <t>10</t>
  </si>
  <si>
    <t>132201209</t>
  </si>
  <si>
    <t>Příplatek za lepivost k hloubení rýh š do 2000 mm v hornině tř. 3</t>
  </si>
  <si>
    <t>841655665</t>
  </si>
  <si>
    <t>11</t>
  </si>
  <si>
    <t>151101101</t>
  </si>
  <si>
    <t>Zřízení příložného pažení a rozepření stěn rýh hl do 2 m</t>
  </si>
  <si>
    <t>193346849</t>
  </si>
  <si>
    <t>(51+31)*2*2</t>
  </si>
  <si>
    <t>12</t>
  </si>
  <si>
    <t>151101111</t>
  </si>
  <si>
    <t>Odstranění příložného pažení a rozepření stěn rýh hl do 2 m</t>
  </si>
  <si>
    <t>383870344</t>
  </si>
  <si>
    <t>13</t>
  </si>
  <si>
    <t>161101101</t>
  </si>
  <si>
    <t>Svislé přemístění výkopku z horniny tř. 1 až 4 hl výkopu do 2,5 m</t>
  </si>
  <si>
    <t>-569771137</t>
  </si>
  <si>
    <t>196,8/2</t>
  </si>
  <si>
    <t>14</t>
  </si>
  <si>
    <t>162701105</t>
  </si>
  <si>
    <t>Vodorovné přemístění do 10000 m výkopku/sypaniny z horniny tř. 1 až 4</t>
  </si>
  <si>
    <t>1381919366</t>
  </si>
  <si>
    <t>"Přebytečná zemina" 159,6+196,8-118,2</t>
  </si>
  <si>
    <t>162701109</t>
  </si>
  <si>
    <t>Příplatek k vodorovnému přemístění výkopku/sypaniny z horniny tř. 1 až 4 ZKD 1000 m přes 10000 m</t>
  </si>
  <si>
    <t>1234418324</t>
  </si>
  <si>
    <t>238,2*7</t>
  </si>
  <si>
    <t>16</t>
  </si>
  <si>
    <t>171201201</t>
  </si>
  <si>
    <t>Uložení sypaniny na skládky</t>
  </si>
  <si>
    <t>-200273898</t>
  </si>
  <si>
    <t>17</t>
  </si>
  <si>
    <t>171201211</t>
  </si>
  <si>
    <t>Poplatek za uložení stavebního odpadu - zeminy a kameniva na skládce</t>
  </si>
  <si>
    <t>t</t>
  </si>
  <si>
    <t>908471716</t>
  </si>
  <si>
    <t>238,2*1,75</t>
  </si>
  <si>
    <t>18</t>
  </si>
  <si>
    <t>174101101</t>
  </si>
  <si>
    <t>Zásyp jam, šachet rýh nebo kolem objektů sypaninou se zhutněním</t>
  </si>
  <si>
    <t>1950937052</t>
  </si>
  <si>
    <t>"Přípojky" 31*1,2*(2-0,1-0,45)</t>
  </si>
  <si>
    <t>"Vsak" 51*1,2*(2-0,65-0,3)</t>
  </si>
  <si>
    <t>19</t>
  </si>
  <si>
    <t>175151101</t>
  </si>
  <si>
    <t>Obsypání potrubí strojně sypaninou bez prohození, uloženou do 3 m</t>
  </si>
  <si>
    <t>1067639587</t>
  </si>
  <si>
    <t>"Přípojky" 31*1,2*0,45</t>
  </si>
  <si>
    <t>20</t>
  </si>
  <si>
    <t>M</t>
  </si>
  <si>
    <t>58331289</t>
  </si>
  <si>
    <t>kamenivo těžené drobné frakce 0/2</t>
  </si>
  <si>
    <t>123294561</t>
  </si>
  <si>
    <t>16,74*1,95</t>
  </si>
  <si>
    <t>181102302</t>
  </si>
  <si>
    <t>Úprava pláně v zářezech se zhutněním</t>
  </si>
  <si>
    <t>1848596815</t>
  </si>
  <si>
    <t>"E01" 1500</t>
  </si>
  <si>
    <t>22</t>
  </si>
  <si>
    <t>181111131</t>
  </si>
  <si>
    <t>Plošná úprava terénu do 500 m2 zemina tř 1 až 4 nerovnosti do 200 mm v rovinně a svahu do 1:5</t>
  </si>
  <si>
    <t>-1333727127</t>
  </si>
  <si>
    <t>"E02" 550</t>
  </si>
  <si>
    <t>23</t>
  </si>
  <si>
    <t>181411121</t>
  </si>
  <si>
    <t>Založení lučního trávníku výsevem plochy do 1000 m2 v rovině a ve svahu do 1:5</t>
  </si>
  <si>
    <t>1991756322</t>
  </si>
  <si>
    <t>24</t>
  </si>
  <si>
    <t>00572440</t>
  </si>
  <si>
    <t>osivo směs travní hřištní</t>
  </si>
  <si>
    <t>kg</t>
  </si>
  <si>
    <t>1955025710</t>
  </si>
  <si>
    <t>550*0,3</t>
  </si>
  <si>
    <t>25</t>
  </si>
  <si>
    <t>181951102</t>
  </si>
  <si>
    <t>Úprava pláně v hornině tř. 1 až 4 se zhutněním</t>
  </si>
  <si>
    <t>-840071512</t>
  </si>
  <si>
    <t>26</t>
  </si>
  <si>
    <t>182301135</t>
  </si>
  <si>
    <t>Rozprostření ornice pl přes 500 m2 ve svahu přes 1:5 tl vrstvy od 250 do 300 mm</t>
  </si>
  <si>
    <t>1909270438</t>
  </si>
  <si>
    <t>27</t>
  </si>
  <si>
    <t>10364101</t>
  </si>
  <si>
    <t>zemina pro terénní úpravy -  ornice</t>
  </si>
  <si>
    <t>185294474</t>
  </si>
  <si>
    <t>550*(0,25+0,3)/2*1,75</t>
  </si>
  <si>
    <t>28</t>
  </si>
  <si>
    <t>182303111</t>
  </si>
  <si>
    <t>Doplnění zeminy nebo substrátu na travnatých plochách tl 50 mm rovina v rovinně a svahu do 1:5</t>
  </si>
  <si>
    <t>1470528545</t>
  </si>
  <si>
    <t>29</t>
  </si>
  <si>
    <t>10371500</t>
  </si>
  <si>
    <t>substrát pro trávníky VL</t>
  </si>
  <si>
    <t>-1022629075</t>
  </si>
  <si>
    <t>550*0,02</t>
  </si>
  <si>
    <t>Zakládání</t>
  </si>
  <si>
    <t>30</t>
  </si>
  <si>
    <t>211571121</t>
  </si>
  <si>
    <t>Výplň odvodňovacích žeber nebo trativodů kamenivem drobným těženým</t>
  </si>
  <si>
    <t>502753696</t>
  </si>
  <si>
    <t>"Vsak" 51*1,2*0,3</t>
  </si>
  <si>
    <t>31</t>
  </si>
  <si>
    <t>211971121</t>
  </si>
  <si>
    <t>Zřízení opláštění žeber nebo trativodů geotextilií v rýze nebo zářezu sklonu přes 1:2 š do 2,5 m</t>
  </si>
  <si>
    <t>589439893</t>
  </si>
  <si>
    <t>"Vsak" 51*(1,2+0,95)*2+1,2*0,95*2</t>
  </si>
  <si>
    <t>32</t>
  </si>
  <si>
    <t>69311199</t>
  </si>
  <si>
    <t>geotextilie netkaná separační, ochranná, filtrační, drenážní  PES(70%)+PP(30%) 300g/m2</t>
  </si>
  <si>
    <t>842496682</t>
  </si>
  <si>
    <t>221,58*1,25</t>
  </si>
  <si>
    <t>33</t>
  </si>
  <si>
    <t>212532111</t>
  </si>
  <si>
    <t>Lože pro trativody z kameniva hrubého drceného frakce 16 až 32 mm</t>
  </si>
  <si>
    <t>2137793458</t>
  </si>
  <si>
    <t>"Vsak" 51*1,2*0,65</t>
  </si>
  <si>
    <t>Vodorovné konstrukce</t>
  </si>
  <si>
    <t>34</t>
  </si>
  <si>
    <t>451572111</t>
  </si>
  <si>
    <t>Lože pod potrubí otevřený výkop z kameniva drobného těženého</t>
  </si>
  <si>
    <t>1153461190</t>
  </si>
  <si>
    <t>"Přípojky" 31*1,2*0,1</t>
  </si>
  <si>
    <t>35</t>
  </si>
  <si>
    <t>452311131</t>
  </si>
  <si>
    <t>Podkladní desky z betonu prostého tř. C 12/15 otevřený výkop</t>
  </si>
  <si>
    <t>1633090139</t>
  </si>
  <si>
    <t>"Pod vpustěmi" 1,2*1,2*0,1*4</t>
  </si>
  <si>
    <t>"Pod připojením vpustí" 0,8*0,35*0,6*4</t>
  </si>
  <si>
    <t>Komunikace pozemní</t>
  </si>
  <si>
    <t>36</t>
  </si>
  <si>
    <t>564861111</t>
  </si>
  <si>
    <t>Podklad ze štěrkodrtě ŠD tl 200 mm</t>
  </si>
  <si>
    <t>640544544</t>
  </si>
  <si>
    <t>37</t>
  </si>
  <si>
    <t>565135121</t>
  </si>
  <si>
    <t>Asfaltový beton vrstva podkladní ACP 16 (obalované kamenivo OKS) tl 50 mm š přes 3 m</t>
  </si>
  <si>
    <t>1339825112</t>
  </si>
  <si>
    <t>38</t>
  </si>
  <si>
    <t>577144141</t>
  </si>
  <si>
    <t>Asfaltový beton vrstva obrusná ACO 11 (ABS) tř. I tl 50 mm š přes 3 m z modifikovaného asfaltu</t>
  </si>
  <si>
    <t>1494976658</t>
  </si>
  <si>
    <t>Trubní vedení</t>
  </si>
  <si>
    <t>39</t>
  </si>
  <si>
    <t>871313121</t>
  </si>
  <si>
    <t>Montáž kanalizačního potrubí perforovaného otevřený výkop sklon do 20 % DN 160</t>
  </si>
  <si>
    <t>484507227</t>
  </si>
  <si>
    <t>40</t>
  </si>
  <si>
    <t>28613213</t>
  </si>
  <si>
    <t>trubka drenážní celoperforovaná PE-HD plně vsakovací se spojkou DN 150 SN8</t>
  </si>
  <si>
    <t>1410251501</t>
  </si>
  <si>
    <t>41</t>
  </si>
  <si>
    <t>871315221</t>
  </si>
  <si>
    <t>Kanalizační potrubí z tvrdého PVC jednovrstvé tuhost třídy SN8 DN 160</t>
  </si>
  <si>
    <t>-1264802857</t>
  </si>
  <si>
    <t>"přípojky ke vpustím" 2*3+15+10</t>
  </si>
  <si>
    <t>42</t>
  </si>
  <si>
    <t>877315211</t>
  </si>
  <si>
    <t>Montáž tvarovek z tvrdého PVC-systém KG nebo z polypropylenu-systém KG 2000 jednoosé DN 160</t>
  </si>
  <si>
    <t>kus</t>
  </si>
  <si>
    <t>-1716343186</t>
  </si>
  <si>
    <t>43</t>
  </si>
  <si>
    <t>28611360</t>
  </si>
  <si>
    <t>koleno kanalizace PVC KG 160x30°</t>
  </si>
  <si>
    <t>-437925744</t>
  </si>
  <si>
    <t>44</t>
  </si>
  <si>
    <t>877315221</t>
  </si>
  <si>
    <t>Montáž tvarovek z tvrdého PVC-systém KG nebo z polypropylenu-systém KG 2000 dvouosé DN 160</t>
  </si>
  <si>
    <t>622250179</t>
  </si>
  <si>
    <t>45</t>
  </si>
  <si>
    <t>28611916</t>
  </si>
  <si>
    <t>odbočka kanalizační plastová s hrdlem KG 160/160/45°</t>
  </si>
  <si>
    <t>-873525290</t>
  </si>
  <si>
    <t>46</t>
  </si>
  <si>
    <t>895941111</t>
  </si>
  <si>
    <t>Zřízení vpusti kanalizační uliční z betonových dílců typ UV-50 normální</t>
  </si>
  <si>
    <t>360821436</t>
  </si>
  <si>
    <t>47</t>
  </si>
  <si>
    <t>BTL.0006311.URS</t>
  </si>
  <si>
    <t>prstenec betonový pro uliční vpusť vyrovnávací TBV-Q 390/60/10a, 39x6x13 cm</t>
  </si>
  <si>
    <t>538545369</t>
  </si>
  <si>
    <t>48</t>
  </si>
  <si>
    <t>BTL.0006306.URS</t>
  </si>
  <si>
    <t>skruž betonová pro uliční vpusť horní TBV-Q 450/195/5c, 45x19,5x5 cm</t>
  </si>
  <si>
    <t>928608944</t>
  </si>
  <si>
    <t>49</t>
  </si>
  <si>
    <t>BTL.0006309.URS</t>
  </si>
  <si>
    <t>skruž betonová pro uliční vpusť středová TBV-Q 450/195/6b, 45x19,5x5 cm</t>
  </si>
  <si>
    <t>-1792211923</t>
  </si>
  <si>
    <t>50</t>
  </si>
  <si>
    <t>BTL.0006310.URS</t>
  </si>
  <si>
    <t>skruž betonová pro uliční vpusť středová TBV-Q 450/295/6a 45x29,5x5 cm</t>
  </si>
  <si>
    <t>-1548700044</t>
  </si>
  <si>
    <t>51</t>
  </si>
  <si>
    <t>BTL.0006305.URS</t>
  </si>
  <si>
    <t>skruž betonová pro uliční vpusťs výtokovým otvorem PVC TBV-Q 450/350/3a, 45x35x5 cm</t>
  </si>
  <si>
    <t>-484617737</t>
  </si>
  <si>
    <t>52</t>
  </si>
  <si>
    <t>BTL.0006304.URS</t>
  </si>
  <si>
    <t>dno betonové pro uliční vpusť s kalovou prohlubní TBV-Q 450/300/2a 45x30x5 cm</t>
  </si>
  <si>
    <t>576553355</t>
  </si>
  <si>
    <t>53</t>
  </si>
  <si>
    <t>899204112</t>
  </si>
  <si>
    <t>Osazení mříží litinových včetně rámů a košů na bahno pro třídu zatížení D400, E600</t>
  </si>
  <si>
    <t>-2023211667</t>
  </si>
  <si>
    <t>54</t>
  </si>
  <si>
    <t>55242320</t>
  </si>
  <si>
    <t>mříž vtoková litinová D 400, 500x500mm s rámem</t>
  </si>
  <si>
    <t>-1516421599</t>
  </si>
  <si>
    <t>55</t>
  </si>
  <si>
    <t>28661789</t>
  </si>
  <si>
    <t>koš kalový ocelový pro silniční vpusť 425mm vč. madla</t>
  </si>
  <si>
    <t>558821865</t>
  </si>
  <si>
    <t>56</t>
  </si>
  <si>
    <t>899722112</t>
  </si>
  <si>
    <t>Krytí potrubí z plastů výstražnou fólií z PVC 25 cm</t>
  </si>
  <si>
    <t>67699444</t>
  </si>
  <si>
    <t>50+31</t>
  </si>
  <si>
    <t>57</t>
  </si>
  <si>
    <t>8999-010</t>
  </si>
  <si>
    <t>Napojení nové kanalizace na stávající</t>
  </si>
  <si>
    <t>ks</t>
  </si>
  <si>
    <t>560000614</t>
  </si>
  <si>
    <t>58</t>
  </si>
  <si>
    <t>8999-020</t>
  </si>
  <si>
    <t>Napojení nové kanalizace do stávající skruže</t>
  </si>
  <si>
    <t>-1421795962</t>
  </si>
  <si>
    <t>Ostatní konstrukce a práce, bourání</t>
  </si>
  <si>
    <t>59</t>
  </si>
  <si>
    <t>915491211</t>
  </si>
  <si>
    <t>Osazení vodícího proužku z betonových desek do betonového lože tl do 100 mm š proužku do 250 mm</t>
  </si>
  <si>
    <t>-1099822190</t>
  </si>
  <si>
    <t>"P1" 295</t>
  </si>
  <si>
    <t>60</t>
  </si>
  <si>
    <t>915499211</t>
  </si>
  <si>
    <t>Příplatek ZKD 10 mm přes 100 mm tl lože u osazení vodícího proužku š 250 mm</t>
  </si>
  <si>
    <t>-1331024981</t>
  </si>
  <si>
    <t>295*5</t>
  </si>
  <si>
    <t>61</t>
  </si>
  <si>
    <t>59245020</t>
  </si>
  <si>
    <t>dlažba skladebná betonová 200x100x80mm přírodní</t>
  </si>
  <si>
    <t>-1962847933</t>
  </si>
  <si>
    <t>295*0,1*1,05</t>
  </si>
  <si>
    <t>62</t>
  </si>
  <si>
    <t>916131113</t>
  </si>
  <si>
    <t>Osazení silničního obrubníku betonového ležatého s boční opěrou do lože z betonu prostého</t>
  </si>
  <si>
    <t>1297084531</t>
  </si>
  <si>
    <t>"B03" 7</t>
  </si>
  <si>
    <t>63</t>
  </si>
  <si>
    <t>59217029</t>
  </si>
  <si>
    <t>obrubník betonový silniční nájezdový 1000x150x150mm</t>
  </si>
  <si>
    <t>-123212832</t>
  </si>
  <si>
    <t>7*1,01</t>
  </si>
  <si>
    <t>64</t>
  </si>
  <si>
    <t>916131213</t>
  </si>
  <si>
    <t>Osazení silničního obrubníku betonového stojatého s boční opěrou do lože z betonu prostého</t>
  </si>
  <si>
    <t>-999080612</t>
  </si>
  <si>
    <t>"B01" 152</t>
  </si>
  <si>
    <t>"B02" 2</t>
  </si>
  <si>
    <t>65</t>
  </si>
  <si>
    <t>59217030</t>
  </si>
  <si>
    <t>obrubník betonový silniční přechodový 1000x150x150-250mm</t>
  </si>
  <si>
    <t>1533884559</t>
  </si>
  <si>
    <t>2*1,01</t>
  </si>
  <si>
    <t>66</t>
  </si>
  <si>
    <t>59217034</t>
  </si>
  <si>
    <t>obrubník betonový silniční 1000x150x300mm</t>
  </si>
  <si>
    <t>-1163038479</t>
  </si>
  <si>
    <t>152*1,01</t>
  </si>
  <si>
    <t>67</t>
  </si>
  <si>
    <t>916991121</t>
  </si>
  <si>
    <t>Lože pod obrubníky, krajníky nebo obruby z dlažebních kostek z betonu prostého</t>
  </si>
  <si>
    <t>-167738601</t>
  </si>
  <si>
    <t>(152+2+7)*0,3*0,1</t>
  </si>
  <si>
    <t>997</t>
  </si>
  <si>
    <t>Přesun sutě</t>
  </si>
  <si>
    <t>68</t>
  </si>
  <si>
    <t>997221551</t>
  </si>
  <si>
    <t>Vodorovná doprava suti ze sypkých materiálů do 1 km</t>
  </si>
  <si>
    <t>-954542122</t>
  </si>
  <si>
    <t>454,072-26,112</t>
  </si>
  <si>
    <t>69</t>
  </si>
  <si>
    <t>997221559</t>
  </si>
  <si>
    <t>Příplatek ZKD 1 km u vodorovné dopravy suti ze sypkých materiálů</t>
  </si>
  <si>
    <t>-1294156488</t>
  </si>
  <si>
    <t>"Skládka Zavlekov" 427,96*16</t>
  </si>
  <si>
    <t>70</t>
  </si>
  <si>
    <t>997221571</t>
  </si>
  <si>
    <t>Vodorovná doprava vybouraných hmot do 1 km se složením</t>
  </si>
  <si>
    <t>-827809217</t>
  </si>
  <si>
    <t>"Panely" 26,112</t>
  </si>
  <si>
    <t>71</t>
  </si>
  <si>
    <t>997221579</t>
  </si>
  <si>
    <t>Příplatek ZKD 1 km u vodorovné dopravy vybouraných hmot</t>
  </si>
  <si>
    <t>983598223</t>
  </si>
  <si>
    <t>26,112*2</t>
  </si>
  <si>
    <t>72</t>
  </si>
  <si>
    <t>997221855</t>
  </si>
  <si>
    <t>Poplatek za uložení na skládce (skládkovné) zeminy a kameniva kód odpadu 170 504</t>
  </si>
  <si>
    <t>6801634</t>
  </si>
  <si>
    <t>998</t>
  </si>
  <si>
    <t>Přesun hmot</t>
  </si>
  <si>
    <t>73</t>
  </si>
  <si>
    <t>998225111</t>
  </si>
  <si>
    <t>Přesun hmot pro pozemní komunikace s krytem z kamene, monolitickým betonovým nebo živičným</t>
  </si>
  <si>
    <t>500669152</t>
  </si>
  <si>
    <t>VRN</t>
  </si>
  <si>
    <t>Vedlejší rozpočtové náklady</t>
  </si>
  <si>
    <t>VRN3</t>
  </si>
  <si>
    <t>Zařízení staveniště</t>
  </si>
  <si>
    <t>74</t>
  </si>
  <si>
    <t>030001000</t>
  </si>
  <si>
    <t>%</t>
  </si>
  <si>
    <t>1024</t>
  </si>
  <si>
    <t>-933267967</t>
  </si>
  <si>
    <t>75</t>
  </si>
  <si>
    <t>0309-010</t>
  </si>
  <si>
    <t>Geodetické zaměření stavby</t>
  </si>
  <si>
    <t>kpl</t>
  </si>
  <si>
    <t>577404169</t>
  </si>
  <si>
    <t>76</t>
  </si>
  <si>
    <t>0309-020</t>
  </si>
  <si>
    <t>Vytyčení inženýrských sítí</t>
  </si>
  <si>
    <t>116980650</t>
  </si>
  <si>
    <t>77</t>
  </si>
  <si>
    <t>0309-030</t>
  </si>
  <si>
    <t>Dokumentace skutečného provedení stavby</t>
  </si>
  <si>
    <t>-1429718507</t>
  </si>
  <si>
    <t>020 - Krycí deska, vjezdová brána</t>
  </si>
  <si>
    <t xml:space="preserve">    3 - Svislé a kompletní konstrukce</t>
  </si>
  <si>
    <t>PSV - Práce a dodávky PSV</t>
  </si>
  <si>
    <t xml:space="preserve">    742 - Elektroinstalace - slaboproud</t>
  </si>
  <si>
    <t>133201101</t>
  </si>
  <si>
    <t>Hloubení šachet v hornině tř. 3 objemu do 100 m3</t>
  </si>
  <si>
    <t>-1713606503</t>
  </si>
  <si>
    <t>0,9/3*(0,8*0,8+1,2*1,2+Sqrt(0,8*0,8*1,2*1,2))*2</t>
  </si>
  <si>
    <t>823332334</t>
  </si>
  <si>
    <t>"Přebytečná zemina" 1,824-0,882</t>
  </si>
  <si>
    <t>-1015591</t>
  </si>
  <si>
    <t>0,942*7</t>
  </si>
  <si>
    <t>-1059437772</t>
  </si>
  <si>
    <t>32605328</t>
  </si>
  <si>
    <t>0,942*1,75</t>
  </si>
  <si>
    <t>1253565077</t>
  </si>
  <si>
    <t>1,824-0,256-0,686</t>
  </si>
  <si>
    <t>271532212</t>
  </si>
  <si>
    <t>Podsyp pod základové konstrukce se zhutněním z hrubého kameniva frakce 16 až 32 mm</t>
  </si>
  <si>
    <t>-1877091176</t>
  </si>
  <si>
    <t>0,8*0,8*2*0,2</t>
  </si>
  <si>
    <t>275321311</t>
  </si>
  <si>
    <t>Základové patky ze ŽB bez zvýšených nároků na prostředí tř. C 16/20</t>
  </si>
  <si>
    <t>314816660</t>
  </si>
  <si>
    <t>0,7*0,7*0,7*2</t>
  </si>
  <si>
    <t>275351121</t>
  </si>
  <si>
    <t>Zřízení bednění základových patek</t>
  </si>
  <si>
    <t>-668578208</t>
  </si>
  <si>
    <t>0,7*0,7*8</t>
  </si>
  <si>
    <t>275351122</t>
  </si>
  <si>
    <t>Odstranění bednění základových patek</t>
  </si>
  <si>
    <t>-1842005463</t>
  </si>
  <si>
    <t>275362021</t>
  </si>
  <si>
    <t>Výztuž základových patek svařovanými sítěmi Kari</t>
  </si>
  <si>
    <t>307865482</t>
  </si>
  <si>
    <t>"KARI 100/100/6" 0,6*8*0,7*1,1*4,44/1000</t>
  </si>
  <si>
    <t>Svislé a kompletní konstrukce</t>
  </si>
  <si>
    <t>348101210</t>
  </si>
  <si>
    <t>Osazení vrat a vrátek k oplocení na ocelové sloupky do 2 m2</t>
  </si>
  <si>
    <t>265206495</t>
  </si>
  <si>
    <t>M-348-2-010</t>
  </si>
  <si>
    <t>vrátka jednokřídlá cca 1000/1750 mm, kování klika koule, bezpečnostní zámek, pozinkováno</t>
  </si>
  <si>
    <t>-1117727099</t>
  </si>
  <si>
    <t>348172117</t>
  </si>
  <si>
    <t>Montáž vjezdových bran samonosných jednokřídlových plochy přes 12,0 m2 do 15,0 m2</t>
  </si>
  <si>
    <t>-993014879</t>
  </si>
  <si>
    <t>M-348-2-020</t>
  </si>
  <si>
    <t>automaticky posuvná samonosná brána cca 7000/1750 mm, pozinkováno</t>
  </si>
  <si>
    <t>-1349876134</t>
  </si>
  <si>
    <t>348172911</t>
  </si>
  <si>
    <t>Montáž pohonu pro bránu</t>
  </si>
  <si>
    <t>1190192803</t>
  </si>
  <si>
    <t>M-348-2-030</t>
  </si>
  <si>
    <t>pohon automatické posuvné brány vč. fotobuňky a ovladače - viz. PD</t>
  </si>
  <si>
    <t>1356322745</t>
  </si>
  <si>
    <t>348401130</t>
  </si>
  <si>
    <t>Montáž oplocení ze strojového pletiva s napínacími dráty výšky do 2,0 m</t>
  </si>
  <si>
    <t>-357453984</t>
  </si>
  <si>
    <t>"Doplnění oplocení" 5*2</t>
  </si>
  <si>
    <t>31327515</t>
  </si>
  <si>
    <t>pletivo drátěné plastifikované se čtvercovými oky 55/2,5mm v 2000mm</t>
  </si>
  <si>
    <t>-1185145403</t>
  </si>
  <si>
    <t>10*1,1</t>
  </si>
  <si>
    <t>3489-2-010</t>
  </si>
  <si>
    <t>Ukotvení nového pletiva na stávající betonový sloupek</t>
  </si>
  <si>
    <t>-317736698</t>
  </si>
  <si>
    <t>3489-2-020</t>
  </si>
  <si>
    <t>Ukotvení nového pletiva na nový vratový sloupek</t>
  </si>
  <si>
    <t>1595367846</t>
  </si>
  <si>
    <t>380326342</t>
  </si>
  <si>
    <t>Kompletní konstrukce ČOV, nádrží, vodojemů, žlabů ze ŽB pro konstrukce bílých van tř. C 30/37 tl 300 mm</t>
  </si>
  <si>
    <t>-26824380</t>
  </si>
  <si>
    <t>"Krycí deska" (5,6*7,6-3,14*0,3*0,3*2)*0,3</t>
  </si>
  <si>
    <t>"Zdivo" (7,6+5)*2*0,3*0,3</t>
  </si>
  <si>
    <t>380356211</t>
  </si>
  <si>
    <t>Bednění kompletních konstrukcí ČOV, nádrží nebo vodojemů omítaných ploch rovinných zřízení</t>
  </si>
  <si>
    <t>-495117032</t>
  </si>
  <si>
    <t>"Krycí deska" 5*6+(5,6+7,6)*2*0,3</t>
  </si>
  <si>
    <t>"Zdivo" (7,6+5)*2*2*0,3</t>
  </si>
  <si>
    <t>380356212</t>
  </si>
  <si>
    <t>Bednění kompletních konstrukcí ČOV, nádrží nebo vodojemů omítaných ploch rovinných odstranění</t>
  </si>
  <si>
    <t>840224135</t>
  </si>
  <si>
    <t>380356221</t>
  </si>
  <si>
    <t>Bednění kompletních konstrukcí ČOV, nádrží nebo vodojemů omítaných ploch zaoblených zřízení</t>
  </si>
  <si>
    <t>-1353156485</t>
  </si>
  <si>
    <t>"Otvory" 0,6*3,14*0,3*2</t>
  </si>
  <si>
    <t>380356222</t>
  </si>
  <si>
    <t>Bednění kompletních konstrukcí ČOV, nádrží nebo vodojemů omítaných ploch zaoblených odstranění</t>
  </si>
  <si>
    <t>414171567</t>
  </si>
  <si>
    <t>380361006</t>
  </si>
  <si>
    <t>Výztuž kompletních konstrukcí ČOV, nádrží nebo vodojemů z betonářské oceli 10 505</t>
  </si>
  <si>
    <t>900068837</t>
  </si>
  <si>
    <t>"Krycí deska" (5,6*7,6-3,14*0,3*0,3*2)*0,3*0,15</t>
  </si>
  <si>
    <t>"Zdivo" (7,6+5)*2*0,3*0,3*0,09</t>
  </si>
  <si>
    <t>899104112</t>
  </si>
  <si>
    <t>Osazení poklopů litinových nebo ocelových včetně rámů pro třídu zatížení D400, E600</t>
  </si>
  <si>
    <t>1731296127</t>
  </si>
  <si>
    <t>28661935</t>
  </si>
  <si>
    <t>poklop šachtový litinový dno DN 600 s odvětráním pro třídu zatížení D400</t>
  </si>
  <si>
    <t>426647361</t>
  </si>
  <si>
    <t>953943124</t>
  </si>
  <si>
    <t>Osazování výrobků do 30 kg/kus do betonu</t>
  </si>
  <si>
    <t>-1063981756</t>
  </si>
  <si>
    <t>"Sloupky vrátek" 2</t>
  </si>
  <si>
    <t>M-953-2-010</t>
  </si>
  <si>
    <t>ocelový sloupek cca 80/80 mm, délka cca 2400 mm, pozinkováno</t>
  </si>
  <si>
    <t>-638931669</t>
  </si>
  <si>
    <t>962052211</t>
  </si>
  <si>
    <t>Bourání zdiva nadzákladového ze ŽB přes 1 m3</t>
  </si>
  <si>
    <t>-1672798209</t>
  </si>
  <si>
    <t>963012520</t>
  </si>
  <si>
    <t>Bourání stropů z ŽB desek š přes 300 mm tl přes 140 mm</t>
  </si>
  <si>
    <t>1494014245</t>
  </si>
  <si>
    <t>"Krycí desky" (5,6*7,6-3,14*0,3*0,3*2)*0,3</t>
  </si>
  <si>
    <t>997013501</t>
  </si>
  <si>
    <t>Odvoz suti a vybouraných hmot na skládku nebo meziskládku do 1 km se složením</t>
  </si>
  <si>
    <t>-2017214434</t>
  </si>
  <si>
    <t>997013509</t>
  </si>
  <si>
    <t>Příplatek k odvozu suti a vybouraných hmot na skládku ZKD 1 km přes 1 km</t>
  </si>
  <si>
    <t>-1624950003</t>
  </si>
  <si>
    <t>25,6*16 'Přepočtené koeficientem množství</t>
  </si>
  <si>
    <t>997013602</t>
  </si>
  <si>
    <t>Poplatek za uložení na skládce (skládkovné) stavebního odpadu železobetonového kód odpadu 17 01 01</t>
  </si>
  <si>
    <t>790347022</t>
  </si>
  <si>
    <t>998142251</t>
  </si>
  <si>
    <t>Přesun hmot pro nádrže, jímky, zásobníky a jámy betonové monolitické v do 25 m</t>
  </si>
  <si>
    <t>-2100196824</t>
  </si>
  <si>
    <t>PSV</t>
  </si>
  <si>
    <t>Práce a dodávky PSV</t>
  </si>
  <si>
    <t>742</t>
  </si>
  <si>
    <t>Elektroinstalace - slaboproud</t>
  </si>
  <si>
    <t>7429-2-010</t>
  </si>
  <si>
    <t>Systém vjezdu a vstupu na pozemek - dopojení slaboproudých rozvodů, elektrovrátný, videotelefon ..... (viz. specifikace v PD)</t>
  </si>
  <si>
    <t>-1892034676</t>
  </si>
  <si>
    <t>459286450</t>
  </si>
  <si>
    <t>0309-031</t>
  </si>
  <si>
    <t>-1297316786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</si>
</sst>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8</v>
      </c>
      <c r="BT3" s="15" t="s">
        <v>9</v>
      </c>
    </row>
    <row r="4" spans="2:71" s="1" customFormat="1" ht="24.95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11</v>
      </c>
      <c r="BE4" s="23" t="s">
        <v>12</v>
      </c>
      <c r="BS4" s="15" t="s">
        <v>13</v>
      </c>
    </row>
    <row r="5" spans="2:71" s="1" customFormat="1" ht="12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25" t="s">
        <v>15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16</v>
      </c>
      <c r="BS5" s="15" t="s">
        <v>6</v>
      </c>
    </row>
    <row r="6" spans="2:71" s="1" customFormat="1" ht="36.95" customHeight="1">
      <c r="B6" s="19"/>
      <c r="C6" s="20"/>
      <c r="D6" s="27" t="s">
        <v>17</v>
      </c>
      <c r="E6" s="20"/>
      <c r="F6" s="20"/>
      <c r="G6" s="20"/>
      <c r="H6" s="20"/>
      <c r="I6" s="20"/>
      <c r="J6" s="20"/>
      <c r="K6" s="28" t="s">
        <v>18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31</v>
      </c>
    </row>
    <row r="16" spans="2:71" s="1" customFormat="1" ht="12" customHeight="1">
      <c r="B16" s="19"/>
      <c r="C16" s="20"/>
      <c r="D16" s="30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31</v>
      </c>
    </row>
    <row r="17" spans="2:71" s="1" customFormat="1" ht="18.45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31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8</v>
      </c>
    </row>
    <row r="19" spans="2:71" s="1" customFormat="1" ht="12" customHeight="1">
      <c r="B19" s="19"/>
      <c r="C19" s="20"/>
      <c r="D19" s="30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8</v>
      </c>
    </row>
    <row r="20" spans="2:71" s="1" customFormat="1" ht="18.45" customHeight="1">
      <c r="B20" s="19"/>
      <c r="C20" s="20"/>
      <c r="D20" s="20"/>
      <c r="E20" s="25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31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ROUND(AG94,0)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38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39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40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41</v>
      </c>
      <c r="E29" s="45"/>
      <c r="F29" s="30" t="s">
        <v>42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ROUND(AZ94,0)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ROUND(AV94,0)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43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ROUND(BA94,0)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ROUND(AW94,0)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44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ROUND(BB94,0)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45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ROUND(BC94,0)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46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ROUND(BD94,0)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48</v>
      </c>
      <c r="U35" s="52"/>
      <c r="V35" s="52"/>
      <c r="W35" s="52"/>
      <c r="X35" s="54" t="s">
        <v>49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50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51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53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52</v>
      </c>
      <c r="AI60" s="40"/>
      <c r="AJ60" s="40"/>
      <c r="AK60" s="40"/>
      <c r="AL60" s="40"/>
      <c r="AM60" s="62" t="s">
        <v>53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54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55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53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52</v>
      </c>
      <c r="AI75" s="40"/>
      <c r="AJ75" s="40"/>
      <c r="AK75" s="40"/>
      <c r="AL75" s="40"/>
      <c r="AM75" s="62" t="s">
        <v>53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56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14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2020-005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17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Terénní úpravy v areálu dílen SŠ Horažďovice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21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Horažďovice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23</v>
      </c>
      <c r="AJ87" s="38"/>
      <c r="AK87" s="38"/>
      <c r="AL87" s="38"/>
      <c r="AM87" s="77" t="str">
        <f>IF(AN8="","",AN8)</f>
        <v>18. 1. 2020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25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Střední škola Horažďovice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32</v>
      </c>
      <c r="AJ89" s="38"/>
      <c r="AK89" s="38"/>
      <c r="AL89" s="38"/>
      <c r="AM89" s="78" t="str">
        <f>IF(E17="","",E17)</f>
        <v>Ing. Martin Liška</v>
      </c>
      <c r="AN89" s="69"/>
      <c r="AO89" s="69"/>
      <c r="AP89" s="69"/>
      <c r="AQ89" s="38"/>
      <c r="AR89" s="42"/>
      <c r="AS89" s="79" t="s">
        <v>57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29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34</v>
      </c>
      <c r="AJ90" s="38"/>
      <c r="AK90" s="38"/>
      <c r="AL90" s="38"/>
      <c r="AM90" s="78" t="str">
        <f>IF(E20="","",E20)</f>
        <v>Pavel Hrba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58</v>
      </c>
      <c r="D92" s="92"/>
      <c r="E92" s="92"/>
      <c r="F92" s="92"/>
      <c r="G92" s="92"/>
      <c r="H92" s="93"/>
      <c r="I92" s="94" t="s">
        <v>59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60</v>
      </c>
      <c r="AH92" s="92"/>
      <c r="AI92" s="92"/>
      <c r="AJ92" s="92"/>
      <c r="AK92" s="92"/>
      <c r="AL92" s="92"/>
      <c r="AM92" s="92"/>
      <c r="AN92" s="94" t="s">
        <v>61</v>
      </c>
      <c r="AO92" s="92"/>
      <c r="AP92" s="96"/>
      <c r="AQ92" s="97" t="s">
        <v>62</v>
      </c>
      <c r="AR92" s="42"/>
      <c r="AS92" s="98" t="s">
        <v>63</v>
      </c>
      <c r="AT92" s="99" t="s">
        <v>64</v>
      </c>
      <c r="AU92" s="99" t="s">
        <v>65</v>
      </c>
      <c r="AV92" s="99" t="s">
        <v>66</v>
      </c>
      <c r="AW92" s="99" t="s">
        <v>67</v>
      </c>
      <c r="AX92" s="99" t="s">
        <v>68</v>
      </c>
      <c r="AY92" s="99" t="s">
        <v>69</v>
      </c>
      <c r="AZ92" s="99" t="s">
        <v>70</v>
      </c>
      <c r="BA92" s="99" t="s">
        <v>71</v>
      </c>
      <c r="BB92" s="99" t="s">
        <v>72</v>
      </c>
      <c r="BC92" s="99" t="s">
        <v>73</v>
      </c>
      <c r="BD92" s="100" t="s">
        <v>74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75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ROUND(SUM(AG95:AG96),0)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ROUND(SUM(AS95:AS96),0)</f>
        <v>0</v>
      </c>
      <c r="AT94" s="112">
        <f>ROUND(SUM(AV94:AW94),0)</f>
        <v>0</v>
      </c>
      <c r="AU94" s="113">
        <f>ROUND(SUM(AU95:AU96),5)</f>
        <v>0</v>
      </c>
      <c r="AV94" s="112">
        <f>ROUND(AZ94*L29,0)</f>
        <v>0</v>
      </c>
      <c r="AW94" s="112">
        <f>ROUND(BA94*L30,0)</f>
        <v>0</v>
      </c>
      <c r="AX94" s="112">
        <f>ROUND(BB94*L29,0)</f>
        <v>0</v>
      </c>
      <c r="AY94" s="112">
        <f>ROUND(BC94*L30,0)</f>
        <v>0</v>
      </c>
      <c r="AZ94" s="112">
        <f>ROUND(SUM(AZ95:AZ96),0)</f>
        <v>0</v>
      </c>
      <c r="BA94" s="112">
        <f>ROUND(SUM(BA95:BA96),0)</f>
        <v>0</v>
      </c>
      <c r="BB94" s="112">
        <f>ROUND(SUM(BB95:BB96),0)</f>
        <v>0</v>
      </c>
      <c r="BC94" s="112">
        <f>ROUND(SUM(BC95:BC96),0)</f>
        <v>0</v>
      </c>
      <c r="BD94" s="114">
        <f>ROUND(SUM(BD95:BD96),0)</f>
        <v>0</v>
      </c>
      <c r="BE94" s="6"/>
      <c r="BS94" s="115" t="s">
        <v>76</v>
      </c>
      <c r="BT94" s="115" t="s">
        <v>77</v>
      </c>
      <c r="BU94" s="116" t="s">
        <v>78</v>
      </c>
      <c r="BV94" s="115" t="s">
        <v>79</v>
      </c>
      <c r="BW94" s="115" t="s">
        <v>5</v>
      </c>
      <c r="BX94" s="115" t="s">
        <v>80</v>
      </c>
      <c r="CL94" s="115" t="s">
        <v>1</v>
      </c>
    </row>
    <row r="95" spans="1:91" s="7" customFormat="1" ht="16.5" customHeight="1">
      <c r="A95" s="117" t="s">
        <v>81</v>
      </c>
      <c r="B95" s="118"/>
      <c r="C95" s="119"/>
      <c r="D95" s="120" t="s">
        <v>82</v>
      </c>
      <c r="E95" s="120"/>
      <c r="F95" s="120"/>
      <c r="G95" s="120"/>
      <c r="H95" s="120"/>
      <c r="I95" s="121"/>
      <c r="J95" s="120" t="s">
        <v>83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'010 - Zpevněné plochy a k...'!J30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84</v>
      </c>
      <c r="AR95" s="124"/>
      <c r="AS95" s="125">
        <v>0</v>
      </c>
      <c r="AT95" s="126">
        <f>ROUND(SUM(AV95:AW95),0)</f>
        <v>0</v>
      </c>
      <c r="AU95" s="127">
        <f>'010 - Zpevněné plochy a k...'!P127</f>
        <v>0</v>
      </c>
      <c r="AV95" s="126">
        <f>'010 - Zpevněné plochy a k...'!J33</f>
        <v>0</v>
      </c>
      <c r="AW95" s="126">
        <f>'010 - Zpevněné plochy a k...'!J34</f>
        <v>0</v>
      </c>
      <c r="AX95" s="126">
        <f>'010 - Zpevněné plochy a k...'!J35</f>
        <v>0</v>
      </c>
      <c r="AY95" s="126">
        <f>'010 - Zpevněné plochy a k...'!J36</f>
        <v>0</v>
      </c>
      <c r="AZ95" s="126">
        <f>'010 - Zpevněné plochy a k...'!F33</f>
        <v>0</v>
      </c>
      <c r="BA95" s="126">
        <f>'010 - Zpevněné plochy a k...'!F34</f>
        <v>0</v>
      </c>
      <c r="BB95" s="126">
        <f>'010 - Zpevněné plochy a k...'!F35</f>
        <v>0</v>
      </c>
      <c r="BC95" s="126">
        <f>'010 - Zpevněné plochy a k...'!F36</f>
        <v>0</v>
      </c>
      <c r="BD95" s="128">
        <f>'010 - Zpevněné plochy a k...'!F37</f>
        <v>0</v>
      </c>
      <c r="BE95" s="7"/>
      <c r="BT95" s="129" t="s">
        <v>8</v>
      </c>
      <c r="BV95" s="129" t="s">
        <v>79</v>
      </c>
      <c r="BW95" s="129" t="s">
        <v>85</v>
      </c>
      <c r="BX95" s="129" t="s">
        <v>5</v>
      </c>
      <c r="CL95" s="129" t="s">
        <v>1</v>
      </c>
      <c r="CM95" s="129" t="s">
        <v>86</v>
      </c>
    </row>
    <row r="96" spans="1:91" s="7" customFormat="1" ht="16.5" customHeight="1">
      <c r="A96" s="117" t="s">
        <v>81</v>
      </c>
      <c r="B96" s="118"/>
      <c r="C96" s="119"/>
      <c r="D96" s="120" t="s">
        <v>87</v>
      </c>
      <c r="E96" s="120"/>
      <c r="F96" s="120"/>
      <c r="G96" s="120"/>
      <c r="H96" s="120"/>
      <c r="I96" s="121"/>
      <c r="J96" s="120" t="s">
        <v>88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'020 - Krycí deska, vjezdo...'!J30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84</v>
      </c>
      <c r="AR96" s="124"/>
      <c r="AS96" s="130">
        <v>0</v>
      </c>
      <c r="AT96" s="131">
        <f>ROUND(SUM(AV96:AW96),0)</f>
        <v>0</v>
      </c>
      <c r="AU96" s="132">
        <f>'020 - Krycí deska, vjezdo...'!P128</f>
        <v>0</v>
      </c>
      <c r="AV96" s="131">
        <f>'020 - Krycí deska, vjezdo...'!J33</f>
        <v>0</v>
      </c>
      <c r="AW96" s="131">
        <f>'020 - Krycí deska, vjezdo...'!J34</f>
        <v>0</v>
      </c>
      <c r="AX96" s="131">
        <f>'020 - Krycí deska, vjezdo...'!J35</f>
        <v>0</v>
      </c>
      <c r="AY96" s="131">
        <f>'020 - Krycí deska, vjezdo...'!J36</f>
        <v>0</v>
      </c>
      <c r="AZ96" s="131">
        <f>'020 - Krycí deska, vjezdo...'!F33</f>
        <v>0</v>
      </c>
      <c r="BA96" s="131">
        <f>'020 - Krycí deska, vjezdo...'!F34</f>
        <v>0</v>
      </c>
      <c r="BB96" s="131">
        <f>'020 - Krycí deska, vjezdo...'!F35</f>
        <v>0</v>
      </c>
      <c r="BC96" s="131">
        <f>'020 - Krycí deska, vjezdo...'!F36</f>
        <v>0</v>
      </c>
      <c r="BD96" s="133">
        <f>'020 - Krycí deska, vjezdo...'!F37</f>
        <v>0</v>
      </c>
      <c r="BE96" s="7"/>
      <c r="BT96" s="129" t="s">
        <v>8</v>
      </c>
      <c r="BV96" s="129" t="s">
        <v>79</v>
      </c>
      <c r="BW96" s="129" t="s">
        <v>89</v>
      </c>
      <c r="BX96" s="129" t="s">
        <v>5</v>
      </c>
      <c r="CL96" s="129" t="s">
        <v>1</v>
      </c>
      <c r="CM96" s="129" t="s">
        <v>86</v>
      </c>
    </row>
    <row r="97" spans="1:57" s="2" customFormat="1" ht="30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s="2" customFormat="1" ht="6.95" customHeight="1">
      <c r="A98" s="36"/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42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0 - Zpevněné plochy a k...'!C2" display="/"/>
    <hyperlink ref="A96" location="'020 - Krycí deska, vjezd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86</v>
      </c>
    </row>
    <row r="4" spans="2:46" s="1" customFormat="1" ht="24.95" customHeight="1">
      <c r="B4" s="18"/>
      <c r="D4" s="138" t="s">
        <v>90</v>
      </c>
      <c r="I4" s="134"/>
      <c r="L4" s="18"/>
      <c r="M4" s="139" t="s">
        <v>11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17</v>
      </c>
      <c r="I6" s="134"/>
      <c r="L6" s="18"/>
    </row>
    <row r="7" spans="2:12" s="1" customFormat="1" ht="16.5" customHeight="1">
      <c r="B7" s="18"/>
      <c r="E7" s="141" t="str">
        <f>'Rekapitulace stavby'!K6</f>
        <v>Terénní úpravy v areálu dílen SŠ Horažďovice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91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92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19</v>
      </c>
      <c r="E11" s="36"/>
      <c r="F11" s="144" t="s">
        <v>1</v>
      </c>
      <c r="G11" s="36"/>
      <c r="H11" s="36"/>
      <c r="I11" s="145" t="s">
        <v>20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21</v>
      </c>
      <c r="E12" s="36"/>
      <c r="F12" s="144" t="s">
        <v>22</v>
      </c>
      <c r="G12" s="36"/>
      <c r="H12" s="36"/>
      <c r="I12" s="145" t="s">
        <v>23</v>
      </c>
      <c r="J12" s="146" t="str">
        <f>'Rekapitulace stavby'!AN8</f>
        <v>18. 1. 2020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25</v>
      </c>
      <c r="E14" s="36"/>
      <c r="F14" s="36"/>
      <c r="G14" s="36"/>
      <c r="H14" s="36"/>
      <c r="I14" s="145" t="s">
        <v>26</v>
      </c>
      <c r="J14" s="144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29</v>
      </c>
      <c r="E17" s="36"/>
      <c r="F17" s="36"/>
      <c r="G17" s="36"/>
      <c r="H17" s="36"/>
      <c r="I17" s="145" t="s">
        <v>26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26</v>
      </c>
      <c r="J20" s="144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33</v>
      </c>
      <c r="F21" s="36"/>
      <c r="G21" s="36"/>
      <c r="H21" s="36"/>
      <c r="I21" s="145" t="s">
        <v>28</v>
      </c>
      <c r="J21" s="144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34</v>
      </c>
      <c r="E23" s="36"/>
      <c r="F23" s="36"/>
      <c r="G23" s="36"/>
      <c r="H23" s="36"/>
      <c r="I23" s="145" t="s">
        <v>26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35</v>
      </c>
      <c r="F24" s="36"/>
      <c r="G24" s="36"/>
      <c r="H24" s="36"/>
      <c r="I24" s="145" t="s">
        <v>28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36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37</v>
      </c>
      <c r="E30" s="36"/>
      <c r="F30" s="36"/>
      <c r="G30" s="36"/>
      <c r="H30" s="36"/>
      <c r="I30" s="142"/>
      <c r="J30" s="155">
        <f>ROUND(J127,0)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39</v>
      </c>
      <c r="G32" s="36"/>
      <c r="H32" s="36"/>
      <c r="I32" s="157" t="s">
        <v>38</v>
      </c>
      <c r="J32" s="156" t="s">
        <v>40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41</v>
      </c>
      <c r="E33" s="140" t="s">
        <v>42</v>
      </c>
      <c r="F33" s="159">
        <f>ROUND((SUM(BE127:BE267)),0)</f>
        <v>0</v>
      </c>
      <c r="G33" s="36"/>
      <c r="H33" s="36"/>
      <c r="I33" s="160">
        <v>0.21</v>
      </c>
      <c r="J33" s="159">
        <f>ROUND(((SUM(BE127:BE267))*I33),0)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43</v>
      </c>
      <c r="F34" s="159">
        <f>ROUND((SUM(BF127:BF267)),0)</f>
        <v>0</v>
      </c>
      <c r="G34" s="36"/>
      <c r="H34" s="36"/>
      <c r="I34" s="160">
        <v>0.15</v>
      </c>
      <c r="J34" s="159">
        <f>ROUND(((SUM(BF127:BF267))*I34),0)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44</v>
      </c>
      <c r="F35" s="159">
        <f>ROUND((SUM(BG127:BG267)),0)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45</v>
      </c>
      <c r="F36" s="159">
        <f>ROUND((SUM(BH127:BH267)),0)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46</v>
      </c>
      <c r="F37" s="159">
        <f>ROUND((SUM(BI127:BI267)),0)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47</v>
      </c>
      <c r="E39" s="163"/>
      <c r="F39" s="163"/>
      <c r="G39" s="164" t="s">
        <v>48</v>
      </c>
      <c r="H39" s="165" t="s">
        <v>49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50</v>
      </c>
      <c r="E50" s="170"/>
      <c r="F50" s="170"/>
      <c r="G50" s="169" t="s">
        <v>51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52</v>
      </c>
      <c r="E61" s="173"/>
      <c r="F61" s="174" t="s">
        <v>53</v>
      </c>
      <c r="G61" s="172" t="s">
        <v>52</v>
      </c>
      <c r="H61" s="173"/>
      <c r="I61" s="175"/>
      <c r="J61" s="176" t="s">
        <v>53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54</v>
      </c>
      <c r="E65" s="177"/>
      <c r="F65" s="177"/>
      <c r="G65" s="169" t="s">
        <v>55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52</v>
      </c>
      <c r="E76" s="173"/>
      <c r="F76" s="174" t="s">
        <v>53</v>
      </c>
      <c r="G76" s="172" t="s">
        <v>52</v>
      </c>
      <c r="H76" s="173"/>
      <c r="I76" s="175"/>
      <c r="J76" s="176" t="s">
        <v>53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93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17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Terénní úpravy v areálu dílen SŠ Horažďovice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91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010 - Zpevněné plochy a kanalizace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21</v>
      </c>
      <c r="D89" s="38"/>
      <c r="E89" s="38"/>
      <c r="F89" s="25" t="str">
        <f>F12</f>
        <v>Horažďovice</v>
      </c>
      <c r="G89" s="38"/>
      <c r="H89" s="38"/>
      <c r="I89" s="145" t="s">
        <v>23</v>
      </c>
      <c r="J89" s="77" t="str">
        <f>IF(J12="","",J12)</f>
        <v>18. 1. 2020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25</v>
      </c>
      <c r="D91" s="38"/>
      <c r="E91" s="38"/>
      <c r="F91" s="25" t="str">
        <f>E15</f>
        <v>Střední škola Horažďovice</v>
      </c>
      <c r="G91" s="38"/>
      <c r="H91" s="38"/>
      <c r="I91" s="145" t="s">
        <v>32</v>
      </c>
      <c r="J91" s="34" t="str">
        <f>E21</f>
        <v>Ing. Martin Liška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145" t="s">
        <v>34</v>
      </c>
      <c r="J92" s="34" t="str">
        <f>E24</f>
        <v>Pavel Hrba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94</v>
      </c>
      <c r="D94" s="187"/>
      <c r="E94" s="187"/>
      <c r="F94" s="187"/>
      <c r="G94" s="187"/>
      <c r="H94" s="187"/>
      <c r="I94" s="188"/>
      <c r="J94" s="189" t="s">
        <v>95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96</v>
      </c>
      <c r="D96" s="38"/>
      <c r="E96" s="38"/>
      <c r="F96" s="38"/>
      <c r="G96" s="38"/>
      <c r="H96" s="38"/>
      <c r="I96" s="142"/>
      <c r="J96" s="108">
        <f>J127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97</v>
      </c>
    </row>
    <row r="97" spans="1:31" s="9" customFormat="1" ht="24.95" customHeight="1">
      <c r="A97" s="9"/>
      <c r="B97" s="191"/>
      <c r="C97" s="192"/>
      <c r="D97" s="193" t="s">
        <v>98</v>
      </c>
      <c r="E97" s="194"/>
      <c r="F97" s="194"/>
      <c r="G97" s="194"/>
      <c r="H97" s="194"/>
      <c r="I97" s="195"/>
      <c r="J97" s="196">
        <f>J128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99</v>
      </c>
      <c r="E98" s="201"/>
      <c r="F98" s="201"/>
      <c r="G98" s="201"/>
      <c r="H98" s="201"/>
      <c r="I98" s="202"/>
      <c r="J98" s="203">
        <f>J129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100</v>
      </c>
      <c r="E99" s="201"/>
      <c r="F99" s="201"/>
      <c r="G99" s="201"/>
      <c r="H99" s="201"/>
      <c r="I99" s="202"/>
      <c r="J99" s="203">
        <f>J185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101</v>
      </c>
      <c r="E100" s="201"/>
      <c r="F100" s="201"/>
      <c r="G100" s="201"/>
      <c r="H100" s="201"/>
      <c r="I100" s="202"/>
      <c r="J100" s="203">
        <f>J194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8"/>
      <c r="C101" s="199"/>
      <c r="D101" s="200" t="s">
        <v>102</v>
      </c>
      <c r="E101" s="201"/>
      <c r="F101" s="201"/>
      <c r="G101" s="201"/>
      <c r="H101" s="201"/>
      <c r="I101" s="202"/>
      <c r="J101" s="203">
        <f>J200</f>
        <v>0</v>
      </c>
      <c r="K101" s="199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8"/>
      <c r="C102" s="199"/>
      <c r="D102" s="200" t="s">
        <v>103</v>
      </c>
      <c r="E102" s="201"/>
      <c r="F102" s="201"/>
      <c r="G102" s="201"/>
      <c r="H102" s="201"/>
      <c r="I102" s="202"/>
      <c r="J102" s="203">
        <f>J207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104</v>
      </c>
      <c r="E103" s="201"/>
      <c r="F103" s="201"/>
      <c r="G103" s="201"/>
      <c r="H103" s="201"/>
      <c r="I103" s="202"/>
      <c r="J103" s="203">
        <f>J230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8"/>
      <c r="C104" s="199"/>
      <c r="D104" s="200" t="s">
        <v>105</v>
      </c>
      <c r="E104" s="201"/>
      <c r="F104" s="201"/>
      <c r="G104" s="201"/>
      <c r="H104" s="201"/>
      <c r="I104" s="202"/>
      <c r="J104" s="203">
        <f>J250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8"/>
      <c r="C105" s="199"/>
      <c r="D105" s="200" t="s">
        <v>106</v>
      </c>
      <c r="E105" s="201"/>
      <c r="F105" s="201"/>
      <c r="G105" s="201"/>
      <c r="H105" s="201"/>
      <c r="I105" s="202"/>
      <c r="J105" s="203">
        <f>J260</f>
        <v>0</v>
      </c>
      <c r="K105" s="199"/>
      <c r="L105" s="20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1"/>
      <c r="C106" s="192"/>
      <c r="D106" s="193" t="s">
        <v>107</v>
      </c>
      <c r="E106" s="194"/>
      <c r="F106" s="194"/>
      <c r="G106" s="194"/>
      <c r="H106" s="194"/>
      <c r="I106" s="195"/>
      <c r="J106" s="196">
        <f>J262</f>
        <v>0</v>
      </c>
      <c r="K106" s="192"/>
      <c r="L106" s="19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8"/>
      <c r="C107" s="199"/>
      <c r="D107" s="200" t="s">
        <v>108</v>
      </c>
      <c r="E107" s="201"/>
      <c r="F107" s="201"/>
      <c r="G107" s="201"/>
      <c r="H107" s="201"/>
      <c r="I107" s="202"/>
      <c r="J107" s="203">
        <f>J263</f>
        <v>0</v>
      </c>
      <c r="K107" s="199"/>
      <c r="L107" s="20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6"/>
      <c r="B108" s="37"/>
      <c r="C108" s="38"/>
      <c r="D108" s="38"/>
      <c r="E108" s="38"/>
      <c r="F108" s="38"/>
      <c r="G108" s="38"/>
      <c r="H108" s="38"/>
      <c r="I108" s="142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64"/>
      <c r="C109" s="65"/>
      <c r="D109" s="65"/>
      <c r="E109" s="65"/>
      <c r="F109" s="65"/>
      <c r="G109" s="65"/>
      <c r="H109" s="65"/>
      <c r="I109" s="181"/>
      <c r="J109" s="65"/>
      <c r="K109" s="65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3" spans="1:31" s="2" customFormat="1" ht="6.95" customHeight="1">
      <c r="A113" s="36"/>
      <c r="B113" s="66"/>
      <c r="C113" s="67"/>
      <c r="D113" s="67"/>
      <c r="E113" s="67"/>
      <c r="F113" s="67"/>
      <c r="G113" s="67"/>
      <c r="H113" s="67"/>
      <c r="I113" s="184"/>
      <c r="J113" s="67"/>
      <c r="K113" s="67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24.95" customHeight="1">
      <c r="A114" s="36"/>
      <c r="B114" s="37"/>
      <c r="C114" s="21" t="s">
        <v>109</v>
      </c>
      <c r="D114" s="38"/>
      <c r="E114" s="38"/>
      <c r="F114" s="38"/>
      <c r="G114" s="38"/>
      <c r="H114" s="38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17</v>
      </c>
      <c r="D116" s="38"/>
      <c r="E116" s="38"/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6.5" customHeight="1">
      <c r="A117" s="36"/>
      <c r="B117" s="37"/>
      <c r="C117" s="38"/>
      <c r="D117" s="38"/>
      <c r="E117" s="185" t="str">
        <f>E7</f>
        <v>Terénní úpravy v areálu dílen SŠ Horažďovice</v>
      </c>
      <c r="F117" s="30"/>
      <c r="G117" s="30"/>
      <c r="H117" s="30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91</v>
      </c>
      <c r="D118" s="38"/>
      <c r="E118" s="38"/>
      <c r="F118" s="38"/>
      <c r="G118" s="38"/>
      <c r="H118" s="38"/>
      <c r="I118" s="142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6.5" customHeight="1">
      <c r="A119" s="36"/>
      <c r="B119" s="37"/>
      <c r="C119" s="38"/>
      <c r="D119" s="38"/>
      <c r="E119" s="74" t="str">
        <f>E9</f>
        <v>010 - Zpevněné plochy a kanalizace</v>
      </c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8"/>
      <c r="D120" s="38"/>
      <c r="E120" s="38"/>
      <c r="F120" s="38"/>
      <c r="G120" s="38"/>
      <c r="H120" s="38"/>
      <c r="I120" s="142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2" customHeight="1">
      <c r="A121" s="36"/>
      <c r="B121" s="37"/>
      <c r="C121" s="30" t="s">
        <v>21</v>
      </c>
      <c r="D121" s="38"/>
      <c r="E121" s="38"/>
      <c r="F121" s="25" t="str">
        <f>F12</f>
        <v>Horažďovice</v>
      </c>
      <c r="G121" s="38"/>
      <c r="H121" s="38"/>
      <c r="I121" s="145" t="s">
        <v>23</v>
      </c>
      <c r="J121" s="77" t="str">
        <f>IF(J12="","",J12)</f>
        <v>18. 1. 2020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6.95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15" customHeight="1">
      <c r="A123" s="36"/>
      <c r="B123" s="37"/>
      <c r="C123" s="30" t="s">
        <v>25</v>
      </c>
      <c r="D123" s="38"/>
      <c r="E123" s="38"/>
      <c r="F123" s="25" t="str">
        <f>E15</f>
        <v>Střední škola Horažďovice</v>
      </c>
      <c r="G123" s="38"/>
      <c r="H123" s="38"/>
      <c r="I123" s="145" t="s">
        <v>32</v>
      </c>
      <c r="J123" s="34" t="str">
        <f>E21</f>
        <v>Ing. Martin Liška</v>
      </c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5.15" customHeight="1">
      <c r="A124" s="36"/>
      <c r="B124" s="37"/>
      <c r="C124" s="30" t="s">
        <v>29</v>
      </c>
      <c r="D124" s="38"/>
      <c r="E124" s="38"/>
      <c r="F124" s="25" t="str">
        <f>IF(E18="","",E18)</f>
        <v>Vyplň údaj</v>
      </c>
      <c r="G124" s="38"/>
      <c r="H124" s="38"/>
      <c r="I124" s="145" t="s">
        <v>34</v>
      </c>
      <c r="J124" s="34" t="str">
        <f>E24</f>
        <v>Pavel Hrba</v>
      </c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0.3" customHeight="1">
      <c r="A125" s="36"/>
      <c r="B125" s="37"/>
      <c r="C125" s="38"/>
      <c r="D125" s="38"/>
      <c r="E125" s="38"/>
      <c r="F125" s="38"/>
      <c r="G125" s="38"/>
      <c r="H125" s="38"/>
      <c r="I125" s="142"/>
      <c r="J125" s="38"/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11" customFormat="1" ht="29.25" customHeight="1">
      <c r="A126" s="205"/>
      <c r="B126" s="206"/>
      <c r="C126" s="207" t="s">
        <v>110</v>
      </c>
      <c r="D126" s="208" t="s">
        <v>62</v>
      </c>
      <c r="E126" s="208" t="s">
        <v>58</v>
      </c>
      <c r="F126" s="208" t="s">
        <v>59</v>
      </c>
      <c r="G126" s="208" t="s">
        <v>111</v>
      </c>
      <c r="H126" s="208" t="s">
        <v>112</v>
      </c>
      <c r="I126" s="209" t="s">
        <v>113</v>
      </c>
      <c r="J126" s="210" t="s">
        <v>95</v>
      </c>
      <c r="K126" s="211" t="s">
        <v>114</v>
      </c>
      <c r="L126" s="212"/>
      <c r="M126" s="98" t="s">
        <v>1</v>
      </c>
      <c r="N126" s="99" t="s">
        <v>41</v>
      </c>
      <c r="O126" s="99" t="s">
        <v>115</v>
      </c>
      <c r="P126" s="99" t="s">
        <v>116</v>
      </c>
      <c r="Q126" s="99" t="s">
        <v>117</v>
      </c>
      <c r="R126" s="99" t="s">
        <v>118</v>
      </c>
      <c r="S126" s="99" t="s">
        <v>119</v>
      </c>
      <c r="T126" s="100" t="s">
        <v>120</v>
      </c>
      <c r="U126" s="205"/>
      <c r="V126" s="205"/>
      <c r="W126" s="205"/>
      <c r="X126" s="205"/>
      <c r="Y126" s="205"/>
      <c r="Z126" s="205"/>
      <c r="AA126" s="205"/>
      <c r="AB126" s="205"/>
      <c r="AC126" s="205"/>
      <c r="AD126" s="205"/>
      <c r="AE126" s="205"/>
    </row>
    <row r="127" spans="1:63" s="2" customFormat="1" ht="22.8" customHeight="1">
      <c r="A127" s="36"/>
      <c r="B127" s="37"/>
      <c r="C127" s="105" t="s">
        <v>121</v>
      </c>
      <c r="D127" s="38"/>
      <c r="E127" s="38"/>
      <c r="F127" s="38"/>
      <c r="G127" s="38"/>
      <c r="H127" s="38"/>
      <c r="I127" s="142"/>
      <c r="J127" s="213">
        <f>BK127</f>
        <v>0</v>
      </c>
      <c r="K127" s="38"/>
      <c r="L127" s="42"/>
      <c r="M127" s="101"/>
      <c r="N127" s="214"/>
      <c r="O127" s="102"/>
      <c r="P127" s="215">
        <f>P128+P262</f>
        <v>0</v>
      </c>
      <c r="Q127" s="102"/>
      <c r="R127" s="215">
        <f>R128+R262</f>
        <v>365.35083549999996</v>
      </c>
      <c r="S127" s="102"/>
      <c r="T127" s="216">
        <f>T128+T262</f>
        <v>454.072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76</v>
      </c>
      <c r="AU127" s="15" t="s">
        <v>97</v>
      </c>
      <c r="BK127" s="217">
        <f>BK128+BK262</f>
        <v>0</v>
      </c>
    </row>
    <row r="128" spans="1:63" s="12" customFormat="1" ht="25.9" customHeight="1">
      <c r="A128" s="12"/>
      <c r="B128" s="218"/>
      <c r="C128" s="219"/>
      <c r="D128" s="220" t="s">
        <v>76</v>
      </c>
      <c r="E128" s="221" t="s">
        <v>122</v>
      </c>
      <c r="F128" s="221" t="s">
        <v>123</v>
      </c>
      <c r="G128" s="219"/>
      <c r="H128" s="219"/>
      <c r="I128" s="222"/>
      <c r="J128" s="223">
        <f>BK128</f>
        <v>0</v>
      </c>
      <c r="K128" s="219"/>
      <c r="L128" s="224"/>
      <c r="M128" s="225"/>
      <c r="N128" s="226"/>
      <c r="O128" s="226"/>
      <c r="P128" s="227">
        <f>P129+P185+P194+P200+P207+P230+P250+P260</f>
        <v>0</v>
      </c>
      <c r="Q128" s="226"/>
      <c r="R128" s="227">
        <f>R129+R185+R194+R200+R207+R230+R250+R260</f>
        <v>365.35083549999996</v>
      </c>
      <c r="S128" s="226"/>
      <c r="T128" s="228">
        <f>T129+T185+T194+T200+T207+T230+T250+T260</f>
        <v>454.072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9" t="s">
        <v>8</v>
      </c>
      <c r="AT128" s="230" t="s">
        <v>76</v>
      </c>
      <c r="AU128" s="230" t="s">
        <v>77</v>
      </c>
      <c r="AY128" s="229" t="s">
        <v>124</v>
      </c>
      <c r="BK128" s="231">
        <f>BK129+BK185+BK194+BK200+BK207+BK230+BK250+BK260</f>
        <v>0</v>
      </c>
    </row>
    <row r="129" spans="1:63" s="12" customFormat="1" ht="22.8" customHeight="1">
      <c r="A129" s="12"/>
      <c r="B129" s="218"/>
      <c r="C129" s="219"/>
      <c r="D129" s="220" t="s">
        <v>76</v>
      </c>
      <c r="E129" s="232" t="s">
        <v>8</v>
      </c>
      <c r="F129" s="232" t="s">
        <v>125</v>
      </c>
      <c r="G129" s="219"/>
      <c r="H129" s="219"/>
      <c r="I129" s="222"/>
      <c r="J129" s="233">
        <f>BK129</f>
        <v>0</v>
      </c>
      <c r="K129" s="219"/>
      <c r="L129" s="224"/>
      <c r="M129" s="225"/>
      <c r="N129" s="226"/>
      <c r="O129" s="226"/>
      <c r="P129" s="227">
        <f>SUM(P130:P184)</f>
        <v>0</v>
      </c>
      <c r="Q129" s="226"/>
      <c r="R129" s="227">
        <f>SUM(R130:R184)</f>
        <v>267.53076999999996</v>
      </c>
      <c r="S129" s="226"/>
      <c r="T129" s="228">
        <f>SUM(T130:T184)</f>
        <v>454.072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9" t="s">
        <v>8</v>
      </c>
      <c r="AT129" s="230" t="s">
        <v>76</v>
      </c>
      <c r="AU129" s="230" t="s">
        <v>8</v>
      </c>
      <c r="AY129" s="229" t="s">
        <v>124</v>
      </c>
      <c r="BK129" s="231">
        <f>SUM(BK130:BK184)</f>
        <v>0</v>
      </c>
    </row>
    <row r="130" spans="1:65" s="2" customFormat="1" ht="21.75" customHeight="1">
      <c r="A130" s="36"/>
      <c r="B130" s="37"/>
      <c r="C130" s="234" t="s">
        <v>8</v>
      </c>
      <c r="D130" s="234" t="s">
        <v>126</v>
      </c>
      <c r="E130" s="235" t="s">
        <v>127</v>
      </c>
      <c r="F130" s="236" t="s">
        <v>128</v>
      </c>
      <c r="G130" s="237" t="s">
        <v>129</v>
      </c>
      <c r="H130" s="238">
        <v>64</v>
      </c>
      <c r="I130" s="239"/>
      <c r="J130" s="240">
        <f>ROUND(I130*H130,0)</f>
        <v>0</v>
      </c>
      <c r="K130" s="241"/>
      <c r="L130" s="42"/>
      <c r="M130" s="242" t="s">
        <v>1</v>
      </c>
      <c r="N130" s="243" t="s">
        <v>42</v>
      </c>
      <c r="O130" s="89"/>
      <c r="P130" s="244">
        <f>O130*H130</f>
        <v>0</v>
      </c>
      <c r="Q130" s="244">
        <v>0</v>
      </c>
      <c r="R130" s="244">
        <f>Q130*H130</f>
        <v>0</v>
      </c>
      <c r="S130" s="244">
        <v>0.408</v>
      </c>
      <c r="T130" s="245">
        <f>S130*H130</f>
        <v>26.112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46" t="s">
        <v>130</v>
      </c>
      <c r="AT130" s="246" t="s">
        <v>126</v>
      </c>
      <c r="AU130" s="246" t="s">
        <v>86</v>
      </c>
      <c r="AY130" s="15" t="s">
        <v>124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5" t="s">
        <v>8</v>
      </c>
      <c r="BK130" s="247">
        <f>ROUND(I130*H130,0)</f>
        <v>0</v>
      </c>
      <c r="BL130" s="15" t="s">
        <v>130</v>
      </c>
      <c r="BM130" s="246" t="s">
        <v>131</v>
      </c>
    </row>
    <row r="131" spans="1:51" s="13" customFormat="1" ht="12">
      <c r="A131" s="13"/>
      <c r="B131" s="248"/>
      <c r="C131" s="249"/>
      <c r="D131" s="250" t="s">
        <v>132</v>
      </c>
      <c r="E131" s="251" t="s">
        <v>1</v>
      </c>
      <c r="F131" s="252" t="s">
        <v>133</v>
      </c>
      <c r="G131" s="249"/>
      <c r="H131" s="253">
        <v>64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9" t="s">
        <v>132</v>
      </c>
      <c r="AU131" s="259" t="s">
        <v>86</v>
      </c>
      <c r="AV131" s="13" t="s">
        <v>86</v>
      </c>
      <c r="AW131" s="13" t="s">
        <v>31</v>
      </c>
      <c r="AX131" s="13" t="s">
        <v>77</v>
      </c>
      <c r="AY131" s="259" t="s">
        <v>124</v>
      </c>
    </row>
    <row r="132" spans="1:65" s="2" customFormat="1" ht="21.75" customHeight="1">
      <c r="A132" s="36"/>
      <c r="B132" s="37"/>
      <c r="C132" s="234" t="s">
        <v>86</v>
      </c>
      <c r="D132" s="234" t="s">
        <v>126</v>
      </c>
      <c r="E132" s="235" t="s">
        <v>134</v>
      </c>
      <c r="F132" s="236" t="s">
        <v>135</v>
      </c>
      <c r="G132" s="237" t="s">
        <v>129</v>
      </c>
      <c r="H132" s="238">
        <v>1436</v>
      </c>
      <c r="I132" s="239"/>
      <c r="J132" s="240">
        <f>ROUND(I132*H132,0)</f>
        <v>0</v>
      </c>
      <c r="K132" s="241"/>
      <c r="L132" s="42"/>
      <c r="M132" s="242" t="s">
        <v>1</v>
      </c>
      <c r="N132" s="243" t="s">
        <v>42</v>
      </c>
      <c r="O132" s="89"/>
      <c r="P132" s="244">
        <f>O132*H132</f>
        <v>0</v>
      </c>
      <c r="Q132" s="244">
        <v>0</v>
      </c>
      <c r="R132" s="244">
        <f>Q132*H132</f>
        <v>0</v>
      </c>
      <c r="S132" s="244">
        <v>0.29</v>
      </c>
      <c r="T132" s="245">
        <f>S132*H132</f>
        <v>416.44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130</v>
      </c>
      <c r="AT132" s="246" t="s">
        <v>126</v>
      </c>
      <c r="AU132" s="246" t="s">
        <v>86</v>
      </c>
      <c r="AY132" s="15" t="s">
        <v>124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8</v>
      </c>
      <c r="BK132" s="247">
        <f>ROUND(I132*H132,0)</f>
        <v>0</v>
      </c>
      <c r="BL132" s="15" t="s">
        <v>130</v>
      </c>
      <c r="BM132" s="246" t="s">
        <v>136</v>
      </c>
    </row>
    <row r="133" spans="1:65" s="2" customFormat="1" ht="21.75" customHeight="1">
      <c r="A133" s="36"/>
      <c r="B133" s="37"/>
      <c r="C133" s="234" t="s">
        <v>137</v>
      </c>
      <c r="D133" s="234" t="s">
        <v>126</v>
      </c>
      <c r="E133" s="235" t="s">
        <v>138</v>
      </c>
      <c r="F133" s="236" t="s">
        <v>139</v>
      </c>
      <c r="G133" s="237" t="s">
        <v>129</v>
      </c>
      <c r="H133" s="238">
        <v>64</v>
      </c>
      <c r="I133" s="239"/>
      <c r="J133" s="240">
        <f>ROUND(I133*H133,0)</f>
        <v>0</v>
      </c>
      <c r="K133" s="241"/>
      <c r="L133" s="42"/>
      <c r="M133" s="242" t="s">
        <v>1</v>
      </c>
      <c r="N133" s="243" t="s">
        <v>42</v>
      </c>
      <c r="O133" s="89"/>
      <c r="P133" s="244">
        <f>O133*H133</f>
        <v>0</v>
      </c>
      <c r="Q133" s="244">
        <v>0</v>
      </c>
      <c r="R133" s="244">
        <f>Q133*H133</f>
        <v>0</v>
      </c>
      <c r="S133" s="244">
        <v>0.18</v>
      </c>
      <c r="T133" s="245">
        <f>S133*H133</f>
        <v>11.52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130</v>
      </c>
      <c r="AT133" s="246" t="s">
        <v>126</v>
      </c>
      <c r="AU133" s="246" t="s">
        <v>86</v>
      </c>
      <c r="AY133" s="15" t="s">
        <v>124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8</v>
      </c>
      <c r="BK133" s="247">
        <f>ROUND(I133*H133,0)</f>
        <v>0</v>
      </c>
      <c r="BL133" s="15" t="s">
        <v>130</v>
      </c>
      <c r="BM133" s="246" t="s">
        <v>140</v>
      </c>
    </row>
    <row r="134" spans="1:51" s="13" customFormat="1" ht="12">
      <c r="A134" s="13"/>
      <c r="B134" s="248"/>
      <c r="C134" s="249"/>
      <c r="D134" s="250" t="s">
        <v>132</v>
      </c>
      <c r="E134" s="251" t="s">
        <v>1</v>
      </c>
      <c r="F134" s="252" t="s">
        <v>141</v>
      </c>
      <c r="G134" s="249"/>
      <c r="H134" s="253">
        <v>64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9" t="s">
        <v>132</v>
      </c>
      <c r="AU134" s="259" t="s">
        <v>86</v>
      </c>
      <c r="AV134" s="13" t="s">
        <v>86</v>
      </c>
      <c r="AW134" s="13" t="s">
        <v>31</v>
      </c>
      <c r="AX134" s="13" t="s">
        <v>77</v>
      </c>
      <c r="AY134" s="259" t="s">
        <v>124</v>
      </c>
    </row>
    <row r="135" spans="1:65" s="2" customFormat="1" ht="21.75" customHeight="1">
      <c r="A135" s="36"/>
      <c r="B135" s="37"/>
      <c r="C135" s="234" t="s">
        <v>130</v>
      </c>
      <c r="D135" s="234" t="s">
        <v>126</v>
      </c>
      <c r="E135" s="235" t="s">
        <v>142</v>
      </c>
      <c r="F135" s="236" t="s">
        <v>143</v>
      </c>
      <c r="G135" s="237" t="s">
        <v>144</v>
      </c>
      <c r="H135" s="238">
        <v>2.5</v>
      </c>
      <c r="I135" s="239"/>
      <c r="J135" s="240">
        <f>ROUND(I135*H135,0)</f>
        <v>0</v>
      </c>
      <c r="K135" s="241"/>
      <c r="L135" s="42"/>
      <c r="M135" s="242" t="s">
        <v>1</v>
      </c>
      <c r="N135" s="243" t="s">
        <v>42</v>
      </c>
      <c r="O135" s="89"/>
      <c r="P135" s="244">
        <f>O135*H135</f>
        <v>0</v>
      </c>
      <c r="Q135" s="244">
        <v>0.0369</v>
      </c>
      <c r="R135" s="244">
        <f>Q135*H135</f>
        <v>0.09225</v>
      </c>
      <c r="S135" s="244">
        <v>0</v>
      </c>
      <c r="T135" s="24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46" t="s">
        <v>130</v>
      </c>
      <c r="AT135" s="246" t="s">
        <v>126</v>
      </c>
      <c r="AU135" s="246" t="s">
        <v>86</v>
      </c>
      <c r="AY135" s="15" t="s">
        <v>124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5" t="s">
        <v>8</v>
      </c>
      <c r="BK135" s="247">
        <f>ROUND(I135*H135,0)</f>
        <v>0</v>
      </c>
      <c r="BL135" s="15" t="s">
        <v>130</v>
      </c>
      <c r="BM135" s="246" t="s">
        <v>145</v>
      </c>
    </row>
    <row r="136" spans="1:65" s="2" customFormat="1" ht="21.75" customHeight="1">
      <c r="A136" s="36"/>
      <c r="B136" s="37"/>
      <c r="C136" s="234" t="s">
        <v>146</v>
      </c>
      <c r="D136" s="234" t="s">
        <v>126</v>
      </c>
      <c r="E136" s="235" t="s">
        <v>147</v>
      </c>
      <c r="F136" s="236" t="s">
        <v>148</v>
      </c>
      <c r="G136" s="237" t="s">
        <v>149</v>
      </c>
      <c r="H136" s="238">
        <v>15.96</v>
      </c>
      <c r="I136" s="239"/>
      <c r="J136" s="240">
        <f>ROUND(I136*H136,0)</f>
        <v>0</v>
      </c>
      <c r="K136" s="241"/>
      <c r="L136" s="42"/>
      <c r="M136" s="242" t="s">
        <v>1</v>
      </c>
      <c r="N136" s="243" t="s">
        <v>42</v>
      </c>
      <c r="O136" s="89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130</v>
      </c>
      <c r="AT136" s="246" t="s">
        <v>126</v>
      </c>
      <c r="AU136" s="246" t="s">
        <v>86</v>
      </c>
      <c r="AY136" s="15" t="s">
        <v>124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8</v>
      </c>
      <c r="BK136" s="247">
        <f>ROUND(I136*H136,0)</f>
        <v>0</v>
      </c>
      <c r="BL136" s="15" t="s">
        <v>130</v>
      </c>
      <c r="BM136" s="246" t="s">
        <v>150</v>
      </c>
    </row>
    <row r="137" spans="1:51" s="13" customFormat="1" ht="12">
      <c r="A137" s="13"/>
      <c r="B137" s="248"/>
      <c r="C137" s="249"/>
      <c r="D137" s="250" t="s">
        <v>132</v>
      </c>
      <c r="E137" s="251" t="s">
        <v>1</v>
      </c>
      <c r="F137" s="252" t="s">
        <v>151</v>
      </c>
      <c r="G137" s="249"/>
      <c r="H137" s="253">
        <v>15.96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132</v>
      </c>
      <c r="AU137" s="259" t="s">
        <v>86</v>
      </c>
      <c r="AV137" s="13" t="s">
        <v>86</v>
      </c>
      <c r="AW137" s="13" t="s">
        <v>31</v>
      </c>
      <c r="AX137" s="13" t="s">
        <v>77</v>
      </c>
      <c r="AY137" s="259" t="s">
        <v>124</v>
      </c>
    </row>
    <row r="138" spans="1:65" s="2" customFormat="1" ht="16.5" customHeight="1">
      <c r="A138" s="36"/>
      <c r="B138" s="37"/>
      <c r="C138" s="234" t="s">
        <v>152</v>
      </c>
      <c r="D138" s="234" t="s">
        <v>126</v>
      </c>
      <c r="E138" s="235" t="s">
        <v>153</v>
      </c>
      <c r="F138" s="236" t="s">
        <v>154</v>
      </c>
      <c r="G138" s="237" t="s">
        <v>149</v>
      </c>
      <c r="H138" s="238">
        <v>137.5</v>
      </c>
      <c r="I138" s="239"/>
      <c r="J138" s="240">
        <f>ROUND(I138*H138,0)</f>
        <v>0</v>
      </c>
      <c r="K138" s="241"/>
      <c r="L138" s="42"/>
      <c r="M138" s="242" t="s">
        <v>1</v>
      </c>
      <c r="N138" s="243" t="s">
        <v>42</v>
      </c>
      <c r="O138" s="89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130</v>
      </c>
      <c r="AT138" s="246" t="s">
        <v>126</v>
      </c>
      <c r="AU138" s="246" t="s">
        <v>86</v>
      </c>
      <c r="AY138" s="15" t="s">
        <v>124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8</v>
      </c>
      <c r="BK138" s="247">
        <f>ROUND(I138*H138,0)</f>
        <v>0</v>
      </c>
      <c r="BL138" s="15" t="s">
        <v>130</v>
      </c>
      <c r="BM138" s="246" t="s">
        <v>155</v>
      </c>
    </row>
    <row r="139" spans="1:51" s="13" customFormat="1" ht="12">
      <c r="A139" s="13"/>
      <c r="B139" s="248"/>
      <c r="C139" s="249"/>
      <c r="D139" s="250" t="s">
        <v>132</v>
      </c>
      <c r="E139" s="251" t="s">
        <v>1</v>
      </c>
      <c r="F139" s="252" t="s">
        <v>156</v>
      </c>
      <c r="G139" s="249"/>
      <c r="H139" s="253">
        <v>137.5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132</v>
      </c>
      <c r="AU139" s="259" t="s">
        <v>86</v>
      </c>
      <c r="AV139" s="13" t="s">
        <v>86</v>
      </c>
      <c r="AW139" s="13" t="s">
        <v>31</v>
      </c>
      <c r="AX139" s="13" t="s">
        <v>77</v>
      </c>
      <c r="AY139" s="259" t="s">
        <v>124</v>
      </c>
    </row>
    <row r="140" spans="1:65" s="2" customFormat="1" ht="21.75" customHeight="1">
      <c r="A140" s="36"/>
      <c r="B140" s="37"/>
      <c r="C140" s="234" t="s">
        <v>157</v>
      </c>
      <c r="D140" s="234" t="s">
        <v>126</v>
      </c>
      <c r="E140" s="235" t="s">
        <v>158</v>
      </c>
      <c r="F140" s="236" t="s">
        <v>159</v>
      </c>
      <c r="G140" s="237" t="s">
        <v>149</v>
      </c>
      <c r="H140" s="238">
        <v>159.6</v>
      </c>
      <c r="I140" s="239"/>
      <c r="J140" s="240">
        <f>ROUND(I140*H140,0)</f>
        <v>0</v>
      </c>
      <c r="K140" s="241"/>
      <c r="L140" s="42"/>
      <c r="M140" s="242" t="s">
        <v>1</v>
      </c>
      <c r="N140" s="243" t="s">
        <v>42</v>
      </c>
      <c r="O140" s="89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46" t="s">
        <v>130</v>
      </c>
      <c r="AT140" s="246" t="s">
        <v>126</v>
      </c>
      <c r="AU140" s="246" t="s">
        <v>86</v>
      </c>
      <c r="AY140" s="15" t="s">
        <v>124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5" t="s">
        <v>8</v>
      </c>
      <c r="BK140" s="247">
        <f>ROUND(I140*H140,0)</f>
        <v>0</v>
      </c>
      <c r="BL140" s="15" t="s">
        <v>130</v>
      </c>
      <c r="BM140" s="246" t="s">
        <v>160</v>
      </c>
    </row>
    <row r="141" spans="1:51" s="13" customFormat="1" ht="12">
      <c r="A141" s="13"/>
      <c r="B141" s="248"/>
      <c r="C141" s="249"/>
      <c r="D141" s="250" t="s">
        <v>132</v>
      </c>
      <c r="E141" s="251" t="s">
        <v>1</v>
      </c>
      <c r="F141" s="252" t="s">
        <v>161</v>
      </c>
      <c r="G141" s="249"/>
      <c r="H141" s="253">
        <v>159.6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132</v>
      </c>
      <c r="AU141" s="259" t="s">
        <v>86</v>
      </c>
      <c r="AV141" s="13" t="s">
        <v>86</v>
      </c>
      <c r="AW141" s="13" t="s">
        <v>31</v>
      </c>
      <c r="AX141" s="13" t="s">
        <v>77</v>
      </c>
      <c r="AY141" s="259" t="s">
        <v>124</v>
      </c>
    </row>
    <row r="142" spans="1:65" s="2" customFormat="1" ht="21.75" customHeight="1">
      <c r="A142" s="36"/>
      <c r="B142" s="37"/>
      <c r="C142" s="234" t="s">
        <v>162</v>
      </c>
      <c r="D142" s="234" t="s">
        <v>126</v>
      </c>
      <c r="E142" s="235" t="s">
        <v>163</v>
      </c>
      <c r="F142" s="236" t="s">
        <v>164</v>
      </c>
      <c r="G142" s="237" t="s">
        <v>149</v>
      </c>
      <c r="H142" s="238">
        <v>19.66</v>
      </c>
      <c r="I142" s="239"/>
      <c r="J142" s="240">
        <f>ROUND(I142*H142,0)</f>
        <v>0</v>
      </c>
      <c r="K142" s="241"/>
      <c r="L142" s="42"/>
      <c r="M142" s="242" t="s">
        <v>1</v>
      </c>
      <c r="N142" s="243" t="s">
        <v>42</v>
      </c>
      <c r="O142" s="89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46" t="s">
        <v>130</v>
      </c>
      <c r="AT142" s="246" t="s">
        <v>126</v>
      </c>
      <c r="AU142" s="246" t="s">
        <v>86</v>
      </c>
      <c r="AY142" s="15" t="s">
        <v>124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5" t="s">
        <v>8</v>
      </c>
      <c r="BK142" s="247">
        <f>ROUND(I142*H142,0)</f>
        <v>0</v>
      </c>
      <c r="BL142" s="15" t="s">
        <v>130</v>
      </c>
      <c r="BM142" s="246" t="s">
        <v>165</v>
      </c>
    </row>
    <row r="143" spans="1:51" s="13" customFormat="1" ht="12">
      <c r="A143" s="13"/>
      <c r="B143" s="248"/>
      <c r="C143" s="249"/>
      <c r="D143" s="250" t="s">
        <v>132</v>
      </c>
      <c r="E143" s="251" t="s">
        <v>1</v>
      </c>
      <c r="F143" s="252" t="s">
        <v>166</v>
      </c>
      <c r="G143" s="249"/>
      <c r="H143" s="253">
        <v>19.66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9" t="s">
        <v>132</v>
      </c>
      <c r="AU143" s="259" t="s">
        <v>86</v>
      </c>
      <c r="AV143" s="13" t="s">
        <v>86</v>
      </c>
      <c r="AW143" s="13" t="s">
        <v>31</v>
      </c>
      <c r="AX143" s="13" t="s">
        <v>77</v>
      </c>
      <c r="AY143" s="259" t="s">
        <v>124</v>
      </c>
    </row>
    <row r="144" spans="1:65" s="2" customFormat="1" ht="21.75" customHeight="1">
      <c r="A144" s="36"/>
      <c r="B144" s="37"/>
      <c r="C144" s="234" t="s">
        <v>167</v>
      </c>
      <c r="D144" s="234" t="s">
        <v>126</v>
      </c>
      <c r="E144" s="235" t="s">
        <v>168</v>
      </c>
      <c r="F144" s="236" t="s">
        <v>169</v>
      </c>
      <c r="G144" s="237" t="s">
        <v>149</v>
      </c>
      <c r="H144" s="238">
        <v>196.8</v>
      </c>
      <c r="I144" s="239"/>
      <c r="J144" s="240">
        <f>ROUND(I144*H144,0)</f>
        <v>0</v>
      </c>
      <c r="K144" s="241"/>
      <c r="L144" s="42"/>
      <c r="M144" s="242" t="s">
        <v>1</v>
      </c>
      <c r="N144" s="243" t="s">
        <v>42</v>
      </c>
      <c r="O144" s="89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46" t="s">
        <v>130</v>
      </c>
      <c r="AT144" s="246" t="s">
        <v>126</v>
      </c>
      <c r="AU144" s="246" t="s">
        <v>86</v>
      </c>
      <c r="AY144" s="15" t="s">
        <v>124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15" t="s">
        <v>8</v>
      </c>
      <c r="BK144" s="247">
        <f>ROUND(I144*H144,0)</f>
        <v>0</v>
      </c>
      <c r="BL144" s="15" t="s">
        <v>130</v>
      </c>
      <c r="BM144" s="246" t="s">
        <v>170</v>
      </c>
    </row>
    <row r="145" spans="1:51" s="13" customFormat="1" ht="12">
      <c r="A145" s="13"/>
      <c r="B145" s="248"/>
      <c r="C145" s="249"/>
      <c r="D145" s="250" t="s">
        <v>132</v>
      </c>
      <c r="E145" s="251" t="s">
        <v>1</v>
      </c>
      <c r="F145" s="252" t="s">
        <v>171</v>
      </c>
      <c r="G145" s="249"/>
      <c r="H145" s="253">
        <v>122.4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9" t="s">
        <v>132</v>
      </c>
      <c r="AU145" s="259" t="s">
        <v>86</v>
      </c>
      <c r="AV145" s="13" t="s">
        <v>86</v>
      </c>
      <c r="AW145" s="13" t="s">
        <v>31</v>
      </c>
      <c r="AX145" s="13" t="s">
        <v>77</v>
      </c>
      <c r="AY145" s="259" t="s">
        <v>124</v>
      </c>
    </row>
    <row r="146" spans="1:51" s="13" customFormat="1" ht="12">
      <c r="A146" s="13"/>
      <c r="B146" s="248"/>
      <c r="C146" s="249"/>
      <c r="D146" s="250" t="s">
        <v>132</v>
      </c>
      <c r="E146" s="251" t="s">
        <v>1</v>
      </c>
      <c r="F146" s="252" t="s">
        <v>172</v>
      </c>
      <c r="G146" s="249"/>
      <c r="H146" s="253">
        <v>74.4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132</v>
      </c>
      <c r="AU146" s="259" t="s">
        <v>86</v>
      </c>
      <c r="AV146" s="13" t="s">
        <v>86</v>
      </c>
      <c r="AW146" s="13" t="s">
        <v>31</v>
      </c>
      <c r="AX146" s="13" t="s">
        <v>77</v>
      </c>
      <c r="AY146" s="259" t="s">
        <v>124</v>
      </c>
    </row>
    <row r="147" spans="1:65" s="2" customFormat="1" ht="21.75" customHeight="1">
      <c r="A147" s="36"/>
      <c r="B147" s="37"/>
      <c r="C147" s="234" t="s">
        <v>173</v>
      </c>
      <c r="D147" s="234" t="s">
        <v>126</v>
      </c>
      <c r="E147" s="235" t="s">
        <v>174</v>
      </c>
      <c r="F147" s="236" t="s">
        <v>175</v>
      </c>
      <c r="G147" s="237" t="s">
        <v>149</v>
      </c>
      <c r="H147" s="238">
        <v>196.8</v>
      </c>
      <c r="I147" s="239"/>
      <c r="J147" s="240">
        <f>ROUND(I147*H147,0)</f>
        <v>0</v>
      </c>
      <c r="K147" s="241"/>
      <c r="L147" s="42"/>
      <c r="M147" s="242" t="s">
        <v>1</v>
      </c>
      <c r="N147" s="243" t="s">
        <v>42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130</v>
      </c>
      <c r="AT147" s="246" t="s">
        <v>126</v>
      </c>
      <c r="AU147" s="246" t="s">
        <v>86</v>
      </c>
      <c r="AY147" s="15" t="s">
        <v>124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8</v>
      </c>
      <c r="BK147" s="247">
        <f>ROUND(I147*H147,0)</f>
        <v>0</v>
      </c>
      <c r="BL147" s="15" t="s">
        <v>130</v>
      </c>
      <c r="BM147" s="246" t="s">
        <v>176</v>
      </c>
    </row>
    <row r="148" spans="1:65" s="2" customFormat="1" ht="16.5" customHeight="1">
      <c r="A148" s="36"/>
      <c r="B148" s="37"/>
      <c r="C148" s="234" t="s">
        <v>177</v>
      </c>
      <c r="D148" s="234" t="s">
        <v>126</v>
      </c>
      <c r="E148" s="235" t="s">
        <v>178</v>
      </c>
      <c r="F148" s="236" t="s">
        <v>179</v>
      </c>
      <c r="G148" s="237" t="s">
        <v>129</v>
      </c>
      <c r="H148" s="238">
        <v>328</v>
      </c>
      <c r="I148" s="239"/>
      <c r="J148" s="240">
        <f>ROUND(I148*H148,0)</f>
        <v>0</v>
      </c>
      <c r="K148" s="241"/>
      <c r="L148" s="42"/>
      <c r="M148" s="242" t="s">
        <v>1</v>
      </c>
      <c r="N148" s="243" t="s">
        <v>42</v>
      </c>
      <c r="O148" s="89"/>
      <c r="P148" s="244">
        <f>O148*H148</f>
        <v>0</v>
      </c>
      <c r="Q148" s="244">
        <v>0.00084</v>
      </c>
      <c r="R148" s="244">
        <f>Q148*H148</f>
        <v>0.27552</v>
      </c>
      <c r="S148" s="244">
        <v>0</v>
      </c>
      <c r="T148" s="245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46" t="s">
        <v>130</v>
      </c>
      <c r="AT148" s="246" t="s">
        <v>126</v>
      </c>
      <c r="AU148" s="246" t="s">
        <v>86</v>
      </c>
      <c r="AY148" s="15" t="s">
        <v>124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5" t="s">
        <v>8</v>
      </c>
      <c r="BK148" s="247">
        <f>ROUND(I148*H148,0)</f>
        <v>0</v>
      </c>
      <c r="BL148" s="15" t="s">
        <v>130</v>
      </c>
      <c r="BM148" s="246" t="s">
        <v>180</v>
      </c>
    </row>
    <row r="149" spans="1:51" s="13" customFormat="1" ht="12">
      <c r="A149" s="13"/>
      <c r="B149" s="248"/>
      <c r="C149" s="249"/>
      <c r="D149" s="250" t="s">
        <v>132</v>
      </c>
      <c r="E149" s="251" t="s">
        <v>1</v>
      </c>
      <c r="F149" s="252" t="s">
        <v>181</v>
      </c>
      <c r="G149" s="249"/>
      <c r="H149" s="253">
        <v>328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9" t="s">
        <v>132</v>
      </c>
      <c r="AU149" s="259" t="s">
        <v>86</v>
      </c>
      <c r="AV149" s="13" t="s">
        <v>86</v>
      </c>
      <c r="AW149" s="13" t="s">
        <v>31</v>
      </c>
      <c r="AX149" s="13" t="s">
        <v>77</v>
      </c>
      <c r="AY149" s="259" t="s">
        <v>124</v>
      </c>
    </row>
    <row r="150" spans="1:65" s="2" customFormat="1" ht="21.75" customHeight="1">
      <c r="A150" s="36"/>
      <c r="B150" s="37"/>
      <c r="C150" s="234" t="s">
        <v>182</v>
      </c>
      <c r="D150" s="234" t="s">
        <v>126</v>
      </c>
      <c r="E150" s="235" t="s">
        <v>183</v>
      </c>
      <c r="F150" s="236" t="s">
        <v>184</v>
      </c>
      <c r="G150" s="237" t="s">
        <v>129</v>
      </c>
      <c r="H150" s="238">
        <v>328</v>
      </c>
      <c r="I150" s="239"/>
      <c r="J150" s="240">
        <f>ROUND(I150*H150,0)</f>
        <v>0</v>
      </c>
      <c r="K150" s="241"/>
      <c r="L150" s="42"/>
      <c r="M150" s="242" t="s">
        <v>1</v>
      </c>
      <c r="N150" s="243" t="s">
        <v>42</v>
      </c>
      <c r="O150" s="89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46" t="s">
        <v>130</v>
      </c>
      <c r="AT150" s="246" t="s">
        <v>126</v>
      </c>
      <c r="AU150" s="246" t="s">
        <v>86</v>
      </c>
      <c r="AY150" s="15" t="s">
        <v>124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15" t="s">
        <v>8</v>
      </c>
      <c r="BK150" s="247">
        <f>ROUND(I150*H150,0)</f>
        <v>0</v>
      </c>
      <c r="BL150" s="15" t="s">
        <v>130</v>
      </c>
      <c r="BM150" s="246" t="s">
        <v>185</v>
      </c>
    </row>
    <row r="151" spans="1:65" s="2" customFormat="1" ht="21.75" customHeight="1">
      <c r="A151" s="36"/>
      <c r="B151" s="37"/>
      <c r="C151" s="234" t="s">
        <v>186</v>
      </c>
      <c r="D151" s="234" t="s">
        <v>126</v>
      </c>
      <c r="E151" s="235" t="s">
        <v>187</v>
      </c>
      <c r="F151" s="236" t="s">
        <v>188</v>
      </c>
      <c r="G151" s="237" t="s">
        <v>149</v>
      </c>
      <c r="H151" s="238">
        <v>98.4</v>
      </c>
      <c r="I151" s="239"/>
      <c r="J151" s="240">
        <f>ROUND(I151*H151,0)</f>
        <v>0</v>
      </c>
      <c r="K151" s="241"/>
      <c r="L151" s="42"/>
      <c r="M151" s="242" t="s">
        <v>1</v>
      </c>
      <c r="N151" s="243" t="s">
        <v>42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130</v>
      </c>
      <c r="AT151" s="246" t="s">
        <v>126</v>
      </c>
      <c r="AU151" s="246" t="s">
        <v>86</v>
      </c>
      <c r="AY151" s="15" t="s">
        <v>124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5" t="s">
        <v>8</v>
      </c>
      <c r="BK151" s="247">
        <f>ROUND(I151*H151,0)</f>
        <v>0</v>
      </c>
      <c r="BL151" s="15" t="s">
        <v>130</v>
      </c>
      <c r="BM151" s="246" t="s">
        <v>189</v>
      </c>
    </row>
    <row r="152" spans="1:51" s="13" customFormat="1" ht="12">
      <c r="A152" s="13"/>
      <c r="B152" s="248"/>
      <c r="C152" s="249"/>
      <c r="D152" s="250" t="s">
        <v>132</v>
      </c>
      <c r="E152" s="251" t="s">
        <v>1</v>
      </c>
      <c r="F152" s="252" t="s">
        <v>190</v>
      </c>
      <c r="G152" s="249"/>
      <c r="H152" s="253">
        <v>98.4</v>
      </c>
      <c r="I152" s="254"/>
      <c r="J152" s="249"/>
      <c r="K152" s="249"/>
      <c r="L152" s="255"/>
      <c r="M152" s="256"/>
      <c r="N152" s="257"/>
      <c r="O152" s="257"/>
      <c r="P152" s="257"/>
      <c r="Q152" s="257"/>
      <c r="R152" s="257"/>
      <c r="S152" s="257"/>
      <c r="T152" s="25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9" t="s">
        <v>132</v>
      </c>
      <c r="AU152" s="259" t="s">
        <v>86</v>
      </c>
      <c r="AV152" s="13" t="s">
        <v>86</v>
      </c>
      <c r="AW152" s="13" t="s">
        <v>31</v>
      </c>
      <c r="AX152" s="13" t="s">
        <v>77</v>
      </c>
      <c r="AY152" s="259" t="s">
        <v>124</v>
      </c>
    </row>
    <row r="153" spans="1:65" s="2" customFormat="1" ht="21.75" customHeight="1">
      <c r="A153" s="36"/>
      <c r="B153" s="37"/>
      <c r="C153" s="234" t="s">
        <v>191</v>
      </c>
      <c r="D153" s="234" t="s">
        <v>126</v>
      </c>
      <c r="E153" s="235" t="s">
        <v>192</v>
      </c>
      <c r="F153" s="236" t="s">
        <v>193</v>
      </c>
      <c r="G153" s="237" t="s">
        <v>149</v>
      </c>
      <c r="H153" s="238">
        <v>238.2</v>
      </c>
      <c r="I153" s="239"/>
      <c r="J153" s="240">
        <f>ROUND(I153*H153,0)</f>
        <v>0</v>
      </c>
      <c r="K153" s="241"/>
      <c r="L153" s="42"/>
      <c r="M153" s="242" t="s">
        <v>1</v>
      </c>
      <c r="N153" s="243" t="s">
        <v>42</v>
      </c>
      <c r="O153" s="89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130</v>
      </c>
      <c r="AT153" s="246" t="s">
        <v>126</v>
      </c>
      <c r="AU153" s="246" t="s">
        <v>86</v>
      </c>
      <c r="AY153" s="15" t="s">
        <v>124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8</v>
      </c>
      <c r="BK153" s="247">
        <f>ROUND(I153*H153,0)</f>
        <v>0</v>
      </c>
      <c r="BL153" s="15" t="s">
        <v>130</v>
      </c>
      <c r="BM153" s="246" t="s">
        <v>194</v>
      </c>
    </row>
    <row r="154" spans="1:51" s="13" customFormat="1" ht="12">
      <c r="A154" s="13"/>
      <c r="B154" s="248"/>
      <c r="C154" s="249"/>
      <c r="D154" s="250" t="s">
        <v>132</v>
      </c>
      <c r="E154" s="251" t="s">
        <v>1</v>
      </c>
      <c r="F154" s="252" t="s">
        <v>195</v>
      </c>
      <c r="G154" s="249"/>
      <c r="H154" s="253">
        <v>238.2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132</v>
      </c>
      <c r="AU154" s="259" t="s">
        <v>86</v>
      </c>
      <c r="AV154" s="13" t="s">
        <v>86</v>
      </c>
      <c r="AW154" s="13" t="s">
        <v>31</v>
      </c>
      <c r="AX154" s="13" t="s">
        <v>77</v>
      </c>
      <c r="AY154" s="259" t="s">
        <v>124</v>
      </c>
    </row>
    <row r="155" spans="1:65" s="2" customFormat="1" ht="21.75" customHeight="1">
      <c r="A155" s="36"/>
      <c r="B155" s="37"/>
      <c r="C155" s="234" t="s">
        <v>9</v>
      </c>
      <c r="D155" s="234" t="s">
        <v>126</v>
      </c>
      <c r="E155" s="235" t="s">
        <v>196</v>
      </c>
      <c r="F155" s="236" t="s">
        <v>197</v>
      </c>
      <c r="G155" s="237" t="s">
        <v>149</v>
      </c>
      <c r="H155" s="238">
        <v>1667.4</v>
      </c>
      <c r="I155" s="239"/>
      <c r="J155" s="240">
        <f>ROUND(I155*H155,0)</f>
        <v>0</v>
      </c>
      <c r="K155" s="241"/>
      <c r="L155" s="42"/>
      <c r="M155" s="242" t="s">
        <v>1</v>
      </c>
      <c r="N155" s="243" t="s">
        <v>42</v>
      </c>
      <c r="O155" s="89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46" t="s">
        <v>130</v>
      </c>
      <c r="AT155" s="246" t="s">
        <v>126</v>
      </c>
      <c r="AU155" s="246" t="s">
        <v>86</v>
      </c>
      <c r="AY155" s="15" t="s">
        <v>124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15" t="s">
        <v>8</v>
      </c>
      <c r="BK155" s="247">
        <f>ROUND(I155*H155,0)</f>
        <v>0</v>
      </c>
      <c r="BL155" s="15" t="s">
        <v>130</v>
      </c>
      <c r="BM155" s="246" t="s">
        <v>198</v>
      </c>
    </row>
    <row r="156" spans="1:51" s="13" customFormat="1" ht="12">
      <c r="A156" s="13"/>
      <c r="B156" s="248"/>
      <c r="C156" s="249"/>
      <c r="D156" s="250" t="s">
        <v>132</v>
      </c>
      <c r="E156" s="251" t="s">
        <v>1</v>
      </c>
      <c r="F156" s="252" t="s">
        <v>199</v>
      </c>
      <c r="G156" s="249"/>
      <c r="H156" s="253">
        <v>1667.4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132</v>
      </c>
      <c r="AU156" s="259" t="s">
        <v>86</v>
      </c>
      <c r="AV156" s="13" t="s">
        <v>86</v>
      </c>
      <c r="AW156" s="13" t="s">
        <v>31</v>
      </c>
      <c r="AX156" s="13" t="s">
        <v>77</v>
      </c>
      <c r="AY156" s="259" t="s">
        <v>124</v>
      </c>
    </row>
    <row r="157" spans="1:65" s="2" customFormat="1" ht="16.5" customHeight="1">
      <c r="A157" s="36"/>
      <c r="B157" s="37"/>
      <c r="C157" s="234" t="s">
        <v>200</v>
      </c>
      <c r="D157" s="234" t="s">
        <v>126</v>
      </c>
      <c r="E157" s="235" t="s">
        <v>201</v>
      </c>
      <c r="F157" s="236" t="s">
        <v>202</v>
      </c>
      <c r="G157" s="237" t="s">
        <v>149</v>
      </c>
      <c r="H157" s="238">
        <v>238.2</v>
      </c>
      <c r="I157" s="239"/>
      <c r="J157" s="240">
        <f>ROUND(I157*H157,0)</f>
        <v>0</v>
      </c>
      <c r="K157" s="241"/>
      <c r="L157" s="42"/>
      <c r="M157" s="242" t="s">
        <v>1</v>
      </c>
      <c r="N157" s="243" t="s">
        <v>42</v>
      </c>
      <c r="O157" s="89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46" t="s">
        <v>130</v>
      </c>
      <c r="AT157" s="246" t="s">
        <v>126</v>
      </c>
      <c r="AU157" s="246" t="s">
        <v>86</v>
      </c>
      <c r="AY157" s="15" t="s">
        <v>124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5" t="s">
        <v>8</v>
      </c>
      <c r="BK157" s="247">
        <f>ROUND(I157*H157,0)</f>
        <v>0</v>
      </c>
      <c r="BL157" s="15" t="s">
        <v>130</v>
      </c>
      <c r="BM157" s="246" t="s">
        <v>203</v>
      </c>
    </row>
    <row r="158" spans="1:65" s="2" customFormat="1" ht="21.75" customHeight="1">
      <c r="A158" s="36"/>
      <c r="B158" s="37"/>
      <c r="C158" s="234" t="s">
        <v>204</v>
      </c>
      <c r="D158" s="234" t="s">
        <v>126</v>
      </c>
      <c r="E158" s="235" t="s">
        <v>205</v>
      </c>
      <c r="F158" s="236" t="s">
        <v>206</v>
      </c>
      <c r="G158" s="237" t="s">
        <v>207</v>
      </c>
      <c r="H158" s="238">
        <v>416.85</v>
      </c>
      <c r="I158" s="239"/>
      <c r="J158" s="240">
        <f>ROUND(I158*H158,0)</f>
        <v>0</v>
      </c>
      <c r="K158" s="241"/>
      <c r="L158" s="42"/>
      <c r="M158" s="242" t="s">
        <v>1</v>
      </c>
      <c r="N158" s="243" t="s">
        <v>42</v>
      </c>
      <c r="O158" s="89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130</v>
      </c>
      <c r="AT158" s="246" t="s">
        <v>126</v>
      </c>
      <c r="AU158" s="246" t="s">
        <v>86</v>
      </c>
      <c r="AY158" s="15" t="s">
        <v>124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8</v>
      </c>
      <c r="BK158" s="247">
        <f>ROUND(I158*H158,0)</f>
        <v>0</v>
      </c>
      <c r="BL158" s="15" t="s">
        <v>130</v>
      </c>
      <c r="BM158" s="246" t="s">
        <v>208</v>
      </c>
    </row>
    <row r="159" spans="1:51" s="13" customFormat="1" ht="12">
      <c r="A159" s="13"/>
      <c r="B159" s="248"/>
      <c r="C159" s="249"/>
      <c r="D159" s="250" t="s">
        <v>132</v>
      </c>
      <c r="E159" s="251" t="s">
        <v>1</v>
      </c>
      <c r="F159" s="252" t="s">
        <v>209</v>
      </c>
      <c r="G159" s="249"/>
      <c r="H159" s="253">
        <v>416.85</v>
      </c>
      <c r="I159" s="254"/>
      <c r="J159" s="249"/>
      <c r="K159" s="249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132</v>
      </c>
      <c r="AU159" s="259" t="s">
        <v>86</v>
      </c>
      <c r="AV159" s="13" t="s">
        <v>86</v>
      </c>
      <c r="AW159" s="13" t="s">
        <v>31</v>
      </c>
      <c r="AX159" s="13" t="s">
        <v>77</v>
      </c>
      <c r="AY159" s="259" t="s">
        <v>124</v>
      </c>
    </row>
    <row r="160" spans="1:65" s="2" customFormat="1" ht="21.75" customHeight="1">
      <c r="A160" s="36"/>
      <c r="B160" s="37"/>
      <c r="C160" s="234" t="s">
        <v>210</v>
      </c>
      <c r="D160" s="234" t="s">
        <v>126</v>
      </c>
      <c r="E160" s="235" t="s">
        <v>211</v>
      </c>
      <c r="F160" s="236" t="s">
        <v>212</v>
      </c>
      <c r="G160" s="237" t="s">
        <v>149</v>
      </c>
      <c r="H160" s="238">
        <v>118.2</v>
      </c>
      <c r="I160" s="239"/>
      <c r="J160" s="240">
        <f>ROUND(I160*H160,0)</f>
        <v>0</v>
      </c>
      <c r="K160" s="241"/>
      <c r="L160" s="42"/>
      <c r="M160" s="242" t="s">
        <v>1</v>
      </c>
      <c r="N160" s="243" t="s">
        <v>42</v>
      </c>
      <c r="O160" s="89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6" t="s">
        <v>130</v>
      </c>
      <c r="AT160" s="246" t="s">
        <v>126</v>
      </c>
      <c r="AU160" s="246" t="s">
        <v>86</v>
      </c>
      <c r="AY160" s="15" t="s">
        <v>124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5" t="s">
        <v>8</v>
      </c>
      <c r="BK160" s="247">
        <f>ROUND(I160*H160,0)</f>
        <v>0</v>
      </c>
      <c r="BL160" s="15" t="s">
        <v>130</v>
      </c>
      <c r="BM160" s="246" t="s">
        <v>213</v>
      </c>
    </row>
    <row r="161" spans="1:51" s="13" customFormat="1" ht="12">
      <c r="A161" s="13"/>
      <c r="B161" s="248"/>
      <c r="C161" s="249"/>
      <c r="D161" s="250" t="s">
        <v>132</v>
      </c>
      <c r="E161" s="251" t="s">
        <v>1</v>
      </c>
      <c r="F161" s="252" t="s">
        <v>214</v>
      </c>
      <c r="G161" s="249"/>
      <c r="H161" s="253">
        <v>53.94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9" t="s">
        <v>132</v>
      </c>
      <c r="AU161" s="259" t="s">
        <v>86</v>
      </c>
      <c r="AV161" s="13" t="s">
        <v>86</v>
      </c>
      <c r="AW161" s="13" t="s">
        <v>31</v>
      </c>
      <c r="AX161" s="13" t="s">
        <v>77</v>
      </c>
      <c r="AY161" s="259" t="s">
        <v>124</v>
      </c>
    </row>
    <row r="162" spans="1:51" s="13" customFormat="1" ht="12">
      <c r="A162" s="13"/>
      <c r="B162" s="248"/>
      <c r="C162" s="249"/>
      <c r="D162" s="250" t="s">
        <v>132</v>
      </c>
      <c r="E162" s="251" t="s">
        <v>1</v>
      </c>
      <c r="F162" s="252" t="s">
        <v>215</v>
      </c>
      <c r="G162" s="249"/>
      <c r="H162" s="253">
        <v>64.26</v>
      </c>
      <c r="I162" s="254"/>
      <c r="J162" s="249"/>
      <c r="K162" s="249"/>
      <c r="L162" s="255"/>
      <c r="M162" s="256"/>
      <c r="N162" s="257"/>
      <c r="O162" s="257"/>
      <c r="P162" s="257"/>
      <c r="Q162" s="257"/>
      <c r="R162" s="257"/>
      <c r="S162" s="257"/>
      <c r="T162" s="25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9" t="s">
        <v>132</v>
      </c>
      <c r="AU162" s="259" t="s">
        <v>86</v>
      </c>
      <c r="AV162" s="13" t="s">
        <v>86</v>
      </c>
      <c r="AW162" s="13" t="s">
        <v>31</v>
      </c>
      <c r="AX162" s="13" t="s">
        <v>77</v>
      </c>
      <c r="AY162" s="259" t="s">
        <v>124</v>
      </c>
    </row>
    <row r="163" spans="1:65" s="2" customFormat="1" ht="21.75" customHeight="1">
      <c r="A163" s="36"/>
      <c r="B163" s="37"/>
      <c r="C163" s="234" t="s">
        <v>216</v>
      </c>
      <c r="D163" s="234" t="s">
        <v>126</v>
      </c>
      <c r="E163" s="235" t="s">
        <v>217</v>
      </c>
      <c r="F163" s="236" t="s">
        <v>218</v>
      </c>
      <c r="G163" s="237" t="s">
        <v>149</v>
      </c>
      <c r="H163" s="238">
        <v>16.74</v>
      </c>
      <c r="I163" s="239"/>
      <c r="J163" s="240">
        <f>ROUND(I163*H163,0)</f>
        <v>0</v>
      </c>
      <c r="K163" s="241"/>
      <c r="L163" s="42"/>
      <c r="M163" s="242" t="s">
        <v>1</v>
      </c>
      <c r="N163" s="243" t="s">
        <v>42</v>
      </c>
      <c r="O163" s="89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46" t="s">
        <v>130</v>
      </c>
      <c r="AT163" s="246" t="s">
        <v>126</v>
      </c>
      <c r="AU163" s="246" t="s">
        <v>86</v>
      </c>
      <c r="AY163" s="15" t="s">
        <v>124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15" t="s">
        <v>8</v>
      </c>
      <c r="BK163" s="247">
        <f>ROUND(I163*H163,0)</f>
        <v>0</v>
      </c>
      <c r="BL163" s="15" t="s">
        <v>130</v>
      </c>
      <c r="BM163" s="246" t="s">
        <v>219</v>
      </c>
    </row>
    <row r="164" spans="1:51" s="13" customFormat="1" ht="12">
      <c r="A164" s="13"/>
      <c r="B164" s="248"/>
      <c r="C164" s="249"/>
      <c r="D164" s="250" t="s">
        <v>132</v>
      </c>
      <c r="E164" s="251" t="s">
        <v>1</v>
      </c>
      <c r="F164" s="252" t="s">
        <v>220</v>
      </c>
      <c r="G164" s="249"/>
      <c r="H164" s="253">
        <v>16.74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132</v>
      </c>
      <c r="AU164" s="259" t="s">
        <v>86</v>
      </c>
      <c r="AV164" s="13" t="s">
        <v>86</v>
      </c>
      <c r="AW164" s="13" t="s">
        <v>31</v>
      </c>
      <c r="AX164" s="13" t="s">
        <v>77</v>
      </c>
      <c r="AY164" s="259" t="s">
        <v>124</v>
      </c>
    </row>
    <row r="165" spans="1:65" s="2" customFormat="1" ht="16.5" customHeight="1">
      <c r="A165" s="36"/>
      <c r="B165" s="37"/>
      <c r="C165" s="260" t="s">
        <v>221</v>
      </c>
      <c r="D165" s="260" t="s">
        <v>222</v>
      </c>
      <c r="E165" s="261" t="s">
        <v>223</v>
      </c>
      <c r="F165" s="262" t="s">
        <v>224</v>
      </c>
      <c r="G165" s="263" t="s">
        <v>207</v>
      </c>
      <c r="H165" s="264">
        <v>32.643</v>
      </c>
      <c r="I165" s="265"/>
      <c r="J165" s="266">
        <f>ROUND(I165*H165,0)</f>
        <v>0</v>
      </c>
      <c r="K165" s="267"/>
      <c r="L165" s="268"/>
      <c r="M165" s="269" t="s">
        <v>1</v>
      </c>
      <c r="N165" s="270" t="s">
        <v>42</v>
      </c>
      <c r="O165" s="89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46" t="s">
        <v>162</v>
      </c>
      <c r="AT165" s="246" t="s">
        <v>222</v>
      </c>
      <c r="AU165" s="246" t="s">
        <v>86</v>
      </c>
      <c r="AY165" s="15" t="s">
        <v>124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15" t="s">
        <v>8</v>
      </c>
      <c r="BK165" s="247">
        <f>ROUND(I165*H165,0)</f>
        <v>0</v>
      </c>
      <c r="BL165" s="15" t="s">
        <v>130</v>
      </c>
      <c r="BM165" s="246" t="s">
        <v>225</v>
      </c>
    </row>
    <row r="166" spans="1:51" s="13" customFormat="1" ht="12">
      <c r="A166" s="13"/>
      <c r="B166" s="248"/>
      <c r="C166" s="249"/>
      <c r="D166" s="250" t="s">
        <v>132</v>
      </c>
      <c r="E166" s="251" t="s">
        <v>1</v>
      </c>
      <c r="F166" s="252" t="s">
        <v>226</v>
      </c>
      <c r="G166" s="249"/>
      <c r="H166" s="253">
        <v>32.643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9" t="s">
        <v>132</v>
      </c>
      <c r="AU166" s="259" t="s">
        <v>86</v>
      </c>
      <c r="AV166" s="13" t="s">
        <v>86</v>
      </c>
      <c r="AW166" s="13" t="s">
        <v>31</v>
      </c>
      <c r="AX166" s="13" t="s">
        <v>77</v>
      </c>
      <c r="AY166" s="259" t="s">
        <v>124</v>
      </c>
    </row>
    <row r="167" spans="1:65" s="2" customFormat="1" ht="16.5" customHeight="1">
      <c r="A167" s="36"/>
      <c r="B167" s="37"/>
      <c r="C167" s="234" t="s">
        <v>7</v>
      </c>
      <c r="D167" s="234" t="s">
        <v>126</v>
      </c>
      <c r="E167" s="235" t="s">
        <v>227</v>
      </c>
      <c r="F167" s="236" t="s">
        <v>228</v>
      </c>
      <c r="G167" s="237" t="s">
        <v>129</v>
      </c>
      <c r="H167" s="238">
        <v>1500</v>
      </c>
      <c r="I167" s="239"/>
      <c r="J167" s="240">
        <f>ROUND(I167*H167,0)</f>
        <v>0</v>
      </c>
      <c r="K167" s="241"/>
      <c r="L167" s="42"/>
      <c r="M167" s="242" t="s">
        <v>1</v>
      </c>
      <c r="N167" s="243" t="s">
        <v>42</v>
      </c>
      <c r="O167" s="89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46" t="s">
        <v>130</v>
      </c>
      <c r="AT167" s="246" t="s">
        <v>126</v>
      </c>
      <c r="AU167" s="246" t="s">
        <v>86</v>
      </c>
      <c r="AY167" s="15" t="s">
        <v>124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15" t="s">
        <v>8</v>
      </c>
      <c r="BK167" s="247">
        <f>ROUND(I167*H167,0)</f>
        <v>0</v>
      </c>
      <c r="BL167" s="15" t="s">
        <v>130</v>
      </c>
      <c r="BM167" s="246" t="s">
        <v>229</v>
      </c>
    </row>
    <row r="168" spans="1:51" s="13" customFormat="1" ht="12">
      <c r="A168" s="13"/>
      <c r="B168" s="248"/>
      <c r="C168" s="249"/>
      <c r="D168" s="250" t="s">
        <v>132</v>
      </c>
      <c r="E168" s="251" t="s">
        <v>1</v>
      </c>
      <c r="F168" s="252" t="s">
        <v>230</v>
      </c>
      <c r="G168" s="249"/>
      <c r="H168" s="253">
        <v>1500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9" t="s">
        <v>132</v>
      </c>
      <c r="AU168" s="259" t="s">
        <v>86</v>
      </c>
      <c r="AV168" s="13" t="s">
        <v>86</v>
      </c>
      <c r="AW168" s="13" t="s">
        <v>31</v>
      </c>
      <c r="AX168" s="13" t="s">
        <v>77</v>
      </c>
      <c r="AY168" s="259" t="s">
        <v>124</v>
      </c>
    </row>
    <row r="169" spans="1:65" s="2" customFormat="1" ht="21.75" customHeight="1">
      <c r="A169" s="36"/>
      <c r="B169" s="37"/>
      <c r="C169" s="234" t="s">
        <v>231</v>
      </c>
      <c r="D169" s="234" t="s">
        <v>126</v>
      </c>
      <c r="E169" s="235" t="s">
        <v>232</v>
      </c>
      <c r="F169" s="236" t="s">
        <v>233</v>
      </c>
      <c r="G169" s="237" t="s">
        <v>129</v>
      </c>
      <c r="H169" s="238">
        <v>550</v>
      </c>
      <c r="I169" s="239"/>
      <c r="J169" s="240">
        <f>ROUND(I169*H169,0)</f>
        <v>0</v>
      </c>
      <c r="K169" s="241"/>
      <c r="L169" s="42"/>
      <c r="M169" s="242" t="s">
        <v>1</v>
      </c>
      <c r="N169" s="243" t="s">
        <v>42</v>
      </c>
      <c r="O169" s="89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46" t="s">
        <v>130</v>
      </c>
      <c r="AT169" s="246" t="s">
        <v>126</v>
      </c>
      <c r="AU169" s="246" t="s">
        <v>86</v>
      </c>
      <c r="AY169" s="15" t="s">
        <v>124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15" t="s">
        <v>8</v>
      </c>
      <c r="BK169" s="247">
        <f>ROUND(I169*H169,0)</f>
        <v>0</v>
      </c>
      <c r="BL169" s="15" t="s">
        <v>130</v>
      </c>
      <c r="BM169" s="246" t="s">
        <v>234</v>
      </c>
    </row>
    <row r="170" spans="1:51" s="13" customFormat="1" ht="12">
      <c r="A170" s="13"/>
      <c r="B170" s="248"/>
      <c r="C170" s="249"/>
      <c r="D170" s="250" t="s">
        <v>132</v>
      </c>
      <c r="E170" s="251" t="s">
        <v>1</v>
      </c>
      <c r="F170" s="252" t="s">
        <v>235</v>
      </c>
      <c r="G170" s="249"/>
      <c r="H170" s="253">
        <v>550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9" t="s">
        <v>132</v>
      </c>
      <c r="AU170" s="259" t="s">
        <v>86</v>
      </c>
      <c r="AV170" s="13" t="s">
        <v>86</v>
      </c>
      <c r="AW170" s="13" t="s">
        <v>31</v>
      </c>
      <c r="AX170" s="13" t="s">
        <v>77</v>
      </c>
      <c r="AY170" s="259" t="s">
        <v>124</v>
      </c>
    </row>
    <row r="171" spans="1:65" s="2" customFormat="1" ht="21.75" customHeight="1">
      <c r="A171" s="36"/>
      <c r="B171" s="37"/>
      <c r="C171" s="234" t="s">
        <v>236</v>
      </c>
      <c r="D171" s="234" t="s">
        <v>126</v>
      </c>
      <c r="E171" s="235" t="s">
        <v>237</v>
      </c>
      <c r="F171" s="236" t="s">
        <v>238</v>
      </c>
      <c r="G171" s="237" t="s">
        <v>129</v>
      </c>
      <c r="H171" s="238">
        <v>550</v>
      </c>
      <c r="I171" s="239"/>
      <c r="J171" s="240">
        <f>ROUND(I171*H171,0)</f>
        <v>0</v>
      </c>
      <c r="K171" s="241"/>
      <c r="L171" s="42"/>
      <c r="M171" s="242" t="s">
        <v>1</v>
      </c>
      <c r="N171" s="243" t="s">
        <v>42</v>
      </c>
      <c r="O171" s="89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46" t="s">
        <v>130</v>
      </c>
      <c r="AT171" s="246" t="s">
        <v>126</v>
      </c>
      <c r="AU171" s="246" t="s">
        <v>86</v>
      </c>
      <c r="AY171" s="15" t="s">
        <v>124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15" t="s">
        <v>8</v>
      </c>
      <c r="BK171" s="247">
        <f>ROUND(I171*H171,0)</f>
        <v>0</v>
      </c>
      <c r="BL171" s="15" t="s">
        <v>130</v>
      </c>
      <c r="BM171" s="246" t="s">
        <v>239</v>
      </c>
    </row>
    <row r="172" spans="1:51" s="13" customFormat="1" ht="12">
      <c r="A172" s="13"/>
      <c r="B172" s="248"/>
      <c r="C172" s="249"/>
      <c r="D172" s="250" t="s">
        <v>132</v>
      </c>
      <c r="E172" s="251" t="s">
        <v>1</v>
      </c>
      <c r="F172" s="252" t="s">
        <v>235</v>
      </c>
      <c r="G172" s="249"/>
      <c r="H172" s="253">
        <v>550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132</v>
      </c>
      <c r="AU172" s="259" t="s">
        <v>86</v>
      </c>
      <c r="AV172" s="13" t="s">
        <v>86</v>
      </c>
      <c r="AW172" s="13" t="s">
        <v>31</v>
      </c>
      <c r="AX172" s="13" t="s">
        <v>77</v>
      </c>
      <c r="AY172" s="259" t="s">
        <v>124</v>
      </c>
    </row>
    <row r="173" spans="1:65" s="2" customFormat="1" ht="16.5" customHeight="1">
      <c r="A173" s="36"/>
      <c r="B173" s="37"/>
      <c r="C173" s="260" t="s">
        <v>240</v>
      </c>
      <c r="D173" s="260" t="s">
        <v>222</v>
      </c>
      <c r="E173" s="261" t="s">
        <v>241</v>
      </c>
      <c r="F173" s="262" t="s">
        <v>242</v>
      </c>
      <c r="G173" s="263" t="s">
        <v>243</v>
      </c>
      <c r="H173" s="264">
        <v>165</v>
      </c>
      <c r="I173" s="265"/>
      <c r="J173" s="266">
        <f>ROUND(I173*H173,0)</f>
        <v>0</v>
      </c>
      <c r="K173" s="267"/>
      <c r="L173" s="268"/>
      <c r="M173" s="269" t="s">
        <v>1</v>
      </c>
      <c r="N173" s="270" t="s">
        <v>42</v>
      </c>
      <c r="O173" s="89"/>
      <c r="P173" s="244">
        <f>O173*H173</f>
        <v>0</v>
      </c>
      <c r="Q173" s="244">
        <v>0.001</v>
      </c>
      <c r="R173" s="244">
        <f>Q173*H173</f>
        <v>0.165</v>
      </c>
      <c r="S173" s="244">
        <v>0</v>
      </c>
      <c r="T173" s="24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46" t="s">
        <v>162</v>
      </c>
      <c r="AT173" s="246" t="s">
        <v>222</v>
      </c>
      <c r="AU173" s="246" t="s">
        <v>86</v>
      </c>
      <c r="AY173" s="15" t="s">
        <v>124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15" t="s">
        <v>8</v>
      </c>
      <c r="BK173" s="247">
        <f>ROUND(I173*H173,0)</f>
        <v>0</v>
      </c>
      <c r="BL173" s="15" t="s">
        <v>130</v>
      </c>
      <c r="BM173" s="246" t="s">
        <v>244</v>
      </c>
    </row>
    <row r="174" spans="1:51" s="13" customFormat="1" ht="12">
      <c r="A174" s="13"/>
      <c r="B174" s="248"/>
      <c r="C174" s="249"/>
      <c r="D174" s="250" t="s">
        <v>132</v>
      </c>
      <c r="E174" s="251" t="s">
        <v>1</v>
      </c>
      <c r="F174" s="252" t="s">
        <v>245</v>
      </c>
      <c r="G174" s="249"/>
      <c r="H174" s="253">
        <v>165</v>
      </c>
      <c r="I174" s="254"/>
      <c r="J174" s="249"/>
      <c r="K174" s="249"/>
      <c r="L174" s="255"/>
      <c r="M174" s="256"/>
      <c r="N174" s="257"/>
      <c r="O174" s="257"/>
      <c r="P174" s="257"/>
      <c r="Q174" s="257"/>
      <c r="R174" s="257"/>
      <c r="S174" s="257"/>
      <c r="T174" s="25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9" t="s">
        <v>132</v>
      </c>
      <c r="AU174" s="259" t="s">
        <v>86</v>
      </c>
      <c r="AV174" s="13" t="s">
        <v>86</v>
      </c>
      <c r="AW174" s="13" t="s">
        <v>31</v>
      </c>
      <c r="AX174" s="13" t="s">
        <v>77</v>
      </c>
      <c r="AY174" s="259" t="s">
        <v>124</v>
      </c>
    </row>
    <row r="175" spans="1:65" s="2" customFormat="1" ht="16.5" customHeight="1">
      <c r="A175" s="36"/>
      <c r="B175" s="37"/>
      <c r="C175" s="234" t="s">
        <v>246</v>
      </c>
      <c r="D175" s="234" t="s">
        <v>126</v>
      </c>
      <c r="E175" s="235" t="s">
        <v>247</v>
      </c>
      <c r="F175" s="236" t="s">
        <v>248</v>
      </c>
      <c r="G175" s="237" t="s">
        <v>129</v>
      </c>
      <c r="H175" s="238">
        <v>550</v>
      </c>
      <c r="I175" s="239"/>
      <c r="J175" s="240">
        <f>ROUND(I175*H175,0)</f>
        <v>0</v>
      </c>
      <c r="K175" s="241"/>
      <c r="L175" s="42"/>
      <c r="M175" s="242" t="s">
        <v>1</v>
      </c>
      <c r="N175" s="243" t="s">
        <v>42</v>
      </c>
      <c r="O175" s="89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46" t="s">
        <v>130</v>
      </c>
      <c r="AT175" s="246" t="s">
        <v>126</v>
      </c>
      <c r="AU175" s="246" t="s">
        <v>86</v>
      </c>
      <c r="AY175" s="15" t="s">
        <v>124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5" t="s">
        <v>8</v>
      </c>
      <c r="BK175" s="247">
        <f>ROUND(I175*H175,0)</f>
        <v>0</v>
      </c>
      <c r="BL175" s="15" t="s">
        <v>130</v>
      </c>
      <c r="BM175" s="246" t="s">
        <v>249</v>
      </c>
    </row>
    <row r="176" spans="1:51" s="13" customFormat="1" ht="12">
      <c r="A176" s="13"/>
      <c r="B176" s="248"/>
      <c r="C176" s="249"/>
      <c r="D176" s="250" t="s">
        <v>132</v>
      </c>
      <c r="E176" s="251" t="s">
        <v>1</v>
      </c>
      <c r="F176" s="252" t="s">
        <v>235</v>
      </c>
      <c r="G176" s="249"/>
      <c r="H176" s="253">
        <v>550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9" t="s">
        <v>132</v>
      </c>
      <c r="AU176" s="259" t="s">
        <v>86</v>
      </c>
      <c r="AV176" s="13" t="s">
        <v>86</v>
      </c>
      <c r="AW176" s="13" t="s">
        <v>31</v>
      </c>
      <c r="AX176" s="13" t="s">
        <v>77</v>
      </c>
      <c r="AY176" s="259" t="s">
        <v>124</v>
      </c>
    </row>
    <row r="177" spans="1:65" s="2" customFormat="1" ht="21.75" customHeight="1">
      <c r="A177" s="36"/>
      <c r="B177" s="37"/>
      <c r="C177" s="234" t="s">
        <v>250</v>
      </c>
      <c r="D177" s="234" t="s">
        <v>126</v>
      </c>
      <c r="E177" s="235" t="s">
        <v>251</v>
      </c>
      <c r="F177" s="236" t="s">
        <v>252</v>
      </c>
      <c r="G177" s="237" t="s">
        <v>129</v>
      </c>
      <c r="H177" s="238">
        <v>550</v>
      </c>
      <c r="I177" s="239"/>
      <c r="J177" s="240">
        <f>ROUND(I177*H177,0)</f>
        <v>0</v>
      </c>
      <c r="K177" s="241"/>
      <c r="L177" s="42"/>
      <c r="M177" s="242" t="s">
        <v>1</v>
      </c>
      <c r="N177" s="243" t="s">
        <v>42</v>
      </c>
      <c r="O177" s="89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46" t="s">
        <v>130</v>
      </c>
      <c r="AT177" s="246" t="s">
        <v>126</v>
      </c>
      <c r="AU177" s="246" t="s">
        <v>86</v>
      </c>
      <c r="AY177" s="15" t="s">
        <v>124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15" t="s">
        <v>8</v>
      </c>
      <c r="BK177" s="247">
        <f>ROUND(I177*H177,0)</f>
        <v>0</v>
      </c>
      <c r="BL177" s="15" t="s">
        <v>130</v>
      </c>
      <c r="BM177" s="246" t="s">
        <v>253</v>
      </c>
    </row>
    <row r="178" spans="1:51" s="13" customFormat="1" ht="12">
      <c r="A178" s="13"/>
      <c r="B178" s="248"/>
      <c r="C178" s="249"/>
      <c r="D178" s="250" t="s">
        <v>132</v>
      </c>
      <c r="E178" s="251" t="s">
        <v>1</v>
      </c>
      <c r="F178" s="252" t="s">
        <v>235</v>
      </c>
      <c r="G178" s="249"/>
      <c r="H178" s="253">
        <v>550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9" t="s">
        <v>132</v>
      </c>
      <c r="AU178" s="259" t="s">
        <v>86</v>
      </c>
      <c r="AV178" s="13" t="s">
        <v>86</v>
      </c>
      <c r="AW178" s="13" t="s">
        <v>31</v>
      </c>
      <c r="AX178" s="13" t="s">
        <v>77</v>
      </c>
      <c r="AY178" s="259" t="s">
        <v>124</v>
      </c>
    </row>
    <row r="179" spans="1:65" s="2" customFormat="1" ht="16.5" customHeight="1">
      <c r="A179" s="36"/>
      <c r="B179" s="37"/>
      <c r="C179" s="260" t="s">
        <v>254</v>
      </c>
      <c r="D179" s="260" t="s">
        <v>222</v>
      </c>
      <c r="E179" s="261" t="s">
        <v>255</v>
      </c>
      <c r="F179" s="262" t="s">
        <v>256</v>
      </c>
      <c r="G179" s="263" t="s">
        <v>207</v>
      </c>
      <c r="H179" s="264">
        <v>264.688</v>
      </c>
      <c r="I179" s="265"/>
      <c r="J179" s="266">
        <f>ROUND(I179*H179,0)</f>
        <v>0</v>
      </c>
      <c r="K179" s="267"/>
      <c r="L179" s="268"/>
      <c r="M179" s="269" t="s">
        <v>1</v>
      </c>
      <c r="N179" s="270" t="s">
        <v>42</v>
      </c>
      <c r="O179" s="89"/>
      <c r="P179" s="244">
        <f>O179*H179</f>
        <v>0</v>
      </c>
      <c r="Q179" s="244">
        <v>1</v>
      </c>
      <c r="R179" s="244">
        <f>Q179*H179</f>
        <v>264.688</v>
      </c>
      <c r="S179" s="244">
        <v>0</v>
      </c>
      <c r="T179" s="245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46" t="s">
        <v>162</v>
      </c>
      <c r="AT179" s="246" t="s">
        <v>222</v>
      </c>
      <c r="AU179" s="246" t="s">
        <v>86</v>
      </c>
      <c r="AY179" s="15" t="s">
        <v>124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15" t="s">
        <v>8</v>
      </c>
      <c r="BK179" s="247">
        <f>ROUND(I179*H179,0)</f>
        <v>0</v>
      </c>
      <c r="BL179" s="15" t="s">
        <v>130</v>
      </c>
      <c r="BM179" s="246" t="s">
        <v>257</v>
      </c>
    </row>
    <row r="180" spans="1:51" s="13" customFormat="1" ht="12">
      <c r="A180" s="13"/>
      <c r="B180" s="248"/>
      <c r="C180" s="249"/>
      <c r="D180" s="250" t="s">
        <v>132</v>
      </c>
      <c r="E180" s="251" t="s">
        <v>1</v>
      </c>
      <c r="F180" s="252" t="s">
        <v>258</v>
      </c>
      <c r="G180" s="249"/>
      <c r="H180" s="253">
        <v>264.688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132</v>
      </c>
      <c r="AU180" s="259" t="s">
        <v>86</v>
      </c>
      <c r="AV180" s="13" t="s">
        <v>86</v>
      </c>
      <c r="AW180" s="13" t="s">
        <v>31</v>
      </c>
      <c r="AX180" s="13" t="s">
        <v>77</v>
      </c>
      <c r="AY180" s="259" t="s">
        <v>124</v>
      </c>
    </row>
    <row r="181" spans="1:65" s="2" customFormat="1" ht="21.75" customHeight="1">
      <c r="A181" s="36"/>
      <c r="B181" s="37"/>
      <c r="C181" s="234" t="s">
        <v>259</v>
      </c>
      <c r="D181" s="234" t="s">
        <v>126</v>
      </c>
      <c r="E181" s="235" t="s">
        <v>260</v>
      </c>
      <c r="F181" s="236" t="s">
        <v>261</v>
      </c>
      <c r="G181" s="237" t="s">
        <v>129</v>
      </c>
      <c r="H181" s="238">
        <v>550</v>
      </c>
      <c r="I181" s="239"/>
      <c r="J181" s="240">
        <f>ROUND(I181*H181,0)</f>
        <v>0</v>
      </c>
      <c r="K181" s="241"/>
      <c r="L181" s="42"/>
      <c r="M181" s="242" t="s">
        <v>1</v>
      </c>
      <c r="N181" s="243" t="s">
        <v>42</v>
      </c>
      <c r="O181" s="89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46" t="s">
        <v>130</v>
      </c>
      <c r="AT181" s="246" t="s">
        <v>126</v>
      </c>
      <c r="AU181" s="246" t="s">
        <v>86</v>
      </c>
      <c r="AY181" s="15" t="s">
        <v>124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15" t="s">
        <v>8</v>
      </c>
      <c r="BK181" s="247">
        <f>ROUND(I181*H181,0)</f>
        <v>0</v>
      </c>
      <c r="BL181" s="15" t="s">
        <v>130</v>
      </c>
      <c r="BM181" s="246" t="s">
        <v>262</v>
      </c>
    </row>
    <row r="182" spans="1:51" s="13" customFormat="1" ht="12">
      <c r="A182" s="13"/>
      <c r="B182" s="248"/>
      <c r="C182" s="249"/>
      <c r="D182" s="250" t="s">
        <v>132</v>
      </c>
      <c r="E182" s="251" t="s">
        <v>1</v>
      </c>
      <c r="F182" s="252" t="s">
        <v>235</v>
      </c>
      <c r="G182" s="249"/>
      <c r="H182" s="253">
        <v>550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9" t="s">
        <v>132</v>
      </c>
      <c r="AU182" s="259" t="s">
        <v>86</v>
      </c>
      <c r="AV182" s="13" t="s">
        <v>86</v>
      </c>
      <c r="AW182" s="13" t="s">
        <v>31</v>
      </c>
      <c r="AX182" s="13" t="s">
        <v>77</v>
      </c>
      <c r="AY182" s="259" t="s">
        <v>124</v>
      </c>
    </row>
    <row r="183" spans="1:65" s="2" customFormat="1" ht="16.5" customHeight="1">
      <c r="A183" s="36"/>
      <c r="B183" s="37"/>
      <c r="C183" s="260" t="s">
        <v>263</v>
      </c>
      <c r="D183" s="260" t="s">
        <v>222</v>
      </c>
      <c r="E183" s="261" t="s">
        <v>264</v>
      </c>
      <c r="F183" s="262" t="s">
        <v>265</v>
      </c>
      <c r="G183" s="263" t="s">
        <v>149</v>
      </c>
      <c r="H183" s="264">
        <v>11</v>
      </c>
      <c r="I183" s="265"/>
      <c r="J183" s="266">
        <f>ROUND(I183*H183,0)</f>
        <v>0</v>
      </c>
      <c r="K183" s="267"/>
      <c r="L183" s="268"/>
      <c r="M183" s="269" t="s">
        <v>1</v>
      </c>
      <c r="N183" s="270" t="s">
        <v>42</v>
      </c>
      <c r="O183" s="89"/>
      <c r="P183" s="244">
        <f>O183*H183</f>
        <v>0</v>
      </c>
      <c r="Q183" s="244">
        <v>0.21</v>
      </c>
      <c r="R183" s="244">
        <f>Q183*H183</f>
        <v>2.31</v>
      </c>
      <c r="S183" s="244">
        <v>0</v>
      </c>
      <c r="T183" s="245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46" t="s">
        <v>162</v>
      </c>
      <c r="AT183" s="246" t="s">
        <v>222</v>
      </c>
      <c r="AU183" s="246" t="s">
        <v>86</v>
      </c>
      <c r="AY183" s="15" t="s">
        <v>124</v>
      </c>
      <c r="BE183" s="247">
        <f>IF(N183="základní",J183,0)</f>
        <v>0</v>
      </c>
      <c r="BF183" s="247">
        <f>IF(N183="snížená",J183,0)</f>
        <v>0</v>
      </c>
      <c r="BG183" s="247">
        <f>IF(N183="zákl. přenesená",J183,0)</f>
        <v>0</v>
      </c>
      <c r="BH183" s="247">
        <f>IF(N183="sníž. přenesená",J183,0)</f>
        <v>0</v>
      </c>
      <c r="BI183" s="247">
        <f>IF(N183="nulová",J183,0)</f>
        <v>0</v>
      </c>
      <c r="BJ183" s="15" t="s">
        <v>8</v>
      </c>
      <c r="BK183" s="247">
        <f>ROUND(I183*H183,0)</f>
        <v>0</v>
      </c>
      <c r="BL183" s="15" t="s">
        <v>130</v>
      </c>
      <c r="BM183" s="246" t="s">
        <v>266</v>
      </c>
    </row>
    <row r="184" spans="1:51" s="13" customFormat="1" ht="12">
      <c r="A184" s="13"/>
      <c r="B184" s="248"/>
      <c r="C184" s="249"/>
      <c r="D184" s="250" t="s">
        <v>132</v>
      </c>
      <c r="E184" s="251" t="s">
        <v>1</v>
      </c>
      <c r="F184" s="252" t="s">
        <v>267</v>
      </c>
      <c r="G184" s="249"/>
      <c r="H184" s="253">
        <v>11</v>
      </c>
      <c r="I184" s="254"/>
      <c r="J184" s="249"/>
      <c r="K184" s="249"/>
      <c r="L184" s="255"/>
      <c r="M184" s="256"/>
      <c r="N184" s="257"/>
      <c r="O184" s="257"/>
      <c r="P184" s="257"/>
      <c r="Q184" s="257"/>
      <c r="R184" s="257"/>
      <c r="S184" s="257"/>
      <c r="T184" s="25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9" t="s">
        <v>132</v>
      </c>
      <c r="AU184" s="259" t="s">
        <v>86</v>
      </c>
      <c r="AV184" s="13" t="s">
        <v>86</v>
      </c>
      <c r="AW184" s="13" t="s">
        <v>31</v>
      </c>
      <c r="AX184" s="13" t="s">
        <v>77</v>
      </c>
      <c r="AY184" s="259" t="s">
        <v>124</v>
      </c>
    </row>
    <row r="185" spans="1:63" s="12" customFormat="1" ht="22.8" customHeight="1">
      <c r="A185" s="12"/>
      <c r="B185" s="218"/>
      <c r="C185" s="219"/>
      <c r="D185" s="220" t="s">
        <v>76</v>
      </c>
      <c r="E185" s="232" t="s">
        <v>86</v>
      </c>
      <c r="F185" s="232" t="s">
        <v>268</v>
      </c>
      <c r="G185" s="219"/>
      <c r="H185" s="219"/>
      <c r="I185" s="222"/>
      <c r="J185" s="233">
        <f>BK185</f>
        <v>0</v>
      </c>
      <c r="K185" s="219"/>
      <c r="L185" s="224"/>
      <c r="M185" s="225"/>
      <c r="N185" s="226"/>
      <c r="O185" s="226"/>
      <c r="P185" s="227">
        <f>SUM(P186:P193)</f>
        <v>0</v>
      </c>
      <c r="Q185" s="226"/>
      <c r="R185" s="227">
        <f>SUM(R186:R193)</f>
        <v>0.1517823</v>
      </c>
      <c r="S185" s="226"/>
      <c r="T185" s="228">
        <f>SUM(T186:T193)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9" t="s">
        <v>8</v>
      </c>
      <c r="AT185" s="230" t="s">
        <v>76</v>
      </c>
      <c r="AU185" s="230" t="s">
        <v>8</v>
      </c>
      <c r="AY185" s="229" t="s">
        <v>124</v>
      </c>
      <c r="BK185" s="231">
        <f>SUM(BK186:BK193)</f>
        <v>0</v>
      </c>
    </row>
    <row r="186" spans="1:65" s="2" customFormat="1" ht="21.75" customHeight="1">
      <c r="A186" s="36"/>
      <c r="B186" s="37"/>
      <c r="C186" s="234" t="s">
        <v>269</v>
      </c>
      <c r="D186" s="234" t="s">
        <v>126</v>
      </c>
      <c r="E186" s="235" t="s">
        <v>270</v>
      </c>
      <c r="F186" s="236" t="s">
        <v>271</v>
      </c>
      <c r="G186" s="237" t="s">
        <v>149</v>
      </c>
      <c r="H186" s="238">
        <v>18.36</v>
      </c>
      <c r="I186" s="239"/>
      <c r="J186" s="240">
        <f>ROUND(I186*H186,0)</f>
        <v>0</v>
      </c>
      <c r="K186" s="241"/>
      <c r="L186" s="42"/>
      <c r="M186" s="242" t="s">
        <v>1</v>
      </c>
      <c r="N186" s="243" t="s">
        <v>42</v>
      </c>
      <c r="O186" s="89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46" t="s">
        <v>130</v>
      </c>
      <c r="AT186" s="246" t="s">
        <v>126</v>
      </c>
      <c r="AU186" s="246" t="s">
        <v>86</v>
      </c>
      <c r="AY186" s="15" t="s">
        <v>124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15" t="s">
        <v>8</v>
      </c>
      <c r="BK186" s="247">
        <f>ROUND(I186*H186,0)</f>
        <v>0</v>
      </c>
      <c r="BL186" s="15" t="s">
        <v>130</v>
      </c>
      <c r="BM186" s="246" t="s">
        <v>272</v>
      </c>
    </row>
    <row r="187" spans="1:51" s="13" customFormat="1" ht="12">
      <c r="A187" s="13"/>
      <c r="B187" s="248"/>
      <c r="C187" s="249"/>
      <c r="D187" s="250" t="s">
        <v>132</v>
      </c>
      <c r="E187" s="251" t="s">
        <v>1</v>
      </c>
      <c r="F187" s="252" t="s">
        <v>273</v>
      </c>
      <c r="G187" s="249"/>
      <c r="H187" s="253">
        <v>18.36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9" t="s">
        <v>132</v>
      </c>
      <c r="AU187" s="259" t="s">
        <v>86</v>
      </c>
      <c r="AV187" s="13" t="s">
        <v>86</v>
      </c>
      <c r="AW187" s="13" t="s">
        <v>31</v>
      </c>
      <c r="AX187" s="13" t="s">
        <v>77</v>
      </c>
      <c r="AY187" s="259" t="s">
        <v>124</v>
      </c>
    </row>
    <row r="188" spans="1:65" s="2" customFormat="1" ht="21.75" customHeight="1">
      <c r="A188" s="36"/>
      <c r="B188" s="37"/>
      <c r="C188" s="234" t="s">
        <v>274</v>
      </c>
      <c r="D188" s="234" t="s">
        <v>126</v>
      </c>
      <c r="E188" s="235" t="s">
        <v>275</v>
      </c>
      <c r="F188" s="236" t="s">
        <v>276</v>
      </c>
      <c r="G188" s="237" t="s">
        <v>129</v>
      </c>
      <c r="H188" s="238">
        <v>221.58</v>
      </c>
      <c r="I188" s="239"/>
      <c r="J188" s="240">
        <f>ROUND(I188*H188,0)</f>
        <v>0</v>
      </c>
      <c r="K188" s="241"/>
      <c r="L188" s="42"/>
      <c r="M188" s="242" t="s">
        <v>1</v>
      </c>
      <c r="N188" s="243" t="s">
        <v>42</v>
      </c>
      <c r="O188" s="89"/>
      <c r="P188" s="244">
        <f>O188*H188</f>
        <v>0</v>
      </c>
      <c r="Q188" s="244">
        <v>0.00031</v>
      </c>
      <c r="R188" s="244">
        <f>Q188*H188</f>
        <v>0.06868980000000001</v>
      </c>
      <c r="S188" s="244">
        <v>0</v>
      </c>
      <c r="T188" s="245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46" t="s">
        <v>130</v>
      </c>
      <c r="AT188" s="246" t="s">
        <v>126</v>
      </c>
      <c r="AU188" s="246" t="s">
        <v>86</v>
      </c>
      <c r="AY188" s="15" t="s">
        <v>124</v>
      </c>
      <c r="BE188" s="247">
        <f>IF(N188="základní",J188,0)</f>
        <v>0</v>
      </c>
      <c r="BF188" s="247">
        <f>IF(N188="snížená",J188,0)</f>
        <v>0</v>
      </c>
      <c r="BG188" s="247">
        <f>IF(N188="zákl. přenesená",J188,0)</f>
        <v>0</v>
      </c>
      <c r="BH188" s="247">
        <f>IF(N188="sníž. přenesená",J188,0)</f>
        <v>0</v>
      </c>
      <c r="BI188" s="247">
        <f>IF(N188="nulová",J188,0)</f>
        <v>0</v>
      </c>
      <c r="BJ188" s="15" t="s">
        <v>8</v>
      </c>
      <c r="BK188" s="247">
        <f>ROUND(I188*H188,0)</f>
        <v>0</v>
      </c>
      <c r="BL188" s="15" t="s">
        <v>130</v>
      </c>
      <c r="BM188" s="246" t="s">
        <v>277</v>
      </c>
    </row>
    <row r="189" spans="1:51" s="13" customFormat="1" ht="12">
      <c r="A189" s="13"/>
      <c r="B189" s="248"/>
      <c r="C189" s="249"/>
      <c r="D189" s="250" t="s">
        <v>132</v>
      </c>
      <c r="E189" s="251" t="s">
        <v>1</v>
      </c>
      <c r="F189" s="252" t="s">
        <v>278</v>
      </c>
      <c r="G189" s="249"/>
      <c r="H189" s="253">
        <v>221.58</v>
      </c>
      <c r="I189" s="254"/>
      <c r="J189" s="249"/>
      <c r="K189" s="249"/>
      <c r="L189" s="255"/>
      <c r="M189" s="256"/>
      <c r="N189" s="257"/>
      <c r="O189" s="257"/>
      <c r="P189" s="257"/>
      <c r="Q189" s="257"/>
      <c r="R189" s="257"/>
      <c r="S189" s="257"/>
      <c r="T189" s="25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9" t="s">
        <v>132</v>
      </c>
      <c r="AU189" s="259" t="s">
        <v>86</v>
      </c>
      <c r="AV189" s="13" t="s">
        <v>86</v>
      </c>
      <c r="AW189" s="13" t="s">
        <v>31</v>
      </c>
      <c r="AX189" s="13" t="s">
        <v>77</v>
      </c>
      <c r="AY189" s="259" t="s">
        <v>124</v>
      </c>
    </row>
    <row r="190" spans="1:65" s="2" customFormat="1" ht="21.75" customHeight="1">
      <c r="A190" s="36"/>
      <c r="B190" s="37"/>
      <c r="C190" s="260" t="s">
        <v>279</v>
      </c>
      <c r="D190" s="260" t="s">
        <v>222</v>
      </c>
      <c r="E190" s="261" t="s">
        <v>280</v>
      </c>
      <c r="F190" s="262" t="s">
        <v>281</v>
      </c>
      <c r="G190" s="263" t="s">
        <v>129</v>
      </c>
      <c r="H190" s="264">
        <v>276.975</v>
      </c>
      <c r="I190" s="265"/>
      <c r="J190" s="266">
        <f>ROUND(I190*H190,0)</f>
        <v>0</v>
      </c>
      <c r="K190" s="267"/>
      <c r="L190" s="268"/>
      <c r="M190" s="269" t="s">
        <v>1</v>
      </c>
      <c r="N190" s="270" t="s">
        <v>42</v>
      </c>
      <c r="O190" s="89"/>
      <c r="P190" s="244">
        <f>O190*H190</f>
        <v>0</v>
      </c>
      <c r="Q190" s="244">
        <v>0.0003</v>
      </c>
      <c r="R190" s="244">
        <f>Q190*H190</f>
        <v>0.0830925</v>
      </c>
      <c r="S190" s="244">
        <v>0</v>
      </c>
      <c r="T190" s="245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46" t="s">
        <v>162</v>
      </c>
      <c r="AT190" s="246" t="s">
        <v>222</v>
      </c>
      <c r="AU190" s="246" t="s">
        <v>86</v>
      </c>
      <c r="AY190" s="15" t="s">
        <v>124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15" t="s">
        <v>8</v>
      </c>
      <c r="BK190" s="247">
        <f>ROUND(I190*H190,0)</f>
        <v>0</v>
      </c>
      <c r="BL190" s="15" t="s">
        <v>130</v>
      </c>
      <c r="BM190" s="246" t="s">
        <v>282</v>
      </c>
    </row>
    <row r="191" spans="1:51" s="13" customFormat="1" ht="12">
      <c r="A191" s="13"/>
      <c r="B191" s="248"/>
      <c r="C191" s="249"/>
      <c r="D191" s="250" t="s">
        <v>132</v>
      </c>
      <c r="E191" s="251" t="s">
        <v>1</v>
      </c>
      <c r="F191" s="252" t="s">
        <v>283</v>
      </c>
      <c r="G191" s="249"/>
      <c r="H191" s="253">
        <v>276.975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9" t="s">
        <v>132</v>
      </c>
      <c r="AU191" s="259" t="s">
        <v>86</v>
      </c>
      <c r="AV191" s="13" t="s">
        <v>86</v>
      </c>
      <c r="AW191" s="13" t="s">
        <v>31</v>
      </c>
      <c r="AX191" s="13" t="s">
        <v>77</v>
      </c>
      <c r="AY191" s="259" t="s">
        <v>124</v>
      </c>
    </row>
    <row r="192" spans="1:65" s="2" customFormat="1" ht="21.75" customHeight="1">
      <c r="A192" s="36"/>
      <c r="B192" s="37"/>
      <c r="C192" s="234" t="s">
        <v>284</v>
      </c>
      <c r="D192" s="234" t="s">
        <v>126</v>
      </c>
      <c r="E192" s="235" t="s">
        <v>285</v>
      </c>
      <c r="F192" s="236" t="s">
        <v>286</v>
      </c>
      <c r="G192" s="237" t="s">
        <v>149</v>
      </c>
      <c r="H192" s="238">
        <v>39.78</v>
      </c>
      <c r="I192" s="239"/>
      <c r="J192" s="240">
        <f>ROUND(I192*H192,0)</f>
        <v>0</v>
      </c>
      <c r="K192" s="241"/>
      <c r="L192" s="42"/>
      <c r="M192" s="242" t="s">
        <v>1</v>
      </c>
      <c r="N192" s="243" t="s">
        <v>42</v>
      </c>
      <c r="O192" s="89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46" t="s">
        <v>130</v>
      </c>
      <c r="AT192" s="246" t="s">
        <v>126</v>
      </c>
      <c r="AU192" s="246" t="s">
        <v>86</v>
      </c>
      <c r="AY192" s="15" t="s">
        <v>124</v>
      </c>
      <c r="BE192" s="247">
        <f>IF(N192="základní",J192,0)</f>
        <v>0</v>
      </c>
      <c r="BF192" s="247">
        <f>IF(N192="snížená",J192,0)</f>
        <v>0</v>
      </c>
      <c r="BG192" s="247">
        <f>IF(N192="zákl. přenesená",J192,0)</f>
        <v>0</v>
      </c>
      <c r="BH192" s="247">
        <f>IF(N192="sníž. přenesená",J192,0)</f>
        <v>0</v>
      </c>
      <c r="BI192" s="247">
        <f>IF(N192="nulová",J192,0)</f>
        <v>0</v>
      </c>
      <c r="BJ192" s="15" t="s">
        <v>8</v>
      </c>
      <c r="BK192" s="247">
        <f>ROUND(I192*H192,0)</f>
        <v>0</v>
      </c>
      <c r="BL192" s="15" t="s">
        <v>130</v>
      </c>
      <c r="BM192" s="246" t="s">
        <v>287</v>
      </c>
    </row>
    <row r="193" spans="1:51" s="13" customFormat="1" ht="12">
      <c r="A193" s="13"/>
      <c r="B193" s="248"/>
      <c r="C193" s="249"/>
      <c r="D193" s="250" t="s">
        <v>132</v>
      </c>
      <c r="E193" s="251" t="s">
        <v>1</v>
      </c>
      <c r="F193" s="252" t="s">
        <v>288</v>
      </c>
      <c r="G193" s="249"/>
      <c r="H193" s="253">
        <v>39.78</v>
      </c>
      <c r="I193" s="254"/>
      <c r="J193" s="249"/>
      <c r="K193" s="249"/>
      <c r="L193" s="255"/>
      <c r="M193" s="256"/>
      <c r="N193" s="257"/>
      <c r="O193" s="257"/>
      <c r="P193" s="257"/>
      <c r="Q193" s="257"/>
      <c r="R193" s="257"/>
      <c r="S193" s="257"/>
      <c r="T193" s="25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9" t="s">
        <v>132</v>
      </c>
      <c r="AU193" s="259" t="s">
        <v>86</v>
      </c>
      <c r="AV193" s="13" t="s">
        <v>86</v>
      </c>
      <c r="AW193" s="13" t="s">
        <v>31</v>
      </c>
      <c r="AX193" s="13" t="s">
        <v>77</v>
      </c>
      <c r="AY193" s="259" t="s">
        <v>124</v>
      </c>
    </row>
    <row r="194" spans="1:63" s="12" customFormat="1" ht="22.8" customHeight="1">
      <c r="A194" s="12"/>
      <c r="B194" s="218"/>
      <c r="C194" s="219"/>
      <c r="D194" s="220" t="s">
        <v>76</v>
      </c>
      <c r="E194" s="232" t="s">
        <v>130</v>
      </c>
      <c r="F194" s="232" t="s">
        <v>289</v>
      </c>
      <c r="G194" s="219"/>
      <c r="H194" s="219"/>
      <c r="I194" s="222"/>
      <c r="J194" s="233">
        <f>BK194</f>
        <v>0</v>
      </c>
      <c r="K194" s="219"/>
      <c r="L194" s="224"/>
      <c r="M194" s="225"/>
      <c r="N194" s="226"/>
      <c r="O194" s="226"/>
      <c r="P194" s="227">
        <f>SUM(P195:P199)</f>
        <v>0</v>
      </c>
      <c r="Q194" s="226"/>
      <c r="R194" s="227">
        <f>SUM(R195:R199)</f>
        <v>0</v>
      </c>
      <c r="S194" s="226"/>
      <c r="T194" s="228">
        <f>SUM(T195:T199)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9" t="s">
        <v>8</v>
      </c>
      <c r="AT194" s="230" t="s">
        <v>76</v>
      </c>
      <c r="AU194" s="230" t="s">
        <v>8</v>
      </c>
      <c r="AY194" s="229" t="s">
        <v>124</v>
      </c>
      <c r="BK194" s="231">
        <f>SUM(BK195:BK199)</f>
        <v>0</v>
      </c>
    </row>
    <row r="195" spans="1:65" s="2" customFormat="1" ht="21.75" customHeight="1">
      <c r="A195" s="36"/>
      <c r="B195" s="37"/>
      <c r="C195" s="234" t="s">
        <v>290</v>
      </c>
      <c r="D195" s="234" t="s">
        <v>126</v>
      </c>
      <c r="E195" s="235" t="s">
        <v>291</v>
      </c>
      <c r="F195" s="236" t="s">
        <v>292</v>
      </c>
      <c r="G195" s="237" t="s">
        <v>149</v>
      </c>
      <c r="H195" s="238">
        <v>3.72</v>
      </c>
      <c r="I195" s="239"/>
      <c r="J195" s="240">
        <f>ROUND(I195*H195,0)</f>
        <v>0</v>
      </c>
      <c r="K195" s="241"/>
      <c r="L195" s="42"/>
      <c r="M195" s="242" t="s">
        <v>1</v>
      </c>
      <c r="N195" s="243" t="s">
        <v>42</v>
      </c>
      <c r="O195" s="89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46" t="s">
        <v>130</v>
      </c>
      <c r="AT195" s="246" t="s">
        <v>126</v>
      </c>
      <c r="AU195" s="246" t="s">
        <v>86</v>
      </c>
      <c r="AY195" s="15" t="s">
        <v>124</v>
      </c>
      <c r="BE195" s="247">
        <f>IF(N195="základní",J195,0)</f>
        <v>0</v>
      </c>
      <c r="BF195" s="247">
        <f>IF(N195="snížená",J195,0)</f>
        <v>0</v>
      </c>
      <c r="BG195" s="247">
        <f>IF(N195="zákl. přenesená",J195,0)</f>
        <v>0</v>
      </c>
      <c r="BH195" s="247">
        <f>IF(N195="sníž. přenesená",J195,0)</f>
        <v>0</v>
      </c>
      <c r="BI195" s="247">
        <f>IF(N195="nulová",J195,0)</f>
        <v>0</v>
      </c>
      <c r="BJ195" s="15" t="s">
        <v>8</v>
      </c>
      <c r="BK195" s="247">
        <f>ROUND(I195*H195,0)</f>
        <v>0</v>
      </c>
      <c r="BL195" s="15" t="s">
        <v>130</v>
      </c>
      <c r="BM195" s="246" t="s">
        <v>293</v>
      </c>
    </row>
    <row r="196" spans="1:51" s="13" customFormat="1" ht="12">
      <c r="A196" s="13"/>
      <c r="B196" s="248"/>
      <c r="C196" s="249"/>
      <c r="D196" s="250" t="s">
        <v>132</v>
      </c>
      <c r="E196" s="251" t="s">
        <v>1</v>
      </c>
      <c r="F196" s="252" t="s">
        <v>294</v>
      </c>
      <c r="G196" s="249"/>
      <c r="H196" s="253">
        <v>3.72</v>
      </c>
      <c r="I196" s="254"/>
      <c r="J196" s="249"/>
      <c r="K196" s="249"/>
      <c r="L196" s="255"/>
      <c r="M196" s="256"/>
      <c r="N196" s="257"/>
      <c r="O196" s="257"/>
      <c r="P196" s="257"/>
      <c r="Q196" s="257"/>
      <c r="R196" s="257"/>
      <c r="S196" s="257"/>
      <c r="T196" s="25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9" t="s">
        <v>132</v>
      </c>
      <c r="AU196" s="259" t="s">
        <v>86</v>
      </c>
      <c r="AV196" s="13" t="s">
        <v>86</v>
      </c>
      <c r="AW196" s="13" t="s">
        <v>31</v>
      </c>
      <c r="AX196" s="13" t="s">
        <v>77</v>
      </c>
      <c r="AY196" s="259" t="s">
        <v>124</v>
      </c>
    </row>
    <row r="197" spans="1:65" s="2" customFormat="1" ht="21.75" customHeight="1">
      <c r="A197" s="36"/>
      <c r="B197" s="37"/>
      <c r="C197" s="234" t="s">
        <v>295</v>
      </c>
      <c r="D197" s="234" t="s">
        <v>126</v>
      </c>
      <c r="E197" s="235" t="s">
        <v>296</v>
      </c>
      <c r="F197" s="236" t="s">
        <v>297</v>
      </c>
      <c r="G197" s="237" t="s">
        <v>149</v>
      </c>
      <c r="H197" s="238">
        <v>1.248</v>
      </c>
      <c r="I197" s="239"/>
      <c r="J197" s="240">
        <f>ROUND(I197*H197,0)</f>
        <v>0</v>
      </c>
      <c r="K197" s="241"/>
      <c r="L197" s="42"/>
      <c r="M197" s="242" t="s">
        <v>1</v>
      </c>
      <c r="N197" s="243" t="s">
        <v>42</v>
      </c>
      <c r="O197" s="89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46" t="s">
        <v>130</v>
      </c>
      <c r="AT197" s="246" t="s">
        <v>126</v>
      </c>
      <c r="AU197" s="246" t="s">
        <v>86</v>
      </c>
      <c r="AY197" s="15" t="s">
        <v>124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15" t="s">
        <v>8</v>
      </c>
      <c r="BK197" s="247">
        <f>ROUND(I197*H197,0)</f>
        <v>0</v>
      </c>
      <c r="BL197" s="15" t="s">
        <v>130</v>
      </c>
      <c r="BM197" s="246" t="s">
        <v>298</v>
      </c>
    </row>
    <row r="198" spans="1:51" s="13" customFormat="1" ht="12">
      <c r="A198" s="13"/>
      <c r="B198" s="248"/>
      <c r="C198" s="249"/>
      <c r="D198" s="250" t="s">
        <v>132</v>
      </c>
      <c r="E198" s="251" t="s">
        <v>1</v>
      </c>
      <c r="F198" s="252" t="s">
        <v>299</v>
      </c>
      <c r="G198" s="249"/>
      <c r="H198" s="253">
        <v>0.576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9" t="s">
        <v>132</v>
      </c>
      <c r="AU198" s="259" t="s">
        <v>86</v>
      </c>
      <c r="AV198" s="13" t="s">
        <v>86</v>
      </c>
      <c r="AW198" s="13" t="s">
        <v>31</v>
      </c>
      <c r="AX198" s="13" t="s">
        <v>77</v>
      </c>
      <c r="AY198" s="259" t="s">
        <v>124</v>
      </c>
    </row>
    <row r="199" spans="1:51" s="13" customFormat="1" ht="12">
      <c r="A199" s="13"/>
      <c r="B199" s="248"/>
      <c r="C199" s="249"/>
      <c r="D199" s="250" t="s">
        <v>132</v>
      </c>
      <c r="E199" s="251" t="s">
        <v>1</v>
      </c>
      <c r="F199" s="252" t="s">
        <v>300</v>
      </c>
      <c r="G199" s="249"/>
      <c r="H199" s="253">
        <v>0.672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9" t="s">
        <v>132</v>
      </c>
      <c r="AU199" s="259" t="s">
        <v>86</v>
      </c>
      <c r="AV199" s="13" t="s">
        <v>86</v>
      </c>
      <c r="AW199" s="13" t="s">
        <v>31</v>
      </c>
      <c r="AX199" s="13" t="s">
        <v>77</v>
      </c>
      <c r="AY199" s="259" t="s">
        <v>124</v>
      </c>
    </row>
    <row r="200" spans="1:63" s="12" customFormat="1" ht="22.8" customHeight="1">
      <c r="A200" s="12"/>
      <c r="B200" s="218"/>
      <c r="C200" s="219"/>
      <c r="D200" s="220" t="s">
        <v>76</v>
      </c>
      <c r="E200" s="232" t="s">
        <v>146</v>
      </c>
      <c r="F200" s="232" t="s">
        <v>301</v>
      </c>
      <c r="G200" s="219"/>
      <c r="H200" s="219"/>
      <c r="I200" s="222"/>
      <c r="J200" s="233">
        <f>BK200</f>
        <v>0</v>
      </c>
      <c r="K200" s="219"/>
      <c r="L200" s="224"/>
      <c r="M200" s="225"/>
      <c r="N200" s="226"/>
      <c r="O200" s="226"/>
      <c r="P200" s="227">
        <f>SUM(P201:P206)</f>
        <v>0</v>
      </c>
      <c r="Q200" s="226"/>
      <c r="R200" s="227">
        <f>SUM(R201:R206)</f>
        <v>0</v>
      </c>
      <c r="S200" s="226"/>
      <c r="T200" s="228">
        <f>SUM(T201:T206)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9" t="s">
        <v>8</v>
      </c>
      <c r="AT200" s="230" t="s">
        <v>76</v>
      </c>
      <c r="AU200" s="230" t="s">
        <v>8</v>
      </c>
      <c r="AY200" s="229" t="s">
        <v>124</v>
      </c>
      <c r="BK200" s="231">
        <f>SUM(BK201:BK206)</f>
        <v>0</v>
      </c>
    </row>
    <row r="201" spans="1:65" s="2" customFormat="1" ht="16.5" customHeight="1">
      <c r="A201" s="36"/>
      <c r="B201" s="37"/>
      <c r="C201" s="234" t="s">
        <v>302</v>
      </c>
      <c r="D201" s="234" t="s">
        <v>126</v>
      </c>
      <c r="E201" s="235" t="s">
        <v>303</v>
      </c>
      <c r="F201" s="236" t="s">
        <v>304</v>
      </c>
      <c r="G201" s="237" t="s">
        <v>129</v>
      </c>
      <c r="H201" s="238">
        <v>1500</v>
      </c>
      <c r="I201" s="239"/>
      <c r="J201" s="240">
        <f>ROUND(I201*H201,0)</f>
        <v>0</v>
      </c>
      <c r="K201" s="241"/>
      <c r="L201" s="42"/>
      <c r="M201" s="242" t="s">
        <v>1</v>
      </c>
      <c r="N201" s="243" t="s">
        <v>42</v>
      </c>
      <c r="O201" s="89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46" t="s">
        <v>130</v>
      </c>
      <c r="AT201" s="246" t="s">
        <v>126</v>
      </c>
      <c r="AU201" s="246" t="s">
        <v>86</v>
      </c>
      <c r="AY201" s="15" t="s">
        <v>124</v>
      </c>
      <c r="BE201" s="247">
        <f>IF(N201="základní",J201,0)</f>
        <v>0</v>
      </c>
      <c r="BF201" s="247">
        <f>IF(N201="snížená",J201,0)</f>
        <v>0</v>
      </c>
      <c r="BG201" s="247">
        <f>IF(N201="zákl. přenesená",J201,0)</f>
        <v>0</v>
      </c>
      <c r="BH201" s="247">
        <f>IF(N201="sníž. přenesená",J201,0)</f>
        <v>0</v>
      </c>
      <c r="BI201" s="247">
        <f>IF(N201="nulová",J201,0)</f>
        <v>0</v>
      </c>
      <c r="BJ201" s="15" t="s">
        <v>8</v>
      </c>
      <c r="BK201" s="247">
        <f>ROUND(I201*H201,0)</f>
        <v>0</v>
      </c>
      <c r="BL201" s="15" t="s">
        <v>130</v>
      </c>
      <c r="BM201" s="246" t="s">
        <v>305</v>
      </c>
    </row>
    <row r="202" spans="1:51" s="13" customFormat="1" ht="12">
      <c r="A202" s="13"/>
      <c r="B202" s="248"/>
      <c r="C202" s="249"/>
      <c r="D202" s="250" t="s">
        <v>132</v>
      </c>
      <c r="E202" s="251" t="s">
        <v>1</v>
      </c>
      <c r="F202" s="252" t="s">
        <v>230</v>
      </c>
      <c r="G202" s="249"/>
      <c r="H202" s="253">
        <v>1500</v>
      </c>
      <c r="I202" s="254"/>
      <c r="J202" s="249"/>
      <c r="K202" s="249"/>
      <c r="L202" s="255"/>
      <c r="M202" s="256"/>
      <c r="N202" s="257"/>
      <c r="O202" s="257"/>
      <c r="P202" s="257"/>
      <c r="Q202" s="257"/>
      <c r="R202" s="257"/>
      <c r="S202" s="257"/>
      <c r="T202" s="25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9" t="s">
        <v>132</v>
      </c>
      <c r="AU202" s="259" t="s">
        <v>86</v>
      </c>
      <c r="AV202" s="13" t="s">
        <v>86</v>
      </c>
      <c r="AW202" s="13" t="s">
        <v>31</v>
      </c>
      <c r="AX202" s="13" t="s">
        <v>77</v>
      </c>
      <c r="AY202" s="259" t="s">
        <v>124</v>
      </c>
    </row>
    <row r="203" spans="1:65" s="2" customFormat="1" ht="21.75" customHeight="1">
      <c r="A203" s="36"/>
      <c r="B203" s="37"/>
      <c r="C203" s="234" t="s">
        <v>306</v>
      </c>
      <c r="D203" s="234" t="s">
        <v>126</v>
      </c>
      <c r="E203" s="235" t="s">
        <v>307</v>
      </c>
      <c r="F203" s="236" t="s">
        <v>308</v>
      </c>
      <c r="G203" s="237" t="s">
        <v>129</v>
      </c>
      <c r="H203" s="238">
        <v>1500</v>
      </c>
      <c r="I203" s="239"/>
      <c r="J203" s="240">
        <f>ROUND(I203*H203,0)</f>
        <v>0</v>
      </c>
      <c r="K203" s="241"/>
      <c r="L203" s="42"/>
      <c r="M203" s="242" t="s">
        <v>1</v>
      </c>
      <c r="N203" s="243" t="s">
        <v>42</v>
      </c>
      <c r="O203" s="89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46" t="s">
        <v>130</v>
      </c>
      <c r="AT203" s="246" t="s">
        <v>126</v>
      </c>
      <c r="AU203" s="246" t="s">
        <v>86</v>
      </c>
      <c r="AY203" s="15" t="s">
        <v>124</v>
      </c>
      <c r="BE203" s="247">
        <f>IF(N203="základní",J203,0)</f>
        <v>0</v>
      </c>
      <c r="BF203" s="247">
        <f>IF(N203="snížená",J203,0)</f>
        <v>0</v>
      </c>
      <c r="BG203" s="247">
        <f>IF(N203="zákl. přenesená",J203,0)</f>
        <v>0</v>
      </c>
      <c r="BH203" s="247">
        <f>IF(N203="sníž. přenesená",J203,0)</f>
        <v>0</v>
      </c>
      <c r="BI203" s="247">
        <f>IF(N203="nulová",J203,0)</f>
        <v>0</v>
      </c>
      <c r="BJ203" s="15" t="s">
        <v>8</v>
      </c>
      <c r="BK203" s="247">
        <f>ROUND(I203*H203,0)</f>
        <v>0</v>
      </c>
      <c r="BL203" s="15" t="s">
        <v>130</v>
      </c>
      <c r="BM203" s="246" t="s">
        <v>309</v>
      </c>
    </row>
    <row r="204" spans="1:51" s="13" customFormat="1" ht="12">
      <c r="A204" s="13"/>
      <c r="B204" s="248"/>
      <c r="C204" s="249"/>
      <c r="D204" s="250" t="s">
        <v>132</v>
      </c>
      <c r="E204" s="251" t="s">
        <v>1</v>
      </c>
      <c r="F204" s="252" t="s">
        <v>230</v>
      </c>
      <c r="G204" s="249"/>
      <c r="H204" s="253">
        <v>1500</v>
      </c>
      <c r="I204" s="254"/>
      <c r="J204" s="249"/>
      <c r="K204" s="249"/>
      <c r="L204" s="255"/>
      <c r="M204" s="256"/>
      <c r="N204" s="257"/>
      <c r="O204" s="257"/>
      <c r="P204" s="257"/>
      <c r="Q204" s="257"/>
      <c r="R204" s="257"/>
      <c r="S204" s="257"/>
      <c r="T204" s="25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9" t="s">
        <v>132</v>
      </c>
      <c r="AU204" s="259" t="s">
        <v>86</v>
      </c>
      <c r="AV204" s="13" t="s">
        <v>86</v>
      </c>
      <c r="AW204" s="13" t="s">
        <v>31</v>
      </c>
      <c r="AX204" s="13" t="s">
        <v>77</v>
      </c>
      <c r="AY204" s="259" t="s">
        <v>124</v>
      </c>
    </row>
    <row r="205" spans="1:65" s="2" customFormat="1" ht="21.75" customHeight="1">
      <c r="A205" s="36"/>
      <c r="B205" s="37"/>
      <c r="C205" s="234" t="s">
        <v>310</v>
      </c>
      <c r="D205" s="234" t="s">
        <v>126</v>
      </c>
      <c r="E205" s="235" t="s">
        <v>311</v>
      </c>
      <c r="F205" s="236" t="s">
        <v>312</v>
      </c>
      <c r="G205" s="237" t="s">
        <v>129</v>
      </c>
      <c r="H205" s="238">
        <v>1500</v>
      </c>
      <c r="I205" s="239"/>
      <c r="J205" s="240">
        <f>ROUND(I205*H205,0)</f>
        <v>0</v>
      </c>
      <c r="K205" s="241"/>
      <c r="L205" s="42"/>
      <c r="M205" s="242" t="s">
        <v>1</v>
      </c>
      <c r="N205" s="243" t="s">
        <v>42</v>
      </c>
      <c r="O205" s="89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46" t="s">
        <v>130</v>
      </c>
      <c r="AT205" s="246" t="s">
        <v>126</v>
      </c>
      <c r="AU205" s="246" t="s">
        <v>86</v>
      </c>
      <c r="AY205" s="15" t="s">
        <v>124</v>
      </c>
      <c r="BE205" s="247">
        <f>IF(N205="základní",J205,0)</f>
        <v>0</v>
      </c>
      <c r="BF205" s="247">
        <f>IF(N205="snížená",J205,0)</f>
        <v>0</v>
      </c>
      <c r="BG205" s="247">
        <f>IF(N205="zákl. přenesená",J205,0)</f>
        <v>0</v>
      </c>
      <c r="BH205" s="247">
        <f>IF(N205="sníž. přenesená",J205,0)</f>
        <v>0</v>
      </c>
      <c r="BI205" s="247">
        <f>IF(N205="nulová",J205,0)</f>
        <v>0</v>
      </c>
      <c r="BJ205" s="15" t="s">
        <v>8</v>
      </c>
      <c r="BK205" s="247">
        <f>ROUND(I205*H205,0)</f>
        <v>0</v>
      </c>
      <c r="BL205" s="15" t="s">
        <v>130</v>
      </c>
      <c r="BM205" s="246" t="s">
        <v>313</v>
      </c>
    </row>
    <row r="206" spans="1:51" s="13" customFormat="1" ht="12">
      <c r="A206" s="13"/>
      <c r="B206" s="248"/>
      <c r="C206" s="249"/>
      <c r="D206" s="250" t="s">
        <v>132</v>
      </c>
      <c r="E206" s="251" t="s">
        <v>1</v>
      </c>
      <c r="F206" s="252" t="s">
        <v>230</v>
      </c>
      <c r="G206" s="249"/>
      <c r="H206" s="253">
        <v>1500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9" t="s">
        <v>132</v>
      </c>
      <c r="AU206" s="259" t="s">
        <v>86</v>
      </c>
      <c r="AV206" s="13" t="s">
        <v>86</v>
      </c>
      <c r="AW206" s="13" t="s">
        <v>31</v>
      </c>
      <c r="AX206" s="13" t="s">
        <v>77</v>
      </c>
      <c r="AY206" s="259" t="s">
        <v>124</v>
      </c>
    </row>
    <row r="207" spans="1:63" s="12" customFormat="1" ht="22.8" customHeight="1">
      <c r="A207" s="12"/>
      <c r="B207" s="218"/>
      <c r="C207" s="219"/>
      <c r="D207" s="220" t="s">
        <v>76</v>
      </c>
      <c r="E207" s="232" t="s">
        <v>162</v>
      </c>
      <c r="F207" s="232" t="s">
        <v>314</v>
      </c>
      <c r="G207" s="219"/>
      <c r="H207" s="219"/>
      <c r="I207" s="222"/>
      <c r="J207" s="233">
        <f>BK207</f>
        <v>0</v>
      </c>
      <c r="K207" s="219"/>
      <c r="L207" s="224"/>
      <c r="M207" s="225"/>
      <c r="N207" s="226"/>
      <c r="O207" s="226"/>
      <c r="P207" s="227">
        <f>SUM(P208:P229)</f>
        <v>0</v>
      </c>
      <c r="Q207" s="226"/>
      <c r="R207" s="227">
        <f>SUM(R208:R229)</f>
        <v>3.8516699999999995</v>
      </c>
      <c r="S207" s="226"/>
      <c r="T207" s="228">
        <f>SUM(T208:T229)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9" t="s">
        <v>8</v>
      </c>
      <c r="AT207" s="230" t="s">
        <v>76</v>
      </c>
      <c r="AU207" s="230" t="s">
        <v>8</v>
      </c>
      <c r="AY207" s="229" t="s">
        <v>124</v>
      </c>
      <c r="BK207" s="231">
        <f>SUM(BK208:BK229)</f>
        <v>0</v>
      </c>
    </row>
    <row r="208" spans="1:65" s="2" customFormat="1" ht="21.75" customHeight="1">
      <c r="A208" s="36"/>
      <c r="B208" s="37"/>
      <c r="C208" s="234" t="s">
        <v>315</v>
      </c>
      <c r="D208" s="234" t="s">
        <v>126</v>
      </c>
      <c r="E208" s="235" t="s">
        <v>316</v>
      </c>
      <c r="F208" s="236" t="s">
        <v>317</v>
      </c>
      <c r="G208" s="237" t="s">
        <v>144</v>
      </c>
      <c r="H208" s="238">
        <v>50</v>
      </c>
      <c r="I208" s="239"/>
      <c r="J208" s="240">
        <f>ROUND(I208*H208,0)</f>
        <v>0</v>
      </c>
      <c r="K208" s="241"/>
      <c r="L208" s="42"/>
      <c r="M208" s="242" t="s">
        <v>1</v>
      </c>
      <c r="N208" s="243" t="s">
        <v>42</v>
      </c>
      <c r="O208" s="89"/>
      <c r="P208" s="244">
        <f>O208*H208</f>
        <v>0</v>
      </c>
      <c r="Q208" s="244">
        <v>1E-05</v>
      </c>
      <c r="R208" s="244">
        <f>Q208*H208</f>
        <v>0.0005</v>
      </c>
      <c r="S208" s="244">
        <v>0</v>
      </c>
      <c r="T208" s="245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46" t="s">
        <v>130</v>
      </c>
      <c r="AT208" s="246" t="s">
        <v>126</v>
      </c>
      <c r="AU208" s="246" t="s">
        <v>86</v>
      </c>
      <c r="AY208" s="15" t="s">
        <v>124</v>
      </c>
      <c r="BE208" s="247">
        <f>IF(N208="základní",J208,0)</f>
        <v>0</v>
      </c>
      <c r="BF208" s="247">
        <f>IF(N208="snížená",J208,0)</f>
        <v>0</v>
      </c>
      <c r="BG208" s="247">
        <f>IF(N208="zákl. přenesená",J208,0)</f>
        <v>0</v>
      </c>
      <c r="BH208" s="247">
        <f>IF(N208="sníž. přenesená",J208,0)</f>
        <v>0</v>
      </c>
      <c r="BI208" s="247">
        <f>IF(N208="nulová",J208,0)</f>
        <v>0</v>
      </c>
      <c r="BJ208" s="15" t="s">
        <v>8</v>
      </c>
      <c r="BK208" s="247">
        <f>ROUND(I208*H208,0)</f>
        <v>0</v>
      </c>
      <c r="BL208" s="15" t="s">
        <v>130</v>
      </c>
      <c r="BM208" s="246" t="s">
        <v>318</v>
      </c>
    </row>
    <row r="209" spans="1:65" s="2" customFormat="1" ht="21.75" customHeight="1">
      <c r="A209" s="36"/>
      <c r="B209" s="37"/>
      <c r="C209" s="260" t="s">
        <v>319</v>
      </c>
      <c r="D209" s="260" t="s">
        <v>222</v>
      </c>
      <c r="E209" s="261" t="s">
        <v>320</v>
      </c>
      <c r="F209" s="262" t="s">
        <v>321</v>
      </c>
      <c r="G209" s="263" t="s">
        <v>144</v>
      </c>
      <c r="H209" s="264">
        <v>54</v>
      </c>
      <c r="I209" s="265"/>
      <c r="J209" s="266">
        <f>ROUND(I209*H209,0)</f>
        <v>0</v>
      </c>
      <c r="K209" s="267"/>
      <c r="L209" s="268"/>
      <c r="M209" s="269" t="s">
        <v>1</v>
      </c>
      <c r="N209" s="270" t="s">
        <v>42</v>
      </c>
      <c r="O209" s="89"/>
      <c r="P209" s="244">
        <f>O209*H209</f>
        <v>0</v>
      </c>
      <c r="Q209" s="244">
        <v>0.00022</v>
      </c>
      <c r="R209" s="244">
        <f>Q209*H209</f>
        <v>0.01188</v>
      </c>
      <c r="S209" s="244">
        <v>0</v>
      </c>
      <c r="T209" s="245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46" t="s">
        <v>162</v>
      </c>
      <c r="AT209" s="246" t="s">
        <v>222</v>
      </c>
      <c r="AU209" s="246" t="s">
        <v>86</v>
      </c>
      <c r="AY209" s="15" t="s">
        <v>124</v>
      </c>
      <c r="BE209" s="247">
        <f>IF(N209="základní",J209,0)</f>
        <v>0</v>
      </c>
      <c r="BF209" s="247">
        <f>IF(N209="snížená",J209,0)</f>
        <v>0</v>
      </c>
      <c r="BG209" s="247">
        <f>IF(N209="zákl. přenesená",J209,0)</f>
        <v>0</v>
      </c>
      <c r="BH209" s="247">
        <f>IF(N209="sníž. přenesená",J209,0)</f>
        <v>0</v>
      </c>
      <c r="BI209" s="247">
        <f>IF(N209="nulová",J209,0)</f>
        <v>0</v>
      </c>
      <c r="BJ209" s="15" t="s">
        <v>8</v>
      </c>
      <c r="BK209" s="247">
        <f>ROUND(I209*H209,0)</f>
        <v>0</v>
      </c>
      <c r="BL209" s="15" t="s">
        <v>130</v>
      </c>
      <c r="BM209" s="246" t="s">
        <v>322</v>
      </c>
    </row>
    <row r="210" spans="1:65" s="2" customFormat="1" ht="21.75" customHeight="1">
      <c r="A210" s="36"/>
      <c r="B210" s="37"/>
      <c r="C210" s="234" t="s">
        <v>323</v>
      </c>
      <c r="D210" s="234" t="s">
        <v>126</v>
      </c>
      <c r="E210" s="235" t="s">
        <v>324</v>
      </c>
      <c r="F210" s="236" t="s">
        <v>325</v>
      </c>
      <c r="G210" s="237" t="s">
        <v>144</v>
      </c>
      <c r="H210" s="238">
        <v>31</v>
      </c>
      <c r="I210" s="239"/>
      <c r="J210" s="240">
        <f>ROUND(I210*H210,0)</f>
        <v>0</v>
      </c>
      <c r="K210" s="241"/>
      <c r="L210" s="42"/>
      <c r="M210" s="242" t="s">
        <v>1</v>
      </c>
      <c r="N210" s="243" t="s">
        <v>42</v>
      </c>
      <c r="O210" s="89"/>
      <c r="P210" s="244">
        <f>O210*H210</f>
        <v>0</v>
      </c>
      <c r="Q210" s="244">
        <v>0.00268</v>
      </c>
      <c r="R210" s="244">
        <f>Q210*H210</f>
        <v>0.08308</v>
      </c>
      <c r="S210" s="244">
        <v>0</v>
      </c>
      <c r="T210" s="245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46" t="s">
        <v>130</v>
      </c>
      <c r="AT210" s="246" t="s">
        <v>126</v>
      </c>
      <c r="AU210" s="246" t="s">
        <v>86</v>
      </c>
      <c r="AY210" s="15" t="s">
        <v>124</v>
      </c>
      <c r="BE210" s="247">
        <f>IF(N210="základní",J210,0)</f>
        <v>0</v>
      </c>
      <c r="BF210" s="247">
        <f>IF(N210="snížená",J210,0)</f>
        <v>0</v>
      </c>
      <c r="BG210" s="247">
        <f>IF(N210="zákl. přenesená",J210,0)</f>
        <v>0</v>
      </c>
      <c r="BH210" s="247">
        <f>IF(N210="sníž. přenesená",J210,0)</f>
        <v>0</v>
      </c>
      <c r="BI210" s="247">
        <f>IF(N210="nulová",J210,0)</f>
        <v>0</v>
      </c>
      <c r="BJ210" s="15" t="s">
        <v>8</v>
      </c>
      <c r="BK210" s="247">
        <f>ROUND(I210*H210,0)</f>
        <v>0</v>
      </c>
      <c r="BL210" s="15" t="s">
        <v>130</v>
      </c>
      <c r="BM210" s="246" t="s">
        <v>326</v>
      </c>
    </row>
    <row r="211" spans="1:51" s="13" customFormat="1" ht="12">
      <c r="A211" s="13"/>
      <c r="B211" s="248"/>
      <c r="C211" s="249"/>
      <c r="D211" s="250" t="s">
        <v>132</v>
      </c>
      <c r="E211" s="251" t="s">
        <v>1</v>
      </c>
      <c r="F211" s="252" t="s">
        <v>327</v>
      </c>
      <c r="G211" s="249"/>
      <c r="H211" s="253">
        <v>31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9" t="s">
        <v>132</v>
      </c>
      <c r="AU211" s="259" t="s">
        <v>86</v>
      </c>
      <c r="AV211" s="13" t="s">
        <v>86</v>
      </c>
      <c r="AW211" s="13" t="s">
        <v>31</v>
      </c>
      <c r="AX211" s="13" t="s">
        <v>77</v>
      </c>
      <c r="AY211" s="259" t="s">
        <v>124</v>
      </c>
    </row>
    <row r="212" spans="1:65" s="2" customFormat="1" ht="21.75" customHeight="1">
      <c r="A212" s="36"/>
      <c r="B212" s="37"/>
      <c r="C212" s="234" t="s">
        <v>328</v>
      </c>
      <c r="D212" s="234" t="s">
        <v>126</v>
      </c>
      <c r="E212" s="235" t="s">
        <v>329</v>
      </c>
      <c r="F212" s="236" t="s">
        <v>330</v>
      </c>
      <c r="G212" s="237" t="s">
        <v>331</v>
      </c>
      <c r="H212" s="238">
        <v>1</v>
      </c>
      <c r="I212" s="239"/>
      <c r="J212" s="240">
        <f>ROUND(I212*H212,0)</f>
        <v>0</v>
      </c>
      <c r="K212" s="241"/>
      <c r="L212" s="42"/>
      <c r="M212" s="242" t="s">
        <v>1</v>
      </c>
      <c r="N212" s="243" t="s">
        <v>42</v>
      </c>
      <c r="O212" s="89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46" t="s">
        <v>130</v>
      </c>
      <c r="AT212" s="246" t="s">
        <v>126</v>
      </c>
      <c r="AU212" s="246" t="s">
        <v>86</v>
      </c>
      <c r="AY212" s="15" t="s">
        <v>124</v>
      </c>
      <c r="BE212" s="247">
        <f>IF(N212="základní",J212,0)</f>
        <v>0</v>
      </c>
      <c r="BF212" s="247">
        <f>IF(N212="snížená",J212,0)</f>
        <v>0</v>
      </c>
      <c r="BG212" s="247">
        <f>IF(N212="zákl. přenesená",J212,0)</f>
        <v>0</v>
      </c>
      <c r="BH212" s="247">
        <f>IF(N212="sníž. přenesená",J212,0)</f>
        <v>0</v>
      </c>
      <c r="BI212" s="247">
        <f>IF(N212="nulová",J212,0)</f>
        <v>0</v>
      </c>
      <c r="BJ212" s="15" t="s">
        <v>8</v>
      </c>
      <c r="BK212" s="247">
        <f>ROUND(I212*H212,0)</f>
        <v>0</v>
      </c>
      <c r="BL212" s="15" t="s">
        <v>130</v>
      </c>
      <c r="BM212" s="246" t="s">
        <v>332</v>
      </c>
    </row>
    <row r="213" spans="1:65" s="2" customFormat="1" ht="16.5" customHeight="1">
      <c r="A213" s="36"/>
      <c r="B213" s="37"/>
      <c r="C213" s="260" t="s">
        <v>333</v>
      </c>
      <c r="D213" s="260" t="s">
        <v>222</v>
      </c>
      <c r="E213" s="261" t="s">
        <v>334</v>
      </c>
      <c r="F213" s="262" t="s">
        <v>335</v>
      </c>
      <c r="G213" s="263" t="s">
        <v>331</v>
      </c>
      <c r="H213" s="264">
        <v>1</v>
      </c>
      <c r="I213" s="265"/>
      <c r="J213" s="266">
        <f>ROUND(I213*H213,0)</f>
        <v>0</v>
      </c>
      <c r="K213" s="267"/>
      <c r="L213" s="268"/>
      <c r="M213" s="269" t="s">
        <v>1</v>
      </c>
      <c r="N213" s="270" t="s">
        <v>42</v>
      </c>
      <c r="O213" s="89"/>
      <c r="P213" s="244">
        <f>O213*H213</f>
        <v>0</v>
      </c>
      <c r="Q213" s="244">
        <v>0.00064</v>
      </c>
      <c r="R213" s="244">
        <f>Q213*H213</f>
        <v>0.00064</v>
      </c>
      <c r="S213" s="244">
        <v>0</v>
      </c>
      <c r="T213" s="245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46" t="s">
        <v>162</v>
      </c>
      <c r="AT213" s="246" t="s">
        <v>222</v>
      </c>
      <c r="AU213" s="246" t="s">
        <v>86</v>
      </c>
      <c r="AY213" s="15" t="s">
        <v>124</v>
      </c>
      <c r="BE213" s="247">
        <f>IF(N213="základní",J213,0)</f>
        <v>0</v>
      </c>
      <c r="BF213" s="247">
        <f>IF(N213="snížená",J213,0)</f>
        <v>0</v>
      </c>
      <c r="BG213" s="247">
        <f>IF(N213="zákl. přenesená",J213,0)</f>
        <v>0</v>
      </c>
      <c r="BH213" s="247">
        <f>IF(N213="sníž. přenesená",J213,0)</f>
        <v>0</v>
      </c>
      <c r="BI213" s="247">
        <f>IF(N213="nulová",J213,0)</f>
        <v>0</v>
      </c>
      <c r="BJ213" s="15" t="s">
        <v>8</v>
      </c>
      <c r="BK213" s="247">
        <f>ROUND(I213*H213,0)</f>
        <v>0</v>
      </c>
      <c r="BL213" s="15" t="s">
        <v>130</v>
      </c>
      <c r="BM213" s="246" t="s">
        <v>336</v>
      </c>
    </row>
    <row r="214" spans="1:65" s="2" customFormat="1" ht="21.75" customHeight="1">
      <c r="A214" s="36"/>
      <c r="B214" s="37"/>
      <c r="C214" s="234" t="s">
        <v>337</v>
      </c>
      <c r="D214" s="234" t="s">
        <v>126</v>
      </c>
      <c r="E214" s="235" t="s">
        <v>338</v>
      </c>
      <c r="F214" s="236" t="s">
        <v>339</v>
      </c>
      <c r="G214" s="237" t="s">
        <v>331</v>
      </c>
      <c r="H214" s="238">
        <v>2</v>
      </c>
      <c r="I214" s="239"/>
      <c r="J214" s="240">
        <f>ROUND(I214*H214,0)</f>
        <v>0</v>
      </c>
      <c r="K214" s="241"/>
      <c r="L214" s="42"/>
      <c r="M214" s="242" t="s">
        <v>1</v>
      </c>
      <c r="N214" s="243" t="s">
        <v>42</v>
      </c>
      <c r="O214" s="89"/>
      <c r="P214" s="244">
        <f>O214*H214</f>
        <v>0</v>
      </c>
      <c r="Q214" s="244">
        <v>1E-05</v>
      </c>
      <c r="R214" s="244">
        <f>Q214*H214</f>
        <v>2E-05</v>
      </c>
      <c r="S214" s="244">
        <v>0</v>
      </c>
      <c r="T214" s="245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46" t="s">
        <v>130</v>
      </c>
      <c r="AT214" s="246" t="s">
        <v>126</v>
      </c>
      <c r="AU214" s="246" t="s">
        <v>86</v>
      </c>
      <c r="AY214" s="15" t="s">
        <v>124</v>
      </c>
      <c r="BE214" s="247">
        <f>IF(N214="základní",J214,0)</f>
        <v>0</v>
      </c>
      <c r="BF214" s="247">
        <f>IF(N214="snížená",J214,0)</f>
        <v>0</v>
      </c>
      <c r="BG214" s="247">
        <f>IF(N214="zákl. přenesená",J214,0)</f>
        <v>0</v>
      </c>
      <c r="BH214" s="247">
        <f>IF(N214="sníž. přenesená",J214,0)</f>
        <v>0</v>
      </c>
      <c r="BI214" s="247">
        <f>IF(N214="nulová",J214,0)</f>
        <v>0</v>
      </c>
      <c r="BJ214" s="15" t="s">
        <v>8</v>
      </c>
      <c r="BK214" s="247">
        <f>ROUND(I214*H214,0)</f>
        <v>0</v>
      </c>
      <c r="BL214" s="15" t="s">
        <v>130</v>
      </c>
      <c r="BM214" s="246" t="s">
        <v>340</v>
      </c>
    </row>
    <row r="215" spans="1:65" s="2" customFormat="1" ht="21.75" customHeight="1">
      <c r="A215" s="36"/>
      <c r="B215" s="37"/>
      <c r="C215" s="260" t="s">
        <v>341</v>
      </c>
      <c r="D215" s="260" t="s">
        <v>222</v>
      </c>
      <c r="E215" s="261" t="s">
        <v>342</v>
      </c>
      <c r="F215" s="262" t="s">
        <v>343</v>
      </c>
      <c r="G215" s="263" t="s">
        <v>331</v>
      </c>
      <c r="H215" s="264">
        <v>2</v>
      </c>
      <c r="I215" s="265"/>
      <c r="J215" s="266">
        <f>ROUND(I215*H215,0)</f>
        <v>0</v>
      </c>
      <c r="K215" s="267"/>
      <c r="L215" s="268"/>
      <c r="M215" s="269" t="s">
        <v>1</v>
      </c>
      <c r="N215" s="270" t="s">
        <v>42</v>
      </c>
      <c r="O215" s="89"/>
      <c r="P215" s="244">
        <f>O215*H215</f>
        <v>0</v>
      </c>
      <c r="Q215" s="244">
        <v>0.00194</v>
      </c>
      <c r="R215" s="244">
        <f>Q215*H215</f>
        <v>0.00388</v>
      </c>
      <c r="S215" s="244">
        <v>0</v>
      </c>
      <c r="T215" s="245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46" t="s">
        <v>162</v>
      </c>
      <c r="AT215" s="246" t="s">
        <v>222</v>
      </c>
      <c r="AU215" s="246" t="s">
        <v>86</v>
      </c>
      <c r="AY215" s="15" t="s">
        <v>124</v>
      </c>
      <c r="BE215" s="247">
        <f>IF(N215="základní",J215,0)</f>
        <v>0</v>
      </c>
      <c r="BF215" s="247">
        <f>IF(N215="snížená",J215,0)</f>
        <v>0</v>
      </c>
      <c r="BG215" s="247">
        <f>IF(N215="zákl. přenesená",J215,0)</f>
        <v>0</v>
      </c>
      <c r="BH215" s="247">
        <f>IF(N215="sníž. přenesená",J215,0)</f>
        <v>0</v>
      </c>
      <c r="BI215" s="247">
        <f>IF(N215="nulová",J215,0)</f>
        <v>0</v>
      </c>
      <c r="BJ215" s="15" t="s">
        <v>8</v>
      </c>
      <c r="BK215" s="247">
        <f>ROUND(I215*H215,0)</f>
        <v>0</v>
      </c>
      <c r="BL215" s="15" t="s">
        <v>130</v>
      </c>
      <c r="BM215" s="246" t="s">
        <v>344</v>
      </c>
    </row>
    <row r="216" spans="1:65" s="2" customFormat="1" ht="21.75" customHeight="1">
      <c r="A216" s="36"/>
      <c r="B216" s="37"/>
      <c r="C216" s="234" t="s">
        <v>345</v>
      </c>
      <c r="D216" s="234" t="s">
        <v>126</v>
      </c>
      <c r="E216" s="235" t="s">
        <v>346</v>
      </c>
      <c r="F216" s="236" t="s">
        <v>347</v>
      </c>
      <c r="G216" s="237" t="s">
        <v>331</v>
      </c>
      <c r="H216" s="238">
        <v>4</v>
      </c>
      <c r="I216" s="239"/>
      <c r="J216" s="240">
        <f>ROUND(I216*H216,0)</f>
        <v>0</v>
      </c>
      <c r="K216" s="241"/>
      <c r="L216" s="42"/>
      <c r="M216" s="242" t="s">
        <v>1</v>
      </c>
      <c r="N216" s="243" t="s">
        <v>42</v>
      </c>
      <c r="O216" s="89"/>
      <c r="P216" s="244">
        <f>O216*H216</f>
        <v>0</v>
      </c>
      <c r="Q216" s="244">
        <v>0.3409</v>
      </c>
      <c r="R216" s="244">
        <f>Q216*H216</f>
        <v>1.3636</v>
      </c>
      <c r="S216" s="244">
        <v>0</v>
      </c>
      <c r="T216" s="245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46" t="s">
        <v>130</v>
      </c>
      <c r="AT216" s="246" t="s">
        <v>126</v>
      </c>
      <c r="AU216" s="246" t="s">
        <v>86</v>
      </c>
      <c r="AY216" s="15" t="s">
        <v>124</v>
      </c>
      <c r="BE216" s="247">
        <f>IF(N216="základní",J216,0)</f>
        <v>0</v>
      </c>
      <c r="BF216" s="247">
        <f>IF(N216="snížená",J216,0)</f>
        <v>0</v>
      </c>
      <c r="BG216" s="247">
        <f>IF(N216="zákl. přenesená",J216,0)</f>
        <v>0</v>
      </c>
      <c r="BH216" s="247">
        <f>IF(N216="sníž. přenesená",J216,0)</f>
        <v>0</v>
      </c>
      <c r="BI216" s="247">
        <f>IF(N216="nulová",J216,0)</f>
        <v>0</v>
      </c>
      <c r="BJ216" s="15" t="s">
        <v>8</v>
      </c>
      <c r="BK216" s="247">
        <f>ROUND(I216*H216,0)</f>
        <v>0</v>
      </c>
      <c r="BL216" s="15" t="s">
        <v>130</v>
      </c>
      <c r="BM216" s="246" t="s">
        <v>348</v>
      </c>
    </row>
    <row r="217" spans="1:65" s="2" customFormat="1" ht="21.75" customHeight="1">
      <c r="A217" s="36"/>
      <c r="B217" s="37"/>
      <c r="C217" s="260" t="s">
        <v>349</v>
      </c>
      <c r="D217" s="260" t="s">
        <v>222</v>
      </c>
      <c r="E217" s="261" t="s">
        <v>350</v>
      </c>
      <c r="F217" s="262" t="s">
        <v>351</v>
      </c>
      <c r="G217" s="263" t="s">
        <v>331</v>
      </c>
      <c r="H217" s="264">
        <v>4.04</v>
      </c>
      <c r="I217" s="265"/>
      <c r="J217" s="266">
        <f>ROUND(I217*H217,0)</f>
        <v>0</v>
      </c>
      <c r="K217" s="267"/>
      <c r="L217" s="268"/>
      <c r="M217" s="269" t="s">
        <v>1</v>
      </c>
      <c r="N217" s="270" t="s">
        <v>42</v>
      </c>
      <c r="O217" s="89"/>
      <c r="P217" s="244">
        <f>O217*H217</f>
        <v>0</v>
      </c>
      <c r="Q217" s="244">
        <v>0.027</v>
      </c>
      <c r="R217" s="244">
        <f>Q217*H217</f>
        <v>0.10908</v>
      </c>
      <c r="S217" s="244">
        <v>0</v>
      </c>
      <c r="T217" s="245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46" t="s">
        <v>162</v>
      </c>
      <c r="AT217" s="246" t="s">
        <v>222</v>
      </c>
      <c r="AU217" s="246" t="s">
        <v>86</v>
      </c>
      <c r="AY217" s="15" t="s">
        <v>124</v>
      </c>
      <c r="BE217" s="247">
        <f>IF(N217="základní",J217,0)</f>
        <v>0</v>
      </c>
      <c r="BF217" s="247">
        <f>IF(N217="snížená",J217,0)</f>
        <v>0</v>
      </c>
      <c r="BG217" s="247">
        <f>IF(N217="zákl. přenesená",J217,0)</f>
        <v>0</v>
      </c>
      <c r="BH217" s="247">
        <f>IF(N217="sníž. přenesená",J217,0)</f>
        <v>0</v>
      </c>
      <c r="BI217" s="247">
        <f>IF(N217="nulová",J217,0)</f>
        <v>0</v>
      </c>
      <c r="BJ217" s="15" t="s">
        <v>8</v>
      </c>
      <c r="BK217" s="247">
        <f>ROUND(I217*H217,0)</f>
        <v>0</v>
      </c>
      <c r="BL217" s="15" t="s">
        <v>130</v>
      </c>
      <c r="BM217" s="246" t="s">
        <v>352</v>
      </c>
    </row>
    <row r="218" spans="1:65" s="2" customFormat="1" ht="21.75" customHeight="1">
      <c r="A218" s="36"/>
      <c r="B218" s="37"/>
      <c r="C218" s="260" t="s">
        <v>353</v>
      </c>
      <c r="D218" s="260" t="s">
        <v>222</v>
      </c>
      <c r="E218" s="261" t="s">
        <v>354</v>
      </c>
      <c r="F218" s="262" t="s">
        <v>355</v>
      </c>
      <c r="G218" s="263" t="s">
        <v>331</v>
      </c>
      <c r="H218" s="264">
        <v>4.04</v>
      </c>
      <c r="I218" s="265"/>
      <c r="J218" s="266">
        <f>ROUND(I218*H218,0)</f>
        <v>0</v>
      </c>
      <c r="K218" s="267"/>
      <c r="L218" s="268"/>
      <c r="M218" s="269" t="s">
        <v>1</v>
      </c>
      <c r="N218" s="270" t="s">
        <v>42</v>
      </c>
      <c r="O218" s="89"/>
      <c r="P218" s="244">
        <f>O218*H218</f>
        <v>0</v>
      </c>
      <c r="Q218" s="244">
        <v>0.04</v>
      </c>
      <c r="R218" s="244">
        <f>Q218*H218</f>
        <v>0.1616</v>
      </c>
      <c r="S218" s="244">
        <v>0</v>
      </c>
      <c r="T218" s="245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46" t="s">
        <v>162</v>
      </c>
      <c r="AT218" s="246" t="s">
        <v>222</v>
      </c>
      <c r="AU218" s="246" t="s">
        <v>86</v>
      </c>
      <c r="AY218" s="15" t="s">
        <v>124</v>
      </c>
      <c r="BE218" s="247">
        <f>IF(N218="základní",J218,0)</f>
        <v>0</v>
      </c>
      <c r="BF218" s="247">
        <f>IF(N218="snížená",J218,0)</f>
        <v>0</v>
      </c>
      <c r="BG218" s="247">
        <f>IF(N218="zákl. přenesená",J218,0)</f>
        <v>0</v>
      </c>
      <c r="BH218" s="247">
        <f>IF(N218="sníž. přenesená",J218,0)</f>
        <v>0</v>
      </c>
      <c r="BI218" s="247">
        <f>IF(N218="nulová",J218,0)</f>
        <v>0</v>
      </c>
      <c r="BJ218" s="15" t="s">
        <v>8</v>
      </c>
      <c r="BK218" s="247">
        <f>ROUND(I218*H218,0)</f>
        <v>0</v>
      </c>
      <c r="BL218" s="15" t="s">
        <v>130</v>
      </c>
      <c r="BM218" s="246" t="s">
        <v>356</v>
      </c>
    </row>
    <row r="219" spans="1:65" s="2" customFormat="1" ht="21.75" customHeight="1">
      <c r="A219" s="36"/>
      <c r="B219" s="37"/>
      <c r="C219" s="260" t="s">
        <v>357</v>
      </c>
      <c r="D219" s="260" t="s">
        <v>222</v>
      </c>
      <c r="E219" s="261" t="s">
        <v>358</v>
      </c>
      <c r="F219" s="262" t="s">
        <v>359</v>
      </c>
      <c r="G219" s="263" t="s">
        <v>331</v>
      </c>
      <c r="H219" s="264">
        <v>4.04</v>
      </c>
      <c r="I219" s="265"/>
      <c r="J219" s="266">
        <f>ROUND(I219*H219,0)</f>
        <v>0</v>
      </c>
      <c r="K219" s="267"/>
      <c r="L219" s="268"/>
      <c r="M219" s="269" t="s">
        <v>1</v>
      </c>
      <c r="N219" s="270" t="s">
        <v>42</v>
      </c>
      <c r="O219" s="89"/>
      <c r="P219" s="244">
        <f>O219*H219</f>
        <v>0</v>
      </c>
      <c r="Q219" s="244">
        <v>0.04</v>
      </c>
      <c r="R219" s="244">
        <f>Q219*H219</f>
        <v>0.1616</v>
      </c>
      <c r="S219" s="244">
        <v>0</v>
      </c>
      <c r="T219" s="245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46" t="s">
        <v>162</v>
      </c>
      <c r="AT219" s="246" t="s">
        <v>222</v>
      </c>
      <c r="AU219" s="246" t="s">
        <v>86</v>
      </c>
      <c r="AY219" s="15" t="s">
        <v>124</v>
      </c>
      <c r="BE219" s="247">
        <f>IF(N219="základní",J219,0)</f>
        <v>0</v>
      </c>
      <c r="BF219" s="247">
        <f>IF(N219="snížená",J219,0)</f>
        <v>0</v>
      </c>
      <c r="BG219" s="247">
        <f>IF(N219="zákl. přenesená",J219,0)</f>
        <v>0</v>
      </c>
      <c r="BH219" s="247">
        <f>IF(N219="sníž. přenesená",J219,0)</f>
        <v>0</v>
      </c>
      <c r="BI219" s="247">
        <f>IF(N219="nulová",J219,0)</f>
        <v>0</v>
      </c>
      <c r="BJ219" s="15" t="s">
        <v>8</v>
      </c>
      <c r="BK219" s="247">
        <f>ROUND(I219*H219,0)</f>
        <v>0</v>
      </c>
      <c r="BL219" s="15" t="s">
        <v>130</v>
      </c>
      <c r="BM219" s="246" t="s">
        <v>360</v>
      </c>
    </row>
    <row r="220" spans="1:65" s="2" customFormat="1" ht="21.75" customHeight="1">
      <c r="A220" s="36"/>
      <c r="B220" s="37"/>
      <c r="C220" s="260" t="s">
        <v>361</v>
      </c>
      <c r="D220" s="260" t="s">
        <v>222</v>
      </c>
      <c r="E220" s="261" t="s">
        <v>362</v>
      </c>
      <c r="F220" s="262" t="s">
        <v>363</v>
      </c>
      <c r="G220" s="263" t="s">
        <v>331</v>
      </c>
      <c r="H220" s="264">
        <v>4.04</v>
      </c>
      <c r="I220" s="265"/>
      <c r="J220" s="266">
        <f>ROUND(I220*H220,0)</f>
        <v>0</v>
      </c>
      <c r="K220" s="267"/>
      <c r="L220" s="268"/>
      <c r="M220" s="269" t="s">
        <v>1</v>
      </c>
      <c r="N220" s="270" t="s">
        <v>42</v>
      </c>
      <c r="O220" s="89"/>
      <c r="P220" s="244">
        <f>O220*H220</f>
        <v>0</v>
      </c>
      <c r="Q220" s="244">
        <v>0.057</v>
      </c>
      <c r="R220" s="244">
        <f>Q220*H220</f>
        <v>0.23028</v>
      </c>
      <c r="S220" s="244">
        <v>0</v>
      </c>
      <c r="T220" s="245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46" t="s">
        <v>162</v>
      </c>
      <c r="AT220" s="246" t="s">
        <v>222</v>
      </c>
      <c r="AU220" s="246" t="s">
        <v>86</v>
      </c>
      <c r="AY220" s="15" t="s">
        <v>124</v>
      </c>
      <c r="BE220" s="247">
        <f>IF(N220="základní",J220,0)</f>
        <v>0</v>
      </c>
      <c r="BF220" s="247">
        <f>IF(N220="snížená",J220,0)</f>
        <v>0</v>
      </c>
      <c r="BG220" s="247">
        <f>IF(N220="zákl. přenesená",J220,0)</f>
        <v>0</v>
      </c>
      <c r="BH220" s="247">
        <f>IF(N220="sníž. přenesená",J220,0)</f>
        <v>0</v>
      </c>
      <c r="BI220" s="247">
        <f>IF(N220="nulová",J220,0)</f>
        <v>0</v>
      </c>
      <c r="BJ220" s="15" t="s">
        <v>8</v>
      </c>
      <c r="BK220" s="247">
        <f>ROUND(I220*H220,0)</f>
        <v>0</v>
      </c>
      <c r="BL220" s="15" t="s">
        <v>130</v>
      </c>
      <c r="BM220" s="246" t="s">
        <v>364</v>
      </c>
    </row>
    <row r="221" spans="1:65" s="2" customFormat="1" ht="21.75" customHeight="1">
      <c r="A221" s="36"/>
      <c r="B221" s="37"/>
      <c r="C221" s="260" t="s">
        <v>365</v>
      </c>
      <c r="D221" s="260" t="s">
        <v>222</v>
      </c>
      <c r="E221" s="261" t="s">
        <v>366</v>
      </c>
      <c r="F221" s="262" t="s">
        <v>367</v>
      </c>
      <c r="G221" s="263" t="s">
        <v>331</v>
      </c>
      <c r="H221" s="264">
        <v>4.04</v>
      </c>
      <c r="I221" s="265"/>
      <c r="J221" s="266">
        <f>ROUND(I221*H221,0)</f>
        <v>0</v>
      </c>
      <c r="K221" s="267"/>
      <c r="L221" s="268"/>
      <c r="M221" s="269" t="s">
        <v>1</v>
      </c>
      <c r="N221" s="270" t="s">
        <v>42</v>
      </c>
      <c r="O221" s="89"/>
      <c r="P221" s="244">
        <f>O221*H221</f>
        <v>0</v>
      </c>
      <c r="Q221" s="244">
        <v>0.08</v>
      </c>
      <c r="R221" s="244">
        <f>Q221*H221</f>
        <v>0.3232</v>
      </c>
      <c r="S221" s="244">
        <v>0</v>
      </c>
      <c r="T221" s="245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46" t="s">
        <v>162</v>
      </c>
      <c r="AT221" s="246" t="s">
        <v>222</v>
      </c>
      <c r="AU221" s="246" t="s">
        <v>86</v>
      </c>
      <c r="AY221" s="15" t="s">
        <v>124</v>
      </c>
      <c r="BE221" s="247">
        <f>IF(N221="základní",J221,0)</f>
        <v>0</v>
      </c>
      <c r="BF221" s="247">
        <f>IF(N221="snížená",J221,0)</f>
        <v>0</v>
      </c>
      <c r="BG221" s="247">
        <f>IF(N221="zákl. přenesená",J221,0)</f>
        <v>0</v>
      </c>
      <c r="BH221" s="247">
        <f>IF(N221="sníž. přenesená",J221,0)</f>
        <v>0</v>
      </c>
      <c r="BI221" s="247">
        <f>IF(N221="nulová",J221,0)</f>
        <v>0</v>
      </c>
      <c r="BJ221" s="15" t="s">
        <v>8</v>
      </c>
      <c r="BK221" s="247">
        <f>ROUND(I221*H221,0)</f>
        <v>0</v>
      </c>
      <c r="BL221" s="15" t="s">
        <v>130</v>
      </c>
      <c r="BM221" s="246" t="s">
        <v>368</v>
      </c>
    </row>
    <row r="222" spans="1:65" s="2" customFormat="1" ht="21.75" customHeight="1">
      <c r="A222" s="36"/>
      <c r="B222" s="37"/>
      <c r="C222" s="260" t="s">
        <v>369</v>
      </c>
      <c r="D222" s="260" t="s">
        <v>222</v>
      </c>
      <c r="E222" s="261" t="s">
        <v>370</v>
      </c>
      <c r="F222" s="262" t="s">
        <v>371</v>
      </c>
      <c r="G222" s="263" t="s">
        <v>331</v>
      </c>
      <c r="H222" s="264">
        <v>4.04</v>
      </c>
      <c r="I222" s="265"/>
      <c r="J222" s="266">
        <f>ROUND(I222*H222,0)</f>
        <v>0</v>
      </c>
      <c r="K222" s="267"/>
      <c r="L222" s="268"/>
      <c r="M222" s="269" t="s">
        <v>1</v>
      </c>
      <c r="N222" s="270" t="s">
        <v>42</v>
      </c>
      <c r="O222" s="89"/>
      <c r="P222" s="244">
        <f>O222*H222</f>
        <v>0</v>
      </c>
      <c r="Q222" s="244">
        <v>0.072</v>
      </c>
      <c r="R222" s="244">
        <f>Q222*H222</f>
        <v>0.29087999999999997</v>
      </c>
      <c r="S222" s="244">
        <v>0</v>
      </c>
      <c r="T222" s="245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46" t="s">
        <v>162</v>
      </c>
      <c r="AT222" s="246" t="s">
        <v>222</v>
      </c>
      <c r="AU222" s="246" t="s">
        <v>86</v>
      </c>
      <c r="AY222" s="15" t="s">
        <v>124</v>
      </c>
      <c r="BE222" s="247">
        <f>IF(N222="základní",J222,0)</f>
        <v>0</v>
      </c>
      <c r="BF222" s="247">
        <f>IF(N222="snížená",J222,0)</f>
        <v>0</v>
      </c>
      <c r="BG222" s="247">
        <f>IF(N222="zákl. přenesená",J222,0)</f>
        <v>0</v>
      </c>
      <c r="BH222" s="247">
        <f>IF(N222="sníž. přenesená",J222,0)</f>
        <v>0</v>
      </c>
      <c r="BI222" s="247">
        <f>IF(N222="nulová",J222,0)</f>
        <v>0</v>
      </c>
      <c r="BJ222" s="15" t="s">
        <v>8</v>
      </c>
      <c r="BK222" s="247">
        <f>ROUND(I222*H222,0)</f>
        <v>0</v>
      </c>
      <c r="BL222" s="15" t="s">
        <v>130</v>
      </c>
      <c r="BM222" s="246" t="s">
        <v>372</v>
      </c>
    </row>
    <row r="223" spans="1:65" s="2" customFormat="1" ht="21.75" customHeight="1">
      <c r="A223" s="36"/>
      <c r="B223" s="37"/>
      <c r="C223" s="234" t="s">
        <v>373</v>
      </c>
      <c r="D223" s="234" t="s">
        <v>126</v>
      </c>
      <c r="E223" s="235" t="s">
        <v>374</v>
      </c>
      <c r="F223" s="236" t="s">
        <v>375</v>
      </c>
      <c r="G223" s="237" t="s">
        <v>331</v>
      </c>
      <c r="H223" s="238">
        <v>4</v>
      </c>
      <c r="I223" s="239"/>
      <c r="J223" s="240">
        <f>ROUND(I223*H223,0)</f>
        <v>0</v>
      </c>
      <c r="K223" s="241"/>
      <c r="L223" s="42"/>
      <c r="M223" s="242" t="s">
        <v>1</v>
      </c>
      <c r="N223" s="243" t="s">
        <v>42</v>
      </c>
      <c r="O223" s="89"/>
      <c r="P223" s="244">
        <f>O223*H223</f>
        <v>0</v>
      </c>
      <c r="Q223" s="244">
        <v>0.21734</v>
      </c>
      <c r="R223" s="244">
        <f>Q223*H223</f>
        <v>0.86936</v>
      </c>
      <c r="S223" s="244">
        <v>0</v>
      </c>
      <c r="T223" s="245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46" t="s">
        <v>130</v>
      </c>
      <c r="AT223" s="246" t="s">
        <v>126</v>
      </c>
      <c r="AU223" s="246" t="s">
        <v>86</v>
      </c>
      <c r="AY223" s="15" t="s">
        <v>124</v>
      </c>
      <c r="BE223" s="247">
        <f>IF(N223="základní",J223,0)</f>
        <v>0</v>
      </c>
      <c r="BF223" s="247">
        <f>IF(N223="snížená",J223,0)</f>
        <v>0</v>
      </c>
      <c r="BG223" s="247">
        <f>IF(N223="zákl. přenesená",J223,0)</f>
        <v>0</v>
      </c>
      <c r="BH223" s="247">
        <f>IF(N223="sníž. přenesená",J223,0)</f>
        <v>0</v>
      </c>
      <c r="BI223" s="247">
        <f>IF(N223="nulová",J223,0)</f>
        <v>0</v>
      </c>
      <c r="BJ223" s="15" t="s">
        <v>8</v>
      </c>
      <c r="BK223" s="247">
        <f>ROUND(I223*H223,0)</f>
        <v>0</v>
      </c>
      <c r="BL223" s="15" t="s">
        <v>130</v>
      </c>
      <c r="BM223" s="246" t="s">
        <v>376</v>
      </c>
    </row>
    <row r="224" spans="1:65" s="2" customFormat="1" ht="16.5" customHeight="1">
      <c r="A224" s="36"/>
      <c r="B224" s="37"/>
      <c r="C224" s="260" t="s">
        <v>377</v>
      </c>
      <c r="D224" s="260" t="s">
        <v>222</v>
      </c>
      <c r="E224" s="261" t="s">
        <v>378</v>
      </c>
      <c r="F224" s="262" t="s">
        <v>379</v>
      </c>
      <c r="G224" s="263" t="s">
        <v>331</v>
      </c>
      <c r="H224" s="264">
        <v>4</v>
      </c>
      <c r="I224" s="265"/>
      <c r="J224" s="266">
        <f>ROUND(I224*H224,0)</f>
        <v>0</v>
      </c>
      <c r="K224" s="267"/>
      <c r="L224" s="268"/>
      <c r="M224" s="269" t="s">
        <v>1</v>
      </c>
      <c r="N224" s="270" t="s">
        <v>42</v>
      </c>
      <c r="O224" s="89"/>
      <c r="P224" s="244">
        <f>O224*H224</f>
        <v>0</v>
      </c>
      <c r="Q224" s="244">
        <v>0.0506</v>
      </c>
      <c r="R224" s="244">
        <f>Q224*H224</f>
        <v>0.2024</v>
      </c>
      <c r="S224" s="244">
        <v>0</v>
      </c>
      <c r="T224" s="245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46" t="s">
        <v>162</v>
      </c>
      <c r="AT224" s="246" t="s">
        <v>222</v>
      </c>
      <c r="AU224" s="246" t="s">
        <v>86</v>
      </c>
      <c r="AY224" s="15" t="s">
        <v>124</v>
      </c>
      <c r="BE224" s="247">
        <f>IF(N224="základní",J224,0)</f>
        <v>0</v>
      </c>
      <c r="BF224" s="247">
        <f>IF(N224="snížená",J224,0)</f>
        <v>0</v>
      </c>
      <c r="BG224" s="247">
        <f>IF(N224="zákl. přenesená",J224,0)</f>
        <v>0</v>
      </c>
      <c r="BH224" s="247">
        <f>IF(N224="sníž. přenesená",J224,0)</f>
        <v>0</v>
      </c>
      <c r="BI224" s="247">
        <f>IF(N224="nulová",J224,0)</f>
        <v>0</v>
      </c>
      <c r="BJ224" s="15" t="s">
        <v>8</v>
      </c>
      <c r="BK224" s="247">
        <f>ROUND(I224*H224,0)</f>
        <v>0</v>
      </c>
      <c r="BL224" s="15" t="s">
        <v>130</v>
      </c>
      <c r="BM224" s="246" t="s">
        <v>380</v>
      </c>
    </row>
    <row r="225" spans="1:65" s="2" customFormat="1" ht="16.5" customHeight="1">
      <c r="A225" s="36"/>
      <c r="B225" s="37"/>
      <c r="C225" s="260" t="s">
        <v>381</v>
      </c>
      <c r="D225" s="260" t="s">
        <v>222</v>
      </c>
      <c r="E225" s="261" t="s">
        <v>382</v>
      </c>
      <c r="F225" s="262" t="s">
        <v>383</v>
      </c>
      <c r="G225" s="263" t="s">
        <v>331</v>
      </c>
      <c r="H225" s="264">
        <v>4</v>
      </c>
      <c r="I225" s="265"/>
      <c r="J225" s="266">
        <f>ROUND(I225*H225,0)</f>
        <v>0</v>
      </c>
      <c r="K225" s="267"/>
      <c r="L225" s="268"/>
      <c r="M225" s="269" t="s">
        <v>1</v>
      </c>
      <c r="N225" s="270" t="s">
        <v>42</v>
      </c>
      <c r="O225" s="89"/>
      <c r="P225" s="244">
        <f>O225*H225</f>
        <v>0</v>
      </c>
      <c r="Q225" s="244">
        <v>0.0085</v>
      </c>
      <c r="R225" s="244">
        <f>Q225*H225</f>
        <v>0.034</v>
      </c>
      <c r="S225" s="244">
        <v>0</v>
      </c>
      <c r="T225" s="245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46" t="s">
        <v>162</v>
      </c>
      <c r="AT225" s="246" t="s">
        <v>222</v>
      </c>
      <c r="AU225" s="246" t="s">
        <v>86</v>
      </c>
      <c r="AY225" s="15" t="s">
        <v>124</v>
      </c>
      <c r="BE225" s="247">
        <f>IF(N225="základní",J225,0)</f>
        <v>0</v>
      </c>
      <c r="BF225" s="247">
        <f>IF(N225="snížená",J225,0)</f>
        <v>0</v>
      </c>
      <c r="BG225" s="247">
        <f>IF(N225="zákl. přenesená",J225,0)</f>
        <v>0</v>
      </c>
      <c r="BH225" s="247">
        <f>IF(N225="sníž. přenesená",J225,0)</f>
        <v>0</v>
      </c>
      <c r="BI225" s="247">
        <f>IF(N225="nulová",J225,0)</f>
        <v>0</v>
      </c>
      <c r="BJ225" s="15" t="s">
        <v>8</v>
      </c>
      <c r="BK225" s="247">
        <f>ROUND(I225*H225,0)</f>
        <v>0</v>
      </c>
      <c r="BL225" s="15" t="s">
        <v>130</v>
      </c>
      <c r="BM225" s="246" t="s">
        <v>384</v>
      </c>
    </row>
    <row r="226" spans="1:65" s="2" customFormat="1" ht="16.5" customHeight="1">
      <c r="A226" s="36"/>
      <c r="B226" s="37"/>
      <c r="C226" s="234" t="s">
        <v>385</v>
      </c>
      <c r="D226" s="234" t="s">
        <v>126</v>
      </c>
      <c r="E226" s="235" t="s">
        <v>386</v>
      </c>
      <c r="F226" s="236" t="s">
        <v>387</v>
      </c>
      <c r="G226" s="237" t="s">
        <v>144</v>
      </c>
      <c r="H226" s="238">
        <v>81</v>
      </c>
      <c r="I226" s="239"/>
      <c r="J226" s="240">
        <f>ROUND(I226*H226,0)</f>
        <v>0</v>
      </c>
      <c r="K226" s="241"/>
      <c r="L226" s="42"/>
      <c r="M226" s="242" t="s">
        <v>1</v>
      </c>
      <c r="N226" s="243" t="s">
        <v>42</v>
      </c>
      <c r="O226" s="89"/>
      <c r="P226" s="244">
        <f>O226*H226</f>
        <v>0</v>
      </c>
      <c r="Q226" s="244">
        <v>7E-05</v>
      </c>
      <c r="R226" s="244">
        <f>Q226*H226</f>
        <v>0.00567</v>
      </c>
      <c r="S226" s="244">
        <v>0</v>
      </c>
      <c r="T226" s="245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46" t="s">
        <v>130</v>
      </c>
      <c r="AT226" s="246" t="s">
        <v>126</v>
      </c>
      <c r="AU226" s="246" t="s">
        <v>86</v>
      </c>
      <c r="AY226" s="15" t="s">
        <v>124</v>
      </c>
      <c r="BE226" s="247">
        <f>IF(N226="základní",J226,0)</f>
        <v>0</v>
      </c>
      <c r="BF226" s="247">
        <f>IF(N226="snížená",J226,0)</f>
        <v>0</v>
      </c>
      <c r="BG226" s="247">
        <f>IF(N226="zákl. přenesená",J226,0)</f>
        <v>0</v>
      </c>
      <c r="BH226" s="247">
        <f>IF(N226="sníž. přenesená",J226,0)</f>
        <v>0</v>
      </c>
      <c r="BI226" s="247">
        <f>IF(N226="nulová",J226,0)</f>
        <v>0</v>
      </c>
      <c r="BJ226" s="15" t="s">
        <v>8</v>
      </c>
      <c r="BK226" s="247">
        <f>ROUND(I226*H226,0)</f>
        <v>0</v>
      </c>
      <c r="BL226" s="15" t="s">
        <v>130</v>
      </c>
      <c r="BM226" s="246" t="s">
        <v>388</v>
      </c>
    </row>
    <row r="227" spans="1:51" s="13" customFormat="1" ht="12">
      <c r="A227" s="13"/>
      <c r="B227" s="248"/>
      <c r="C227" s="249"/>
      <c r="D227" s="250" t="s">
        <v>132</v>
      </c>
      <c r="E227" s="251" t="s">
        <v>1</v>
      </c>
      <c r="F227" s="252" t="s">
        <v>389</v>
      </c>
      <c r="G227" s="249"/>
      <c r="H227" s="253">
        <v>81</v>
      </c>
      <c r="I227" s="254"/>
      <c r="J227" s="249"/>
      <c r="K227" s="249"/>
      <c r="L227" s="255"/>
      <c r="M227" s="256"/>
      <c r="N227" s="257"/>
      <c r="O227" s="257"/>
      <c r="P227" s="257"/>
      <c r="Q227" s="257"/>
      <c r="R227" s="257"/>
      <c r="S227" s="257"/>
      <c r="T227" s="25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9" t="s">
        <v>132</v>
      </c>
      <c r="AU227" s="259" t="s">
        <v>86</v>
      </c>
      <c r="AV227" s="13" t="s">
        <v>86</v>
      </c>
      <c r="AW227" s="13" t="s">
        <v>31</v>
      </c>
      <c r="AX227" s="13" t="s">
        <v>77</v>
      </c>
      <c r="AY227" s="259" t="s">
        <v>124</v>
      </c>
    </row>
    <row r="228" spans="1:65" s="2" customFormat="1" ht="16.5" customHeight="1">
      <c r="A228" s="36"/>
      <c r="B228" s="37"/>
      <c r="C228" s="234" t="s">
        <v>390</v>
      </c>
      <c r="D228" s="234" t="s">
        <v>126</v>
      </c>
      <c r="E228" s="235" t="s">
        <v>391</v>
      </c>
      <c r="F228" s="236" t="s">
        <v>392</v>
      </c>
      <c r="G228" s="237" t="s">
        <v>393</v>
      </c>
      <c r="H228" s="238">
        <v>2</v>
      </c>
      <c r="I228" s="239"/>
      <c r="J228" s="240">
        <f>ROUND(I228*H228,0)</f>
        <v>0</v>
      </c>
      <c r="K228" s="241"/>
      <c r="L228" s="42"/>
      <c r="M228" s="242" t="s">
        <v>1</v>
      </c>
      <c r="N228" s="243" t="s">
        <v>42</v>
      </c>
      <c r="O228" s="89"/>
      <c r="P228" s="244">
        <f>O228*H228</f>
        <v>0</v>
      </c>
      <c r="Q228" s="244">
        <v>0</v>
      </c>
      <c r="R228" s="244">
        <f>Q228*H228</f>
        <v>0</v>
      </c>
      <c r="S228" s="244">
        <v>0</v>
      </c>
      <c r="T228" s="245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46" t="s">
        <v>130</v>
      </c>
      <c r="AT228" s="246" t="s">
        <v>126</v>
      </c>
      <c r="AU228" s="246" t="s">
        <v>86</v>
      </c>
      <c r="AY228" s="15" t="s">
        <v>124</v>
      </c>
      <c r="BE228" s="247">
        <f>IF(N228="základní",J228,0)</f>
        <v>0</v>
      </c>
      <c r="BF228" s="247">
        <f>IF(N228="snížená",J228,0)</f>
        <v>0</v>
      </c>
      <c r="BG228" s="247">
        <f>IF(N228="zákl. přenesená",J228,0)</f>
        <v>0</v>
      </c>
      <c r="BH228" s="247">
        <f>IF(N228="sníž. přenesená",J228,0)</f>
        <v>0</v>
      </c>
      <c r="BI228" s="247">
        <f>IF(N228="nulová",J228,0)</f>
        <v>0</v>
      </c>
      <c r="BJ228" s="15" t="s">
        <v>8</v>
      </c>
      <c r="BK228" s="247">
        <f>ROUND(I228*H228,0)</f>
        <v>0</v>
      </c>
      <c r="BL228" s="15" t="s">
        <v>130</v>
      </c>
      <c r="BM228" s="246" t="s">
        <v>394</v>
      </c>
    </row>
    <row r="229" spans="1:65" s="2" customFormat="1" ht="16.5" customHeight="1">
      <c r="A229" s="36"/>
      <c r="B229" s="37"/>
      <c r="C229" s="234" t="s">
        <v>395</v>
      </c>
      <c r="D229" s="234" t="s">
        <v>126</v>
      </c>
      <c r="E229" s="235" t="s">
        <v>396</v>
      </c>
      <c r="F229" s="236" t="s">
        <v>397</v>
      </c>
      <c r="G229" s="237" t="s">
        <v>393</v>
      </c>
      <c r="H229" s="238">
        <v>2</v>
      </c>
      <c r="I229" s="239"/>
      <c r="J229" s="240">
        <f>ROUND(I229*H229,0)</f>
        <v>0</v>
      </c>
      <c r="K229" s="241"/>
      <c r="L229" s="42"/>
      <c r="M229" s="242" t="s">
        <v>1</v>
      </c>
      <c r="N229" s="243" t="s">
        <v>42</v>
      </c>
      <c r="O229" s="89"/>
      <c r="P229" s="244">
        <f>O229*H229</f>
        <v>0</v>
      </c>
      <c r="Q229" s="244">
        <v>0</v>
      </c>
      <c r="R229" s="244">
        <f>Q229*H229</f>
        <v>0</v>
      </c>
      <c r="S229" s="244">
        <v>0</v>
      </c>
      <c r="T229" s="245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46" t="s">
        <v>130</v>
      </c>
      <c r="AT229" s="246" t="s">
        <v>126</v>
      </c>
      <c r="AU229" s="246" t="s">
        <v>86</v>
      </c>
      <c r="AY229" s="15" t="s">
        <v>124</v>
      </c>
      <c r="BE229" s="247">
        <f>IF(N229="základní",J229,0)</f>
        <v>0</v>
      </c>
      <c r="BF229" s="247">
        <f>IF(N229="snížená",J229,0)</f>
        <v>0</v>
      </c>
      <c r="BG229" s="247">
        <f>IF(N229="zákl. přenesená",J229,0)</f>
        <v>0</v>
      </c>
      <c r="BH229" s="247">
        <f>IF(N229="sníž. přenesená",J229,0)</f>
        <v>0</v>
      </c>
      <c r="BI229" s="247">
        <f>IF(N229="nulová",J229,0)</f>
        <v>0</v>
      </c>
      <c r="BJ229" s="15" t="s">
        <v>8</v>
      </c>
      <c r="BK229" s="247">
        <f>ROUND(I229*H229,0)</f>
        <v>0</v>
      </c>
      <c r="BL229" s="15" t="s">
        <v>130</v>
      </c>
      <c r="BM229" s="246" t="s">
        <v>398</v>
      </c>
    </row>
    <row r="230" spans="1:63" s="12" customFormat="1" ht="22.8" customHeight="1">
      <c r="A230" s="12"/>
      <c r="B230" s="218"/>
      <c r="C230" s="219"/>
      <c r="D230" s="220" t="s">
        <v>76</v>
      </c>
      <c r="E230" s="232" t="s">
        <v>167</v>
      </c>
      <c r="F230" s="232" t="s">
        <v>399</v>
      </c>
      <c r="G230" s="219"/>
      <c r="H230" s="219"/>
      <c r="I230" s="222"/>
      <c r="J230" s="233">
        <f>BK230</f>
        <v>0</v>
      </c>
      <c r="K230" s="219"/>
      <c r="L230" s="224"/>
      <c r="M230" s="225"/>
      <c r="N230" s="226"/>
      <c r="O230" s="226"/>
      <c r="P230" s="227">
        <f>SUM(P231:P249)</f>
        <v>0</v>
      </c>
      <c r="Q230" s="226"/>
      <c r="R230" s="227">
        <f>SUM(R231:R249)</f>
        <v>93.8166132</v>
      </c>
      <c r="S230" s="226"/>
      <c r="T230" s="228">
        <f>SUM(T231:T249)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29" t="s">
        <v>8</v>
      </c>
      <c r="AT230" s="230" t="s">
        <v>76</v>
      </c>
      <c r="AU230" s="230" t="s">
        <v>8</v>
      </c>
      <c r="AY230" s="229" t="s">
        <v>124</v>
      </c>
      <c r="BK230" s="231">
        <f>SUM(BK231:BK249)</f>
        <v>0</v>
      </c>
    </row>
    <row r="231" spans="1:65" s="2" customFormat="1" ht="21.75" customHeight="1">
      <c r="A231" s="36"/>
      <c r="B231" s="37"/>
      <c r="C231" s="234" t="s">
        <v>400</v>
      </c>
      <c r="D231" s="234" t="s">
        <v>126</v>
      </c>
      <c r="E231" s="235" t="s">
        <v>401</v>
      </c>
      <c r="F231" s="236" t="s">
        <v>402</v>
      </c>
      <c r="G231" s="237" t="s">
        <v>144</v>
      </c>
      <c r="H231" s="238">
        <v>295</v>
      </c>
      <c r="I231" s="239"/>
      <c r="J231" s="240">
        <f>ROUND(I231*H231,0)</f>
        <v>0</v>
      </c>
      <c r="K231" s="241"/>
      <c r="L231" s="42"/>
      <c r="M231" s="242" t="s">
        <v>1</v>
      </c>
      <c r="N231" s="243" t="s">
        <v>42</v>
      </c>
      <c r="O231" s="89"/>
      <c r="P231" s="244">
        <f>O231*H231</f>
        <v>0</v>
      </c>
      <c r="Q231" s="244">
        <v>0.08088</v>
      </c>
      <c r="R231" s="244">
        <f>Q231*H231</f>
        <v>23.859599999999997</v>
      </c>
      <c r="S231" s="244">
        <v>0</v>
      </c>
      <c r="T231" s="245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46" t="s">
        <v>130</v>
      </c>
      <c r="AT231" s="246" t="s">
        <v>126</v>
      </c>
      <c r="AU231" s="246" t="s">
        <v>86</v>
      </c>
      <c r="AY231" s="15" t="s">
        <v>124</v>
      </c>
      <c r="BE231" s="247">
        <f>IF(N231="základní",J231,0)</f>
        <v>0</v>
      </c>
      <c r="BF231" s="247">
        <f>IF(N231="snížená",J231,0)</f>
        <v>0</v>
      </c>
      <c r="BG231" s="247">
        <f>IF(N231="zákl. přenesená",J231,0)</f>
        <v>0</v>
      </c>
      <c r="BH231" s="247">
        <f>IF(N231="sníž. přenesená",J231,0)</f>
        <v>0</v>
      </c>
      <c r="BI231" s="247">
        <f>IF(N231="nulová",J231,0)</f>
        <v>0</v>
      </c>
      <c r="BJ231" s="15" t="s">
        <v>8</v>
      </c>
      <c r="BK231" s="247">
        <f>ROUND(I231*H231,0)</f>
        <v>0</v>
      </c>
      <c r="BL231" s="15" t="s">
        <v>130</v>
      </c>
      <c r="BM231" s="246" t="s">
        <v>403</v>
      </c>
    </row>
    <row r="232" spans="1:51" s="13" customFormat="1" ht="12">
      <c r="A232" s="13"/>
      <c r="B232" s="248"/>
      <c r="C232" s="249"/>
      <c r="D232" s="250" t="s">
        <v>132</v>
      </c>
      <c r="E232" s="251" t="s">
        <v>1</v>
      </c>
      <c r="F232" s="252" t="s">
        <v>404</v>
      </c>
      <c r="G232" s="249"/>
      <c r="H232" s="253">
        <v>295</v>
      </c>
      <c r="I232" s="254"/>
      <c r="J232" s="249"/>
      <c r="K232" s="249"/>
      <c r="L232" s="255"/>
      <c r="M232" s="256"/>
      <c r="N232" s="257"/>
      <c r="O232" s="257"/>
      <c r="P232" s="257"/>
      <c r="Q232" s="257"/>
      <c r="R232" s="257"/>
      <c r="S232" s="257"/>
      <c r="T232" s="25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9" t="s">
        <v>132</v>
      </c>
      <c r="AU232" s="259" t="s">
        <v>86</v>
      </c>
      <c r="AV232" s="13" t="s">
        <v>86</v>
      </c>
      <c r="AW232" s="13" t="s">
        <v>31</v>
      </c>
      <c r="AX232" s="13" t="s">
        <v>77</v>
      </c>
      <c r="AY232" s="259" t="s">
        <v>124</v>
      </c>
    </row>
    <row r="233" spans="1:65" s="2" customFormat="1" ht="21.75" customHeight="1">
      <c r="A233" s="36"/>
      <c r="B233" s="37"/>
      <c r="C233" s="234" t="s">
        <v>405</v>
      </c>
      <c r="D233" s="234" t="s">
        <v>126</v>
      </c>
      <c r="E233" s="235" t="s">
        <v>406</v>
      </c>
      <c r="F233" s="236" t="s">
        <v>407</v>
      </c>
      <c r="G233" s="237" t="s">
        <v>144</v>
      </c>
      <c r="H233" s="238">
        <v>1475</v>
      </c>
      <c r="I233" s="239"/>
      <c r="J233" s="240">
        <f>ROUND(I233*H233,0)</f>
        <v>0</v>
      </c>
      <c r="K233" s="241"/>
      <c r="L233" s="42"/>
      <c r="M233" s="242" t="s">
        <v>1</v>
      </c>
      <c r="N233" s="243" t="s">
        <v>42</v>
      </c>
      <c r="O233" s="89"/>
      <c r="P233" s="244">
        <f>O233*H233</f>
        <v>0</v>
      </c>
      <c r="Q233" s="244">
        <v>0.00822</v>
      </c>
      <c r="R233" s="244">
        <f>Q233*H233</f>
        <v>12.1245</v>
      </c>
      <c r="S233" s="244">
        <v>0</v>
      </c>
      <c r="T233" s="245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46" t="s">
        <v>130</v>
      </c>
      <c r="AT233" s="246" t="s">
        <v>126</v>
      </c>
      <c r="AU233" s="246" t="s">
        <v>86</v>
      </c>
      <c r="AY233" s="15" t="s">
        <v>124</v>
      </c>
      <c r="BE233" s="247">
        <f>IF(N233="základní",J233,0)</f>
        <v>0</v>
      </c>
      <c r="BF233" s="247">
        <f>IF(N233="snížená",J233,0)</f>
        <v>0</v>
      </c>
      <c r="BG233" s="247">
        <f>IF(N233="zákl. přenesená",J233,0)</f>
        <v>0</v>
      </c>
      <c r="BH233" s="247">
        <f>IF(N233="sníž. přenesená",J233,0)</f>
        <v>0</v>
      </c>
      <c r="BI233" s="247">
        <f>IF(N233="nulová",J233,0)</f>
        <v>0</v>
      </c>
      <c r="BJ233" s="15" t="s">
        <v>8</v>
      </c>
      <c r="BK233" s="247">
        <f>ROUND(I233*H233,0)</f>
        <v>0</v>
      </c>
      <c r="BL233" s="15" t="s">
        <v>130</v>
      </c>
      <c r="BM233" s="246" t="s">
        <v>408</v>
      </c>
    </row>
    <row r="234" spans="1:51" s="13" customFormat="1" ht="12">
      <c r="A234" s="13"/>
      <c r="B234" s="248"/>
      <c r="C234" s="249"/>
      <c r="D234" s="250" t="s">
        <v>132</v>
      </c>
      <c r="E234" s="251" t="s">
        <v>1</v>
      </c>
      <c r="F234" s="252" t="s">
        <v>409</v>
      </c>
      <c r="G234" s="249"/>
      <c r="H234" s="253">
        <v>1475</v>
      </c>
      <c r="I234" s="254"/>
      <c r="J234" s="249"/>
      <c r="K234" s="249"/>
      <c r="L234" s="255"/>
      <c r="M234" s="256"/>
      <c r="N234" s="257"/>
      <c r="O234" s="257"/>
      <c r="P234" s="257"/>
      <c r="Q234" s="257"/>
      <c r="R234" s="257"/>
      <c r="S234" s="257"/>
      <c r="T234" s="25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9" t="s">
        <v>132</v>
      </c>
      <c r="AU234" s="259" t="s">
        <v>86</v>
      </c>
      <c r="AV234" s="13" t="s">
        <v>86</v>
      </c>
      <c r="AW234" s="13" t="s">
        <v>31</v>
      </c>
      <c r="AX234" s="13" t="s">
        <v>77</v>
      </c>
      <c r="AY234" s="259" t="s">
        <v>124</v>
      </c>
    </row>
    <row r="235" spans="1:65" s="2" customFormat="1" ht="16.5" customHeight="1">
      <c r="A235" s="36"/>
      <c r="B235" s="37"/>
      <c r="C235" s="260" t="s">
        <v>410</v>
      </c>
      <c r="D235" s="260" t="s">
        <v>222</v>
      </c>
      <c r="E235" s="261" t="s">
        <v>411</v>
      </c>
      <c r="F235" s="262" t="s">
        <v>412</v>
      </c>
      <c r="G235" s="263" t="s">
        <v>129</v>
      </c>
      <c r="H235" s="264">
        <v>30.975</v>
      </c>
      <c r="I235" s="265"/>
      <c r="J235" s="266">
        <f>ROUND(I235*H235,0)</f>
        <v>0</v>
      </c>
      <c r="K235" s="267"/>
      <c r="L235" s="268"/>
      <c r="M235" s="269" t="s">
        <v>1</v>
      </c>
      <c r="N235" s="270" t="s">
        <v>42</v>
      </c>
      <c r="O235" s="89"/>
      <c r="P235" s="244">
        <f>O235*H235</f>
        <v>0</v>
      </c>
      <c r="Q235" s="244">
        <v>0.176</v>
      </c>
      <c r="R235" s="244">
        <f>Q235*H235</f>
        <v>5.4516</v>
      </c>
      <c r="S235" s="244">
        <v>0</v>
      </c>
      <c r="T235" s="245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46" t="s">
        <v>162</v>
      </c>
      <c r="AT235" s="246" t="s">
        <v>222</v>
      </c>
      <c r="AU235" s="246" t="s">
        <v>86</v>
      </c>
      <c r="AY235" s="15" t="s">
        <v>124</v>
      </c>
      <c r="BE235" s="247">
        <f>IF(N235="základní",J235,0)</f>
        <v>0</v>
      </c>
      <c r="BF235" s="247">
        <f>IF(N235="snížená",J235,0)</f>
        <v>0</v>
      </c>
      <c r="BG235" s="247">
        <f>IF(N235="zákl. přenesená",J235,0)</f>
        <v>0</v>
      </c>
      <c r="BH235" s="247">
        <f>IF(N235="sníž. přenesená",J235,0)</f>
        <v>0</v>
      </c>
      <c r="BI235" s="247">
        <f>IF(N235="nulová",J235,0)</f>
        <v>0</v>
      </c>
      <c r="BJ235" s="15" t="s">
        <v>8</v>
      </c>
      <c r="BK235" s="247">
        <f>ROUND(I235*H235,0)</f>
        <v>0</v>
      </c>
      <c r="BL235" s="15" t="s">
        <v>130</v>
      </c>
      <c r="BM235" s="246" t="s">
        <v>413</v>
      </c>
    </row>
    <row r="236" spans="1:51" s="13" customFormat="1" ht="12">
      <c r="A236" s="13"/>
      <c r="B236" s="248"/>
      <c r="C236" s="249"/>
      <c r="D236" s="250" t="s">
        <v>132</v>
      </c>
      <c r="E236" s="251" t="s">
        <v>1</v>
      </c>
      <c r="F236" s="252" t="s">
        <v>414</v>
      </c>
      <c r="G236" s="249"/>
      <c r="H236" s="253">
        <v>30.975</v>
      </c>
      <c r="I236" s="254"/>
      <c r="J236" s="249"/>
      <c r="K236" s="249"/>
      <c r="L236" s="255"/>
      <c r="M236" s="256"/>
      <c r="N236" s="257"/>
      <c r="O236" s="257"/>
      <c r="P236" s="257"/>
      <c r="Q236" s="257"/>
      <c r="R236" s="257"/>
      <c r="S236" s="257"/>
      <c r="T236" s="25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9" t="s">
        <v>132</v>
      </c>
      <c r="AU236" s="259" t="s">
        <v>86</v>
      </c>
      <c r="AV236" s="13" t="s">
        <v>86</v>
      </c>
      <c r="AW236" s="13" t="s">
        <v>31</v>
      </c>
      <c r="AX236" s="13" t="s">
        <v>77</v>
      </c>
      <c r="AY236" s="259" t="s">
        <v>124</v>
      </c>
    </row>
    <row r="237" spans="1:65" s="2" customFormat="1" ht="21.75" customHeight="1">
      <c r="A237" s="36"/>
      <c r="B237" s="37"/>
      <c r="C237" s="234" t="s">
        <v>415</v>
      </c>
      <c r="D237" s="234" t="s">
        <v>126</v>
      </c>
      <c r="E237" s="235" t="s">
        <v>416</v>
      </c>
      <c r="F237" s="236" t="s">
        <v>417</v>
      </c>
      <c r="G237" s="237" t="s">
        <v>144</v>
      </c>
      <c r="H237" s="238">
        <v>7</v>
      </c>
      <c r="I237" s="239"/>
      <c r="J237" s="240">
        <f>ROUND(I237*H237,0)</f>
        <v>0</v>
      </c>
      <c r="K237" s="241"/>
      <c r="L237" s="42"/>
      <c r="M237" s="242" t="s">
        <v>1</v>
      </c>
      <c r="N237" s="243" t="s">
        <v>42</v>
      </c>
      <c r="O237" s="89"/>
      <c r="P237" s="244">
        <f>O237*H237</f>
        <v>0</v>
      </c>
      <c r="Q237" s="244">
        <v>0.20219</v>
      </c>
      <c r="R237" s="244">
        <f>Q237*H237</f>
        <v>1.41533</v>
      </c>
      <c r="S237" s="244">
        <v>0</v>
      </c>
      <c r="T237" s="245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46" t="s">
        <v>130</v>
      </c>
      <c r="AT237" s="246" t="s">
        <v>126</v>
      </c>
      <c r="AU237" s="246" t="s">
        <v>86</v>
      </c>
      <c r="AY237" s="15" t="s">
        <v>124</v>
      </c>
      <c r="BE237" s="247">
        <f>IF(N237="základní",J237,0)</f>
        <v>0</v>
      </c>
      <c r="BF237" s="247">
        <f>IF(N237="snížená",J237,0)</f>
        <v>0</v>
      </c>
      <c r="BG237" s="247">
        <f>IF(N237="zákl. přenesená",J237,0)</f>
        <v>0</v>
      </c>
      <c r="BH237" s="247">
        <f>IF(N237="sníž. přenesená",J237,0)</f>
        <v>0</v>
      </c>
      <c r="BI237" s="247">
        <f>IF(N237="nulová",J237,0)</f>
        <v>0</v>
      </c>
      <c r="BJ237" s="15" t="s">
        <v>8</v>
      </c>
      <c r="BK237" s="247">
        <f>ROUND(I237*H237,0)</f>
        <v>0</v>
      </c>
      <c r="BL237" s="15" t="s">
        <v>130</v>
      </c>
      <c r="BM237" s="246" t="s">
        <v>418</v>
      </c>
    </row>
    <row r="238" spans="1:51" s="13" customFormat="1" ht="12">
      <c r="A238" s="13"/>
      <c r="B238" s="248"/>
      <c r="C238" s="249"/>
      <c r="D238" s="250" t="s">
        <v>132</v>
      </c>
      <c r="E238" s="251" t="s">
        <v>1</v>
      </c>
      <c r="F238" s="252" t="s">
        <v>419</v>
      </c>
      <c r="G238" s="249"/>
      <c r="H238" s="253">
        <v>7</v>
      </c>
      <c r="I238" s="254"/>
      <c r="J238" s="249"/>
      <c r="K238" s="249"/>
      <c r="L238" s="255"/>
      <c r="M238" s="256"/>
      <c r="N238" s="257"/>
      <c r="O238" s="257"/>
      <c r="P238" s="257"/>
      <c r="Q238" s="257"/>
      <c r="R238" s="257"/>
      <c r="S238" s="257"/>
      <c r="T238" s="25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9" t="s">
        <v>132</v>
      </c>
      <c r="AU238" s="259" t="s">
        <v>86</v>
      </c>
      <c r="AV238" s="13" t="s">
        <v>86</v>
      </c>
      <c r="AW238" s="13" t="s">
        <v>31</v>
      </c>
      <c r="AX238" s="13" t="s">
        <v>77</v>
      </c>
      <c r="AY238" s="259" t="s">
        <v>124</v>
      </c>
    </row>
    <row r="239" spans="1:65" s="2" customFormat="1" ht="21.75" customHeight="1">
      <c r="A239" s="36"/>
      <c r="B239" s="37"/>
      <c r="C239" s="260" t="s">
        <v>420</v>
      </c>
      <c r="D239" s="260" t="s">
        <v>222</v>
      </c>
      <c r="E239" s="261" t="s">
        <v>421</v>
      </c>
      <c r="F239" s="262" t="s">
        <v>422</v>
      </c>
      <c r="G239" s="263" t="s">
        <v>144</v>
      </c>
      <c r="H239" s="264">
        <v>7.07</v>
      </c>
      <c r="I239" s="265"/>
      <c r="J239" s="266">
        <f>ROUND(I239*H239,0)</f>
        <v>0</v>
      </c>
      <c r="K239" s="267"/>
      <c r="L239" s="268"/>
      <c r="M239" s="269" t="s">
        <v>1</v>
      </c>
      <c r="N239" s="270" t="s">
        <v>42</v>
      </c>
      <c r="O239" s="89"/>
      <c r="P239" s="244">
        <f>O239*H239</f>
        <v>0</v>
      </c>
      <c r="Q239" s="244">
        <v>0.0483</v>
      </c>
      <c r="R239" s="244">
        <f>Q239*H239</f>
        <v>0.34148100000000003</v>
      </c>
      <c r="S239" s="244">
        <v>0</v>
      </c>
      <c r="T239" s="245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46" t="s">
        <v>162</v>
      </c>
      <c r="AT239" s="246" t="s">
        <v>222</v>
      </c>
      <c r="AU239" s="246" t="s">
        <v>86</v>
      </c>
      <c r="AY239" s="15" t="s">
        <v>124</v>
      </c>
      <c r="BE239" s="247">
        <f>IF(N239="základní",J239,0)</f>
        <v>0</v>
      </c>
      <c r="BF239" s="247">
        <f>IF(N239="snížená",J239,0)</f>
        <v>0</v>
      </c>
      <c r="BG239" s="247">
        <f>IF(N239="zákl. přenesená",J239,0)</f>
        <v>0</v>
      </c>
      <c r="BH239" s="247">
        <f>IF(N239="sníž. přenesená",J239,0)</f>
        <v>0</v>
      </c>
      <c r="BI239" s="247">
        <f>IF(N239="nulová",J239,0)</f>
        <v>0</v>
      </c>
      <c r="BJ239" s="15" t="s">
        <v>8</v>
      </c>
      <c r="BK239" s="247">
        <f>ROUND(I239*H239,0)</f>
        <v>0</v>
      </c>
      <c r="BL239" s="15" t="s">
        <v>130</v>
      </c>
      <c r="BM239" s="246" t="s">
        <v>423</v>
      </c>
    </row>
    <row r="240" spans="1:51" s="13" customFormat="1" ht="12">
      <c r="A240" s="13"/>
      <c r="B240" s="248"/>
      <c r="C240" s="249"/>
      <c r="D240" s="250" t="s">
        <v>132</v>
      </c>
      <c r="E240" s="251" t="s">
        <v>1</v>
      </c>
      <c r="F240" s="252" t="s">
        <v>424</v>
      </c>
      <c r="G240" s="249"/>
      <c r="H240" s="253">
        <v>7.07</v>
      </c>
      <c r="I240" s="254"/>
      <c r="J240" s="249"/>
      <c r="K240" s="249"/>
      <c r="L240" s="255"/>
      <c r="M240" s="256"/>
      <c r="N240" s="257"/>
      <c r="O240" s="257"/>
      <c r="P240" s="257"/>
      <c r="Q240" s="257"/>
      <c r="R240" s="257"/>
      <c r="S240" s="257"/>
      <c r="T240" s="25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9" t="s">
        <v>132</v>
      </c>
      <c r="AU240" s="259" t="s">
        <v>86</v>
      </c>
      <c r="AV240" s="13" t="s">
        <v>86</v>
      </c>
      <c r="AW240" s="13" t="s">
        <v>31</v>
      </c>
      <c r="AX240" s="13" t="s">
        <v>77</v>
      </c>
      <c r="AY240" s="259" t="s">
        <v>124</v>
      </c>
    </row>
    <row r="241" spans="1:65" s="2" customFormat="1" ht="21.75" customHeight="1">
      <c r="A241" s="36"/>
      <c r="B241" s="37"/>
      <c r="C241" s="234" t="s">
        <v>425</v>
      </c>
      <c r="D241" s="234" t="s">
        <v>126</v>
      </c>
      <c r="E241" s="235" t="s">
        <v>426</v>
      </c>
      <c r="F241" s="236" t="s">
        <v>427</v>
      </c>
      <c r="G241" s="237" t="s">
        <v>144</v>
      </c>
      <c r="H241" s="238">
        <v>154</v>
      </c>
      <c r="I241" s="239"/>
      <c r="J241" s="240">
        <f>ROUND(I241*H241,0)</f>
        <v>0</v>
      </c>
      <c r="K241" s="241"/>
      <c r="L241" s="42"/>
      <c r="M241" s="242" t="s">
        <v>1</v>
      </c>
      <c r="N241" s="243" t="s">
        <v>42</v>
      </c>
      <c r="O241" s="89"/>
      <c r="P241" s="244">
        <f>O241*H241</f>
        <v>0</v>
      </c>
      <c r="Q241" s="244">
        <v>0.1554</v>
      </c>
      <c r="R241" s="244">
        <f>Q241*H241</f>
        <v>23.931600000000003</v>
      </c>
      <c r="S241" s="244">
        <v>0</v>
      </c>
      <c r="T241" s="245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46" t="s">
        <v>130</v>
      </c>
      <c r="AT241" s="246" t="s">
        <v>126</v>
      </c>
      <c r="AU241" s="246" t="s">
        <v>86</v>
      </c>
      <c r="AY241" s="15" t="s">
        <v>124</v>
      </c>
      <c r="BE241" s="247">
        <f>IF(N241="základní",J241,0)</f>
        <v>0</v>
      </c>
      <c r="BF241" s="247">
        <f>IF(N241="snížená",J241,0)</f>
        <v>0</v>
      </c>
      <c r="BG241" s="247">
        <f>IF(N241="zákl. přenesená",J241,0)</f>
        <v>0</v>
      </c>
      <c r="BH241" s="247">
        <f>IF(N241="sníž. přenesená",J241,0)</f>
        <v>0</v>
      </c>
      <c r="BI241" s="247">
        <f>IF(N241="nulová",J241,0)</f>
        <v>0</v>
      </c>
      <c r="BJ241" s="15" t="s">
        <v>8</v>
      </c>
      <c r="BK241" s="247">
        <f>ROUND(I241*H241,0)</f>
        <v>0</v>
      </c>
      <c r="BL241" s="15" t="s">
        <v>130</v>
      </c>
      <c r="BM241" s="246" t="s">
        <v>428</v>
      </c>
    </row>
    <row r="242" spans="1:51" s="13" customFormat="1" ht="12">
      <c r="A242" s="13"/>
      <c r="B242" s="248"/>
      <c r="C242" s="249"/>
      <c r="D242" s="250" t="s">
        <v>132</v>
      </c>
      <c r="E242" s="251" t="s">
        <v>1</v>
      </c>
      <c r="F242" s="252" t="s">
        <v>429</v>
      </c>
      <c r="G242" s="249"/>
      <c r="H242" s="253">
        <v>152</v>
      </c>
      <c r="I242" s="254"/>
      <c r="J242" s="249"/>
      <c r="K242" s="249"/>
      <c r="L242" s="255"/>
      <c r="M242" s="256"/>
      <c r="N242" s="257"/>
      <c r="O242" s="257"/>
      <c r="P242" s="257"/>
      <c r="Q242" s="257"/>
      <c r="R242" s="257"/>
      <c r="S242" s="257"/>
      <c r="T242" s="25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9" t="s">
        <v>132</v>
      </c>
      <c r="AU242" s="259" t="s">
        <v>86</v>
      </c>
      <c r="AV242" s="13" t="s">
        <v>86</v>
      </c>
      <c r="AW242" s="13" t="s">
        <v>31</v>
      </c>
      <c r="AX242" s="13" t="s">
        <v>77</v>
      </c>
      <c r="AY242" s="259" t="s">
        <v>124</v>
      </c>
    </row>
    <row r="243" spans="1:51" s="13" customFormat="1" ht="12">
      <c r="A243" s="13"/>
      <c r="B243" s="248"/>
      <c r="C243" s="249"/>
      <c r="D243" s="250" t="s">
        <v>132</v>
      </c>
      <c r="E243" s="251" t="s">
        <v>1</v>
      </c>
      <c r="F243" s="252" t="s">
        <v>430</v>
      </c>
      <c r="G243" s="249"/>
      <c r="H243" s="253">
        <v>2</v>
      </c>
      <c r="I243" s="254"/>
      <c r="J243" s="249"/>
      <c r="K243" s="249"/>
      <c r="L243" s="255"/>
      <c r="M243" s="256"/>
      <c r="N243" s="257"/>
      <c r="O243" s="257"/>
      <c r="P243" s="257"/>
      <c r="Q243" s="257"/>
      <c r="R243" s="257"/>
      <c r="S243" s="257"/>
      <c r="T243" s="25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9" t="s">
        <v>132</v>
      </c>
      <c r="AU243" s="259" t="s">
        <v>86</v>
      </c>
      <c r="AV243" s="13" t="s">
        <v>86</v>
      </c>
      <c r="AW243" s="13" t="s">
        <v>31</v>
      </c>
      <c r="AX243" s="13" t="s">
        <v>77</v>
      </c>
      <c r="AY243" s="259" t="s">
        <v>124</v>
      </c>
    </row>
    <row r="244" spans="1:65" s="2" customFormat="1" ht="21.75" customHeight="1">
      <c r="A244" s="36"/>
      <c r="B244" s="37"/>
      <c r="C244" s="260" t="s">
        <v>431</v>
      </c>
      <c r="D244" s="260" t="s">
        <v>222</v>
      </c>
      <c r="E244" s="261" t="s">
        <v>432</v>
      </c>
      <c r="F244" s="262" t="s">
        <v>433</v>
      </c>
      <c r="G244" s="263" t="s">
        <v>144</v>
      </c>
      <c r="H244" s="264">
        <v>2.02</v>
      </c>
      <c r="I244" s="265"/>
      <c r="J244" s="266">
        <f>ROUND(I244*H244,0)</f>
        <v>0</v>
      </c>
      <c r="K244" s="267"/>
      <c r="L244" s="268"/>
      <c r="M244" s="269" t="s">
        <v>1</v>
      </c>
      <c r="N244" s="270" t="s">
        <v>42</v>
      </c>
      <c r="O244" s="89"/>
      <c r="P244" s="244">
        <f>O244*H244</f>
        <v>0</v>
      </c>
      <c r="Q244" s="244">
        <v>0.067</v>
      </c>
      <c r="R244" s="244">
        <f>Q244*H244</f>
        <v>0.13534000000000002</v>
      </c>
      <c r="S244" s="244">
        <v>0</v>
      </c>
      <c r="T244" s="245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46" t="s">
        <v>162</v>
      </c>
      <c r="AT244" s="246" t="s">
        <v>222</v>
      </c>
      <c r="AU244" s="246" t="s">
        <v>86</v>
      </c>
      <c r="AY244" s="15" t="s">
        <v>124</v>
      </c>
      <c r="BE244" s="247">
        <f>IF(N244="základní",J244,0)</f>
        <v>0</v>
      </c>
      <c r="BF244" s="247">
        <f>IF(N244="snížená",J244,0)</f>
        <v>0</v>
      </c>
      <c r="BG244" s="247">
        <f>IF(N244="zákl. přenesená",J244,0)</f>
        <v>0</v>
      </c>
      <c r="BH244" s="247">
        <f>IF(N244="sníž. přenesená",J244,0)</f>
        <v>0</v>
      </c>
      <c r="BI244" s="247">
        <f>IF(N244="nulová",J244,0)</f>
        <v>0</v>
      </c>
      <c r="BJ244" s="15" t="s">
        <v>8</v>
      </c>
      <c r="BK244" s="247">
        <f>ROUND(I244*H244,0)</f>
        <v>0</v>
      </c>
      <c r="BL244" s="15" t="s">
        <v>130</v>
      </c>
      <c r="BM244" s="246" t="s">
        <v>434</v>
      </c>
    </row>
    <row r="245" spans="1:51" s="13" customFormat="1" ht="12">
      <c r="A245" s="13"/>
      <c r="B245" s="248"/>
      <c r="C245" s="249"/>
      <c r="D245" s="250" t="s">
        <v>132</v>
      </c>
      <c r="E245" s="251" t="s">
        <v>1</v>
      </c>
      <c r="F245" s="252" t="s">
        <v>435</v>
      </c>
      <c r="G245" s="249"/>
      <c r="H245" s="253">
        <v>2.02</v>
      </c>
      <c r="I245" s="254"/>
      <c r="J245" s="249"/>
      <c r="K245" s="249"/>
      <c r="L245" s="255"/>
      <c r="M245" s="256"/>
      <c r="N245" s="257"/>
      <c r="O245" s="257"/>
      <c r="P245" s="257"/>
      <c r="Q245" s="257"/>
      <c r="R245" s="257"/>
      <c r="S245" s="257"/>
      <c r="T245" s="25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9" t="s">
        <v>132</v>
      </c>
      <c r="AU245" s="259" t="s">
        <v>86</v>
      </c>
      <c r="AV245" s="13" t="s">
        <v>86</v>
      </c>
      <c r="AW245" s="13" t="s">
        <v>31</v>
      </c>
      <c r="AX245" s="13" t="s">
        <v>77</v>
      </c>
      <c r="AY245" s="259" t="s">
        <v>124</v>
      </c>
    </row>
    <row r="246" spans="1:65" s="2" customFormat="1" ht="16.5" customHeight="1">
      <c r="A246" s="36"/>
      <c r="B246" s="37"/>
      <c r="C246" s="260" t="s">
        <v>436</v>
      </c>
      <c r="D246" s="260" t="s">
        <v>222</v>
      </c>
      <c r="E246" s="261" t="s">
        <v>437</v>
      </c>
      <c r="F246" s="262" t="s">
        <v>438</v>
      </c>
      <c r="G246" s="263" t="s">
        <v>144</v>
      </c>
      <c r="H246" s="264">
        <v>153.52</v>
      </c>
      <c r="I246" s="265"/>
      <c r="J246" s="266">
        <f>ROUND(I246*H246,0)</f>
        <v>0</v>
      </c>
      <c r="K246" s="267"/>
      <c r="L246" s="268"/>
      <c r="M246" s="269" t="s">
        <v>1</v>
      </c>
      <c r="N246" s="270" t="s">
        <v>42</v>
      </c>
      <c r="O246" s="89"/>
      <c r="P246" s="244">
        <f>O246*H246</f>
        <v>0</v>
      </c>
      <c r="Q246" s="244">
        <v>0.102</v>
      </c>
      <c r="R246" s="244">
        <f>Q246*H246</f>
        <v>15.65904</v>
      </c>
      <c r="S246" s="244">
        <v>0</v>
      </c>
      <c r="T246" s="245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46" t="s">
        <v>162</v>
      </c>
      <c r="AT246" s="246" t="s">
        <v>222</v>
      </c>
      <c r="AU246" s="246" t="s">
        <v>86</v>
      </c>
      <c r="AY246" s="15" t="s">
        <v>124</v>
      </c>
      <c r="BE246" s="247">
        <f>IF(N246="základní",J246,0)</f>
        <v>0</v>
      </c>
      <c r="BF246" s="247">
        <f>IF(N246="snížená",J246,0)</f>
        <v>0</v>
      </c>
      <c r="BG246" s="247">
        <f>IF(N246="zákl. přenesená",J246,0)</f>
        <v>0</v>
      </c>
      <c r="BH246" s="247">
        <f>IF(N246="sníž. přenesená",J246,0)</f>
        <v>0</v>
      </c>
      <c r="BI246" s="247">
        <f>IF(N246="nulová",J246,0)</f>
        <v>0</v>
      </c>
      <c r="BJ246" s="15" t="s">
        <v>8</v>
      </c>
      <c r="BK246" s="247">
        <f>ROUND(I246*H246,0)</f>
        <v>0</v>
      </c>
      <c r="BL246" s="15" t="s">
        <v>130</v>
      </c>
      <c r="BM246" s="246" t="s">
        <v>439</v>
      </c>
    </row>
    <row r="247" spans="1:51" s="13" customFormat="1" ht="12">
      <c r="A247" s="13"/>
      <c r="B247" s="248"/>
      <c r="C247" s="249"/>
      <c r="D247" s="250" t="s">
        <v>132</v>
      </c>
      <c r="E247" s="251" t="s">
        <v>1</v>
      </c>
      <c r="F247" s="252" t="s">
        <v>440</v>
      </c>
      <c r="G247" s="249"/>
      <c r="H247" s="253">
        <v>153.52</v>
      </c>
      <c r="I247" s="254"/>
      <c r="J247" s="249"/>
      <c r="K247" s="249"/>
      <c r="L247" s="255"/>
      <c r="M247" s="256"/>
      <c r="N247" s="257"/>
      <c r="O247" s="257"/>
      <c r="P247" s="257"/>
      <c r="Q247" s="257"/>
      <c r="R247" s="257"/>
      <c r="S247" s="257"/>
      <c r="T247" s="25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9" t="s">
        <v>132</v>
      </c>
      <c r="AU247" s="259" t="s">
        <v>86</v>
      </c>
      <c r="AV247" s="13" t="s">
        <v>86</v>
      </c>
      <c r="AW247" s="13" t="s">
        <v>31</v>
      </c>
      <c r="AX247" s="13" t="s">
        <v>77</v>
      </c>
      <c r="AY247" s="259" t="s">
        <v>124</v>
      </c>
    </row>
    <row r="248" spans="1:65" s="2" customFormat="1" ht="21.75" customHeight="1">
      <c r="A248" s="36"/>
      <c r="B248" s="37"/>
      <c r="C248" s="234" t="s">
        <v>441</v>
      </c>
      <c r="D248" s="234" t="s">
        <v>126</v>
      </c>
      <c r="E248" s="235" t="s">
        <v>442</v>
      </c>
      <c r="F248" s="236" t="s">
        <v>443</v>
      </c>
      <c r="G248" s="237" t="s">
        <v>149</v>
      </c>
      <c r="H248" s="238">
        <v>4.83</v>
      </c>
      <c r="I248" s="239"/>
      <c r="J248" s="240">
        <f>ROUND(I248*H248,0)</f>
        <v>0</v>
      </c>
      <c r="K248" s="241"/>
      <c r="L248" s="42"/>
      <c r="M248" s="242" t="s">
        <v>1</v>
      </c>
      <c r="N248" s="243" t="s">
        <v>42</v>
      </c>
      <c r="O248" s="89"/>
      <c r="P248" s="244">
        <f>O248*H248</f>
        <v>0</v>
      </c>
      <c r="Q248" s="244">
        <v>2.25634</v>
      </c>
      <c r="R248" s="244">
        <f>Q248*H248</f>
        <v>10.8981222</v>
      </c>
      <c r="S248" s="244">
        <v>0</v>
      </c>
      <c r="T248" s="245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46" t="s">
        <v>130</v>
      </c>
      <c r="AT248" s="246" t="s">
        <v>126</v>
      </c>
      <c r="AU248" s="246" t="s">
        <v>86</v>
      </c>
      <c r="AY248" s="15" t="s">
        <v>124</v>
      </c>
      <c r="BE248" s="247">
        <f>IF(N248="základní",J248,0)</f>
        <v>0</v>
      </c>
      <c r="BF248" s="247">
        <f>IF(N248="snížená",J248,0)</f>
        <v>0</v>
      </c>
      <c r="BG248" s="247">
        <f>IF(N248="zákl. přenesená",J248,0)</f>
        <v>0</v>
      </c>
      <c r="BH248" s="247">
        <f>IF(N248="sníž. přenesená",J248,0)</f>
        <v>0</v>
      </c>
      <c r="BI248" s="247">
        <f>IF(N248="nulová",J248,0)</f>
        <v>0</v>
      </c>
      <c r="BJ248" s="15" t="s">
        <v>8</v>
      </c>
      <c r="BK248" s="247">
        <f>ROUND(I248*H248,0)</f>
        <v>0</v>
      </c>
      <c r="BL248" s="15" t="s">
        <v>130</v>
      </c>
      <c r="BM248" s="246" t="s">
        <v>444</v>
      </c>
    </row>
    <row r="249" spans="1:51" s="13" customFormat="1" ht="12">
      <c r="A249" s="13"/>
      <c r="B249" s="248"/>
      <c r="C249" s="249"/>
      <c r="D249" s="250" t="s">
        <v>132</v>
      </c>
      <c r="E249" s="251" t="s">
        <v>1</v>
      </c>
      <c r="F249" s="252" t="s">
        <v>445</v>
      </c>
      <c r="G249" s="249"/>
      <c r="H249" s="253">
        <v>4.83</v>
      </c>
      <c r="I249" s="254"/>
      <c r="J249" s="249"/>
      <c r="K249" s="249"/>
      <c r="L249" s="255"/>
      <c r="M249" s="256"/>
      <c r="N249" s="257"/>
      <c r="O249" s="257"/>
      <c r="P249" s="257"/>
      <c r="Q249" s="257"/>
      <c r="R249" s="257"/>
      <c r="S249" s="257"/>
      <c r="T249" s="25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9" t="s">
        <v>132</v>
      </c>
      <c r="AU249" s="259" t="s">
        <v>86</v>
      </c>
      <c r="AV249" s="13" t="s">
        <v>86</v>
      </c>
      <c r="AW249" s="13" t="s">
        <v>31</v>
      </c>
      <c r="AX249" s="13" t="s">
        <v>77</v>
      </c>
      <c r="AY249" s="259" t="s">
        <v>124</v>
      </c>
    </row>
    <row r="250" spans="1:63" s="12" customFormat="1" ht="22.8" customHeight="1">
      <c r="A250" s="12"/>
      <c r="B250" s="218"/>
      <c r="C250" s="219"/>
      <c r="D250" s="220" t="s">
        <v>76</v>
      </c>
      <c r="E250" s="232" t="s">
        <v>446</v>
      </c>
      <c r="F250" s="232" t="s">
        <v>447</v>
      </c>
      <c r="G250" s="219"/>
      <c r="H250" s="219"/>
      <c r="I250" s="222"/>
      <c r="J250" s="233">
        <f>BK250</f>
        <v>0</v>
      </c>
      <c r="K250" s="219"/>
      <c r="L250" s="224"/>
      <c r="M250" s="225"/>
      <c r="N250" s="226"/>
      <c r="O250" s="226"/>
      <c r="P250" s="227">
        <f>SUM(P251:P259)</f>
        <v>0</v>
      </c>
      <c r="Q250" s="226"/>
      <c r="R250" s="227">
        <f>SUM(R251:R259)</f>
        <v>0</v>
      </c>
      <c r="S250" s="226"/>
      <c r="T250" s="228">
        <f>SUM(T251:T259)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29" t="s">
        <v>8</v>
      </c>
      <c r="AT250" s="230" t="s">
        <v>76</v>
      </c>
      <c r="AU250" s="230" t="s">
        <v>8</v>
      </c>
      <c r="AY250" s="229" t="s">
        <v>124</v>
      </c>
      <c r="BK250" s="231">
        <f>SUM(BK251:BK259)</f>
        <v>0</v>
      </c>
    </row>
    <row r="251" spans="1:65" s="2" customFormat="1" ht="16.5" customHeight="1">
      <c r="A251" s="36"/>
      <c r="B251" s="37"/>
      <c r="C251" s="234" t="s">
        <v>448</v>
      </c>
      <c r="D251" s="234" t="s">
        <v>126</v>
      </c>
      <c r="E251" s="235" t="s">
        <v>449</v>
      </c>
      <c r="F251" s="236" t="s">
        <v>450</v>
      </c>
      <c r="G251" s="237" t="s">
        <v>207</v>
      </c>
      <c r="H251" s="238">
        <v>427.96</v>
      </c>
      <c r="I251" s="239"/>
      <c r="J251" s="240">
        <f>ROUND(I251*H251,0)</f>
        <v>0</v>
      </c>
      <c r="K251" s="241"/>
      <c r="L251" s="42"/>
      <c r="M251" s="242" t="s">
        <v>1</v>
      </c>
      <c r="N251" s="243" t="s">
        <v>42</v>
      </c>
      <c r="O251" s="89"/>
      <c r="P251" s="244">
        <f>O251*H251</f>
        <v>0</v>
      </c>
      <c r="Q251" s="244">
        <v>0</v>
      </c>
      <c r="R251" s="244">
        <f>Q251*H251</f>
        <v>0</v>
      </c>
      <c r="S251" s="244">
        <v>0</v>
      </c>
      <c r="T251" s="245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46" t="s">
        <v>130</v>
      </c>
      <c r="AT251" s="246" t="s">
        <v>126</v>
      </c>
      <c r="AU251" s="246" t="s">
        <v>86</v>
      </c>
      <c r="AY251" s="15" t="s">
        <v>124</v>
      </c>
      <c r="BE251" s="247">
        <f>IF(N251="základní",J251,0)</f>
        <v>0</v>
      </c>
      <c r="BF251" s="247">
        <f>IF(N251="snížená",J251,0)</f>
        <v>0</v>
      </c>
      <c r="BG251" s="247">
        <f>IF(N251="zákl. přenesená",J251,0)</f>
        <v>0</v>
      </c>
      <c r="BH251" s="247">
        <f>IF(N251="sníž. přenesená",J251,0)</f>
        <v>0</v>
      </c>
      <c r="BI251" s="247">
        <f>IF(N251="nulová",J251,0)</f>
        <v>0</v>
      </c>
      <c r="BJ251" s="15" t="s">
        <v>8</v>
      </c>
      <c r="BK251" s="247">
        <f>ROUND(I251*H251,0)</f>
        <v>0</v>
      </c>
      <c r="BL251" s="15" t="s">
        <v>130</v>
      </c>
      <c r="BM251" s="246" t="s">
        <v>451</v>
      </c>
    </row>
    <row r="252" spans="1:51" s="13" customFormat="1" ht="12">
      <c r="A252" s="13"/>
      <c r="B252" s="248"/>
      <c r="C252" s="249"/>
      <c r="D252" s="250" t="s">
        <v>132</v>
      </c>
      <c r="E252" s="251" t="s">
        <v>1</v>
      </c>
      <c r="F252" s="252" t="s">
        <v>452</v>
      </c>
      <c r="G252" s="249"/>
      <c r="H252" s="253">
        <v>427.96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9" t="s">
        <v>132</v>
      </c>
      <c r="AU252" s="259" t="s">
        <v>86</v>
      </c>
      <c r="AV252" s="13" t="s">
        <v>86</v>
      </c>
      <c r="AW252" s="13" t="s">
        <v>31</v>
      </c>
      <c r="AX252" s="13" t="s">
        <v>77</v>
      </c>
      <c r="AY252" s="259" t="s">
        <v>124</v>
      </c>
    </row>
    <row r="253" spans="1:65" s="2" customFormat="1" ht="21.75" customHeight="1">
      <c r="A253" s="36"/>
      <c r="B253" s="37"/>
      <c r="C253" s="234" t="s">
        <v>453</v>
      </c>
      <c r="D253" s="234" t="s">
        <v>126</v>
      </c>
      <c r="E253" s="235" t="s">
        <v>454</v>
      </c>
      <c r="F253" s="236" t="s">
        <v>455</v>
      </c>
      <c r="G253" s="237" t="s">
        <v>207</v>
      </c>
      <c r="H253" s="238">
        <v>6847.36</v>
      </c>
      <c r="I253" s="239"/>
      <c r="J253" s="240">
        <f>ROUND(I253*H253,0)</f>
        <v>0</v>
      </c>
      <c r="K253" s="241"/>
      <c r="L253" s="42"/>
      <c r="M253" s="242" t="s">
        <v>1</v>
      </c>
      <c r="N253" s="243" t="s">
        <v>42</v>
      </c>
      <c r="O253" s="89"/>
      <c r="P253" s="244">
        <f>O253*H253</f>
        <v>0</v>
      </c>
      <c r="Q253" s="244">
        <v>0</v>
      </c>
      <c r="R253" s="244">
        <f>Q253*H253</f>
        <v>0</v>
      </c>
      <c r="S253" s="244">
        <v>0</v>
      </c>
      <c r="T253" s="245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46" t="s">
        <v>130</v>
      </c>
      <c r="AT253" s="246" t="s">
        <v>126</v>
      </c>
      <c r="AU253" s="246" t="s">
        <v>86</v>
      </c>
      <c r="AY253" s="15" t="s">
        <v>124</v>
      </c>
      <c r="BE253" s="247">
        <f>IF(N253="základní",J253,0)</f>
        <v>0</v>
      </c>
      <c r="BF253" s="247">
        <f>IF(N253="snížená",J253,0)</f>
        <v>0</v>
      </c>
      <c r="BG253" s="247">
        <f>IF(N253="zákl. přenesená",J253,0)</f>
        <v>0</v>
      </c>
      <c r="BH253" s="247">
        <f>IF(N253="sníž. přenesená",J253,0)</f>
        <v>0</v>
      </c>
      <c r="BI253" s="247">
        <f>IF(N253="nulová",J253,0)</f>
        <v>0</v>
      </c>
      <c r="BJ253" s="15" t="s">
        <v>8</v>
      </c>
      <c r="BK253" s="247">
        <f>ROUND(I253*H253,0)</f>
        <v>0</v>
      </c>
      <c r="BL253" s="15" t="s">
        <v>130</v>
      </c>
      <c r="BM253" s="246" t="s">
        <v>456</v>
      </c>
    </row>
    <row r="254" spans="1:51" s="13" customFormat="1" ht="12">
      <c r="A254" s="13"/>
      <c r="B254" s="248"/>
      <c r="C254" s="249"/>
      <c r="D254" s="250" t="s">
        <v>132</v>
      </c>
      <c r="E254" s="251" t="s">
        <v>1</v>
      </c>
      <c r="F254" s="252" t="s">
        <v>457</v>
      </c>
      <c r="G254" s="249"/>
      <c r="H254" s="253">
        <v>6847.36</v>
      </c>
      <c r="I254" s="254"/>
      <c r="J254" s="249"/>
      <c r="K254" s="249"/>
      <c r="L254" s="255"/>
      <c r="M254" s="256"/>
      <c r="N254" s="257"/>
      <c r="O254" s="257"/>
      <c r="P254" s="257"/>
      <c r="Q254" s="257"/>
      <c r="R254" s="257"/>
      <c r="S254" s="257"/>
      <c r="T254" s="25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9" t="s">
        <v>132</v>
      </c>
      <c r="AU254" s="259" t="s">
        <v>86</v>
      </c>
      <c r="AV254" s="13" t="s">
        <v>86</v>
      </c>
      <c r="AW254" s="13" t="s">
        <v>31</v>
      </c>
      <c r="AX254" s="13" t="s">
        <v>77</v>
      </c>
      <c r="AY254" s="259" t="s">
        <v>124</v>
      </c>
    </row>
    <row r="255" spans="1:65" s="2" customFormat="1" ht="21.75" customHeight="1">
      <c r="A255" s="36"/>
      <c r="B255" s="37"/>
      <c r="C255" s="234" t="s">
        <v>458</v>
      </c>
      <c r="D255" s="234" t="s">
        <v>126</v>
      </c>
      <c r="E255" s="235" t="s">
        <v>459</v>
      </c>
      <c r="F255" s="236" t="s">
        <v>460</v>
      </c>
      <c r="G255" s="237" t="s">
        <v>207</v>
      </c>
      <c r="H255" s="238">
        <v>26.112</v>
      </c>
      <c r="I255" s="239"/>
      <c r="J255" s="240">
        <f>ROUND(I255*H255,0)</f>
        <v>0</v>
      </c>
      <c r="K255" s="241"/>
      <c r="L255" s="42"/>
      <c r="M255" s="242" t="s">
        <v>1</v>
      </c>
      <c r="N255" s="243" t="s">
        <v>42</v>
      </c>
      <c r="O255" s="89"/>
      <c r="P255" s="244">
        <f>O255*H255</f>
        <v>0</v>
      </c>
      <c r="Q255" s="244">
        <v>0</v>
      </c>
      <c r="R255" s="244">
        <f>Q255*H255</f>
        <v>0</v>
      </c>
      <c r="S255" s="244">
        <v>0</v>
      </c>
      <c r="T255" s="245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46" t="s">
        <v>130</v>
      </c>
      <c r="AT255" s="246" t="s">
        <v>126</v>
      </c>
      <c r="AU255" s="246" t="s">
        <v>86</v>
      </c>
      <c r="AY255" s="15" t="s">
        <v>124</v>
      </c>
      <c r="BE255" s="247">
        <f>IF(N255="základní",J255,0)</f>
        <v>0</v>
      </c>
      <c r="BF255" s="247">
        <f>IF(N255="snížená",J255,0)</f>
        <v>0</v>
      </c>
      <c r="BG255" s="247">
        <f>IF(N255="zákl. přenesená",J255,0)</f>
        <v>0</v>
      </c>
      <c r="BH255" s="247">
        <f>IF(N255="sníž. přenesená",J255,0)</f>
        <v>0</v>
      </c>
      <c r="BI255" s="247">
        <f>IF(N255="nulová",J255,0)</f>
        <v>0</v>
      </c>
      <c r="BJ255" s="15" t="s">
        <v>8</v>
      </c>
      <c r="BK255" s="247">
        <f>ROUND(I255*H255,0)</f>
        <v>0</v>
      </c>
      <c r="BL255" s="15" t="s">
        <v>130</v>
      </c>
      <c r="BM255" s="246" t="s">
        <v>461</v>
      </c>
    </row>
    <row r="256" spans="1:51" s="13" customFormat="1" ht="12">
      <c r="A256" s="13"/>
      <c r="B256" s="248"/>
      <c r="C256" s="249"/>
      <c r="D256" s="250" t="s">
        <v>132</v>
      </c>
      <c r="E256" s="251" t="s">
        <v>1</v>
      </c>
      <c r="F256" s="252" t="s">
        <v>462</v>
      </c>
      <c r="G256" s="249"/>
      <c r="H256" s="253">
        <v>26.112</v>
      </c>
      <c r="I256" s="254"/>
      <c r="J256" s="249"/>
      <c r="K256" s="249"/>
      <c r="L256" s="255"/>
      <c r="M256" s="256"/>
      <c r="N256" s="257"/>
      <c r="O256" s="257"/>
      <c r="P256" s="257"/>
      <c r="Q256" s="257"/>
      <c r="R256" s="257"/>
      <c r="S256" s="257"/>
      <c r="T256" s="25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9" t="s">
        <v>132</v>
      </c>
      <c r="AU256" s="259" t="s">
        <v>86</v>
      </c>
      <c r="AV256" s="13" t="s">
        <v>86</v>
      </c>
      <c r="AW256" s="13" t="s">
        <v>31</v>
      </c>
      <c r="AX256" s="13" t="s">
        <v>77</v>
      </c>
      <c r="AY256" s="259" t="s">
        <v>124</v>
      </c>
    </row>
    <row r="257" spans="1:65" s="2" customFormat="1" ht="21.75" customHeight="1">
      <c r="A257" s="36"/>
      <c r="B257" s="37"/>
      <c r="C257" s="234" t="s">
        <v>463</v>
      </c>
      <c r="D257" s="234" t="s">
        <v>126</v>
      </c>
      <c r="E257" s="235" t="s">
        <v>464</v>
      </c>
      <c r="F257" s="236" t="s">
        <v>465</v>
      </c>
      <c r="G257" s="237" t="s">
        <v>207</v>
      </c>
      <c r="H257" s="238">
        <v>52.224</v>
      </c>
      <c r="I257" s="239"/>
      <c r="J257" s="240">
        <f>ROUND(I257*H257,0)</f>
        <v>0</v>
      </c>
      <c r="K257" s="241"/>
      <c r="L257" s="42"/>
      <c r="M257" s="242" t="s">
        <v>1</v>
      </c>
      <c r="N257" s="243" t="s">
        <v>42</v>
      </c>
      <c r="O257" s="89"/>
      <c r="P257" s="244">
        <f>O257*H257</f>
        <v>0</v>
      </c>
      <c r="Q257" s="244">
        <v>0</v>
      </c>
      <c r="R257" s="244">
        <f>Q257*H257</f>
        <v>0</v>
      </c>
      <c r="S257" s="244">
        <v>0</v>
      </c>
      <c r="T257" s="245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46" t="s">
        <v>130</v>
      </c>
      <c r="AT257" s="246" t="s">
        <v>126</v>
      </c>
      <c r="AU257" s="246" t="s">
        <v>86</v>
      </c>
      <c r="AY257" s="15" t="s">
        <v>124</v>
      </c>
      <c r="BE257" s="247">
        <f>IF(N257="základní",J257,0)</f>
        <v>0</v>
      </c>
      <c r="BF257" s="247">
        <f>IF(N257="snížená",J257,0)</f>
        <v>0</v>
      </c>
      <c r="BG257" s="247">
        <f>IF(N257="zákl. přenesená",J257,0)</f>
        <v>0</v>
      </c>
      <c r="BH257" s="247">
        <f>IF(N257="sníž. přenesená",J257,0)</f>
        <v>0</v>
      </c>
      <c r="BI257" s="247">
        <f>IF(N257="nulová",J257,0)</f>
        <v>0</v>
      </c>
      <c r="BJ257" s="15" t="s">
        <v>8</v>
      </c>
      <c r="BK257" s="247">
        <f>ROUND(I257*H257,0)</f>
        <v>0</v>
      </c>
      <c r="BL257" s="15" t="s">
        <v>130</v>
      </c>
      <c r="BM257" s="246" t="s">
        <v>466</v>
      </c>
    </row>
    <row r="258" spans="1:51" s="13" customFormat="1" ht="12">
      <c r="A258" s="13"/>
      <c r="B258" s="248"/>
      <c r="C258" s="249"/>
      <c r="D258" s="250" t="s">
        <v>132</v>
      </c>
      <c r="E258" s="251" t="s">
        <v>1</v>
      </c>
      <c r="F258" s="252" t="s">
        <v>467</v>
      </c>
      <c r="G258" s="249"/>
      <c r="H258" s="253">
        <v>52.224</v>
      </c>
      <c r="I258" s="254"/>
      <c r="J258" s="249"/>
      <c r="K258" s="249"/>
      <c r="L258" s="255"/>
      <c r="M258" s="256"/>
      <c r="N258" s="257"/>
      <c r="O258" s="257"/>
      <c r="P258" s="257"/>
      <c r="Q258" s="257"/>
      <c r="R258" s="257"/>
      <c r="S258" s="257"/>
      <c r="T258" s="25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9" t="s">
        <v>132</v>
      </c>
      <c r="AU258" s="259" t="s">
        <v>86</v>
      </c>
      <c r="AV258" s="13" t="s">
        <v>86</v>
      </c>
      <c r="AW258" s="13" t="s">
        <v>31</v>
      </c>
      <c r="AX258" s="13" t="s">
        <v>77</v>
      </c>
      <c r="AY258" s="259" t="s">
        <v>124</v>
      </c>
    </row>
    <row r="259" spans="1:65" s="2" customFormat="1" ht="21.75" customHeight="1">
      <c r="A259" s="36"/>
      <c r="B259" s="37"/>
      <c r="C259" s="234" t="s">
        <v>468</v>
      </c>
      <c r="D259" s="234" t="s">
        <v>126</v>
      </c>
      <c r="E259" s="235" t="s">
        <v>469</v>
      </c>
      <c r="F259" s="236" t="s">
        <v>470</v>
      </c>
      <c r="G259" s="237" t="s">
        <v>207</v>
      </c>
      <c r="H259" s="238">
        <v>127.96</v>
      </c>
      <c r="I259" s="239"/>
      <c r="J259" s="240">
        <f>ROUND(I259*H259,0)</f>
        <v>0</v>
      </c>
      <c r="K259" s="241"/>
      <c r="L259" s="42"/>
      <c r="M259" s="242" t="s">
        <v>1</v>
      </c>
      <c r="N259" s="243" t="s">
        <v>42</v>
      </c>
      <c r="O259" s="89"/>
      <c r="P259" s="244">
        <f>O259*H259</f>
        <v>0</v>
      </c>
      <c r="Q259" s="244">
        <v>0</v>
      </c>
      <c r="R259" s="244">
        <f>Q259*H259</f>
        <v>0</v>
      </c>
      <c r="S259" s="244">
        <v>0</v>
      </c>
      <c r="T259" s="245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46" t="s">
        <v>130</v>
      </c>
      <c r="AT259" s="246" t="s">
        <v>126</v>
      </c>
      <c r="AU259" s="246" t="s">
        <v>86</v>
      </c>
      <c r="AY259" s="15" t="s">
        <v>124</v>
      </c>
      <c r="BE259" s="247">
        <f>IF(N259="základní",J259,0)</f>
        <v>0</v>
      </c>
      <c r="BF259" s="247">
        <f>IF(N259="snížená",J259,0)</f>
        <v>0</v>
      </c>
      <c r="BG259" s="247">
        <f>IF(N259="zákl. přenesená",J259,0)</f>
        <v>0</v>
      </c>
      <c r="BH259" s="247">
        <f>IF(N259="sníž. přenesená",J259,0)</f>
        <v>0</v>
      </c>
      <c r="BI259" s="247">
        <f>IF(N259="nulová",J259,0)</f>
        <v>0</v>
      </c>
      <c r="BJ259" s="15" t="s">
        <v>8</v>
      </c>
      <c r="BK259" s="247">
        <f>ROUND(I259*H259,0)</f>
        <v>0</v>
      </c>
      <c r="BL259" s="15" t="s">
        <v>130</v>
      </c>
      <c r="BM259" s="246" t="s">
        <v>471</v>
      </c>
    </row>
    <row r="260" spans="1:63" s="12" customFormat="1" ht="22.8" customHeight="1">
      <c r="A260" s="12"/>
      <c r="B260" s="218"/>
      <c r="C260" s="219"/>
      <c r="D260" s="220" t="s">
        <v>76</v>
      </c>
      <c r="E260" s="232" t="s">
        <v>472</v>
      </c>
      <c r="F260" s="232" t="s">
        <v>473</v>
      </c>
      <c r="G260" s="219"/>
      <c r="H260" s="219"/>
      <c r="I260" s="222"/>
      <c r="J260" s="233">
        <f>BK260</f>
        <v>0</v>
      </c>
      <c r="K260" s="219"/>
      <c r="L260" s="224"/>
      <c r="M260" s="225"/>
      <c r="N260" s="226"/>
      <c r="O260" s="226"/>
      <c r="P260" s="227">
        <f>P261</f>
        <v>0</v>
      </c>
      <c r="Q260" s="226"/>
      <c r="R260" s="227">
        <f>R261</f>
        <v>0</v>
      </c>
      <c r="S260" s="226"/>
      <c r="T260" s="228">
        <f>T261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29" t="s">
        <v>8</v>
      </c>
      <c r="AT260" s="230" t="s">
        <v>76</v>
      </c>
      <c r="AU260" s="230" t="s">
        <v>8</v>
      </c>
      <c r="AY260" s="229" t="s">
        <v>124</v>
      </c>
      <c r="BK260" s="231">
        <f>BK261</f>
        <v>0</v>
      </c>
    </row>
    <row r="261" spans="1:65" s="2" customFormat="1" ht="21.75" customHeight="1">
      <c r="A261" s="36"/>
      <c r="B261" s="37"/>
      <c r="C261" s="234" t="s">
        <v>474</v>
      </c>
      <c r="D261" s="234" t="s">
        <v>126</v>
      </c>
      <c r="E261" s="235" t="s">
        <v>475</v>
      </c>
      <c r="F261" s="236" t="s">
        <v>476</v>
      </c>
      <c r="G261" s="237" t="s">
        <v>207</v>
      </c>
      <c r="H261" s="238">
        <v>365.351</v>
      </c>
      <c r="I261" s="239"/>
      <c r="J261" s="240">
        <f>ROUND(I261*H261,0)</f>
        <v>0</v>
      </c>
      <c r="K261" s="241"/>
      <c r="L261" s="42"/>
      <c r="M261" s="242" t="s">
        <v>1</v>
      </c>
      <c r="N261" s="243" t="s">
        <v>42</v>
      </c>
      <c r="O261" s="89"/>
      <c r="P261" s="244">
        <f>O261*H261</f>
        <v>0</v>
      </c>
      <c r="Q261" s="244">
        <v>0</v>
      </c>
      <c r="R261" s="244">
        <f>Q261*H261</f>
        <v>0</v>
      </c>
      <c r="S261" s="244">
        <v>0</v>
      </c>
      <c r="T261" s="245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46" t="s">
        <v>130</v>
      </c>
      <c r="AT261" s="246" t="s">
        <v>126</v>
      </c>
      <c r="AU261" s="246" t="s">
        <v>86</v>
      </c>
      <c r="AY261" s="15" t="s">
        <v>124</v>
      </c>
      <c r="BE261" s="247">
        <f>IF(N261="základní",J261,0)</f>
        <v>0</v>
      </c>
      <c r="BF261" s="247">
        <f>IF(N261="snížená",J261,0)</f>
        <v>0</v>
      </c>
      <c r="BG261" s="247">
        <f>IF(N261="zákl. přenesená",J261,0)</f>
        <v>0</v>
      </c>
      <c r="BH261" s="247">
        <f>IF(N261="sníž. přenesená",J261,0)</f>
        <v>0</v>
      </c>
      <c r="BI261" s="247">
        <f>IF(N261="nulová",J261,0)</f>
        <v>0</v>
      </c>
      <c r="BJ261" s="15" t="s">
        <v>8</v>
      </c>
      <c r="BK261" s="247">
        <f>ROUND(I261*H261,0)</f>
        <v>0</v>
      </c>
      <c r="BL261" s="15" t="s">
        <v>130</v>
      </c>
      <c r="BM261" s="246" t="s">
        <v>477</v>
      </c>
    </row>
    <row r="262" spans="1:63" s="12" customFormat="1" ht="25.9" customHeight="1">
      <c r="A262" s="12"/>
      <c r="B262" s="218"/>
      <c r="C262" s="219"/>
      <c r="D262" s="220" t="s">
        <v>76</v>
      </c>
      <c r="E262" s="221" t="s">
        <v>478</v>
      </c>
      <c r="F262" s="221" t="s">
        <v>479</v>
      </c>
      <c r="G262" s="219"/>
      <c r="H262" s="219"/>
      <c r="I262" s="222"/>
      <c r="J262" s="223">
        <f>BK262</f>
        <v>0</v>
      </c>
      <c r="K262" s="219"/>
      <c r="L262" s="224"/>
      <c r="M262" s="225"/>
      <c r="N262" s="226"/>
      <c r="O262" s="226"/>
      <c r="P262" s="227">
        <f>P263</f>
        <v>0</v>
      </c>
      <c r="Q262" s="226"/>
      <c r="R262" s="227">
        <f>R263</f>
        <v>0</v>
      </c>
      <c r="S262" s="226"/>
      <c r="T262" s="228">
        <f>T263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29" t="s">
        <v>146</v>
      </c>
      <c r="AT262" s="230" t="s">
        <v>76</v>
      </c>
      <c r="AU262" s="230" t="s">
        <v>77</v>
      </c>
      <c r="AY262" s="229" t="s">
        <v>124</v>
      </c>
      <c r="BK262" s="231">
        <f>BK263</f>
        <v>0</v>
      </c>
    </row>
    <row r="263" spans="1:63" s="12" customFormat="1" ht="22.8" customHeight="1">
      <c r="A263" s="12"/>
      <c r="B263" s="218"/>
      <c r="C263" s="219"/>
      <c r="D263" s="220" t="s">
        <v>76</v>
      </c>
      <c r="E263" s="232" t="s">
        <v>480</v>
      </c>
      <c r="F263" s="232" t="s">
        <v>481</v>
      </c>
      <c r="G263" s="219"/>
      <c r="H263" s="219"/>
      <c r="I263" s="222"/>
      <c r="J263" s="233">
        <f>BK263</f>
        <v>0</v>
      </c>
      <c r="K263" s="219"/>
      <c r="L263" s="224"/>
      <c r="M263" s="225"/>
      <c r="N263" s="226"/>
      <c r="O263" s="226"/>
      <c r="P263" s="227">
        <f>SUM(P264:P267)</f>
        <v>0</v>
      </c>
      <c r="Q263" s="226"/>
      <c r="R263" s="227">
        <f>SUM(R264:R267)</f>
        <v>0</v>
      </c>
      <c r="S263" s="226"/>
      <c r="T263" s="228">
        <f>SUM(T264:T267)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29" t="s">
        <v>146</v>
      </c>
      <c r="AT263" s="230" t="s">
        <v>76</v>
      </c>
      <c r="AU263" s="230" t="s">
        <v>8</v>
      </c>
      <c r="AY263" s="229" t="s">
        <v>124</v>
      </c>
      <c r="BK263" s="231">
        <f>SUM(BK264:BK267)</f>
        <v>0</v>
      </c>
    </row>
    <row r="264" spans="1:65" s="2" customFormat="1" ht="16.5" customHeight="1">
      <c r="A264" s="36"/>
      <c r="B264" s="37"/>
      <c r="C264" s="234" t="s">
        <v>482</v>
      </c>
      <c r="D264" s="234" t="s">
        <v>126</v>
      </c>
      <c r="E264" s="235" t="s">
        <v>483</v>
      </c>
      <c r="F264" s="236" t="s">
        <v>481</v>
      </c>
      <c r="G264" s="237" t="s">
        <v>484</v>
      </c>
      <c r="H264" s="271"/>
      <c r="I264" s="239"/>
      <c r="J264" s="240">
        <f>ROUND(I264*H264,0)</f>
        <v>0</v>
      </c>
      <c r="K264" s="241"/>
      <c r="L264" s="42"/>
      <c r="M264" s="242" t="s">
        <v>1</v>
      </c>
      <c r="N264" s="243" t="s">
        <v>42</v>
      </c>
      <c r="O264" s="89"/>
      <c r="P264" s="244">
        <f>O264*H264</f>
        <v>0</v>
      </c>
      <c r="Q264" s="244">
        <v>0</v>
      </c>
      <c r="R264" s="244">
        <f>Q264*H264</f>
        <v>0</v>
      </c>
      <c r="S264" s="244">
        <v>0</v>
      </c>
      <c r="T264" s="245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46" t="s">
        <v>485</v>
      </c>
      <c r="AT264" s="246" t="s">
        <v>126</v>
      </c>
      <c r="AU264" s="246" t="s">
        <v>86</v>
      </c>
      <c r="AY264" s="15" t="s">
        <v>124</v>
      </c>
      <c r="BE264" s="247">
        <f>IF(N264="základní",J264,0)</f>
        <v>0</v>
      </c>
      <c r="BF264" s="247">
        <f>IF(N264="snížená",J264,0)</f>
        <v>0</v>
      </c>
      <c r="BG264" s="247">
        <f>IF(N264="zákl. přenesená",J264,0)</f>
        <v>0</v>
      </c>
      <c r="BH264" s="247">
        <f>IF(N264="sníž. přenesená",J264,0)</f>
        <v>0</v>
      </c>
      <c r="BI264" s="247">
        <f>IF(N264="nulová",J264,0)</f>
        <v>0</v>
      </c>
      <c r="BJ264" s="15" t="s">
        <v>8</v>
      </c>
      <c r="BK264" s="247">
        <f>ROUND(I264*H264,0)</f>
        <v>0</v>
      </c>
      <c r="BL264" s="15" t="s">
        <v>485</v>
      </c>
      <c r="BM264" s="246" t="s">
        <v>486</v>
      </c>
    </row>
    <row r="265" spans="1:65" s="2" customFormat="1" ht="16.5" customHeight="1">
      <c r="A265" s="36"/>
      <c r="B265" s="37"/>
      <c r="C265" s="234" t="s">
        <v>487</v>
      </c>
      <c r="D265" s="234" t="s">
        <v>126</v>
      </c>
      <c r="E265" s="235" t="s">
        <v>488</v>
      </c>
      <c r="F265" s="236" t="s">
        <v>489</v>
      </c>
      <c r="G265" s="237" t="s">
        <v>490</v>
      </c>
      <c r="H265" s="238">
        <v>1</v>
      </c>
      <c r="I265" s="239"/>
      <c r="J265" s="240">
        <f>ROUND(I265*H265,0)</f>
        <v>0</v>
      </c>
      <c r="K265" s="241"/>
      <c r="L265" s="42"/>
      <c r="M265" s="242" t="s">
        <v>1</v>
      </c>
      <c r="N265" s="243" t="s">
        <v>42</v>
      </c>
      <c r="O265" s="89"/>
      <c r="P265" s="244">
        <f>O265*H265</f>
        <v>0</v>
      </c>
      <c r="Q265" s="244">
        <v>0</v>
      </c>
      <c r="R265" s="244">
        <f>Q265*H265</f>
        <v>0</v>
      </c>
      <c r="S265" s="244">
        <v>0</v>
      </c>
      <c r="T265" s="245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46" t="s">
        <v>485</v>
      </c>
      <c r="AT265" s="246" t="s">
        <v>126</v>
      </c>
      <c r="AU265" s="246" t="s">
        <v>86</v>
      </c>
      <c r="AY265" s="15" t="s">
        <v>124</v>
      </c>
      <c r="BE265" s="247">
        <f>IF(N265="základní",J265,0)</f>
        <v>0</v>
      </c>
      <c r="BF265" s="247">
        <f>IF(N265="snížená",J265,0)</f>
        <v>0</v>
      </c>
      <c r="BG265" s="247">
        <f>IF(N265="zákl. přenesená",J265,0)</f>
        <v>0</v>
      </c>
      <c r="BH265" s="247">
        <f>IF(N265="sníž. přenesená",J265,0)</f>
        <v>0</v>
      </c>
      <c r="BI265" s="247">
        <f>IF(N265="nulová",J265,0)</f>
        <v>0</v>
      </c>
      <c r="BJ265" s="15" t="s">
        <v>8</v>
      </c>
      <c r="BK265" s="247">
        <f>ROUND(I265*H265,0)</f>
        <v>0</v>
      </c>
      <c r="BL265" s="15" t="s">
        <v>485</v>
      </c>
      <c r="BM265" s="246" t="s">
        <v>491</v>
      </c>
    </row>
    <row r="266" spans="1:65" s="2" customFormat="1" ht="16.5" customHeight="1">
      <c r="A266" s="36"/>
      <c r="B266" s="37"/>
      <c r="C266" s="234" t="s">
        <v>492</v>
      </c>
      <c r="D266" s="234" t="s">
        <v>126</v>
      </c>
      <c r="E266" s="235" t="s">
        <v>493</v>
      </c>
      <c r="F266" s="236" t="s">
        <v>494</v>
      </c>
      <c r="G266" s="237" t="s">
        <v>490</v>
      </c>
      <c r="H266" s="238">
        <v>1</v>
      </c>
      <c r="I266" s="239"/>
      <c r="J266" s="240">
        <f>ROUND(I266*H266,0)</f>
        <v>0</v>
      </c>
      <c r="K266" s="241"/>
      <c r="L266" s="42"/>
      <c r="M266" s="242" t="s">
        <v>1</v>
      </c>
      <c r="N266" s="243" t="s">
        <v>42</v>
      </c>
      <c r="O266" s="89"/>
      <c r="P266" s="244">
        <f>O266*H266</f>
        <v>0</v>
      </c>
      <c r="Q266" s="244">
        <v>0</v>
      </c>
      <c r="R266" s="244">
        <f>Q266*H266</f>
        <v>0</v>
      </c>
      <c r="S266" s="244">
        <v>0</v>
      </c>
      <c r="T266" s="245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46" t="s">
        <v>485</v>
      </c>
      <c r="AT266" s="246" t="s">
        <v>126</v>
      </c>
      <c r="AU266" s="246" t="s">
        <v>86</v>
      </c>
      <c r="AY266" s="15" t="s">
        <v>124</v>
      </c>
      <c r="BE266" s="247">
        <f>IF(N266="základní",J266,0)</f>
        <v>0</v>
      </c>
      <c r="BF266" s="247">
        <f>IF(N266="snížená",J266,0)</f>
        <v>0</v>
      </c>
      <c r="BG266" s="247">
        <f>IF(N266="zákl. přenesená",J266,0)</f>
        <v>0</v>
      </c>
      <c r="BH266" s="247">
        <f>IF(N266="sníž. přenesená",J266,0)</f>
        <v>0</v>
      </c>
      <c r="BI266" s="247">
        <f>IF(N266="nulová",J266,0)</f>
        <v>0</v>
      </c>
      <c r="BJ266" s="15" t="s">
        <v>8</v>
      </c>
      <c r="BK266" s="247">
        <f>ROUND(I266*H266,0)</f>
        <v>0</v>
      </c>
      <c r="BL266" s="15" t="s">
        <v>485</v>
      </c>
      <c r="BM266" s="246" t="s">
        <v>495</v>
      </c>
    </row>
    <row r="267" spans="1:65" s="2" customFormat="1" ht="16.5" customHeight="1">
      <c r="A267" s="36"/>
      <c r="B267" s="37"/>
      <c r="C267" s="234" t="s">
        <v>496</v>
      </c>
      <c r="D267" s="234" t="s">
        <v>126</v>
      </c>
      <c r="E267" s="235" t="s">
        <v>497</v>
      </c>
      <c r="F267" s="236" t="s">
        <v>498</v>
      </c>
      <c r="G267" s="237" t="s">
        <v>490</v>
      </c>
      <c r="H267" s="238">
        <v>1</v>
      </c>
      <c r="I267" s="239"/>
      <c r="J267" s="240">
        <f>ROUND(I267*H267,0)</f>
        <v>0</v>
      </c>
      <c r="K267" s="241"/>
      <c r="L267" s="42"/>
      <c r="M267" s="272" t="s">
        <v>1</v>
      </c>
      <c r="N267" s="273" t="s">
        <v>42</v>
      </c>
      <c r="O267" s="274"/>
      <c r="P267" s="275">
        <f>O267*H267</f>
        <v>0</v>
      </c>
      <c r="Q267" s="275">
        <v>0</v>
      </c>
      <c r="R267" s="275">
        <f>Q267*H267</f>
        <v>0</v>
      </c>
      <c r="S267" s="275">
        <v>0</v>
      </c>
      <c r="T267" s="276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46" t="s">
        <v>485</v>
      </c>
      <c r="AT267" s="246" t="s">
        <v>126</v>
      </c>
      <c r="AU267" s="246" t="s">
        <v>86</v>
      </c>
      <c r="AY267" s="15" t="s">
        <v>124</v>
      </c>
      <c r="BE267" s="247">
        <f>IF(N267="základní",J267,0)</f>
        <v>0</v>
      </c>
      <c r="BF267" s="247">
        <f>IF(N267="snížená",J267,0)</f>
        <v>0</v>
      </c>
      <c r="BG267" s="247">
        <f>IF(N267="zákl. přenesená",J267,0)</f>
        <v>0</v>
      </c>
      <c r="BH267" s="247">
        <f>IF(N267="sníž. přenesená",J267,0)</f>
        <v>0</v>
      </c>
      <c r="BI267" s="247">
        <f>IF(N267="nulová",J267,0)</f>
        <v>0</v>
      </c>
      <c r="BJ267" s="15" t="s">
        <v>8</v>
      </c>
      <c r="BK267" s="247">
        <f>ROUND(I267*H267,0)</f>
        <v>0</v>
      </c>
      <c r="BL267" s="15" t="s">
        <v>485</v>
      </c>
      <c r="BM267" s="246" t="s">
        <v>499</v>
      </c>
    </row>
    <row r="268" spans="1:31" s="2" customFormat="1" ht="6.95" customHeight="1">
      <c r="A268" s="36"/>
      <c r="B268" s="64"/>
      <c r="C268" s="65"/>
      <c r="D268" s="65"/>
      <c r="E268" s="65"/>
      <c r="F268" s="65"/>
      <c r="G268" s="65"/>
      <c r="H268" s="65"/>
      <c r="I268" s="181"/>
      <c r="J268" s="65"/>
      <c r="K268" s="65"/>
      <c r="L268" s="42"/>
      <c r="M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</row>
  </sheetData>
  <sheetProtection password="CC35" sheet="1" objects="1" scenarios="1" formatColumns="0" formatRows="0" autoFilter="0"/>
  <autoFilter ref="C126:K267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86</v>
      </c>
    </row>
    <row r="4" spans="2:46" s="1" customFormat="1" ht="24.95" customHeight="1">
      <c r="B4" s="18"/>
      <c r="D4" s="138" t="s">
        <v>90</v>
      </c>
      <c r="I4" s="134"/>
      <c r="L4" s="18"/>
      <c r="M4" s="139" t="s">
        <v>11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17</v>
      </c>
      <c r="I6" s="134"/>
      <c r="L6" s="18"/>
    </row>
    <row r="7" spans="2:12" s="1" customFormat="1" ht="16.5" customHeight="1">
      <c r="B7" s="18"/>
      <c r="E7" s="141" t="str">
        <f>'Rekapitulace stavby'!K6</f>
        <v>Terénní úpravy v areálu dílen SŠ Horažďovice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91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500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19</v>
      </c>
      <c r="E11" s="36"/>
      <c r="F11" s="144" t="s">
        <v>1</v>
      </c>
      <c r="G11" s="36"/>
      <c r="H11" s="36"/>
      <c r="I11" s="145" t="s">
        <v>20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21</v>
      </c>
      <c r="E12" s="36"/>
      <c r="F12" s="144" t="s">
        <v>22</v>
      </c>
      <c r="G12" s="36"/>
      <c r="H12" s="36"/>
      <c r="I12" s="145" t="s">
        <v>23</v>
      </c>
      <c r="J12" s="146" t="str">
        <f>'Rekapitulace stavby'!AN8</f>
        <v>18. 1. 2020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25</v>
      </c>
      <c r="E14" s="36"/>
      <c r="F14" s="36"/>
      <c r="G14" s="36"/>
      <c r="H14" s="36"/>
      <c r="I14" s="145" t="s">
        <v>26</v>
      </c>
      <c r="J14" s="144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29</v>
      </c>
      <c r="E17" s="36"/>
      <c r="F17" s="36"/>
      <c r="G17" s="36"/>
      <c r="H17" s="36"/>
      <c r="I17" s="145" t="s">
        <v>26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26</v>
      </c>
      <c r="J20" s="144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33</v>
      </c>
      <c r="F21" s="36"/>
      <c r="G21" s="36"/>
      <c r="H21" s="36"/>
      <c r="I21" s="145" t="s">
        <v>28</v>
      </c>
      <c r="J21" s="144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34</v>
      </c>
      <c r="E23" s="36"/>
      <c r="F23" s="36"/>
      <c r="G23" s="36"/>
      <c r="H23" s="36"/>
      <c r="I23" s="145" t="s">
        <v>26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35</v>
      </c>
      <c r="F24" s="36"/>
      <c r="G24" s="36"/>
      <c r="H24" s="36"/>
      <c r="I24" s="145" t="s">
        <v>28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36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37</v>
      </c>
      <c r="E30" s="36"/>
      <c r="F30" s="36"/>
      <c r="G30" s="36"/>
      <c r="H30" s="36"/>
      <c r="I30" s="142"/>
      <c r="J30" s="155">
        <f>ROUND(J128,0)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39</v>
      </c>
      <c r="G32" s="36"/>
      <c r="H32" s="36"/>
      <c r="I32" s="157" t="s">
        <v>38</v>
      </c>
      <c r="J32" s="156" t="s">
        <v>40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41</v>
      </c>
      <c r="E33" s="140" t="s">
        <v>42</v>
      </c>
      <c r="F33" s="159">
        <f>ROUND((SUM(BE128:BE202)),0)</f>
        <v>0</v>
      </c>
      <c r="G33" s="36"/>
      <c r="H33" s="36"/>
      <c r="I33" s="160">
        <v>0.21</v>
      </c>
      <c r="J33" s="159">
        <f>ROUND(((SUM(BE128:BE202))*I33),0)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43</v>
      </c>
      <c r="F34" s="159">
        <f>ROUND((SUM(BF128:BF202)),0)</f>
        <v>0</v>
      </c>
      <c r="G34" s="36"/>
      <c r="H34" s="36"/>
      <c r="I34" s="160">
        <v>0.15</v>
      </c>
      <c r="J34" s="159">
        <f>ROUND(((SUM(BF128:BF202))*I34),0)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44</v>
      </c>
      <c r="F35" s="159">
        <f>ROUND((SUM(BG128:BG202)),0)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45</v>
      </c>
      <c r="F36" s="159">
        <f>ROUND((SUM(BH128:BH202)),0)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46</v>
      </c>
      <c r="F37" s="159">
        <f>ROUND((SUM(BI128:BI202)),0)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47</v>
      </c>
      <c r="E39" s="163"/>
      <c r="F39" s="163"/>
      <c r="G39" s="164" t="s">
        <v>48</v>
      </c>
      <c r="H39" s="165" t="s">
        <v>49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50</v>
      </c>
      <c r="E50" s="170"/>
      <c r="F50" s="170"/>
      <c r="G50" s="169" t="s">
        <v>51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52</v>
      </c>
      <c r="E61" s="173"/>
      <c r="F61" s="174" t="s">
        <v>53</v>
      </c>
      <c r="G61" s="172" t="s">
        <v>52</v>
      </c>
      <c r="H61" s="173"/>
      <c r="I61" s="175"/>
      <c r="J61" s="176" t="s">
        <v>53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54</v>
      </c>
      <c r="E65" s="177"/>
      <c r="F65" s="177"/>
      <c r="G65" s="169" t="s">
        <v>55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52</v>
      </c>
      <c r="E76" s="173"/>
      <c r="F76" s="174" t="s">
        <v>53</v>
      </c>
      <c r="G76" s="172" t="s">
        <v>52</v>
      </c>
      <c r="H76" s="173"/>
      <c r="I76" s="175"/>
      <c r="J76" s="176" t="s">
        <v>53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93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17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Terénní úpravy v areálu dílen SŠ Horažďovice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91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020 - Krycí deska, vjezdová brána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21</v>
      </c>
      <c r="D89" s="38"/>
      <c r="E89" s="38"/>
      <c r="F89" s="25" t="str">
        <f>F12</f>
        <v>Horažďovice</v>
      </c>
      <c r="G89" s="38"/>
      <c r="H89" s="38"/>
      <c r="I89" s="145" t="s">
        <v>23</v>
      </c>
      <c r="J89" s="77" t="str">
        <f>IF(J12="","",J12)</f>
        <v>18. 1. 2020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25</v>
      </c>
      <c r="D91" s="38"/>
      <c r="E91" s="38"/>
      <c r="F91" s="25" t="str">
        <f>E15</f>
        <v>Střední škola Horažďovice</v>
      </c>
      <c r="G91" s="38"/>
      <c r="H91" s="38"/>
      <c r="I91" s="145" t="s">
        <v>32</v>
      </c>
      <c r="J91" s="34" t="str">
        <f>E21</f>
        <v>Ing. Martin Liška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145" t="s">
        <v>34</v>
      </c>
      <c r="J92" s="34" t="str">
        <f>E24</f>
        <v>Pavel Hrba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94</v>
      </c>
      <c r="D94" s="187"/>
      <c r="E94" s="187"/>
      <c r="F94" s="187"/>
      <c r="G94" s="187"/>
      <c r="H94" s="187"/>
      <c r="I94" s="188"/>
      <c r="J94" s="189" t="s">
        <v>95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96</v>
      </c>
      <c r="D96" s="38"/>
      <c r="E96" s="38"/>
      <c r="F96" s="38"/>
      <c r="G96" s="38"/>
      <c r="H96" s="38"/>
      <c r="I96" s="142"/>
      <c r="J96" s="108">
        <f>J128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97</v>
      </c>
    </row>
    <row r="97" spans="1:31" s="9" customFormat="1" ht="24.95" customHeight="1">
      <c r="A97" s="9"/>
      <c r="B97" s="191"/>
      <c r="C97" s="192"/>
      <c r="D97" s="193" t="s">
        <v>98</v>
      </c>
      <c r="E97" s="194"/>
      <c r="F97" s="194"/>
      <c r="G97" s="194"/>
      <c r="H97" s="194"/>
      <c r="I97" s="195"/>
      <c r="J97" s="196">
        <f>J129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99</v>
      </c>
      <c r="E98" s="201"/>
      <c r="F98" s="201"/>
      <c r="G98" s="201"/>
      <c r="H98" s="201"/>
      <c r="I98" s="202"/>
      <c r="J98" s="203">
        <f>J130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100</v>
      </c>
      <c r="E99" s="201"/>
      <c r="F99" s="201"/>
      <c r="G99" s="201"/>
      <c r="H99" s="201"/>
      <c r="I99" s="202"/>
      <c r="J99" s="203">
        <f>J142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501</v>
      </c>
      <c r="E100" s="201"/>
      <c r="F100" s="201"/>
      <c r="G100" s="201"/>
      <c r="H100" s="201"/>
      <c r="I100" s="202"/>
      <c r="J100" s="203">
        <f>J152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8"/>
      <c r="C101" s="199"/>
      <c r="D101" s="200" t="s">
        <v>103</v>
      </c>
      <c r="E101" s="201"/>
      <c r="F101" s="201"/>
      <c r="G101" s="201"/>
      <c r="H101" s="201"/>
      <c r="I101" s="202"/>
      <c r="J101" s="203">
        <f>J178</f>
        <v>0</v>
      </c>
      <c r="K101" s="199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8"/>
      <c r="C102" s="199"/>
      <c r="D102" s="200" t="s">
        <v>104</v>
      </c>
      <c r="E102" s="201"/>
      <c r="F102" s="201"/>
      <c r="G102" s="201"/>
      <c r="H102" s="201"/>
      <c r="I102" s="202"/>
      <c r="J102" s="203">
        <f>J181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105</v>
      </c>
      <c r="E103" s="201"/>
      <c r="F103" s="201"/>
      <c r="G103" s="201"/>
      <c r="H103" s="201"/>
      <c r="I103" s="202"/>
      <c r="J103" s="203">
        <f>J189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8"/>
      <c r="C104" s="199"/>
      <c r="D104" s="200" t="s">
        <v>106</v>
      </c>
      <c r="E104" s="201"/>
      <c r="F104" s="201"/>
      <c r="G104" s="201"/>
      <c r="H104" s="201"/>
      <c r="I104" s="202"/>
      <c r="J104" s="203">
        <f>J194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1"/>
      <c r="C105" s="192"/>
      <c r="D105" s="193" t="s">
        <v>502</v>
      </c>
      <c r="E105" s="194"/>
      <c r="F105" s="194"/>
      <c r="G105" s="194"/>
      <c r="H105" s="194"/>
      <c r="I105" s="195"/>
      <c r="J105" s="196">
        <f>J196</f>
        <v>0</v>
      </c>
      <c r="K105" s="192"/>
      <c r="L105" s="19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8"/>
      <c r="C106" s="199"/>
      <c r="D106" s="200" t="s">
        <v>503</v>
      </c>
      <c r="E106" s="201"/>
      <c r="F106" s="201"/>
      <c r="G106" s="201"/>
      <c r="H106" s="201"/>
      <c r="I106" s="202"/>
      <c r="J106" s="203">
        <f>J197</f>
        <v>0</v>
      </c>
      <c r="K106" s="199"/>
      <c r="L106" s="20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91"/>
      <c r="C107" s="192"/>
      <c r="D107" s="193" t="s">
        <v>107</v>
      </c>
      <c r="E107" s="194"/>
      <c r="F107" s="194"/>
      <c r="G107" s="194"/>
      <c r="H107" s="194"/>
      <c r="I107" s="195"/>
      <c r="J107" s="196">
        <f>J199</f>
        <v>0</v>
      </c>
      <c r="K107" s="192"/>
      <c r="L107" s="197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8"/>
      <c r="C108" s="199"/>
      <c r="D108" s="200" t="s">
        <v>108</v>
      </c>
      <c r="E108" s="201"/>
      <c r="F108" s="201"/>
      <c r="G108" s="201"/>
      <c r="H108" s="201"/>
      <c r="I108" s="202"/>
      <c r="J108" s="203">
        <f>J200</f>
        <v>0</v>
      </c>
      <c r="K108" s="199"/>
      <c r="L108" s="20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6"/>
      <c r="B109" s="37"/>
      <c r="C109" s="38"/>
      <c r="D109" s="38"/>
      <c r="E109" s="38"/>
      <c r="F109" s="38"/>
      <c r="G109" s="38"/>
      <c r="H109" s="38"/>
      <c r="I109" s="142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64"/>
      <c r="C110" s="65"/>
      <c r="D110" s="65"/>
      <c r="E110" s="65"/>
      <c r="F110" s="65"/>
      <c r="G110" s="65"/>
      <c r="H110" s="65"/>
      <c r="I110" s="181"/>
      <c r="J110" s="65"/>
      <c r="K110" s="65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4" spans="1:31" s="2" customFormat="1" ht="6.95" customHeight="1">
      <c r="A114" s="36"/>
      <c r="B114" s="66"/>
      <c r="C114" s="67"/>
      <c r="D114" s="67"/>
      <c r="E114" s="67"/>
      <c r="F114" s="67"/>
      <c r="G114" s="67"/>
      <c r="H114" s="67"/>
      <c r="I114" s="184"/>
      <c r="J114" s="67"/>
      <c r="K114" s="67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24.95" customHeight="1">
      <c r="A115" s="36"/>
      <c r="B115" s="37"/>
      <c r="C115" s="21" t="s">
        <v>109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17</v>
      </c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6.5" customHeight="1">
      <c r="A118" s="36"/>
      <c r="B118" s="37"/>
      <c r="C118" s="38"/>
      <c r="D118" s="38"/>
      <c r="E118" s="185" t="str">
        <f>E7</f>
        <v>Terénní úpravy v areálu dílen SŠ Horažďovice</v>
      </c>
      <c r="F118" s="30"/>
      <c r="G118" s="30"/>
      <c r="H118" s="30"/>
      <c r="I118" s="142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2" customHeight="1">
      <c r="A119" s="36"/>
      <c r="B119" s="37"/>
      <c r="C119" s="30" t="s">
        <v>91</v>
      </c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6.5" customHeight="1">
      <c r="A120" s="36"/>
      <c r="B120" s="37"/>
      <c r="C120" s="38"/>
      <c r="D120" s="38"/>
      <c r="E120" s="74" t="str">
        <f>E9</f>
        <v>020 - Krycí deska, vjezdová brána</v>
      </c>
      <c r="F120" s="38"/>
      <c r="G120" s="38"/>
      <c r="H120" s="38"/>
      <c r="I120" s="142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142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2" customHeight="1">
      <c r="A122" s="36"/>
      <c r="B122" s="37"/>
      <c r="C122" s="30" t="s">
        <v>21</v>
      </c>
      <c r="D122" s="38"/>
      <c r="E122" s="38"/>
      <c r="F122" s="25" t="str">
        <f>F12</f>
        <v>Horažďovice</v>
      </c>
      <c r="G122" s="38"/>
      <c r="H122" s="38"/>
      <c r="I122" s="145" t="s">
        <v>23</v>
      </c>
      <c r="J122" s="77" t="str">
        <f>IF(J12="","",J12)</f>
        <v>18. 1. 2020</v>
      </c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6.95" customHeight="1">
      <c r="A123" s="36"/>
      <c r="B123" s="37"/>
      <c r="C123" s="38"/>
      <c r="D123" s="38"/>
      <c r="E123" s="38"/>
      <c r="F123" s="38"/>
      <c r="G123" s="38"/>
      <c r="H123" s="38"/>
      <c r="I123" s="142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5.15" customHeight="1">
      <c r="A124" s="36"/>
      <c r="B124" s="37"/>
      <c r="C124" s="30" t="s">
        <v>25</v>
      </c>
      <c r="D124" s="38"/>
      <c r="E124" s="38"/>
      <c r="F124" s="25" t="str">
        <f>E15</f>
        <v>Střední škola Horažďovice</v>
      </c>
      <c r="G124" s="38"/>
      <c r="H124" s="38"/>
      <c r="I124" s="145" t="s">
        <v>32</v>
      </c>
      <c r="J124" s="34" t="str">
        <f>E21</f>
        <v>Ing. Martin Liška</v>
      </c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5.15" customHeight="1">
      <c r="A125" s="36"/>
      <c r="B125" s="37"/>
      <c r="C125" s="30" t="s">
        <v>29</v>
      </c>
      <c r="D125" s="38"/>
      <c r="E125" s="38"/>
      <c r="F125" s="25" t="str">
        <f>IF(E18="","",E18)</f>
        <v>Vyplň údaj</v>
      </c>
      <c r="G125" s="38"/>
      <c r="H125" s="38"/>
      <c r="I125" s="145" t="s">
        <v>34</v>
      </c>
      <c r="J125" s="34" t="str">
        <f>E24</f>
        <v>Pavel Hrba</v>
      </c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0.3" customHeight="1">
      <c r="A126" s="36"/>
      <c r="B126" s="37"/>
      <c r="C126" s="38"/>
      <c r="D126" s="38"/>
      <c r="E126" s="38"/>
      <c r="F126" s="38"/>
      <c r="G126" s="38"/>
      <c r="H126" s="38"/>
      <c r="I126" s="142"/>
      <c r="J126" s="38"/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11" customFormat="1" ht="29.25" customHeight="1">
      <c r="A127" s="205"/>
      <c r="B127" s="206"/>
      <c r="C127" s="207" t="s">
        <v>110</v>
      </c>
      <c r="D127" s="208" t="s">
        <v>62</v>
      </c>
      <c r="E127" s="208" t="s">
        <v>58</v>
      </c>
      <c r="F127" s="208" t="s">
        <v>59</v>
      </c>
      <c r="G127" s="208" t="s">
        <v>111</v>
      </c>
      <c r="H127" s="208" t="s">
        <v>112</v>
      </c>
      <c r="I127" s="209" t="s">
        <v>113</v>
      </c>
      <c r="J127" s="210" t="s">
        <v>95</v>
      </c>
      <c r="K127" s="211" t="s">
        <v>114</v>
      </c>
      <c r="L127" s="212"/>
      <c r="M127" s="98" t="s">
        <v>1</v>
      </c>
      <c r="N127" s="99" t="s">
        <v>41</v>
      </c>
      <c r="O127" s="99" t="s">
        <v>115</v>
      </c>
      <c r="P127" s="99" t="s">
        <v>116</v>
      </c>
      <c r="Q127" s="99" t="s">
        <v>117</v>
      </c>
      <c r="R127" s="99" t="s">
        <v>118</v>
      </c>
      <c r="S127" s="99" t="s">
        <v>119</v>
      </c>
      <c r="T127" s="100" t="s">
        <v>120</v>
      </c>
      <c r="U127" s="205"/>
      <c r="V127" s="205"/>
      <c r="W127" s="205"/>
      <c r="X127" s="205"/>
      <c r="Y127" s="205"/>
      <c r="Z127" s="205"/>
      <c r="AA127" s="205"/>
      <c r="AB127" s="205"/>
      <c r="AC127" s="205"/>
      <c r="AD127" s="205"/>
      <c r="AE127" s="205"/>
    </row>
    <row r="128" spans="1:63" s="2" customFormat="1" ht="22.8" customHeight="1">
      <c r="A128" s="36"/>
      <c r="B128" s="37"/>
      <c r="C128" s="105" t="s">
        <v>121</v>
      </c>
      <c r="D128" s="38"/>
      <c r="E128" s="38"/>
      <c r="F128" s="38"/>
      <c r="G128" s="38"/>
      <c r="H128" s="38"/>
      <c r="I128" s="142"/>
      <c r="J128" s="213">
        <f>BK128</f>
        <v>0</v>
      </c>
      <c r="K128" s="38"/>
      <c r="L128" s="42"/>
      <c r="M128" s="101"/>
      <c r="N128" s="214"/>
      <c r="O128" s="102"/>
      <c r="P128" s="215">
        <f>P129+P196+P199</f>
        <v>0</v>
      </c>
      <c r="Q128" s="102"/>
      <c r="R128" s="215">
        <f>R129+R196+R199</f>
        <v>43.30174252</v>
      </c>
      <c r="S128" s="102"/>
      <c r="T128" s="216">
        <f>T129+T196+T199</f>
        <v>25.6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76</v>
      </c>
      <c r="AU128" s="15" t="s">
        <v>97</v>
      </c>
      <c r="BK128" s="217">
        <f>BK129+BK196+BK199</f>
        <v>0</v>
      </c>
    </row>
    <row r="129" spans="1:63" s="12" customFormat="1" ht="25.9" customHeight="1">
      <c r="A129" s="12"/>
      <c r="B129" s="218"/>
      <c r="C129" s="219"/>
      <c r="D129" s="220" t="s">
        <v>76</v>
      </c>
      <c r="E129" s="221" t="s">
        <v>122</v>
      </c>
      <c r="F129" s="221" t="s">
        <v>123</v>
      </c>
      <c r="G129" s="219"/>
      <c r="H129" s="219"/>
      <c r="I129" s="222"/>
      <c r="J129" s="223">
        <f>BK129</f>
        <v>0</v>
      </c>
      <c r="K129" s="219"/>
      <c r="L129" s="224"/>
      <c r="M129" s="225"/>
      <c r="N129" s="226"/>
      <c r="O129" s="226"/>
      <c r="P129" s="227">
        <f>P130+P142+P152+P178+P181+P189+P194</f>
        <v>0</v>
      </c>
      <c r="Q129" s="226"/>
      <c r="R129" s="227">
        <f>R130+R142+R152+R178+R181+R189+R194</f>
        <v>43.30174252</v>
      </c>
      <c r="S129" s="226"/>
      <c r="T129" s="228">
        <f>T130+T142+T152+T178+T181+T189+T194</f>
        <v>25.6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9" t="s">
        <v>8</v>
      </c>
      <c r="AT129" s="230" t="s">
        <v>76</v>
      </c>
      <c r="AU129" s="230" t="s">
        <v>77</v>
      </c>
      <c r="AY129" s="229" t="s">
        <v>124</v>
      </c>
      <c r="BK129" s="231">
        <f>BK130+BK142+BK152+BK178+BK181+BK189+BK194</f>
        <v>0</v>
      </c>
    </row>
    <row r="130" spans="1:63" s="12" customFormat="1" ht="22.8" customHeight="1">
      <c r="A130" s="12"/>
      <c r="B130" s="218"/>
      <c r="C130" s="219"/>
      <c r="D130" s="220" t="s">
        <v>76</v>
      </c>
      <c r="E130" s="232" t="s">
        <v>8</v>
      </c>
      <c r="F130" s="232" t="s">
        <v>125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SUM(P131:P141)</f>
        <v>0</v>
      </c>
      <c r="Q130" s="226"/>
      <c r="R130" s="227">
        <f>SUM(R131:R141)</f>
        <v>0</v>
      </c>
      <c r="S130" s="226"/>
      <c r="T130" s="228">
        <f>SUM(T131:T141)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8</v>
      </c>
      <c r="AT130" s="230" t="s">
        <v>76</v>
      </c>
      <c r="AU130" s="230" t="s">
        <v>8</v>
      </c>
      <c r="AY130" s="229" t="s">
        <v>124</v>
      </c>
      <c r="BK130" s="231">
        <f>SUM(BK131:BK141)</f>
        <v>0</v>
      </c>
    </row>
    <row r="131" spans="1:65" s="2" customFormat="1" ht="16.5" customHeight="1">
      <c r="A131" s="36"/>
      <c r="B131" s="37"/>
      <c r="C131" s="234" t="s">
        <v>8</v>
      </c>
      <c r="D131" s="234" t="s">
        <v>126</v>
      </c>
      <c r="E131" s="235" t="s">
        <v>504</v>
      </c>
      <c r="F131" s="236" t="s">
        <v>505</v>
      </c>
      <c r="G131" s="237" t="s">
        <v>149</v>
      </c>
      <c r="H131" s="238">
        <v>1.824</v>
      </c>
      <c r="I131" s="239"/>
      <c r="J131" s="240">
        <f>ROUND(I131*H131,0)</f>
        <v>0</v>
      </c>
      <c r="K131" s="241"/>
      <c r="L131" s="42"/>
      <c r="M131" s="242" t="s">
        <v>1</v>
      </c>
      <c r="N131" s="243" t="s">
        <v>42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130</v>
      </c>
      <c r="AT131" s="246" t="s">
        <v>126</v>
      </c>
      <c r="AU131" s="246" t="s">
        <v>86</v>
      </c>
      <c r="AY131" s="15" t="s">
        <v>124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8</v>
      </c>
      <c r="BK131" s="247">
        <f>ROUND(I131*H131,0)</f>
        <v>0</v>
      </c>
      <c r="BL131" s="15" t="s">
        <v>130</v>
      </c>
      <c r="BM131" s="246" t="s">
        <v>506</v>
      </c>
    </row>
    <row r="132" spans="1:51" s="13" customFormat="1" ht="12">
      <c r="A132" s="13"/>
      <c r="B132" s="248"/>
      <c r="C132" s="249"/>
      <c r="D132" s="250" t="s">
        <v>132</v>
      </c>
      <c r="E132" s="251" t="s">
        <v>1</v>
      </c>
      <c r="F132" s="252" t="s">
        <v>507</v>
      </c>
      <c r="G132" s="249"/>
      <c r="H132" s="253">
        <v>1.824</v>
      </c>
      <c r="I132" s="254"/>
      <c r="J132" s="249"/>
      <c r="K132" s="249"/>
      <c r="L132" s="255"/>
      <c r="M132" s="256"/>
      <c r="N132" s="257"/>
      <c r="O132" s="257"/>
      <c r="P132" s="257"/>
      <c r="Q132" s="257"/>
      <c r="R132" s="257"/>
      <c r="S132" s="257"/>
      <c r="T132" s="25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9" t="s">
        <v>132</v>
      </c>
      <c r="AU132" s="259" t="s">
        <v>86</v>
      </c>
      <c r="AV132" s="13" t="s">
        <v>86</v>
      </c>
      <c r="AW132" s="13" t="s">
        <v>31</v>
      </c>
      <c r="AX132" s="13" t="s">
        <v>77</v>
      </c>
      <c r="AY132" s="259" t="s">
        <v>124</v>
      </c>
    </row>
    <row r="133" spans="1:65" s="2" customFormat="1" ht="21.75" customHeight="1">
      <c r="A133" s="36"/>
      <c r="B133" s="37"/>
      <c r="C133" s="234" t="s">
        <v>86</v>
      </c>
      <c r="D133" s="234" t="s">
        <v>126</v>
      </c>
      <c r="E133" s="235" t="s">
        <v>192</v>
      </c>
      <c r="F133" s="236" t="s">
        <v>193</v>
      </c>
      <c r="G133" s="237" t="s">
        <v>149</v>
      </c>
      <c r="H133" s="238">
        <v>0.942</v>
      </c>
      <c r="I133" s="239"/>
      <c r="J133" s="240">
        <f>ROUND(I133*H133,0)</f>
        <v>0</v>
      </c>
      <c r="K133" s="241"/>
      <c r="L133" s="42"/>
      <c r="M133" s="242" t="s">
        <v>1</v>
      </c>
      <c r="N133" s="243" t="s">
        <v>42</v>
      </c>
      <c r="O133" s="89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130</v>
      </c>
      <c r="AT133" s="246" t="s">
        <v>126</v>
      </c>
      <c r="AU133" s="246" t="s">
        <v>86</v>
      </c>
      <c r="AY133" s="15" t="s">
        <v>124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8</v>
      </c>
      <c r="BK133" s="247">
        <f>ROUND(I133*H133,0)</f>
        <v>0</v>
      </c>
      <c r="BL133" s="15" t="s">
        <v>130</v>
      </c>
      <c r="BM133" s="246" t="s">
        <v>508</v>
      </c>
    </row>
    <row r="134" spans="1:51" s="13" customFormat="1" ht="12">
      <c r="A134" s="13"/>
      <c r="B134" s="248"/>
      <c r="C134" s="249"/>
      <c r="D134" s="250" t="s">
        <v>132</v>
      </c>
      <c r="E134" s="251" t="s">
        <v>1</v>
      </c>
      <c r="F134" s="252" t="s">
        <v>509</v>
      </c>
      <c r="G134" s="249"/>
      <c r="H134" s="253">
        <v>0.942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9" t="s">
        <v>132</v>
      </c>
      <c r="AU134" s="259" t="s">
        <v>86</v>
      </c>
      <c r="AV134" s="13" t="s">
        <v>86</v>
      </c>
      <c r="AW134" s="13" t="s">
        <v>31</v>
      </c>
      <c r="AX134" s="13" t="s">
        <v>77</v>
      </c>
      <c r="AY134" s="259" t="s">
        <v>124</v>
      </c>
    </row>
    <row r="135" spans="1:65" s="2" customFormat="1" ht="21.75" customHeight="1">
      <c r="A135" s="36"/>
      <c r="B135" s="37"/>
      <c r="C135" s="234" t="s">
        <v>137</v>
      </c>
      <c r="D135" s="234" t="s">
        <v>126</v>
      </c>
      <c r="E135" s="235" t="s">
        <v>196</v>
      </c>
      <c r="F135" s="236" t="s">
        <v>197</v>
      </c>
      <c r="G135" s="237" t="s">
        <v>149</v>
      </c>
      <c r="H135" s="238">
        <v>6.594</v>
      </c>
      <c r="I135" s="239"/>
      <c r="J135" s="240">
        <f>ROUND(I135*H135,0)</f>
        <v>0</v>
      </c>
      <c r="K135" s="241"/>
      <c r="L135" s="42"/>
      <c r="M135" s="242" t="s">
        <v>1</v>
      </c>
      <c r="N135" s="243" t="s">
        <v>42</v>
      </c>
      <c r="O135" s="89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46" t="s">
        <v>130</v>
      </c>
      <c r="AT135" s="246" t="s">
        <v>126</v>
      </c>
      <c r="AU135" s="246" t="s">
        <v>86</v>
      </c>
      <c r="AY135" s="15" t="s">
        <v>124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5" t="s">
        <v>8</v>
      </c>
      <c r="BK135" s="247">
        <f>ROUND(I135*H135,0)</f>
        <v>0</v>
      </c>
      <c r="BL135" s="15" t="s">
        <v>130</v>
      </c>
      <c r="BM135" s="246" t="s">
        <v>510</v>
      </c>
    </row>
    <row r="136" spans="1:51" s="13" customFormat="1" ht="12">
      <c r="A136" s="13"/>
      <c r="B136" s="248"/>
      <c r="C136" s="249"/>
      <c r="D136" s="250" t="s">
        <v>132</v>
      </c>
      <c r="E136" s="251" t="s">
        <v>1</v>
      </c>
      <c r="F136" s="252" t="s">
        <v>511</v>
      </c>
      <c r="G136" s="249"/>
      <c r="H136" s="253">
        <v>6.594</v>
      </c>
      <c r="I136" s="254"/>
      <c r="J136" s="249"/>
      <c r="K136" s="249"/>
      <c r="L136" s="255"/>
      <c r="M136" s="256"/>
      <c r="N136" s="257"/>
      <c r="O136" s="257"/>
      <c r="P136" s="257"/>
      <c r="Q136" s="257"/>
      <c r="R136" s="257"/>
      <c r="S136" s="257"/>
      <c r="T136" s="25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9" t="s">
        <v>132</v>
      </c>
      <c r="AU136" s="259" t="s">
        <v>86</v>
      </c>
      <c r="AV136" s="13" t="s">
        <v>86</v>
      </c>
      <c r="AW136" s="13" t="s">
        <v>31</v>
      </c>
      <c r="AX136" s="13" t="s">
        <v>77</v>
      </c>
      <c r="AY136" s="259" t="s">
        <v>124</v>
      </c>
    </row>
    <row r="137" spans="1:65" s="2" customFormat="1" ht="16.5" customHeight="1">
      <c r="A137" s="36"/>
      <c r="B137" s="37"/>
      <c r="C137" s="234" t="s">
        <v>130</v>
      </c>
      <c r="D137" s="234" t="s">
        <v>126</v>
      </c>
      <c r="E137" s="235" t="s">
        <v>201</v>
      </c>
      <c r="F137" s="236" t="s">
        <v>202</v>
      </c>
      <c r="G137" s="237" t="s">
        <v>149</v>
      </c>
      <c r="H137" s="238">
        <v>0.942</v>
      </c>
      <c r="I137" s="239"/>
      <c r="J137" s="240">
        <f>ROUND(I137*H137,0)</f>
        <v>0</v>
      </c>
      <c r="K137" s="241"/>
      <c r="L137" s="42"/>
      <c r="M137" s="242" t="s">
        <v>1</v>
      </c>
      <c r="N137" s="243" t="s">
        <v>42</v>
      </c>
      <c r="O137" s="89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46" t="s">
        <v>130</v>
      </c>
      <c r="AT137" s="246" t="s">
        <v>126</v>
      </c>
      <c r="AU137" s="246" t="s">
        <v>86</v>
      </c>
      <c r="AY137" s="15" t="s">
        <v>124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5" t="s">
        <v>8</v>
      </c>
      <c r="BK137" s="247">
        <f>ROUND(I137*H137,0)</f>
        <v>0</v>
      </c>
      <c r="BL137" s="15" t="s">
        <v>130</v>
      </c>
      <c r="BM137" s="246" t="s">
        <v>512</v>
      </c>
    </row>
    <row r="138" spans="1:65" s="2" customFormat="1" ht="21.75" customHeight="1">
      <c r="A138" s="36"/>
      <c r="B138" s="37"/>
      <c r="C138" s="234" t="s">
        <v>146</v>
      </c>
      <c r="D138" s="234" t="s">
        <v>126</v>
      </c>
      <c r="E138" s="235" t="s">
        <v>205</v>
      </c>
      <c r="F138" s="236" t="s">
        <v>206</v>
      </c>
      <c r="G138" s="237" t="s">
        <v>207</v>
      </c>
      <c r="H138" s="238">
        <v>1.649</v>
      </c>
      <c r="I138" s="239"/>
      <c r="J138" s="240">
        <f>ROUND(I138*H138,0)</f>
        <v>0</v>
      </c>
      <c r="K138" s="241"/>
      <c r="L138" s="42"/>
      <c r="M138" s="242" t="s">
        <v>1</v>
      </c>
      <c r="N138" s="243" t="s">
        <v>42</v>
      </c>
      <c r="O138" s="89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130</v>
      </c>
      <c r="AT138" s="246" t="s">
        <v>126</v>
      </c>
      <c r="AU138" s="246" t="s">
        <v>86</v>
      </c>
      <c r="AY138" s="15" t="s">
        <v>124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8</v>
      </c>
      <c r="BK138" s="247">
        <f>ROUND(I138*H138,0)</f>
        <v>0</v>
      </c>
      <c r="BL138" s="15" t="s">
        <v>130</v>
      </c>
      <c r="BM138" s="246" t="s">
        <v>513</v>
      </c>
    </row>
    <row r="139" spans="1:51" s="13" customFormat="1" ht="12">
      <c r="A139" s="13"/>
      <c r="B139" s="248"/>
      <c r="C139" s="249"/>
      <c r="D139" s="250" t="s">
        <v>132</v>
      </c>
      <c r="E139" s="251" t="s">
        <v>1</v>
      </c>
      <c r="F139" s="252" t="s">
        <v>514</v>
      </c>
      <c r="G139" s="249"/>
      <c r="H139" s="253">
        <v>1.649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132</v>
      </c>
      <c r="AU139" s="259" t="s">
        <v>86</v>
      </c>
      <c r="AV139" s="13" t="s">
        <v>86</v>
      </c>
      <c r="AW139" s="13" t="s">
        <v>31</v>
      </c>
      <c r="AX139" s="13" t="s">
        <v>77</v>
      </c>
      <c r="AY139" s="259" t="s">
        <v>124</v>
      </c>
    </row>
    <row r="140" spans="1:65" s="2" customFormat="1" ht="21.75" customHeight="1">
      <c r="A140" s="36"/>
      <c r="B140" s="37"/>
      <c r="C140" s="234" t="s">
        <v>152</v>
      </c>
      <c r="D140" s="234" t="s">
        <v>126</v>
      </c>
      <c r="E140" s="235" t="s">
        <v>211</v>
      </c>
      <c r="F140" s="236" t="s">
        <v>212</v>
      </c>
      <c r="G140" s="237" t="s">
        <v>149</v>
      </c>
      <c r="H140" s="238">
        <v>0.882</v>
      </c>
      <c r="I140" s="239"/>
      <c r="J140" s="240">
        <f>ROUND(I140*H140,0)</f>
        <v>0</v>
      </c>
      <c r="K140" s="241"/>
      <c r="L140" s="42"/>
      <c r="M140" s="242" t="s">
        <v>1</v>
      </c>
      <c r="N140" s="243" t="s">
        <v>42</v>
      </c>
      <c r="O140" s="89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46" t="s">
        <v>130</v>
      </c>
      <c r="AT140" s="246" t="s">
        <v>126</v>
      </c>
      <c r="AU140" s="246" t="s">
        <v>86</v>
      </c>
      <c r="AY140" s="15" t="s">
        <v>124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5" t="s">
        <v>8</v>
      </c>
      <c r="BK140" s="247">
        <f>ROUND(I140*H140,0)</f>
        <v>0</v>
      </c>
      <c r="BL140" s="15" t="s">
        <v>130</v>
      </c>
      <c r="BM140" s="246" t="s">
        <v>515</v>
      </c>
    </row>
    <row r="141" spans="1:51" s="13" customFormat="1" ht="12">
      <c r="A141" s="13"/>
      <c r="B141" s="248"/>
      <c r="C141" s="249"/>
      <c r="D141" s="250" t="s">
        <v>132</v>
      </c>
      <c r="E141" s="251" t="s">
        <v>1</v>
      </c>
      <c r="F141" s="252" t="s">
        <v>516</v>
      </c>
      <c r="G141" s="249"/>
      <c r="H141" s="253">
        <v>0.882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132</v>
      </c>
      <c r="AU141" s="259" t="s">
        <v>86</v>
      </c>
      <c r="AV141" s="13" t="s">
        <v>86</v>
      </c>
      <c r="AW141" s="13" t="s">
        <v>31</v>
      </c>
      <c r="AX141" s="13" t="s">
        <v>77</v>
      </c>
      <c r="AY141" s="259" t="s">
        <v>124</v>
      </c>
    </row>
    <row r="142" spans="1:63" s="12" customFormat="1" ht="22.8" customHeight="1">
      <c r="A142" s="12"/>
      <c r="B142" s="218"/>
      <c r="C142" s="219"/>
      <c r="D142" s="220" t="s">
        <v>76</v>
      </c>
      <c r="E142" s="232" t="s">
        <v>86</v>
      </c>
      <c r="F142" s="232" t="s">
        <v>268</v>
      </c>
      <c r="G142" s="219"/>
      <c r="H142" s="219"/>
      <c r="I142" s="222"/>
      <c r="J142" s="233">
        <f>BK142</f>
        <v>0</v>
      </c>
      <c r="K142" s="219"/>
      <c r="L142" s="224"/>
      <c r="M142" s="225"/>
      <c r="N142" s="226"/>
      <c r="O142" s="226"/>
      <c r="P142" s="227">
        <f>SUM(P143:P151)</f>
        <v>0</v>
      </c>
      <c r="Q142" s="226"/>
      <c r="R142" s="227">
        <f>SUM(R143:R151)</f>
        <v>2.1281623599999997</v>
      </c>
      <c r="S142" s="226"/>
      <c r="T142" s="228">
        <f>SUM(T143:T151)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9" t="s">
        <v>8</v>
      </c>
      <c r="AT142" s="230" t="s">
        <v>76</v>
      </c>
      <c r="AU142" s="230" t="s">
        <v>8</v>
      </c>
      <c r="AY142" s="229" t="s">
        <v>124</v>
      </c>
      <c r="BK142" s="231">
        <f>SUM(BK143:BK151)</f>
        <v>0</v>
      </c>
    </row>
    <row r="143" spans="1:65" s="2" customFormat="1" ht="21.75" customHeight="1">
      <c r="A143" s="36"/>
      <c r="B143" s="37"/>
      <c r="C143" s="234" t="s">
        <v>157</v>
      </c>
      <c r="D143" s="234" t="s">
        <v>126</v>
      </c>
      <c r="E143" s="235" t="s">
        <v>517</v>
      </c>
      <c r="F143" s="236" t="s">
        <v>518</v>
      </c>
      <c r="G143" s="237" t="s">
        <v>149</v>
      </c>
      <c r="H143" s="238">
        <v>0.256</v>
      </c>
      <c r="I143" s="239"/>
      <c r="J143" s="240">
        <f>ROUND(I143*H143,0)</f>
        <v>0</v>
      </c>
      <c r="K143" s="241"/>
      <c r="L143" s="42"/>
      <c r="M143" s="242" t="s">
        <v>1</v>
      </c>
      <c r="N143" s="243" t="s">
        <v>42</v>
      </c>
      <c r="O143" s="89"/>
      <c r="P143" s="244">
        <f>O143*H143</f>
        <v>0</v>
      </c>
      <c r="Q143" s="244">
        <v>2.16</v>
      </c>
      <c r="R143" s="244">
        <f>Q143*H143</f>
        <v>0.55296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130</v>
      </c>
      <c r="AT143" s="246" t="s">
        <v>126</v>
      </c>
      <c r="AU143" s="246" t="s">
        <v>86</v>
      </c>
      <c r="AY143" s="15" t="s">
        <v>124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5" t="s">
        <v>8</v>
      </c>
      <c r="BK143" s="247">
        <f>ROUND(I143*H143,0)</f>
        <v>0</v>
      </c>
      <c r="BL143" s="15" t="s">
        <v>130</v>
      </c>
      <c r="BM143" s="246" t="s">
        <v>519</v>
      </c>
    </row>
    <row r="144" spans="1:51" s="13" customFormat="1" ht="12">
      <c r="A144" s="13"/>
      <c r="B144" s="248"/>
      <c r="C144" s="249"/>
      <c r="D144" s="250" t="s">
        <v>132</v>
      </c>
      <c r="E144" s="251" t="s">
        <v>1</v>
      </c>
      <c r="F144" s="252" t="s">
        <v>520</v>
      </c>
      <c r="G144" s="249"/>
      <c r="H144" s="253">
        <v>0.256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132</v>
      </c>
      <c r="AU144" s="259" t="s">
        <v>86</v>
      </c>
      <c r="AV144" s="13" t="s">
        <v>86</v>
      </c>
      <c r="AW144" s="13" t="s">
        <v>31</v>
      </c>
      <c r="AX144" s="13" t="s">
        <v>77</v>
      </c>
      <c r="AY144" s="259" t="s">
        <v>124</v>
      </c>
    </row>
    <row r="145" spans="1:65" s="2" customFormat="1" ht="21.75" customHeight="1">
      <c r="A145" s="36"/>
      <c r="B145" s="37"/>
      <c r="C145" s="234" t="s">
        <v>162</v>
      </c>
      <c r="D145" s="234" t="s">
        <v>126</v>
      </c>
      <c r="E145" s="235" t="s">
        <v>521</v>
      </c>
      <c r="F145" s="236" t="s">
        <v>522</v>
      </c>
      <c r="G145" s="237" t="s">
        <v>149</v>
      </c>
      <c r="H145" s="238">
        <v>0.686</v>
      </c>
      <c r="I145" s="239"/>
      <c r="J145" s="240">
        <f>ROUND(I145*H145,0)</f>
        <v>0</v>
      </c>
      <c r="K145" s="241"/>
      <c r="L145" s="42"/>
      <c r="M145" s="242" t="s">
        <v>1</v>
      </c>
      <c r="N145" s="243" t="s">
        <v>42</v>
      </c>
      <c r="O145" s="89"/>
      <c r="P145" s="244">
        <f>O145*H145</f>
        <v>0</v>
      </c>
      <c r="Q145" s="244">
        <v>2.25634</v>
      </c>
      <c r="R145" s="244">
        <f>Q145*H145</f>
        <v>1.54784924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130</v>
      </c>
      <c r="AT145" s="246" t="s">
        <v>126</v>
      </c>
      <c r="AU145" s="246" t="s">
        <v>86</v>
      </c>
      <c r="AY145" s="15" t="s">
        <v>124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5" t="s">
        <v>8</v>
      </c>
      <c r="BK145" s="247">
        <f>ROUND(I145*H145,0)</f>
        <v>0</v>
      </c>
      <c r="BL145" s="15" t="s">
        <v>130</v>
      </c>
      <c r="BM145" s="246" t="s">
        <v>523</v>
      </c>
    </row>
    <row r="146" spans="1:51" s="13" customFormat="1" ht="12">
      <c r="A146" s="13"/>
      <c r="B146" s="248"/>
      <c r="C146" s="249"/>
      <c r="D146" s="250" t="s">
        <v>132</v>
      </c>
      <c r="E146" s="251" t="s">
        <v>1</v>
      </c>
      <c r="F146" s="252" t="s">
        <v>524</v>
      </c>
      <c r="G146" s="249"/>
      <c r="H146" s="253">
        <v>0.686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132</v>
      </c>
      <c r="AU146" s="259" t="s">
        <v>86</v>
      </c>
      <c r="AV146" s="13" t="s">
        <v>86</v>
      </c>
      <c r="AW146" s="13" t="s">
        <v>31</v>
      </c>
      <c r="AX146" s="13" t="s">
        <v>77</v>
      </c>
      <c r="AY146" s="259" t="s">
        <v>124</v>
      </c>
    </row>
    <row r="147" spans="1:65" s="2" customFormat="1" ht="16.5" customHeight="1">
      <c r="A147" s="36"/>
      <c r="B147" s="37"/>
      <c r="C147" s="234" t="s">
        <v>167</v>
      </c>
      <c r="D147" s="234" t="s">
        <v>126</v>
      </c>
      <c r="E147" s="235" t="s">
        <v>525</v>
      </c>
      <c r="F147" s="236" t="s">
        <v>526</v>
      </c>
      <c r="G147" s="237" t="s">
        <v>129</v>
      </c>
      <c r="H147" s="238">
        <v>3.92</v>
      </c>
      <c r="I147" s="239"/>
      <c r="J147" s="240">
        <f>ROUND(I147*H147,0)</f>
        <v>0</v>
      </c>
      <c r="K147" s="241"/>
      <c r="L147" s="42"/>
      <c r="M147" s="242" t="s">
        <v>1</v>
      </c>
      <c r="N147" s="243" t="s">
        <v>42</v>
      </c>
      <c r="O147" s="89"/>
      <c r="P147" s="244">
        <f>O147*H147</f>
        <v>0</v>
      </c>
      <c r="Q147" s="244">
        <v>0.00264</v>
      </c>
      <c r="R147" s="244">
        <f>Q147*H147</f>
        <v>0.0103488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130</v>
      </c>
      <c r="AT147" s="246" t="s">
        <v>126</v>
      </c>
      <c r="AU147" s="246" t="s">
        <v>86</v>
      </c>
      <c r="AY147" s="15" t="s">
        <v>124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8</v>
      </c>
      <c r="BK147" s="247">
        <f>ROUND(I147*H147,0)</f>
        <v>0</v>
      </c>
      <c r="BL147" s="15" t="s">
        <v>130</v>
      </c>
      <c r="BM147" s="246" t="s">
        <v>527</v>
      </c>
    </row>
    <row r="148" spans="1:51" s="13" customFormat="1" ht="12">
      <c r="A148" s="13"/>
      <c r="B148" s="248"/>
      <c r="C148" s="249"/>
      <c r="D148" s="250" t="s">
        <v>132</v>
      </c>
      <c r="E148" s="251" t="s">
        <v>1</v>
      </c>
      <c r="F148" s="252" t="s">
        <v>528</v>
      </c>
      <c r="G148" s="249"/>
      <c r="H148" s="253">
        <v>3.92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132</v>
      </c>
      <c r="AU148" s="259" t="s">
        <v>86</v>
      </c>
      <c r="AV148" s="13" t="s">
        <v>86</v>
      </c>
      <c r="AW148" s="13" t="s">
        <v>31</v>
      </c>
      <c r="AX148" s="13" t="s">
        <v>77</v>
      </c>
      <c r="AY148" s="259" t="s">
        <v>124</v>
      </c>
    </row>
    <row r="149" spans="1:65" s="2" customFormat="1" ht="16.5" customHeight="1">
      <c r="A149" s="36"/>
      <c r="B149" s="37"/>
      <c r="C149" s="234" t="s">
        <v>173</v>
      </c>
      <c r="D149" s="234" t="s">
        <v>126</v>
      </c>
      <c r="E149" s="235" t="s">
        <v>529</v>
      </c>
      <c r="F149" s="236" t="s">
        <v>530</v>
      </c>
      <c r="G149" s="237" t="s">
        <v>129</v>
      </c>
      <c r="H149" s="238">
        <v>3.92</v>
      </c>
      <c r="I149" s="239"/>
      <c r="J149" s="240">
        <f>ROUND(I149*H149,0)</f>
        <v>0</v>
      </c>
      <c r="K149" s="241"/>
      <c r="L149" s="42"/>
      <c r="M149" s="242" t="s">
        <v>1</v>
      </c>
      <c r="N149" s="243" t="s">
        <v>42</v>
      </c>
      <c r="O149" s="89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130</v>
      </c>
      <c r="AT149" s="246" t="s">
        <v>126</v>
      </c>
      <c r="AU149" s="246" t="s">
        <v>86</v>
      </c>
      <c r="AY149" s="15" t="s">
        <v>124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5" t="s">
        <v>8</v>
      </c>
      <c r="BK149" s="247">
        <f>ROUND(I149*H149,0)</f>
        <v>0</v>
      </c>
      <c r="BL149" s="15" t="s">
        <v>130</v>
      </c>
      <c r="BM149" s="246" t="s">
        <v>531</v>
      </c>
    </row>
    <row r="150" spans="1:65" s="2" customFormat="1" ht="16.5" customHeight="1">
      <c r="A150" s="36"/>
      <c r="B150" s="37"/>
      <c r="C150" s="234" t="s">
        <v>177</v>
      </c>
      <c r="D150" s="234" t="s">
        <v>126</v>
      </c>
      <c r="E150" s="235" t="s">
        <v>532</v>
      </c>
      <c r="F150" s="236" t="s">
        <v>533</v>
      </c>
      <c r="G150" s="237" t="s">
        <v>207</v>
      </c>
      <c r="H150" s="238">
        <v>0.016</v>
      </c>
      <c r="I150" s="239"/>
      <c r="J150" s="240">
        <f>ROUND(I150*H150,0)</f>
        <v>0</v>
      </c>
      <c r="K150" s="241"/>
      <c r="L150" s="42"/>
      <c r="M150" s="242" t="s">
        <v>1</v>
      </c>
      <c r="N150" s="243" t="s">
        <v>42</v>
      </c>
      <c r="O150" s="89"/>
      <c r="P150" s="244">
        <f>O150*H150</f>
        <v>0</v>
      </c>
      <c r="Q150" s="244">
        <v>1.06277</v>
      </c>
      <c r="R150" s="244">
        <f>Q150*H150</f>
        <v>0.01700432</v>
      </c>
      <c r="S150" s="244">
        <v>0</v>
      </c>
      <c r="T150" s="24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46" t="s">
        <v>130</v>
      </c>
      <c r="AT150" s="246" t="s">
        <v>126</v>
      </c>
      <c r="AU150" s="246" t="s">
        <v>86</v>
      </c>
      <c r="AY150" s="15" t="s">
        <v>124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15" t="s">
        <v>8</v>
      </c>
      <c r="BK150" s="247">
        <f>ROUND(I150*H150,0)</f>
        <v>0</v>
      </c>
      <c r="BL150" s="15" t="s">
        <v>130</v>
      </c>
      <c r="BM150" s="246" t="s">
        <v>534</v>
      </c>
    </row>
    <row r="151" spans="1:51" s="13" customFormat="1" ht="12">
      <c r="A151" s="13"/>
      <c r="B151" s="248"/>
      <c r="C151" s="249"/>
      <c r="D151" s="250" t="s">
        <v>132</v>
      </c>
      <c r="E151" s="251" t="s">
        <v>1</v>
      </c>
      <c r="F151" s="252" t="s">
        <v>535</v>
      </c>
      <c r="G151" s="249"/>
      <c r="H151" s="253">
        <v>0.016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132</v>
      </c>
      <c r="AU151" s="259" t="s">
        <v>86</v>
      </c>
      <c r="AV151" s="13" t="s">
        <v>86</v>
      </c>
      <c r="AW151" s="13" t="s">
        <v>31</v>
      </c>
      <c r="AX151" s="13" t="s">
        <v>77</v>
      </c>
      <c r="AY151" s="259" t="s">
        <v>124</v>
      </c>
    </row>
    <row r="152" spans="1:63" s="12" customFormat="1" ht="22.8" customHeight="1">
      <c r="A152" s="12"/>
      <c r="B152" s="218"/>
      <c r="C152" s="219"/>
      <c r="D152" s="220" t="s">
        <v>76</v>
      </c>
      <c r="E152" s="232" t="s">
        <v>137</v>
      </c>
      <c r="F152" s="232" t="s">
        <v>536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SUM(P153:P177)</f>
        <v>0</v>
      </c>
      <c r="Q152" s="226"/>
      <c r="R152" s="227">
        <f>SUM(R153:R177)</f>
        <v>40.28602016</v>
      </c>
      <c r="S152" s="226"/>
      <c r="T152" s="228">
        <f>SUM(T153:T177)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8</v>
      </c>
      <c r="AT152" s="230" t="s">
        <v>76</v>
      </c>
      <c r="AU152" s="230" t="s">
        <v>8</v>
      </c>
      <c r="AY152" s="229" t="s">
        <v>124</v>
      </c>
      <c r="BK152" s="231">
        <f>SUM(BK153:BK177)</f>
        <v>0</v>
      </c>
    </row>
    <row r="153" spans="1:65" s="2" customFormat="1" ht="21.75" customHeight="1">
      <c r="A153" s="36"/>
      <c r="B153" s="37"/>
      <c r="C153" s="234" t="s">
        <v>182</v>
      </c>
      <c r="D153" s="234" t="s">
        <v>126</v>
      </c>
      <c r="E153" s="235" t="s">
        <v>537</v>
      </c>
      <c r="F153" s="236" t="s">
        <v>538</v>
      </c>
      <c r="G153" s="237" t="s">
        <v>331</v>
      </c>
      <c r="H153" s="238">
        <v>1</v>
      </c>
      <c r="I153" s="239"/>
      <c r="J153" s="240">
        <f>ROUND(I153*H153,0)</f>
        <v>0</v>
      </c>
      <c r="K153" s="241"/>
      <c r="L153" s="42"/>
      <c r="M153" s="242" t="s">
        <v>1</v>
      </c>
      <c r="N153" s="243" t="s">
        <v>42</v>
      </c>
      <c r="O153" s="89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130</v>
      </c>
      <c r="AT153" s="246" t="s">
        <v>126</v>
      </c>
      <c r="AU153" s="246" t="s">
        <v>86</v>
      </c>
      <c r="AY153" s="15" t="s">
        <v>124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8</v>
      </c>
      <c r="BK153" s="247">
        <f>ROUND(I153*H153,0)</f>
        <v>0</v>
      </c>
      <c r="BL153" s="15" t="s">
        <v>130</v>
      </c>
      <c r="BM153" s="246" t="s">
        <v>539</v>
      </c>
    </row>
    <row r="154" spans="1:65" s="2" customFormat="1" ht="21.75" customHeight="1">
      <c r="A154" s="36"/>
      <c r="B154" s="37"/>
      <c r="C154" s="260" t="s">
        <v>186</v>
      </c>
      <c r="D154" s="260" t="s">
        <v>222</v>
      </c>
      <c r="E154" s="261" t="s">
        <v>540</v>
      </c>
      <c r="F154" s="262" t="s">
        <v>541</v>
      </c>
      <c r="G154" s="263" t="s">
        <v>393</v>
      </c>
      <c r="H154" s="264">
        <v>1</v>
      </c>
      <c r="I154" s="265"/>
      <c r="J154" s="266">
        <f>ROUND(I154*H154,0)</f>
        <v>0</v>
      </c>
      <c r="K154" s="267"/>
      <c r="L154" s="268"/>
      <c r="M154" s="269" t="s">
        <v>1</v>
      </c>
      <c r="N154" s="270" t="s">
        <v>42</v>
      </c>
      <c r="O154" s="89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46" t="s">
        <v>162</v>
      </c>
      <c r="AT154" s="246" t="s">
        <v>222</v>
      </c>
      <c r="AU154" s="246" t="s">
        <v>86</v>
      </c>
      <c r="AY154" s="15" t="s">
        <v>124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5" t="s">
        <v>8</v>
      </c>
      <c r="BK154" s="247">
        <f>ROUND(I154*H154,0)</f>
        <v>0</v>
      </c>
      <c r="BL154" s="15" t="s">
        <v>130</v>
      </c>
      <c r="BM154" s="246" t="s">
        <v>542</v>
      </c>
    </row>
    <row r="155" spans="1:65" s="2" customFormat="1" ht="21.75" customHeight="1">
      <c r="A155" s="36"/>
      <c r="B155" s="37"/>
      <c r="C155" s="234" t="s">
        <v>191</v>
      </c>
      <c r="D155" s="234" t="s">
        <v>126</v>
      </c>
      <c r="E155" s="235" t="s">
        <v>543</v>
      </c>
      <c r="F155" s="236" t="s">
        <v>544</v>
      </c>
      <c r="G155" s="237" t="s">
        <v>331</v>
      </c>
      <c r="H155" s="238">
        <v>1</v>
      </c>
      <c r="I155" s="239"/>
      <c r="J155" s="240">
        <f>ROUND(I155*H155,0)</f>
        <v>0</v>
      </c>
      <c r="K155" s="241"/>
      <c r="L155" s="42"/>
      <c r="M155" s="242" t="s">
        <v>1</v>
      </c>
      <c r="N155" s="243" t="s">
        <v>42</v>
      </c>
      <c r="O155" s="89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46" t="s">
        <v>130</v>
      </c>
      <c r="AT155" s="246" t="s">
        <v>126</v>
      </c>
      <c r="AU155" s="246" t="s">
        <v>86</v>
      </c>
      <c r="AY155" s="15" t="s">
        <v>124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15" t="s">
        <v>8</v>
      </c>
      <c r="BK155" s="247">
        <f>ROUND(I155*H155,0)</f>
        <v>0</v>
      </c>
      <c r="BL155" s="15" t="s">
        <v>130</v>
      </c>
      <c r="BM155" s="246" t="s">
        <v>545</v>
      </c>
    </row>
    <row r="156" spans="1:65" s="2" customFormat="1" ht="21.75" customHeight="1">
      <c r="A156" s="36"/>
      <c r="B156" s="37"/>
      <c r="C156" s="260" t="s">
        <v>9</v>
      </c>
      <c r="D156" s="260" t="s">
        <v>222</v>
      </c>
      <c r="E156" s="261" t="s">
        <v>546</v>
      </c>
      <c r="F156" s="262" t="s">
        <v>547</v>
      </c>
      <c r="G156" s="263" t="s">
        <v>393</v>
      </c>
      <c r="H156" s="264">
        <v>1</v>
      </c>
      <c r="I156" s="265"/>
      <c r="J156" s="266">
        <f>ROUND(I156*H156,0)</f>
        <v>0</v>
      </c>
      <c r="K156" s="267"/>
      <c r="L156" s="268"/>
      <c r="M156" s="269" t="s">
        <v>1</v>
      </c>
      <c r="N156" s="270" t="s">
        <v>42</v>
      </c>
      <c r="O156" s="89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6" t="s">
        <v>162</v>
      </c>
      <c r="AT156" s="246" t="s">
        <v>222</v>
      </c>
      <c r="AU156" s="246" t="s">
        <v>86</v>
      </c>
      <c r="AY156" s="15" t="s">
        <v>124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5" t="s">
        <v>8</v>
      </c>
      <c r="BK156" s="247">
        <f>ROUND(I156*H156,0)</f>
        <v>0</v>
      </c>
      <c r="BL156" s="15" t="s">
        <v>130</v>
      </c>
      <c r="BM156" s="246" t="s">
        <v>548</v>
      </c>
    </row>
    <row r="157" spans="1:65" s="2" customFormat="1" ht="16.5" customHeight="1">
      <c r="A157" s="36"/>
      <c r="B157" s="37"/>
      <c r="C157" s="234" t="s">
        <v>200</v>
      </c>
      <c r="D157" s="234" t="s">
        <v>126</v>
      </c>
      <c r="E157" s="235" t="s">
        <v>549</v>
      </c>
      <c r="F157" s="236" t="s">
        <v>550</v>
      </c>
      <c r="G157" s="237" t="s">
        <v>331</v>
      </c>
      <c r="H157" s="238">
        <v>1</v>
      </c>
      <c r="I157" s="239"/>
      <c r="J157" s="240">
        <f>ROUND(I157*H157,0)</f>
        <v>0</v>
      </c>
      <c r="K157" s="241"/>
      <c r="L157" s="42"/>
      <c r="M157" s="242" t="s">
        <v>1</v>
      </c>
      <c r="N157" s="243" t="s">
        <v>42</v>
      </c>
      <c r="O157" s="89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46" t="s">
        <v>130</v>
      </c>
      <c r="AT157" s="246" t="s">
        <v>126</v>
      </c>
      <c r="AU157" s="246" t="s">
        <v>86</v>
      </c>
      <c r="AY157" s="15" t="s">
        <v>124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5" t="s">
        <v>8</v>
      </c>
      <c r="BK157" s="247">
        <f>ROUND(I157*H157,0)</f>
        <v>0</v>
      </c>
      <c r="BL157" s="15" t="s">
        <v>130</v>
      </c>
      <c r="BM157" s="246" t="s">
        <v>551</v>
      </c>
    </row>
    <row r="158" spans="1:65" s="2" customFormat="1" ht="21.75" customHeight="1">
      <c r="A158" s="36"/>
      <c r="B158" s="37"/>
      <c r="C158" s="260" t="s">
        <v>204</v>
      </c>
      <c r="D158" s="260" t="s">
        <v>222</v>
      </c>
      <c r="E158" s="261" t="s">
        <v>552</v>
      </c>
      <c r="F158" s="262" t="s">
        <v>553</v>
      </c>
      <c r="G158" s="263" t="s">
        <v>393</v>
      </c>
      <c r="H158" s="264">
        <v>1</v>
      </c>
      <c r="I158" s="265"/>
      <c r="J158" s="266">
        <f>ROUND(I158*H158,0)</f>
        <v>0</v>
      </c>
      <c r="K158" s="267"/>
      <c r="L158" s="268"/>
      <c r="M158" s="269" t="s">
        <v>1</v>
      </c>
      <c r="N158" s="270" t="s">
        <v>42</v>
      </c>
      <c r="O158" s="89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162</v>
      </c>
      <c r="AT158" s="246" t="s">
        <v>222</v>
      </c>
      <c r="AU158" s="246" t="s">
        <v>86</v>
      </c>
      <c r="AY158" s="15" t="s">
        <v>124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8</v>
      </c>
      <c r="BK158" s="247">
        <f>ROUND(I158*H158,0)</f>
        <v>0</v>
      </c>
      <c r="BL158" s="15" t="s">
        <v>130</v>
      </c>
      <c r="BM158" s="246" t="s">
        <v>554</v>
      </c>
    </row>
    <row r="159" spans="1:65" s="2" customFormat="1" ht="21.75" customHeight="1">
      <c r="A159" s="36"/>
      <c r="B159" s="37"/>
      <c r="C159" s="234" t="s">
        <v>210</v>
      </c>
      <c r="D159" s="234" t="s">
        <v>126</v>
      </c>
      <c r="E159" s="235" t="s">
        <v>555</v>
      </c>
      <c r="F159" s="236" t="s">
        <v>556</v>
      </c>
      <c r="G159" s="237" t="s">
        <v>144</v>
      </c>
      <c r="H159" s="238">
        <v>10</v>
      </c>
      <c r="I159" s="239"/>
      <c r="J159" s="240">
        <f>ROUND(I159*H159,0)</f>
        <v>0</v>
      </c>
      <c r="K159" s="241"/>
      <c r="L159" s="42"/>
      <c r="M159" s="242" t="s">
        <v>1</v>
      </c>
      <c r="N159" s="243" t="s">
        <v>42</v>
      </c>
      <c r="O159" s="89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46" t="s">
        <v>130</v>
      </c>
      <c r="AT159" s="246" t="s">
        <v>126</v>
      </c>
      <c r="AU159" s="246" t="s">
        <v>86</v>
      </c>
      <c r="AY159" s="15" t="s">
        <v>124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15" t="s">
        <v>8</v>
      </c>
      <c r="BK159" s="247">
        <f>ROUND(I159*H159,0)</f>
        <v>0</v>
      </c>
      <c r="BL159" s="15" t="s">
        <v>130</v>
      </c>
      <c r="BM159" s="246" t="s">
        <v>557</v>
      </c>
    </row>
    <row r="160" spans="1:51" s="13" customFormat="1" ht="12">
      <c r="A160" s="13"/>
      <c r="B160" s="248"/>
      <c r="C160" s="249"/>
      <c r="D160" s="250" t="s">
        <v>132</v>
      </c>
      <c r="E160" s="251" t="s">
        <v>1</v>
      </c>
      <c r="F160" s="252" t="s">
        <v>558</v>
      </c>
      <c r="G160" s="249"/>
      <c r="H160" s="253">
        <v>10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9" t="s">
        <v>132</v>
      </c>
      <c r="AU160" s="259" t="s">
        <v>86</v>
      </c>
      <c r="AV160" s="13" t="s">
        <v>86</v>
      </c>
      <c r="AW160" s="13" t="s">
        <v>31</v>
      </c>
      <c r="AX160" s="13" t="s">
        <v>77</v>
      </c>
      <c r="AY160" s="259" t="s">
        <v>124</v>
      </c>
    </row>
    <row r="161" spans="1:65" s="2" customFormat="1" ht="21.75" customHeight="1">
      <c r="A161" s="36"/>
      <c r="B161" s="37"/>
      <c r="C161" s="260" t="s">
        <v>216</v>
      </c>
      <c r="D161" s="260" t="s">
        <v>222</v>
      </c>
      <c r="E161" s="261" t="s">
        <v>559</v>
      </c>
      <c r="F161" s="262" t="s">
        <v>560</v>
      </c>
      <c r="G161" s="263" t="s">
        <v>144</v>
      </c>
      <c r="H161" s="264">
        <v>11</v>
      </c>
      <c r="I161" s="265"/>
      <c r="J161" s="266">
        <f>ROUND(I161*H161,0)</f>
        <v>0</v>
      </c>
      <c r="K161" s="267"/>
      <c r="L161" s="268"/>
      <c r="M161" s="269" t="s">
        <v>1</v>
      </c>
      <c r="N161" s="270" t="s">
        <v>42</v>
      </c>
      <c r="O161" s="89"/>
      <c r="P161" s="244">
        <f>O161*H161</f>
        <v>0</v>
      </c>
      <c r="Q161" s="244">
        <v>0.0018</v>
      </c>
      <c r="R161" s="244">
        <f>Q161*H161</f>
        <v>0.019799999999999998</v>
      </c>
      <c r="S161" s="244">
        <v>0</v>
      </c>
      <c r="T161" s="24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46" t="s">
        <v>162</v>
      </c>
      <c r="AT161" s="246" t="s">
        <v>222</v>
      </c>
      <c r="AU161" s="246" t="s">
        <v>86</v>
      </c>
      <c r="AY161" s="15" t="s">
        <v>124</v>
      </c>
      <c r="BE161" s="247">
        <f>IF(N161="základní",J161,0)</f>
        <v>0</v>
      </c>
      <c r="BF161" s="247">
        <f>IF(N161="snížená",J161,0)</f>
        <v>0</v>
      </c>
      <c r="BG161" s="247">
        <f>IF(N161="zákl. přenesená",J161,0)</f>
        <v>0</v>
      </c>
      <c r="BH161" s="247">
        <f>IF(N161="sníž. přenesená",J161,0)</f>
        <v>0</v>
      </c>
      <c r="BI161" s="247">
        <f>IF(N161="nulová",J161,0)</f>
        <v>0</v>
      </c>
      <c r="BJ161" s="15" t="s">
        <v>8</v>
      </c>
      <c r="BK161" s="247">
        <f>ROUND(I161*H161,0)</f>
        <v>0</v>
      </c>
      <c r="BL161" s="15" t="s">
        <v>130</v>
      </c>
      <c r="BM161" s="246" t="s">
        <v>561</v>
      </c>
    </row>
    <row r="162" spans="1:51" s="13" customFormat="1" ht="12">
      <c r="A162" s="13"/>
      <c r="B162" s="248"/>
      <c r="C162" s="249"/>
      <c r="D162" s="250" t="s">
        <v>132</v>
      </c>
      <c r="E162" s="251" t="s">
        <v>1</v>
      </c>
      <c r="F162" s="252" t="s">
        <v>562</v>
      </c>
      <c r="G162" s="249"/>
      <c r="H162" s="253">
        <v>11</v>
      </c>
      <c r="I162" s="254"/>
      <c r="J162" s="249"/>
      <c r="K162" s="249"/>
      <c r="L162" s="255"/>
      <c r="M162" s="256"/>
      <c r="N162" s="257"/>
      <c r="O162" s="257"/>
      <c r="P162" s="257"/>
      <c r="Q162" s="257"/>
      <c r="R162" s="257"/>
      <c r="S162" s="257"/>
      <c r="T162" s="25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9" t="s">
        <v>132</v>
      </c>
      <c r="AU162" s="259" t="s">
        <v>86</v>
      </c>
      <c r="AV162" s="13" t="s">
        <v>86</v>
      </c>
      <c r="AW162" s="13" t="s">
        <v>31</v>
      </c>
      <c r="AX162" s="13" t="s">
        <v>77</v>
      </c>
      <c r="AY162" s="259" t="s">
        <v>124</v>
      </c>
    </row>
    <row r="163" spans="1:65" s="2" customFormat="1" ht="16.5" customHeight="1">
      <c r="A163" s="36"/>
      <c r="B163" s="37"/>
      <c r="C163" s="234" t="s">
        <v>221</v>
      </c>
      <c r="D163" s="234" t="s">
        <v>126</v>
      </c>
      <c r="E163" s="235" t="s">
        <v>563</v>
      </c>
      <c r="F163" s="236" t="s">
        <v>564</v>
      </c>
      <c r="G163" s="237" t="s">
        <v>393</v>
      </c>
      <c r="H163" s="238">
        <v>2</v>
      </c>
      <c r="I163" s="239"/>
      <c r="J163" s="240">
        <f>ROUND(I163*H163,0)</f>
        <v>0</v>
      </c>
      <c r="K163" s="241"/>
      <c r="L163" s="42"/>
      <c r="M163" s="242" t="s">
        <v>1</v>
      </c>
      <c r="N163" s="243" t="s">
        <v>42</v>
      </c>
      <c r="O163" s="89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46" t="s">
        <v>130</v>
      </c>
      <c r="AT163" s="246" t="s">
        <v>126</v>
      </c>
      <c r="AU163" s="246" t="s">
        <v>86</v>
      </c>
      <c r="AY163" s="15" t="s">
        <v>124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15" t="s">
        <v>8</v>
      </c>
      <c r="BK163" s="247">
        <f>ROUND(I163*H163,0)</f>
        <v>0</v>
      </c>
      <c r="BL163" s="15" t="s">
        <v>130</v>
      </c>
      <c r="BM163" s="246" t="s">
        <v>565</v>
      </c>
    </row>
    <row r="164" spans="1:65" s="2" customFormat="1" ht="16.5" customHeight="1">
      <c r="A164" s="36"/>
      <c r="B164" s="37"/>
      <c r="C164" s="234" t="s">
        <v>7</v>
      </c>
      <c r="D164" s="234" t="s">
        <v>126</v>
      </c>
      <c r="E164" s="235" t="s">
        <v>566</v>
      </c>
      <c r="F164" s="236" t="s">
        <v>567</v>
      </c>
      <c r="G164" s="237" t="s">
        <v>393</v>
      </c>
      <c r="H164" s="238">
        <v>2</v>
      </c>
      <c r="I164" s="239"/>
      <c r="J164" s="240">
        <f>ROUND(I164*H164,0)</f>
        <v>0</v>
      </c>
      <c r="K164" s="241"/>
      <c r="L164" s="42"/>
      <c r="M164" s="242" t="s">
        <v>1</v>
      </c>
      <c r="N164" s="243" t="s">
        <v>42</v>
      </c>
      <c r="O164" s="89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46" t="s">
        <v>130</v>
      </c>
      <c r="AT164" s="246" t="s">
        <v>126</v>
      </c>
      <c r="AU164" s="246" t="s">
        <v>86</v>
      </c>
      <c r="AY164" s="15" t="s">
        <v>124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15" t="s">
        <v>8</v>
      </c>
      <c r="BK164" s="247">
        <f>ROUND(I164*H164,0)</f>
        <v>0</v>
      </c>
      <c r="BL164" s="15" t="s">
        <v>130</v>
      </c>
      <c r="BM164" s="246" t="s">
        <v>568</v>
      </c>
    </row>
    <row r="165" spans="1:65" s="2" customFormat="1" ht="21.75" customHeight="1">
      <c r="A165" s="36"/>
      <c r="B165" s="37"/>
      <c r="C165" s="234" t="s">
        <v>231</v>
      </c>
      <c r="D165" s="234" t="s">
        <v>126</v>
      </c>
      <c r="E165" s="235" t="s">
        <v>569</v>
      </c>
      <c r="F165" s="236" t="s">
        <v>570</v>
      </c>
      <c r="G165" s="237" t="s">
        <v>149</v>
      </c>
      <c r="H165" s="238">
        <v>14.866</v>
      </c>
      <c r="I165" s="239"/>
      <c r="J165" s="240">
        <f>ROUND(I165*H165,0)</f>
        <v>0</v>
      </c>
      <c r="K165" s="241"/>
      <c r="L165" s="42"/>
      <c r="M165" s="242" t="s">
        <v>1</v>
      </c>
      <c r="N165" s="243" t="s">
        <v>42</v>
      </c>
      <c r="O165" s="89"/>
      <c r="P165" s="244">
        <f>O165*H165</f>
        <v>0</v>
      </c>
      <c r="Q165" s="244">
        <v>2.53602</v>
      </c>
      <c r="R165" s="244">
        <f>Q165*H165</f>
        <v>37.70047332</v>
      </c>
      <c r="S165" s="244">
        <v>0</v>
      </c>
      <c r="T165" s="24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46" t="s">
        <v>130</v>
      </c>
      <c r="AT165" s="246" t="s">
        <v>126</v>
      </c>
      <c r="AU165" s="246" t="s">
        <v>86</v>
      </c>
      <c r="AY165" s="15" t="s">
        <v>124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15" t="s">
        <v>8</v>
      </c>
      <c r="BK165" s="247">
        <f>ROUND(I165*H165,0)</f>
        <v>0</v>
      </c>
      <c r="BL165" s="15" t="s">
        <v>130</v>
      </c>
      <c r="BM165" s="246" t="s">
        <v>571</v>
      </c>
    </row>
    <row r="166" spans="1:51" s="13" customFormat="1" ht="12">
      <c r="A166" s="13"/>
      <c r="B166" s="248"/>
      <c r="C166" s="249"/>
      <c r="D166" s="250" t="s">
        <v>132</v>
      </c>
      <c r="E166" s="251" t="s">
        <v>1</v>
      </c>
      <c r="F166" s="252" t="s">
        <v>572</v>
      </c>
      <c r="G166" s="249"/>
      <c r="H166" s="253">
        <v>12.598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9" t="s">
        <v>132</v>
      </c>
      <c r="AU166" s="259" t="s">
        <v>86</v>
      </c>
      <c r="AV166" s="13" t="s">
        <v>86</v>
      </c>
      <c r="AW166" s="13" t="s">
        <v>31</v>
      </c>
      <c r="AX166" s="13" t="s">
        <v>77</v>
      </c>
      <c r="AY166" s="259" t="s">
        <v>124</v>
      </c>
    </row>
    <row r="167" spans="1:51" s="13" customFormat="1" ht="12">
      <c r="A167" s="13"/>
      <c r="B167" s="248"/>
      <c r="C167" s="249"/>
      <c r="D167" s="250" t="s">
        <v>132</v>
      </c>
      <c r="E167" s="251" t="s">
        <v>1</v>
      </c>
      <c r="F167" s="252" t="s">
        <v>573</v>
      </c>
      <c r="G167" s="249"/>
      <c r="H167" s="253">
        <v>2.268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132</v>
      </c>
      <c r="AU167" s="259" t="s">
        <v>86</v>
      </c>
      <c r="AV167" s="13" t="s">
        <v>86</v>
      </c>
      <c r="AW167" s="13" t="s">
        <v>31</v>
      </c>
      <c r="AX167" s="13" t="s">
        <v>77</v>
      </c>
      <c r="AY167" s="259" t="s">
        <v>124</v>
      </c>
    </row>
    <row r="168" spans="1:65" s="2" customFormat="1" ht="21.75" customHeight="1">
      <c r="A168" s="36"/>
      <c r="B168" s="37"/>
      <c r="C168" s="234" t="s">
        <v>236</v>
      </c>
      <c r="D168" s="234" t="s">
        <v>126</v>
      </c>
      <c r="E168" s="235" t="s">
        <v>574</v>
      </c>
      <c r="F168" s="236" t="s">
        <v>575</v>
      </c>
      <c r="G168" s="237" t="s">
        <v>129</v>
      </c>
      <c r="H168" s="238">
        <v>53.04</v>
      </c>
      <c r="I168" s="239"/>
      <c r="J168" s="240">
        <f>ROUND(I168*H168,0)</f>
        <v>0</v>
      </c>
      <c r="K168" s="241"/>
      <c r="L168" s="42"/>
      <c r="M168" s="242" t="s">
        <v>1</v>
      </c>
      <c r="N168" s="243" t="s">
        <v>42</v>
      </c>
      <c r="O168" s="89"/>
      <c r="P168" s="244">
        <f>O168*H168</f>
        <v>0</v>
      </c>
      <c r="Q168" s="244">
        <v>0.00432</v>
      </c>
      <c r="R168" s="244">
        <f>Q168*H168</f>
        <v>0.2291328</v>
      </c>
      <c r="S168" s="244">
        <v>0</v>
      </c>
      <c r="T168" s="245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46" t="s">
        <v>130</v>
      </c>
      <c r="AT168" s="246" t="s">
        <v>126</v>
      </c>
      <c r="AU168" s="246" t="s">
        <v>86</v>
      </c>
      <c r="AY168" s="15" t="s">
        <v>124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15" t="s">
        <v>8</v>
      </c>
      <c r="BK168" s="247">
        <f>ROUND(I168*H168,0)</f>
        <v>0</v>
      </c>
      <c r="BL168" s="15" t="s">
        <v>130</v>
      </c>
      <c r="BM168" s="246" t="s">
        <v>576</v>
      </c>
    </row>
    <row r="169" spans="1:51" s="13" customFormat="1" ht="12">
      <c r="A169" s="13"/>
      <c r="B169" s="248"/>
      <c r="C169" s="249"/>
      <c r="D169" s="250" t="s">
        <v>132</v>
      </c>
      <c r="E169" s="251" t="s">
        <v>1</v>
      </c>
      <c r="F169" s="252" t="s">
        <v>577</v>
      </c>
      <c r="G169" s="249"/>
      <c r="H169" s="253">
        <v>37.92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9" t="s">
        <v>132</v>
      </c>
      <c r="AU169" s="259" t="s">
        <v>86</v>
      </c>
      <c r="AV169" s="13" t="s">
        <v>86</v>
      </c>
      <c r="AW169" s="13" t="s">
        <v>31</v>
      </c>
      <c r="AX169" s="13" t="s">
        <v>77</v>
      </c>
      <c r="AY169" s="259" t="s">
        <v>124</v>
      </c>
    </row>
    <row r="170" spans="1:51" s="13" customFormat="1" ht="12">
      <c r="A170" s="13"/>
      <c r="B170" s="248"/>
      <c r="C170" s="249"/>
      <c r="D170" s="250" t="s">
        <v>132</v>
      </c>
      <c r="E170" s="251" t="s">
        <v>1</v>
      </c>
      <c r="F170" s="252" t="s">
        <v>578</v>
      </c>
      <c r="G170" s="249"/>
      <c r="H170" s="253">
        <v>15.12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9" t="s">
        <v>132</v>
      </c>
      <c r="AU170" s="259" t="s">
        <v>86</v>
      </c>
      <c r="AV170" s="13" t="s">
        <v>86</v>
      </c>
      <c r="AW170" s="13" t="s">
        <v>31</v>
      </c>
      <c r="AX170" s="13" t="s">
        <v>77</v>
      </c>
      <c r="AY170" s="259" t="s">
        <v>124</v>
      </c>
    </row>
    <row r="171" spans="1:65" s="2" customFormat="1" ht="21.75" customHeight="1">
      <c r="A171" s="36"/>
      <c r="B171" s="37"/>
      <c r="C171" s="234" t="s">
        <v>240</v>
      </c>
      <c r="D171" s="234" t="s">
        <v>126</v>
      </c>
      <c r="E171" s="235" t="s">
        <v>579</v>
      </c>
      <c r="F171" s="236" t="s">
        <v>580</v>
      </c>
      <c r="G171" s="237" t="s">
        <v>129</v>
      </c>
      <c r="H171" s="238">
        <v>53.04</v>
      </c>
      <c r="I171" s="239"/>
      <c r="J171" s="240">
        <f>ROUND(I171*H171,0)</f>
        <v>0</v>
      </c>
      <c r="K171" s="241"/>
      <c r="L171" s="42"/>
      <c r="M171" s="242" t="s">
        <v>1</v>
      </c>
      <c r="N171" s="243" t="s">
        <v>42</v>
      </c>
      <c r="O171" s="89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46" t="s">
        <v>130</v>
      </c>
      <c r="AT171" s="246" t="s">
        <v>126</v>
      </c>
      <c r="AU171" s="246" t="s">
        <v>86</v>
      </c>
      <c r="AY171" s="15" t="s">
        <v>124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15" t="s">
        <v>8</v>
      </c>
      <c r="BK171" s="247">
        <f>ROUND(I171*H171,0)</f>
        <v>0</v>
      </c>
      <c r="BL171" s="15" t="s">
        <v>130</v>
      </c>
      <c r="BM171" s="246" t="s">
        <v>581</v>
      </c>
    </row>
    <row r="172" spans="1:65" s="2" customFormat="1" ht="21.75" customHeight="1">
      <c r="A172" s="36"/>
      <c r="B172" s="37"/>
      <c r="C172" s="234" t="s">
        <v>246</v>
      </c>
      <c r="D172" s="234" t="s">
        <v>126</v>
      </c>
      <c r="E172" s="235" t="s">
        <v>582</v>
      </c>
      <c r="F172" s="236" t="s">
        <v>583</v>
      </c>
      <c r="G172" s="237" t="s">
        <v>129</v>
      </c>
      <c r="H172" s="238">
        <v>1.13</v>
      </c>
      <c r="I172" s="239"/>
      <c r="J172" s="240">
        <f>ROUND(I172*H172,0)</f>
        <v>0</v>
      </c>
      <c r="K172" s="241"/>
      <c r="L172" s="42"/>
      <c r="M172" s="242" t="s">
        <v>1</v>
      </c>
      <c r="N172" s="243" t="s">
        <v>42</v>
      </c>
      <c r="O172" s="89"/>
      <c r="P172" s="244">
        <f>O172*H172</f>
        <v>0</v>
      </c>
      <c r="Q172" s="244">
        <v>0.01177</v>
      </c>
      <c r="R172" s="244">
        <f>Q172*H172</f>
        <v>0.013300099999999997</v>
      </c>
      <c r="S172" s="244">
        <v>0</v>
      </c>
      <c r="T172" s="24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46" t="s">
        <v>130</v>
      </c>
      <c r="AT172" s="246" t="s">
        <v>126</v>
      </c>
      <c r="AU172" s="246" t="s">
        <v>86</v>
      </c>
      <c r="AY172" s="15" t="s">
        <v>124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15" t="s">
        <v>8</v>
      </c>
      <c r="BK172" s="247">
        <f>ROUND(I172*H172,0)</f>
        <v>0</v>
      </c>
      <c r="BL172" s="15" t="s">
        <v>130</v>
      </c>
      <c r="BM172" s="246" t="s">
        <v>584</v>
      </c>
    </row>
    <row r="173" spans="1:51" s="13" customFormat="1" ht="12">
      <c r="A173" s="13"/>
      <c r="B173" s="248"/>
      <c r="C173" s="249"/>
      <c r="D173" s="250" t="s">
        <v>132</v>
      </c>
      <c r="E173" s="251" t="s">
        <v>1</v>
      </c>
      <c r="F173" s="252" t="s">
        <v>585</v>
      </c>
      <c r="G173" s="249"/>
      <c r="H173" s="253">
        <v>1.13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132</v>
      </c>
      <c r="AU173" s="259" t="s">
        <v>86</v>
      </c>
      <c r="AV173" s="13" t="s">
        <v>86</v>
      </c>
      <c r="AW173" s="13" t="s">
        <v>31</v>
      </c>
      <c r="AX173" s="13" t="s">
        <v>77</v>
      </c>
      <c r="AY173" s="259" t="s">
        <v>124</v>
      </c>
    </row>
    <row r="174" spans="1:65" s="2" customFormat="1" ht="21.75" customHeight="1">
      <c r="A174" s="36"/>
      <c r="B174" s="37"/>
      <c r="C174" s="234" t="s">
        <v>250</v>
      </c>
      <c r="D174" s="234" t="s">
        <v>126</v>
      </c>
      <c r="E174" s="235" t="s">
        <v>586</v>
      </c>
      <c r="F174" s="236" t="s">
        <v>587</v>
      </c>
      <c r="G174" s="237" t="s">
        <v>129</v>
      </c>
      <c r="H174" s="238">
        <v>1.13</v>
      </c>
      <c r="I174" s="239"/>
      <c r="J174" s="240">
        <f>ROUND(I174*H174,0)</f>
        <v>0</v>
      </c>
      <c r="K174" s="241"/>
      <c r="L174" s="42"/>
      <c r="M174" s="242" t="s">
        <v>1</v>
      </c>
      <c r="N174" s="243" t="s">
        <v>42</v>
      </c>
      <c r="O174" s="89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46" t="s">
        <v>130</v>
      </c>
      <c r="AT174" s="246" t="s">
        <v>126</v>
      </c>
      <c r="AU174" s="246" t="s">
        <v>86</v>
      </c>
      <c r="AY174" s="15" t="s">
        <v>124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15" t="s">
        <v>8</v>
      </c>
      <c r="BK174" s="247">
        <f>ROUND(I174*H174,0)</f>
        <v>0</v>
      </c>
      <c r="BL174" s="15" t="s">
        <v>130</v>
      </c>
      <c r="BM174" s="246" t="s">
        <v>588</v>
      </c>
    </row>
    <row r="175" spans="1:65" s="2" customFormat="1" ht="21.75" customHeight="1">
      <c r="A175" s="36"/>
      <c r="B175" s="37"/>
      <c r="C175" s="234" t="s">
        <v>254</v>
      </c>
      <c r="D175" s="234" t="s">
        <v>126</v>
      </c>
      <c r="E175" s="235" t="s">
        <v>589</v>
      </c>
      <c r="F175" s="236" t="s">
        <v>590</v>
      </c>
      <c r="G175" s="237" t="s">
        <v>207</v>
      </c>
      <c r="H175" s="238">
        <v>2.094</v>
      </c>
      <c r="I175" s="239"/>
      <c r="J175" s="240">
        <f>ROUND(I175*H175,0)</f>
        <v>0</v>
      </c>
      <c r="K175" s="241"/>
      <c r="L175" s="42"/>
      <c r="M175" s="242" t="s">
        <v>1</v>
      </c>
      <c r="N175" s="243" t="s">
        <v>42</v>
      </c>
      <c r="O175" s="89"/>
      <c r="P175" s="244">
        <f>O175*H175</f>
        <v>0</v>
      </c>
      <c r="Q175" s="244">
        <v>1.10951</v>
      </c>
      <c r="R175" s="244">
        <f>Q175*H175</f>
        <v>2.32331394</v>
      </c>
      <c r="S175" s="244">
        <v>0</v>
      </c>
      <c r="T175" s="245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46" t="s">
        <v>130</v>
      </c>
      <c r="AT175" s="246" t="s">
        <v>126</v>
      </c>
      <c r="AU175" s="246" t="s">
        <v>86</v>
      </c>
      <c r="AY175" s="15" t="s">
        <v>124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5" t="s">
        <v>8</v>
      </c>
      <c r="BK175" s="247">
        <f>ROUND(I175*H175,0)</f>
        <v>0</v>
      </c>
      <c r="BL175" s="15" t="s">
        <v>130</v>
      </c>
      <c r="BM175" s="246" t="s">
        <v>591</v>
      </c>
    </row>
    <row r="176" spans="1:51" s="13" customFormat="1" ht="12">
      <c r="A176" s="13"/>
      <c r="B176" s="248"/>
      <c r="C176" s="249"/>
      <c r="D176" s="250" t="s">
        <v>132</v>
      </c>
      <c r="E176" s="251" t="s">
        <v>1</v>
      </c>
      <c r="F176" s="252" t="s">
        <v>592</v>
      </c>
      <c r="G176" s="249"/>
      <c r="H176" s="253">
        <v>1.89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9" t="s">
        <v>132</v>
      </c>
      <c r="AU176" s="259" t="s">
        <v>86</v>
      </c>
      <c r="AV176" s="13" t="s">
        <v>86</v>
      </c>
      <c r="AW176" s="13" t="s">
        <v>31</v>
      </c>
      <c r="AX176" s="13" t="s">
        <v>77</v>
      </c>
      <c r="AY176" s="259" t="s">
        <v>124</v>
      </c>
    </row>
    <row r="177" spans="1:51" s="13" customFormat="1" ht="12">
      <c r="A177" s="13"/>
      <c r="B177" s="248"/>
      <c r="C177" s="249"/>
      <c r="D177" s="250" t="s">
        <v>132</v>
      </c>
      <c r="E177" s="251" t="s">
        <v>1</v>
      </c>
      <c r="F177" s="252" t="s">
        <v>593</v>
      </c>
      <c r="G177" s="249"/>
      <c r="H177" s="253">
        <v>0.204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9" t="s">
        <v>132</v>
      </c>
      <c r="AU177" s="259" t="s">
        <v>86</v>
      </c>
      <c r="AV177" s="13" t="s">
        <v>86</v>
      </c>
      <c r="AW177" s="13" t="s">
        <v>31</v>
      </c>
      <c r="AX177" s="13" t="s">
        <v>77</v>
      </c>
      <c r="AY177" s="259" t="s">
        <v>124</v>
      </c>
    </row>
    <row r="178" spans="1:63" s="12" customFormat="1" ht="22.8" customHeight="1">
      <c r="A178" s="12"/>
      <c r="B178" s="218"/>
      <c r="C178" s="219"/>
      <c r="D178" s="220" t="s">
        <v>76</v>
      </c>
      <c r="E178" s="232" t="s">
        <v>162</v>
      </c>
      <c r="F178" s="232" t="s">
        <v>314</v>
      </c>
      <c r="G178" s="219"/>
      <c r="H178" s="219"/>
      <c r="I178" s="222"/>
      <c r="J178" s="233">
        <f>BK178</f>
        <v>0</v>
      </c>
      <c r="K178" s="219"/>
      <c r="L178" s="224"/>
      <c r="M178" s="225"/>
      <c r="N178" s="226"/>
      <c r="O178" s="226"/>
      <c r="P178" s="227">
        <f>SUM(P179:P180)</f>
        <v>0</v>
      </c>
      <c r="Q178" s="226"/>
      <c r="R178" s="227">
        <f>SUM(R179:R180)</f>
        <v>0.8266800000000001</v>
      </c>
      <c r="S178" s="226"/>
      <c r="T178" s="228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9" t="s">
        <v>8</v>
      </c>
      <c r="AT178" s="230" t="s">
        <v>76</v>
      </c>
      <c r="AU178" s="230" t="s">
        <v>8</v>
      </c>
      <c r="AY178" s="229" t="s">
        <v>124</v>
      </c>
      <c r="BK178" s="231">
        <f>SUM(BK179:BK180)</f>
        <v>0</v>
      </c>
    </row>
    <row r="179" spans="1:65" s="2" customFormat="1" ht="21.75" customHeight="1">
      <c r="A179" s="36"/>
      <c r="B179" s="37"/>
      <c r="C179" s="234" t="s">
        <v>259</v>
      </c>
      <c r="D179" s="234" t="s">
        <v>126</v>
      </c>
      <c r="E179" s="235" t="s">
        <v>594</v>
      </c>
      <c r="F179" s="236" t="s">
        <v>595</v>
      </c>
      <c r="G179" s="237" t="s">
        <v>331</v>
      </c>
      <c r="H179" s="238">
        <v>2</v>
      </c>
      <c r="I179" s="239"/>
      <c r="J179" s="240">
        <f>ROUND(I179*H179,0)</f>
        <v>0</v>
      </c>
      <c r="K179" s="241"/>
      <c r="L179" s="42"/>
      <c r="M179" s="242" t="s">
        <v>1</v>
      </c>
      <c r="N179" s="243" t="s">
        <v>42</v>
      </c>
      <c r="O179" s="89"/>
      <c r="P179" s="244">
        <f>O179*H179</f>
        <v>0</v>
      </c>
      <c r="Q179" s="244">
        <v>0.21734</v>
      </c>
      <c r="R179" s="244">
        <f>Q179*H179</f>
        <v>0.43468</v>
      </c>
      <c r="S179" s="244">
        <v>0</v>
      </c>
      <c r="T179" s="245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46" t="s">
        <v>130</v>
      </c>
      <c r="AT179" s="246" t="s">
        <v>126</v>
      </c>
      <c r="AU179" s="246" t="s">
        <v>86</v>
      </c>
      <c r="AY179" s="15" t="s">
        <v>124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15" t="s">
        <v>8</v>
      </c>
      <c r="BK179" s="247">
        <f>ROUND(I179*H179,0)</f>
        <v>0</v>
      </c>
      <c r="BL179" s="15" t="s">
        <v>130</v>
      </c>
      <c r="BM179" s="246" t="s">
        <v>596</v>
      </c>
    </row>
    <row r="180" spans="1:65" s="2" customFormat="1" ht="21.75" customHeight="1">
      <c r="A180" s="36"/>
      <c r="B180" s="37"/>
      <c r="C180" s="260" t="s">
        <v>263</v>
      </c>
      <c r="D180" s="260" t="s">
        <v>222</v>
      </c>
      <c r="E180" s="261" t="s">
        <v>597</v>
      </c>
      <c r="F180" s="262" t="s">
        <v>598</v>
      </c>
      <c r="G180" s="263" t="s">
        <v>331</v>
      </c>
      <c r="H180" s="264">
        <v>2</v>
      </c>
      <c r="I180" s="265"/>
      <c r="J180" s="266">
        <f>ROUND(I180*H180,0)</f>
        <v>0</v>
      </c>
      <c r="K180" s="267"/>
      <c r="L180" s="268"/>
      <c r="M180" s="269" t="s">
        <v>1</v>
      </c>
      <c r="N180" s="270" t="s">
        <v>42</v>
      </c>
      <c r="O180" s="89"/>
      <c r="P180" s="244">
        <f>O180*H180</f>
        <v>0</v>
      </c>
      <c r="Q180" s="244">
        <v>0.196</v>
      </c>
      <c r="R180" s="244">
        <f>Q180*H180</f>
        <v>0.392</v>
      </c>
      <c r="S180" s="244">
        <v>0</v>
      </c>
      <c r="T180" s="24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46" t="s">
        <v>162</v>
      </c>
      <c r="AT180" s="246" t="s">
        <v>222</v>
      </c>
      <c r="AU180" s="246" t="s">
        <v>86</v>
      </c>
      <c r="AY180" s="15" t="s">
        <v>124</v>
      </c>
      <c r="BE180" s="247">
        <f>IF(N180="základní",J180,0)</f>
        <v>0</v>
      </c>
      <c r="BF180" s="247">
        <f>IF(N180="snížená",J180,0)</f>
        <v>0</v>
      </c>
      <c r="BG180" s="247">
        <f>IF(N180="zákl. přenesená",J180,0)</f>
        <v>0</v>
      </c>
      <c r="BH180" s="247">
        <f>IF(N180="sníž. přenesená",J180,0)</f>
        <v>0</v>
      </c>
      <c r="BI180" s="247">
        <f>IF(N180="nulová",J180,0)</f>
        <v>0</v>
      </c>
      <c r="BJ180" s="15" t="s">
        <v>8</v>
      </c>
      <c r="BK180" s="247">
        <f>ROUND(I180*H180,0)</f>
        <v>0</v>
      </c>
      <c r="BL180" s="15" t="s">
        <v>130</v>
      </c>
      <c r="BM180" s="246" t="s">
        <v>599</v>
      </c>
    </row>
    <row r="181" spans="1:63" s="12" customFormat="1" ht="22.8" customHeight="1">
      <c r="A181" s="12"/>
      <c r="B181" s="218"/>
      <c r="C181" s="219"/>
      <c r="D181" s="220" t="s">
        <v>76</v>
      </c>
      <c r="E181" s="232" t="s">
        <v>167</v>
      </c>
      <c r="F181" s="232" t="s">
        <v>399</v>
      </c>
      <c r="G181" s="219"/>
      <c r="H181" s="219"/>
      <c r="I181" s="222"/>
      <c r="J181" s="233">
        <f>BK181</f>
        <v>0</v>
      </c>
      <c r="K181" s="219"/>
      <c r="L181" s="224"/>
      <c r="M181" s="225"/>
      <c r="N181" s="226"/>
      <c r="O181" s="226"/>
      <c r="P181" s="227">
        <f>SUM(P182:P188)</f>
        <v>0</v>
      </c>
      <c r="Q181" s="226"/>
      <c r="R181" s="227">
        <f>SUM(R182:R188)</f>
        <v>0.06088</v>
      </c>
      <c r="S181" s="226"/>
      <c r="T181" s="228">
        <f>SUM(T182:T188)</f>
        <v>25.6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9" t="s">
        <v>8</v>
      </c>
      <c r="AT181" s="230" t="s">
        <v>76</v>
      </c>
      <c r="AU181" s="230" t="s">
        <v>8</v>
      </c>
      <c r="AY181" s="229" t="s">
        <v>124</v>
      </c>
      <c r="BK181" s="231">
        <f>SUM(BK182:BK188)</f>
        <v>0</v>
      </c>
    </row>
    <row r="182" spans="1:65" s="2" customFormat="1" ht="16.5" customHeight="1">
      <c r="A182" s="36"/>
      <c r="B182" s="37"/>
      <c r="C182" s="234" t="s">
        <v>269</v>
      </c>
      <c r="D182" s="234" t="s">
        <v>126</v>
      </c>
      <c r="E182" s="235" t="s">
        <v>600</v>
      </c>
      <c r="F182" s="236" t="s">
        <v>601</v>
      </c>
      <c r="G182" s="237" t="s">
        <v>331</v>
      </c>
      <c r="H182" s="238">
        <v>2</v>
      </c>
      <c r="I182" s="239"/>
      <c r="J182" s="240">
        <f>ROUND(I182*H182,0)</f>
        <v>0</v>
      </c>
      <c r="K182" s="241"/>
      <c r="L182" s="42"/>
      <c r="M182" s="242" t="s">
        <v>1</v>
      </c>
      <c r="N182" s="243" t="s">
        <v>42</v>
      </c>
      <c r="O182" s="89"/>
      <c r="P182" s="244">
        <f>O182*H182</f>
        <v>0</v>
      </c>
      <c r="Q182" s="244">
        <v>0.00044</v>
      </c>
      <c r="R182" s="244">
        <f>Q182*H182</f>
        <v>0.00088</v>
      </c>
      <c r="S182" s="244">
        <v>0</v>
      </c>
      <c r="T182" s="245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46" t="s">
        <v>130</v>
      </c>
      <c r="AT182" s="246" t="s">
        <v>126</v>
      </c>
      <c r="AU182" s="246" t="s">
        <v>86</v>
      </c>
      <c r="AY182" s="15" t="s">
        <v>124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15" t="s">
        <v>8</v>
      </c>
      <c r="BK182" s="247">
        <f>ROUND(I182*H182,0)</f>
        <v>0</v>
      </c>
      <c r="BL182" s="15" t="s">
        <v>130</v>
      </c>
      <c r="BM182" s="246" t="s">
        <v>602</v>
      </c>
    </row>
    <row r="183" spans="1:51" s="13" customFormat="1" ht="12">
      <c r="A183" s="13"/>
      <c r="B183" s="248"/>
      <c r="C183" s="249"/>
      <c r="D183" s="250" t="s">
        <v>132</v>
      </c>
      <c r="E183" s="251" t="s">
        <v>1</v>
      </c>
      <c r="F183" s="252" t="s">
        <v>603</v>
      </c>
      <c r="G183" s="249"/>
      <c r="H183" s="253">
        <v>2</v>
      </c>
      <c r="I183" s="254"/>
      <c r="J183" s="249"/>
      <c r="K183" s="249"/>
      <c r="L183" s="255"/>
      <c r="M183" s="256"/>
      <c r="N183" s="257"/>
      <c r="O183" s="257"/>
      <c r="P183" s="257"/>
      <c r="Q183" s="257"/>
      <c r="R183" s="257"/>
      <c r="S183" s="257"/>
      <c r="T183" s="25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9" t="s">
        <v>132</v>
      </c>
      <c r="AU183" s="259" t="s">
        <v>86</v>
      </c>
      <c r="AV183" s="13" t="s">
        <v>86</v>
      </c>
      <c r="AW183" s="13" t="s">
        <v>31</v>
      </c>
      <c r="AX183" s="13" t="s">
        <v>77</v>
      </c>
      <c r="AY183" s="259" t="s">
        <v>124</v>
      </c>
    </row>
    <row r="184" spans="1:65" s="2" customFormat="1" ht="21.75" customHeight="1">
      <c r="A184" s="36"/>
      <c r="B184" s="37"/>
      <c r="C184" s="260" t="s">
        <v>274</v>
      </c>
      <c r="D184" s="260" t="s">
        <v>222</v>
      </c>
      <c r="E184" s="261" t="s">
        <v>604</v>
      </c>
      <c r="F184" s="262" t="s">
        <v>605</v>
      </c>
      <c r="G184" s="263" t="s">
        <v>393</v>
      </c>
      <c r="H184" s="264">
        <v>2</v>
      </c>
      <c r="I184" s="265"/>
      <c r="J184" s="266">
        <f>ROUND(I184*H184,0)</f>
        <v>0</v>
      </c>
      <c r="K184" s="267"/>
      <c r="L184" s="268"/>
      <c r="M184" s="269" t="s">
        <v>1</v>
      </c>
      <c r="N184" s="270" t="s">
        <v>42</v>
      </c>
      <c r="O184" s="89"/>
      <c r="P184" s="244">
        <f>O184*H184</f>
        <v>0</v>
      </c>
      <c r="Q184" s="244">
        <v>0.03</v>
      </c>
      <c r="R184" s="244">
        <f>Q184*H184</f>
        <v>0.06</v>
      </c>
      <c r="S184" s="244">
        <v>0</v>
      </c>
      <c r="T184" s="245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46" t="s">
        <v>162</v>
      </c>
      <c r="AT184" s="246" t="s">
        <v>222</v>
      </c>
      <c r="AU184" s="246" t="s">
        <v>86</v>
      </c>
      <c r="AY184" s="15" t="s">
        <v>124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15" t="s">
        <v>8</v>
      </c>
      <c r="BK184" s="247">
        <f>ROUND(I184*H184,0)</f>
        <v>0</v>
      </c>
      <c r="BL184" s="15" t="s">
        <v>130</v>
      </c>
      <c r="BM184" s="246" t="s">
        <v>606</v>
      </c>
    </row>
    <row r="185" spans="1:65" s="2" customFormat="1" ht="16.5" customHeight="1">
      <c r="A185" s="36"/>
      <c r="B185" s="37"/>
      <c r="C185" s="234" t="s">
        <v>279</v>
      </c>
      <c r="D185" s="234" t="s">
        <v>126</v>
      </c>
      <c r="E185" s="235" t="s">
        <v>607</v>
      </c>
      <c r="F185" s="236" t="s">
        <v>608</v>
      </c>
      <c r="G185" s="237" t="s">
        <v>149</v>
      </c>
      <c r="H185" s="238">
        <v>2.268</v>
      </c>
      <c r="I185" s="239"/>
      <c r="J185" s="240">
        <f>ROUND(I185*H185,0)</f>
        <v>0</v>
      </c>
      <c r="K185" s="241"/>
      <c r="L185" s="42"/>
      <c r="M185" s="242" t="s">
        <v>1</v>
      </c>
      <c r="N185" s="243" t="s">
        <v>42</v>
      </c>
      <c r="O185" s="89"/>
      <c r="P185" s="244">
        <f>O185*H185</f>
        <v>0</v>
      </c>
      <c r="Q185" s="244">
        <v>0</v>
      </c>
      <c r="R185" s="244">
        <f>Q185*H185</f>
        <v>0</v>
      </c>
      <c r="S185" s="244">
        <v>2.4</v>
      </c>
      <c r="T185" s="245">
        <f>S185*H185</f>
        <v>5.443199999999999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46" t="s">
        <v>130</v>
      </c>
      <c r="AT185" s="246" t="s">
        <v>126</v>
      </c>
      <c r="AU185" s="246" t="s">
        <v>86</v>
      </c>
      <c r="AY185" s="15" t="s">
        <v>124</v>
      </c>
      <c r="BE185" s="247">
        <f>IF(N185="základní",J185,0)</f>
        <v>0</v>
      </c>
      <c r="BF185" s="247">
        <f>IF(N185="snížená",J185,0)</f>
        <v>0</v>
      </c>
      <c r="BG185" s="247">
        <f>IF(N185="zákl. přenesená",J185,0)</f>
        <v>0</v>
      </c>
      <c r="BH185" s="247">
        <f>IF(N185="sníž. přenesená",J185,0)</f>
        <v>0</v>
      </c>
      <c r="BI185" s="247">
        <f>IF(N185="nulová",J185,0)</f>
        <v>0</v>
      </c>
      <c r="BJ185" s="15" t="s">
        <v>8</v>
      </c>
      <c r="BK185" s="247">
        <f>ROUND(I185*H185,0)</f>
        <v>0</v>
      </c>
      <c r="BL185" s="15" t="s">
        <v>130</v>
      </c>
      <c r="BM185" s="246" t="s">
        <v>609</v>
      </c>
    </row>
    <row r="186" spans="1:51" s="13" customFormat="1" ht="12">
      <c r="A186" s="13"/>
      <c r="B186" s="248"/>
      <c r="C186" s="249"/>
      <c r="D186" s="250" t="s">
        <v>132</v>
      </c>
      <c r="E186" s="251" t="s">
        <v>1</v>
      </c>
      <c r="F186" s="252" t="s">
        <v>573</v>
      </c>
      <c r="G186" s="249"/>
      <c r="H186" s="253">
        <v>2.268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9" t="s">
        <v>132</v>
      </c>
      <c r="AU186" s="259" t="s">
        <v>86</v>
      </c>
      <c r="AV186" s="13" t="s">
        <v>86</v>
      </c>
      <c r="AW186" s="13" t="s">
        <v>31</v>
      </c>
      <c r="AX186" s="13" t="s">
        <v>77</v>
      </c>
      <c r="AY186" s="259" t="s">
        <v>124</v>
      </c>
    </row>
    <row r="187" spans="1:65" s="2" customFormat="1" ht="21.75" customHeight="1">
      <c r="A187" s="36"/>
      <c r="B187" s="37"/>
      <c r="C187" s="234" t="s">
        <v>284</v>
      </c>
      <c r="D187" s="234" t="s">
        <v>126</v>
      </c>
      <c r="E187" s="235" t="s">
        <v>610</v>
      </c>
      <c r="F187" s="236" t="s">
        <v>611</v>
      </c>
      <c r="G187" s="237" t="s">
        <v>149</v>
      </c>
      <c r="H187" s="238">
        <v>12.598</v>
      </c>
      <c r="I187" s="239"/>
      <c r="J187" s="240">
        <f>ROUND(I187*H187,0)</f>
        <v>0</v>
      </c>
      <c r="K187" s="241"/>
      <c r="L187" s="42"/>
      <c r="M187" s="242" t="s">
        <v>1</v>
      </c>
      <c r="N187" s="243" t="s">
        <v>42</v>
      </c>
      <c r="O187" s="89"/>
      <c r="P187" s="244">
        <f>O187*H187</f>
        <v>0</v>
      </c>
      <c r="Q187" s="244">
        <v>0</v>
      </c>
      <c r="R187" s="244">
        <f>Q187*H187</f>
        <v>0</v>
      </c>
      <c r="S187" s="244">
        <v>1.6</v>
      </c>
      <c r="T187" s="245">
        <f>S187*H187</f>
        <v>20.156800000000004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46" t="s">
        <v>130</v>
      </c>
      <c r="AT187" s="246" t="s">
        <v>126</v>
      </c>
      <c r="AU187" s="246" t="s">
        <v>86</v>
      </c>
      <c r="AY187" s="15" t="s">
        <v>124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15" t="s">
        <v>8</v>
      </c>
      <c r="BK187" s="247">
        <f>ROUND(I187*H187,0)</f>
        <v>0</v>
      </c>
      <c r="BL187" s="15" t="s">
        <v>130</v>
      </c>
      <c r="BM187" s="246" t="s">
        <v>612</v>
      </c>
    </row>
    <row r="188" spans="1:51" s="13" customFormat="1" ht="12">
      <c r="A188" s="13"/>
      <c r="B188" s="248"/>
      <c r="C188" s="249"/>
      <c r="D188" s="250" t="s">
        <v>132</v>
      </c>
      <c r="E188" s="251" t="s">
        <v>1</v>
      </c>
      <c r="F188" s="252" t="s">
        <v>613</v>
      </c>
      <c r="G188" s="249"/>
      <c r="H188" s="253">
        <v>12.598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9" t="s">
        <v>132</v>
      </c>
      <c r="AU188" s="259" t="s">
        <v>86</v>
      </c>
      <c r="AV188" s="13" t="s">
        <v>86</v>
      </c>
      <c r="AW188" s="13" t="s">
        <v>31</v>
      </c>
      <c r="AX188" s="13" t="s">
        <v>77</v>
      </c>
      <c r="AY188" s="259" t="s">
        <v>124</v>
      </c>
    </row>
    <row r="189" spans="1:63" s="12" customFormat="1" ht="22.8" customHeight="1">
      <c r="A189" s="12"/>
      <c r="B189" s="218"/>
      <c r="C189" s="219"/>
      <c r="D189" s="220" t="s">
        <v>76</v>
      </c>
      <c r="E189" s="232" t="s">
        <v>446</v>
      </c>
      <c r="F189" s="232" t="s">
        <v>447</v>
      </c>
      <c r="G189" s="219"/>
      <c r="H189" s="219"/>
      <c r="I189" s="222"/>
      <c r="J189" s="233">
        <f>BK189</f>
        <v>0</v>
      </c>
      <c r="K189" s="219"/>
      <c r="L189" s="224"/>
      <c r="M189" s="225"/>
      <c r="N189" s="226"/>
      <c r="O189" s="226"/>
      <c r="P189" s="227">
        <f>SUM(P190:P193)</f>
        <v>0</v>
      </c>
      <c r="Q189" s="226"/>
      <c r="R189" s="227">
        <f>SUM(R190:R193)</f>
        <v>0</v>
      </c>
      <c r="S189" s="226"/>
      <c r="T189" s="228">
        <f>SUM(T190:T193)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29" t="s">
        <v>8</v>
      </c>
      <c r="AT189" s="230" t="s">
        <v>76</v>
      </c>
      <c r="AU189" s="230" t="s">
        <v>8</v>
      </c>
      <c r="AY189" s="229" t="s">
        <v>124</v>
      </c>
      <c r="BK189" s="231">
        <f>SUM(BK190:BK193)</f>
        <v>0</v>
      </c>
    </row>
    <row r="190" spans="1:65" s="2" customFormat="1" ht="21.75" customHeight="1">
      <c r="A190" s="36"/>
      <c r="B190" s="37"/>
      <c r="C190" s="234" t="s">
        <v>290</v>
      </c>
      <c r="D190" s="234" t="s">
        <v>126</v>
      </c>
      <c r="E190" s="235" t="s">
        <v>614</v>
      </c>
      <c r="F190" s="236" t="s">
        <v>615</v>
      </c>
      <c r="G190" s="237" t="s">
        <v>207</v>
      </c>
      <c r="H190" s="238">
        <v>25.6</v>
      </c>
      <c r="I190" s="239"/>
      <c r="J190" s="240">
        <f>ROUND(I190*H190,0)</f>
        <v>0</v>
      </c>
      <c r="K190" s="241"/>
      <c r="L190" s="42"/>
      <c r="M190" s="242" t="s">
        <v>1</v>
      </c>
      <c r="N190" s="243" t="s">
        <v>42</v>
      </c>
      <c r="O190" s="89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46" t="s">
        <v>130</v>
      </c>
      <c r="AT190" s="246" t="s">
        <v>126</v>
      </c>
      <c r="AU190" s="246" t="s">
        <v>86</v>
      </c>
      <c r="AY190" s="15" t="s">
        <v>124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15" t="s">
        <v>8</v>
      </c>
      <c r="BK190" s="247">
        <f>ROUND(I190*H190,0)</f>
        <v>0</v>
      </c>
      <c r="BL190" s="15" t="s">
        <v>130</v>
      </c>
      <c r="BM190" s="246" t="s">
        <v>616</v>
      </c>
    </row>
    <row r="191" spans="1:65" s="2" customFormat="1" ht="21.75" customHeight="1">
      <c r="A191" s="36"/>
      <c r="B191" s="37"/>
      <c r="C191" s="234" t="s">
        <v>295</v>
      </c>
      <c r="D191" s="234" t="s">
        <v>126</v>
      </c>
      <c r="E191" s="235" t="s">
        <v>617</v>
      </c>
      <c r="F191" s="236" t="s">
        <v>618</v>
      </c>
      <c r="G191" s="237" t="s">
        <v>207</v>
      </c>
      <c r="H191" s="238">
        <v>409.6</v>
      </c>
      <c r="I191" s="239"/>
      <c r="J191" s="240">
        <f>ROUND(I191*H191,0)</f>
        <v>0</v>
      </c>
      <c r="K191" s="241"/>
      <c r="L191" s="42"/>
      <c r="M191" s="242" t="s">
        <v>1</v>
      </c>
      <c r="N191" s="243" t="s">
        <v>42</v>
      </c>
      <c r="O191" s="89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46" t="s">
        <v>130</v>
      </c>
      <c r="AT191" s="246" t="s">
        <v>126</v>
      </c>
      <c r="AU191" s="246" t="s">
        <v>86</v>
      </c>
      <c r="AY191" s="15" t="s">
        <v>124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15" t="s">
        <v>8</v>
      </c>
      <c r="BK191" s="247">
        <f>ROUND(I191*H191,0)</f>
        <v>0</v>
      </c>
      <c r="BL191" s="15" t="s">
        <v>130</v>
      </c>
      <c r="BM191" s="246" t="s">
        <v>619</v>
      </c>
    </row>
    <row r="192" spans="1:51" s="13" customFormat="1" ht="12">
      <c r="A192" s="13"/>
      <c r="B192" s="248"/>
      <c r="C192" s="249"/>
      <c r="D192" s="250" t="s">
        <v>132</v>
      </c>
      <c r="E192" s="249"/>
      <c r="F192" s="252" t="s">
        <v>620</v>
      </c>
      <c r="G192" s="249"/>
      <c r="H192" s="253">
        <v>409.6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9" t="s">
        <v>132</v>
      </c>
      <c r="AU192" s="259" t="s">
        <v>86</v>
      </c>
      <c r="AV192" s="13" t="s">
        <v>86</v>
      </c>
      <c r="AW192" s="13" t="s">
        <v>4</v>
      </c>
      <c r="AX192" s="13" t="s">
        <v>8</v>
      </c>
      <c r="AY192" s="259" t="s">
        <v>124</v>
      </c>
    </row>
    <row r="193" spans="1:65" s="2" customFormat="1" ht="33" customHeight="1">
      <c r="A193" s="36"/>
      <c r="B193" s="37"/>
      <c r="C193" s="234" t="s">
        <v>302</v>
      </c>
      <c r="D193" s="234" t="s">
        <v>126</v>
      </c>
      <c r="E193" s="235" t="s">
        <v>621</v>
      </c>
      <c r="F193" s="236" t="s">
        <v>622</v>
      </c>
      <c r="G193" s="237" t="s">
        <v>207</v>
      </c>
      <c r="H193" s="238">
        <v>25.6</v>
      </c>
      <c r="I193" s="239"/>
      <c r="J193" s="240">
        <f>ROUND(I193*H193,0)</f>
        <v>0</v>
      </c>
      <c r="K193" s="241"/>
      <c r="L193" s="42"/>
      <c r="M193" s="242" t="s">
        <v>1</v>
      </c>
      <c r="N193" s="243" t="s">
        <v>42</v>
      </c>
      <c r="O193" s="89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46" t="s">
        <v>130</v>
      </c>
      <c r="AT193" s="246" t="s">
        <v>126</v>
      </c>
      <c r="AU193" s="246" t="s">
        <v>86</v>
      </c>
      <c r="AY193" s="15" t="s">
        <v>124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15" t="s">
        <v>8</v>
      </c>
      <c r="BK193" s="247">
        <f>ROUND(I193*H193,0)</f>
        <v>0</v>
      </c>
      <c r="BL193" s="15" t="s">
        <v>130</v>
      </c>
      <c r="BM193" s="246" t="s">
        <v>623</v>
      </c>
    </row>
    <row r="194" spans="1:63" s="12" customFormat="1" ht="22.8" customHeight="1">
      <c r="A194" s="12"/>
      <c r="B194" s="218"/>
      <c r="C194" s="219"/>
      <c r="D194" s="220" t="s">
        <v>76</v>
      </c>
      <c r="E194" s="232" t="s">
        <v>472</v>
      </c>
      <c r="F194" s="232" t="s">
        <v>473</v>
      </c>
      <c r="G194" s="219"/>
      <c r="H194" s="219"/>
      <c r="I194" s="222"/>
      <c r="J194" s="233">
        <f>BK194</f>
        <v>0</v>
      </c>
      <c r="K194" s="219"/>
      <c r="L194" s="224"/>
      <c r="M194" s="225"/>
      <c r="N194" s="226"/>
      <c r="O194" s="226"/>
      <c r="P194" s="227">
        <f>P195</f>
        <v>0</v>
      </c>
      <c r="Q194" s="226"/>
      <c r="R194" s="227">
        <f>R195</f>
        <v>0</v>
      </c>
      <c r="S194" s="226"/>
      <c r="T194" s="228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9" t="s">
        <v>8</v>
      </c>
      <c r="AT194" s="230" t="s">
        <v>76</v>
      </c>
      <c r="AU194" s="230" t="s">
        <v>8</v>
      </c>
      <c r="AY194" s="229" t="s">
        <v>124</v>
      </c>
      <c r="BK194" s="231">
        <f>BK195</f>
        <v>0</v>
      </c>
    </row>
    <row r="195" spans="1:65" s="2" customFormat="1" ht="21.75" customHeight="1">
      <c r="A195" s="36"/>
      <c r="B195" s="37"/>
      <c r="C195" s="234" t="s">
        <v>306</v>
      </c>
      <c r="D195" s="234" t="s">
        <v>126</v>
      </c>
      <c r="E195" s="235" t="s">
        <v>624</v>
      </c>
      <c r="F195" s="236" t="s">
        <v>625</v>
      </c>
      <c r="G195" s="237" t="s">
        <v>207</v>
      </c>
      <c r="H195" s="238">
        <v>43.302</v>
      </c>
      <c r="I195" s="239"/>
      <c r="J195" s="240">
        <f>ROUND(I195*H195,0)</f>
        <v>0</v>
      </c>
      <c r="K195" s="241"/>
      <c r="L195" s="42"/>
      <c r="M195" s="242" t="s">
        <v>1</v>
      </c>
      <c r="N195" s="243" t="s">
        <v>42</v>
      </c>
      <c r="O195" s="89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46" t="s">
        <v>130</v>
      </c>
      <c r="AT195" s="246" t="s">
        <v>126</v>
      </c>
      <c r="AU195" s="246" t="s">
        <v>86</v>
      </c>
      <c r="AY195" s="15" t="s">
        <v>124</v>
      </c>
      <c r="BE195" s="247">
        <f>IF(N195="základní",J195,0)</f>
        <v>0</v>
      </c>
      <c r="BF195" s="247">
        <f>IF(N195="snížená",J195,0)</f>
        <v>0</v>
      </c>
      <c r="BG195" s="247">
        <f>IF(N195="zákl. přenesená",J195,0)</f>
        <v>0</v>
      </c>
      <c r="BH195" s="247">
        <f>IF(N195="sníž. přenesená",J195,0)</f>
        <v>0</v>
      </c>
      <c r="BI195" s="247">
        <f>IF(N195="nulová",J195,0)</f>
        <v>0</v>
      </c>
      <c r="BJ195" s="15" t="s">
        <v>8</v>
      </c>
      <c r="BK195" s="247">
        <f>ROUND(I195*H195,0)</f>
        <v>0</v>
      </c>
      <c r="BL195" s="15" t="s">
        <v>130</v>
      </c>
      <c r="BM195" s="246" t="s">
        <v>626</v>
      </c>
    </row>
    <row r="196" spans="1:63" s="12" customFormat="1" ht="25.9" customHeight="1">
      <c r="A196" s="12"/>
      <c r="B196" s="218"/>
      <c r="C196" s="219"/>
      <c r="D196" s="220" t="s">
        <v>76</v>
      </c>
      <c r="E196" s="221" t="s">
        <v>627</v>
      </c>
      <c r="F196" s="221" t="s">
        <v>628</v>
      </c>
      <c r="G196" s="219"/>
      <c r="H196" s="219"/>
      <c r="I196" s="222"/>
      <c r="J196" s="223">
        <f>BK196</f>
        <v>0</v>
      </c>
      <c r="K196" s="219"/>
      <c r="L196" s="224"/>
      <c r="M196" s="225"/>
      <c r="N196" s="226"/>
      <c r="O196" s="226"/>
      <c r="P196" s="227">
        <f>P197</f>
        <v>0</v>
      </c>
      <c r="Q196" s="226"/>
      <c r="R196" s="227">
        <f>R197</f>
        <v>0</v>
      </c>
      <c r="S196" s="226"/>
      <c r="T196" s="228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29" t="s">
        <v>86</v>
      </c>
      <c r="AT196" s="230" t="s">
        <v>76</v>
      </c>
      <c r="AU196" s="230" t="s">
        <v>77</v>
      </c>
      <c r="AY196" s="229" t="s">
        <v>124</v>
      </c>
      <c r="BK196" s="231">
        <f>BK197</f>
        <v>0</v>
      </c>
    </row>
    <row r="197" spans="1:63" s="12" customFormat="1" ht="22.8" customHeight="1">
      <c r="A197" s="12"/>
      <c r="B197" s="218"/>
      <c r="C197" s="219"/>
      <c r="D197" s="220" t="s">
        <v>76</v>
      </c>
      <c r="E197" s="232" t="s">
        <v>629</v>
      </c>
      <c r="F197" s="232" t="s">
        <v>630</v>
      </c>
      <c r="G197" s="219"/>
      <c r="H197" s="219"/>
      <c r="I197" s="222"/>
      <c r="J197" s="233">
        <f>BK197</f>
        <v>0</v>
      </c>
      <c r="K197" s="219"/>
      <c r="L197" s="224"/>
      <c r="M197" s="225"/>
      <c r="N197" s="226"/>
      <c r="O197" s="226"/>
      <c r="P197" s="227">
        <f>P198</f>
        <v>0</v>
      </c>
      <c r="Q197" s="226"/>
      <c r="R197" s="227">
        <f>R198</f>
        <v>0</v>
      </c>
      <c r="S197" s="226"/>
      <c r="T197" s="228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9" t="s">
        <v>86</v>
      </c>
      <c r="AT197" s="230" t="s">
        <v>76</v>
      </c>
      <c r="AU197" s="230" t="s">
        <v>8</v>
      </c>
      <c r="AY197" s="229" t="s">
        <v>124</v>
      </c>
      <c r="BK197" s="231">
        <f>BK198</f>
        <v>0</v>
      </c>
    </row>
    <row r="198" spans="1:65" s="2" customFormat="1" ht="33" customHeight="1">
      <c r="A198" s="36"/>
      <c r="B198" s="37"/>
      <c r="C198" s="234" t="s">
        <v>310</v>
      </c>
      <c r="D198" s="234" t="s">
        <v>126</v>
      </c>
      <c r="E198" s="235" t="s">
        <v>631</v>
      </c>
      <c r="F198" s="236" t="s">
        <v>632</v>
      </c>
      <c r="G198" s="237" t="s">
        <v>490</v>
      </c>
      <c r="H198" s="238">
        <v>1</v>
      </c>
      <c r="I198" s="239"/>
      <c r="J198" s="240">
        <f>ROUND(I198*H198,0)</f>
        <v>0</v>
      </c>
      <c r="K198" s="241"/>
      <c r="L198" s="42"/>
      <c r="M198" s="242" t="s">
        <v>1</v>
      </c>
      <c r="N198" s="243" t="s">
        <v>42</v>
      </c>
      <c r="O198" s="89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46" t="s">
        <v>200</v>
      </c>
      <c r="AT198" s="246" t="s">
        <v>126</v>
      </c>
      <c r="AU198" s="246" t="s">
        <v>86</v>
      </c>
      <c r="AY198" s="15" t="s">
        <v>124</v>
      </c>
      <c r="BE198" s="247">
        <f>IF(N198="základní",J198,0)</f>
        <v>0</v>
      </c>
      <c r="BF198" s="247">
        <f>IF(N198="snížená",J198,0)</f>
        <v>0</v>
      </c>
      <c r="BG198" s="247">
        <f>IF(N198="zákl. přenesená",J198,0)</f>
        <v>0</v>
      </c>
      <c r="BH198" s="247">
        <f>IF(N198="sníž. přenesená",J198,0)</f>
        <v>0</v>
      </c>
      <c r="BI198" s="247">
        <f>IF(N198="nulová",J198,0)</f>
        <v>0</v>
      </c>
      <c r="BJ198" s="15" t="s">
        <v>8</v>
      </c>
      <c r="BK198" s="247">
        <f>ROUND(I198*H198,0)</f>
        <v>0</v>
      </c>
      <c r="BL198" s="15" t="s">
        <v>200</v>
      </c>
      <c r="BM198" s="246" t="s">
        <v>633</v>
      </c>
    </row>
    <row r="199" spans="1:63" s="12" customFormat="1" ht="25.9" customHeight="1">
      <c r="A199" s="12"/>
      <c r="B199" s="218"/>
      <c r="C199" s="219"/>
      <c r="D199" s="220" t="s">
        <v>76</v>
      </c>
      <c r="E199" s="221" t="s">
        <v>478</v>
      </c>
      <c r="F199" s="221" t="s">
        <v>479</v>
      </c>
      <c r="G199" s="219"/>
      <c r="H199" s="219"/>
      <c r="I199" s="222"/>
      <c r="J199" s="223">
        <f>BK199</f>
        <v>0</v>
      </c>
      <c r="K199" s="219"/>
      <c r="L199" s="224"/>
      <c r="M199" s="225"/>
      <c r="N199" s="226"/>
      <c r="O199" s="226"/>
      <c r="P199" s="227">
        <f>P200</f>
        <v>0</v>
      </c>
      <c r="Q199" s="226"/>
      <c r="R199" s="227">
        <f>R200</f>
        <v>0</v>
      </c>
      <c r="S199" s="226"/>
      <c r="T199" s="228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9" t="s">
        <v>146</v>
      </c>
      <c r="AT199" s="230" t="s">
        <v>76</v>
      </c>
      <c r="AU199" s="230" t="s">
        <v>77</v>
      </c>
      <c r="AY199" s="229" t="s">
        <v>124</v>
      </c>
      <c r="BK199" s="231">
        <f>BK200</f>
        <v>0</v>
      </c>
    </row>
    <row r="200" spans="1:63" s="12" customFormat="1" ht="22.8" customHeight="1">
      <c r="A200" s="12"/>
      <c r="B200" s="218"/>
      <c r="C200" s="219"/>
      <c r="D200" s="220" t="s">
        <v>76</v>
      </c>
      <c r="E200" s="232" t="s">
        <v>480</v>
      </c>
      <c r="F200" s="232" t="s">
        <v>481</v>
      </c>
      <c r="G200" s="219"/>
      <c r="H200" s="219"/>
      <c r="I200" s="222"/>
      <c r="J200" s="233">
        <f>BK200</f>
        <v>0</v>
      </c>
      <c r="K200" s="219"/>
      <c r="L200" s="224"/>
      <c r="M200" s="225"/>
      <c r="N200" s="226"/>
      <c r="O200" s="226"/>
      <c r="P200" s="227">
        <f>SUM(P201:P202)</f>
        <v>0</v>
      </c>
      <c r="Q200" s="226"/>
      <c r="R200" s="227">
        <f>SUM(R201:R202)</f>
        <v>0</v>
      </c>
      <c r="S200" s="226"/>
      <c r="T200" s="228">
        <f>SUM(T201:T202)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9" t="s">
        <v>146</v>
      </c>
      <c r="AT200" s="230" t="s">
        <v>76</v>
      </c>
      <c r="AU200" s="230" t="s">
        <v>8</v>
      </c>
      <c r="AY200" s="229" t="s">
        <v>124</v>
      </c>
      <c r="BK200" s="231">
        <f>SUM(BK201:BK202)</f>
        <v>0</v>
      </c>
    </row>
    <row r="201" spans="1:65" s="2" customFormat="1" ht="16.5" customHeight="1">
      <c r="A201" s="36"/>
      <c r="B201" s="37"/>
      <c r="C201" s="234" t="s">
        <v>315</v>
      </c>
      <c r="D201" s="234" t="s">
        <v>126</v>
      </c>
      <c r="E201" s="235" t="s">
        <v>483</v>
      </c>
      <c r="F201" s="236" t="s">
        <v>481</v>
      </c>
      <c r="G201" s="237" t="s">
        <v>484</v>
      </c>
      <c r="H201" s="271"/>
      <c r="I201" s="239"/>
      <c r="J201" s="240">
        <f>ROUND(I201*H201,0)</f>
        <v>0</v>
      </c>
      <c r="K201" s="241"/>
      <c r="L201" s="42"/>
      <c r="M201" s="242" t="s">
        <v>1</v>
      </c>
      <c r="N201" s="243" t="s">
        <v>42</v>
      </c>
      <c r="O201" s="89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46" t="s">
        <v>485</v>
      </c>
      <c r="AT201" s="246" t="s">
        <v>126</v>
      </c>
      <c r="AU201" s="246" t="s">
        <v>86</v>
      </c>
      <c r="AY201" s="15" t="s">
        <v>124</v>
      </c>
      <c r="BE201" s="247">
        <f>IF(N201="základní",J201,0)</f>
        <v>0</v>
      </c>
      <c r="BF201" s="247">
        <f>IF(N201="snížená",J201,0)</f>
        <v>0</v>
      </c>
      <c r="BG201" s="247">
        <f>IF(N201="zákl. přenesená",J201,0)</f>
        <v>0</v>
      </c>
      <c r="BH201" s="247">
        <f>IF(N201="sníž. přenesená",J201,0)</f>
        <v>0</v>
      </c>
      <c r="BI201" s="247">
        <f>IF(N201="nulová",J201,0)</f>
        <v>0</v>
      </c>
      <c r="BJ201" s="15" t="s">
        <v>8</v>
      </c>
      <c r="BK201" s="247">
        <f>ROUND(I201*H201,0)</f>
        <v>0</v>
      </c>
      <c r="BL201" s="15" t="s">
        <v>485</v>
      </c>
      <c r="BM201" s="246" t="s">
        <v>634</v>
      </c>
    </row>
    <row r="202" spans="1:65" s="2" customFormat="1" ht="16.5" customHeight="1">
      <c r="A202" s="36"/>
      <c r="B202" s="37"/>
      <c r="C202" s="234" t="s">
        <v>319</v>
      </c>
      <c r="D202" s="234" t="s">
        <v>126</v>
      </c>
      <c r="E202" s="235" t="s">
        <v>635</v>
      </c>
      <c r="F202" s="236" t="s">
        <v>498</v>
      </c>
      <c r="G202" s="237" t="s">
        <v>490</v>
      </c>
      <c r="H202" s="238">
        <v>1</v>
      </c>
      <c r="I202" s="239"/>
      <c r="J202" s="240">
        <f>ROUND(I202*H202,0)</f>
        <v>0</v>
      </c>
      <c r="K202" s="241"/>
      <c r="L202" s="42"/>
      <c r="M202" s="272" t="s">
        <v>1</v>
      </c>
      <c r="N202" s="273" t="s">
        <v>42</v>
      </c>
      <c r="O202" s="274"/>
      <c r="P202" s="275">
        <f>O202*H202</f>
        <v>0</v>
      </c>
      <c r="Q202" s="275">
        <v>0</v>
      </c>
      <c r="R202" s="275">
        <f>Q202*H202</f>
        <v>0</v>
      </c>
      <c r="S202" s="275">
        <v>0</v>
      </c>
      <c r="T202" s="27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46" t="s">
        <v>485</v>
      </c>
      <c r="AT202" s="246" t="s">
        <v>126</v>
      </c>
      <c r="AU202" s="246" t="s">
        <v>86</v>
      </c>
      <c r="AY202" s="15" t="s">
        <v>124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15" t="s">
        <v>8</v>
      </c>
      <c r="BK202" s="247">
        <f>ROUND(I202*H202,0)</f>
        <v>0</v>
      </c>
      <c r="BL202" s="15" t="s">
        <v>485</v>
      </c>
      <c r="BM202" s="246" t="s">
        <v>636</v>
      </c>
    </row>
    <row r="203" spans="1:31" s="2" customFormat="1" ht="6.95" customHeight="1">
      <c r="A203" s="36"/>
      <c r="B203" s="64"/>
      <c r="C203" s="65"/>
      <c r="D203" s="65"/>
      <c r="E203" s="65"/>
      <c r="F203" s="65"/>
      <c r="G203" s="65"/>
      <c r="H203" s="65"/>
      <c r="I203" s="181"/>
      <c r="J203" s="65"/>
      <c r="K203" s="65"/>
      <c r="L203" s="42"/>
      <c r="M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</row>
  </sheetData>
  <sheetProtection password="CC35" sheet="1" objects="1" scenarios="1" formatColumns="0" formatRows="0" autoFilter="0"/>
  <autoFilter ref="C127:K202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Hrba</dc:creator>
  <cp:keywords/>
  <dc:description/>
  <cp:lastModifiedBy>Pavel Hrba</cp:lastModifiedBy>
  <dcterms:created xsi:type="dcterms:W3CDTF">2020-01-22T17:48:01Z</dcterms:created>
  <dcterms:modified xsi:type="dcterms:W3CDTF">2020-01-22T17:48:17Z</dcterms:modified>
  <cp:category/>
  <cp:version/>
  <cp:contentType/>
  <cp:contentStatus/>
</cp:coreProperties>
</file>