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1_SO 101" sheetId="3" r:id="rId3"/>
    <sheet name="SO 110_SO 110" sheetId="4" r:id="rId4"/>
    <sheet name="SO 201_SO 201" sheetId="5" r:id="rId5"/>
  </sheets>
  <definedNames/>
  <calcPr fullCalcOnLoad="1"/>
</workbook>
</file>

<file path=xl/sharedStrings.xml><?xml version="1.0" encoding="utf-8"?>
<sst xmlns="http://schemas.openxmlformats.org/spreadsheetml/2006/main" count="2027" uniqueCount="661">
  <si>
    <t>Firma: Pontex, spol. s r.o.</t>
  </si>
  <si>
    <t>Soupis objektů s DPH</t>
  </si>
  <si>
    <t>Stavba: 1834100_VV - Most v obci Skařez přes potok Hudenka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</si>
  <si>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</si>
  <si>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</si>
  <si>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</si>
  <si>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</si>
  <si>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</si>
  <si>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</si>
  <si>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</si>
  <si>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</si>
  <si>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</si>
  <si>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</si>
  <si>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</si>
  <si>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</si>
  <si>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1834100_VV</t>
  </si>
  <si>
    <t>Most v obci Skařez přes potok Hudenka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</si>
  <si>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</si>
  <si>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</si>
  <si>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</si>
  <si>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</si>
  <si>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</si>
  <si>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</si>
  <si>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</si>
  <si>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</si>
  <si>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</si>
  <si>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</si>
  <si>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</si>
  <si>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</si>
  <si>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</si>
  <si>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</si>
  <si>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</si>
  <si>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</si>
  <si>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</si>
  <si>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</si>
  <si>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</si>
  <si>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</si>
  <si>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</si>
  <si>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</si>
  <si>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</si>
  <si>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</si>
  <si>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</si>
  <si>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</si>
  <si>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</si>
  <si>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</si>
  <si>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</si>
  <si>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</si>
  <si>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</si>
  <si>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</si>
  <si>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</si>
  <si>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</si>
  <si>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</si>
  <si>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</si>
  <si>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 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</t>
  </si>
  <si>
    <t>VV</t>
  </si>
  <si>
    <t>1=1,000 [A]</t>
  </si>
  <si>
    <t>00420R</t>
  </si>
  <si>
    <t>OSTATNÍ NÁKLADY</t>
  </si>
  <si>
    <t>Obsahují zejména náklady na : 
- úpravu příslušné dokumentace dle technologických postupů zhotovitele a dle při provádění díla zjištěných skutečností 
- zpracování Plánu havarijních opatření zařízení staveniště a mechanizace 
- zpracování Plánu bezpečnosti a ochrany zdraví při práci na staveništi (dle § 15, 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zřejmé ze zadávací dokumentace nebo místních podmínek</t>
  </si>
  <si>
    <t>02520</t>
  </si>
  <si>
    <t>ZKOUŠENÍ MATERIÁLŮ NEZÁVISLOU ZKUŠEBNOU</t>
  </si>
  <si>
    <t>Veškeré zkoušky dle KZP stavby a TKP</t>
  </si>
  <si>
    <t>02620</t>
  </si>
  <si>
    <t>ZKOUŠENÍ KONSTRUKCÍ A PRACÍ NEZÁVISLOU ZKUŠEBNOU</t>
  </si>
  <si>
    <t>Veškeré zkoušky dle KZP stavby a TKP 
- včetně zkoušení obsahu aromatických uhlovodíků a zatřídění dle vyhlášky č. 130/2019 sb. v aktuálním znění"</t>
  </si>
  <si>
    <t>02730</t>
  </si>
  <si>
    <t>POMOC PRÁCE ZŘÍZ NEBO ZAJIŠŤ OCHRANU INŽENÝRSKÝCH SÍTÍ</t>
  </si>
  <si>
    <t>Vytýčení inženýrských sítí a jejich ochrana během výstavby včetně specifikovaných konstrukcí : 
- náklady správců sítí včetně zemních prací a ostatních přípomocí zhotovitele 
- překrytí stávajících i přeložených IS silničními panely</t>
  </si>
  <si>
    <t>02910</t>
  </si>
  <si>
    <t>OSTATNÍ POŽADAVKY - ZEMĚMĚŘIČSKÁ MĚŘENÍ</t>
  </si>
  <si>
    <t>Vytýčení IS po celou dobu stavby</t>
  </si>
  <si>
    <t>7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</si>
  <si>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</si>
  <si>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</si>
  <si>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</si>
  <si>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</si>
  <si>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8</t>
  </si>
  <si>
    <t>02940</t>
  </si>
  <si>
    <t>OSTATNÍ POŽADAVKY - VYPRACOVÁNÍ DOKUMENTACE</t>
  </si>
  <si>
    <t>Plán sledování a údržby mostu - 2 ks</t>
  </si>
  <si>
    <t>02943</t>
  </si>
  <si>
    <t>OSTATNÍ POŽADAVKY - VYPRACOVÁNÍ RDS</t>
  </si>
  <si>
    <t>RDS-z-PDPS 
- pro celou stavbu</t>
  </si>
  <si>
    <t>02944</t>
  </si>
  <si>
    <t>OSTAT POŽADAVKY - DOKUMENTACE SKUTEČ PROVEDENÍ V DIGIT FORMĚ</t>
  </si>
  <si>
    <t>Skutečné provedení stavby</t>
  </si>
  <si>
    <t>11</t>
  </si>
  <si>
    <t>02945R</t>
  </si>
  <si>
    <t>OSTAT POŽADAVKY - GEOMETRICKÝ PLÁN</t>
  </si>
  <si>
    <t>Ve 12-ti vyhotoveních</t>
  </si>
  <si>
    <t>12</t>
  </si>
  <si>
    <t>02946</t>
  </si>
  <si>
    <t>OSTAT POŽADAVKY - FOTODOKUMENTACE</t>
  </si>
  <si>
    <t>KČ</t>
  </si>
  <si>
    <t>Včetně zdokumentování stávajícího stavu během demolice a pasportizace přilehlých ploch, okolí a konstrukcí 
- pro všechny objekty</t>
  </si>
  <si>
    <t>13</t>
  </si>
  <si>
    <t>02960</t>
  </si>
  <si>
    <t>OSTATNÍ POŽADAVKY - ODBORNÝ DOZOR</t>
  </si>
  <si>
    <t>Technicko inženýrská činnost projektanta</t>
  </si>
  <si>
    <t>14</t>
  </si>
  <si>
    <t>02991</t>
  </si>
  <si>
    <t>OSTATNÍ POŽADAVKY - INFORMAČNÍ TABULE</t>
  </si>
  <si>
    <t>Označení stavby dle směrnic investora</t>
  </si>
  <si>
    <t>2=2,000 [A]</t>
  </si>
  <si>
    <t>15</t>
  </si>
  <si>
    <t>03100</t>
  </si>
  <si>
    <t>ZAŘÍZENÍ STAVENIŠTĚ - ZŘÍZENÍ, PROVOZ, DEMONTÁŽ</t>
  </si>
  <si>
    <t>Vč. případného nájmu pozemku, provizorních komunikací a případných záborů, buňkoviště, toalet a dalšího zařízení nezbytného pro provoz a řízení stavby po 
celou dobu její výstavby 
- vč. očištění vozidel vyjíždějících ze staveniště na komunikační síť</t>
  </si>
  <si>
    <t>SO 101</t>
  </si>
  <si>
    <t>Komunikace II/195</t>
  </si>
  <si>
    <t>014132</t>
  </si>
  <si>
    <t>POPLATKY ZA SKLÁDKU TYP S-NO (NEBEZPEČNÝ ODPAD)</t>
  </si>
  <si>
    <t>T</t>
  </si>
  <si>
    <t>Asfaltové vrstvy zatříděné jako nebezpečný odpad</t>
  </si>
  <si>
    <t>113338.ACP 
43,812*2,4=105,149 [A]</t>
  </si>
  <si>
    <t>015111</t>
  </si>
  <si>
    <t>POPLATKY ZA LIKVIDACŮ ODPADŮ NEKONTAMINOVANÝCH - 17 05 04 VYTĚŽENÉ ZEMINY A HORNINY - I. TŘÍDA TĚŽITELNOSTI</t>
  </si>
  <si>
    <t>133738.SVP+21263.TRV+12931+113328.ŠDA+132738 
(2,488*2,0)+(0,309 m2*132,000*2,0)+0,250m3*114,042 m*2,0t+(171,642*1,9)+(2,000*2,0)=473,693 [A]</t>
  </si>
  <si>
    <t>TDI</t>
  </si>
  <si>
    <t>Pouze v případě, že nebude možno dosažení aktivní zóny dle ČSN 73 6133 úpravou stávající zeminy (aktivní zóna) 
- tato položka není nárokovatelné 
- rozsah čerpání určí zástupce objednatele (TDI)</t>
  </si>
  <si>
    <t>123738.TDI 
401,206*2,0=802,412 [A]</t>
  </si>
  <si>
    <t>015140</t>
  </si>
  <si>
    <t>POPLATKY ZA LIKVIDACŮ ODPADŮ NEKONTAMINOVANÝCH - 17 01 01 BETON Z DEMOLIC OBJEKTŮ, ZÁKLADŮ TV</t>
  </si>
  <si>
    <t>113348.SSC 
93,401*2,3=214,822 [A]</t>
  </si>
  <si>
    <t>015141R</t>
  </si>
  <si>
    <t>POPLATKY ZA LIKVIDACŮ ODPADŮ NEKONTAMINOVANÝCH - 17 01 01 ARMOVANÝ BETON Z DEMOLIC OBJEKTŮ, ZÁKLADŮ TV</t>
  </si>
  <si>
    <t>966687.SVP 
0,500=0,500 [A]</t>
  </si>
  <si>
    <t>Zemní práce</t>
  </si>
  <si>
    <t>113328</t>
  </si>
  <si>
    <t>ŠDA</t>
  </si>
  <si>
    <t>ODSTRAN PODKL ZPEVNĚNÝCH PLOCH Z KAMENIVA NESTMEL, ODVOZ DO 20KM</t>
  </si>
  <si>
    <t>M3</t>
  </si>
  <si>
    <t>Uvažovaná tloušťka 220 mm (štěrkodrť) 
- veškeré nakládání s vybouraným materiálem je věcí zhotovitele (zajištění skládky je věcí zhotovitele) 
- vč. odvozu, uložení 
- odvozová vzdálenost je návrhem projektanta a je uvažována jako maximální</t>
  </si>
  <si>
    <t>Kompletní plocha vozovky vč. mostu (odměřeno z výkresu 101.2) 
785,858=785,858 [A] 
Plocha vozovky na mostě a přechodových oblastech 
18,034*9,350=168,618 [B] 
Vozovka mimo most 
A-B=617,240 [C] 
Celkem 
C*1,264 koeficient množství*0,220 tloušťka=171,642 [D]</t>
  </si>
  <si>
    <t>113338</t>
  </si>
  <si>
    <t>ACP</t>
  </si>
  <si>
    <t>ODSTRAN PODKL ZPEVNĚNÝCH PLOCH S ASFALT POJIVEM, ODVOZ DO 20KM</t>
  </si>
  <si>
    <t>Uvažovaná tloušťka 65 mm (podkladní vrstva) 
- veškeré nakládání s vybouraným materiálem je věcí zhotovitele (zajištění skládky je věcí zhotovitele) 
- vč. odvozu, uložení 
- odvozová vzdálenost je návrhem projektanta a je uvažována jako maximální</t>
  </si>
  <si>
    <t>Kompletní plocha vozovky vč. mostu (odměřeno z výkresu 101.2) 
785,858=785,858 [A] 
Plocha vozovky na mostě a přechodových oblastech 
18,034*9,350=168,618 [B] 
Vozovka mimo most 
A-B=617,240 [C] 
Celkem 
C*1,092 koeficient množství*0,065 tloušťka=43,812 [D]</t>
  </si>
  <si>
    <t>113348</t>
  </si>
  <si>
    <t>SSC</t>
  </si>
  <si>
    <t>ODSTRAN PODKL ZPEVNĚNÝCH PLOCH S CEM POJIVEM, ODVOZ DO 20KM</t>
  </si>
  <si>
    <t>Uvažovaná tloušťka 130 mm (Směs stmelená cementem) 
- veškeré nakládání s vybouraným materiálem je věcí zhotovitele (zajištění skládky je věcí zhotovitele) 
- vč. odvozu, uložení 
- odvozová vzdálenost je návrhem projektanta a je uvažována jako maximální</t>
  </si>
  <si>
    <t>Kompletní plocha vozovky vč. mostu (odměřeno z výkresu 101.2) 
785,858=785,858 [A] 
Plocha vozovky na mostě a přechodových oblastech 
18,034*9,350=168,618 [B] 
Vozovka mimo most 
A-B=617,240 [C] 
Celkem 
C*1,164 koeficient množství*0,130 tloušťka=93,401 [D]</t>
  </si>
  <si>
    <t>113746</t>
  </si>
  <si>
    <t>AOL</t>
  </si>
  <si>
    <t>FRÉZOVÁNÍ ZPEVNĚNÝCH PLOCH ASFALTOVÝCH TL. DO 100MM</t>
  </si>
  <si>
    <t>M2</t>
  </si>
  <si>
    <t>Uvažovaná tloušťka 55 mm (obrusná vrstva) + 30 mm (ložná vrstva) = 85 mm (celkem) 
- veškeré nakládání s vybouraným materiálem je věcí zhotovitele 
- vč. odvozu, uložení a veškerých poplatků 
- zhotovitel nabídne objednateli k odkupu</t>
  </si>
  <si>
    <t>Uvažovaná tloušťka 55 mm (obrusná vrstva) 
Kompletní plocha vozovky vč. mostu (odměřeno z výkresu 101.2) 
785,858=785,858 [A] 
Plocha vozovky na mostě a přechodových oblastech 
18,034*9,350=168,618 [B] 
Vozovka mimo most 
A-B=617,240 [C] 
Celkem 
C*1,0 koeficient množství=617,240 [D] 
Uvažovaná tloušťka 30 mm (ložná vrstva) 
Kompletní plocha vozovky vč. mostu (odměřeno z výkresu 101.2) 
785,858=785,858 [E] 
Plocha vozovky na mostě a přechodových oblastech 
18,034*9,350=168,618 [F] 
Vozovka mimo most 
A-B=617,240 [G] 
Celkem 
G*1,038 koeficient množství tloušťka=640,695 [H] 
Suma : uvažovaná tloušťka 85 mm 
D+H=1 257,935 [I]</t>
  </si>
  <si>
    <t>123738</t>
  </si>
  <si>
    <t>ODKOP PRO SPOD STAVBU SILNIC A ŽELEZNIC TŘ. I, ODVOZ DO 20KM</t>
  </si>
  <si>
    <t>Pouze v případě, že nebude možno dosažení aktivní zóny dle ČSN 73 6133 úpravou stávající zeminy (aktivní zóna) 
- uvažovaná tl. odkopu 500 mm 
- tato položka není nárokovatelné 
- rozsah čerpání určí zástupce objednatele (TDI) 
- veškeré nakládání s vybouraným materiálem je věcí zhotovitele (zajištění skládky je věcí zhotovitele) 
- vč. odvozu, uložení 
- odvozová vzdálenost je návrhem projektanta a je uvažována jako maximální</t>
  </si>
  <si>
    <t>Kompletní plocha vozovky vč. mostu (odměřeno z výkresu 101.2) 
785,858=785,858 [A] 
Plocha vozovky na mostě a přechodových oblastech 
18,034*9,350=168,618 [B] 
Vozovka mimo most 
A-B=617,240 [C] 
Celkem odkop 
C*1,3 koeficient množství šířky odkopu*0,500 tloušťka odkopu=401,206 [D]</t>
  </si>
  <si>
    <t>12931</t>
  </si>
  <si>
    <t>ČIŠTĚNÍ PŘÍKOPŮ OD NÁNOSU DO 0,25M3/M</t>
  </si>
  <si>
    <t>M</t>
  </si>
  <si>
    <t>Údržba (vyčištění) stávajícího příkopu 
- max. 0,250 x 114,042 = 29,011 m3 x 2,0 = 58,021 t (odhad)</t>
  </si>
  <si>
    <t>41,823+(33,424+1,500)+19,900+(18,205+1,190)=116,042 [A] m</t>
  </si>
  <si>
    <t>132738</t>
  </si>
  <si>
    <t>HLOUBENÍ RÝH ŠÍŘ DO 2M PAŽ I NEPAŽ TŘ. I, ODVOZ DO 20KM</t>
  </si>
  <si>
    <t>Pro betonový prah</t>
  </si>
  <si>
    <t>0,500*0,800*5,000=2,000 [A]</t>
  </si>
  <si>
    <t>133738</t>
  </si>
  <si>
    <t>SVP</t>
  </si>
  <si>
    <t>HLOUBENÍ ŠACHET ZAPAŽ I NEPAŽ TŘ. I, ODVOZ DO 20KM</t>
  </si>
  <si>
    <t>Vybourání stávající silniční vpusti v km ~0,080 800 v levé krajnici 
- zemní práce nad rámec položky 96687.SVP</t>
  </si>
  <si>
    <t>(1,2*1,2-(3,14*(0,25*0,25)))*2=2,488 [A]</t>
  </si>
  <si>
    <t>17120</t>
  </si>
  <si>
    <t>ULOŽENÍ SYPANINY DO NÁSYPŮ A NA SKLÁDKY BEZ ZHUTNĚNÍ</t>
  </si>
  <si>
    <t>Trvalá skládka</t>
  </si>
  <si>
    <t>133738.SVP+21263.TRV+132738 
(2,488*2,0)+(0,309 m2*132,000)+(2,000)=47,764 [A]</t>
  </si>
  <si>
    <t>Trvalá skládky 
Pouze v případě, že nebude možno dosažení aktivní zóny dle ČSN 73 6133 úpravou stávající zeminy (aktivní zóna) 
- tato položka není nárokovatelné 
- rozsah čerpání určí zástupce objednatele (TDI)</t>
  </si>
  <si>
    <t>123738 
459,599=459,599 [A]</t>
  </si>
  <si>
    <t>16</t>
  </si>
  <si>
    <t>17180</t>
  </si>
  <si>
    <t>ULOŽENÍ SYPANINY DO NÁSYPŮ Z NAKUPOVANÝCH MATERIÁLŮ</t>
  </si>
  <si>
    <t>Pouze v případě, že nebude možno dosažení aktivní zóny dle ČSN 73 6133 úpravou stávající zeminy (aktivní zóna) 
- uvažovaná tl. násypu 500 mm 
- tato položka není nárokovatelné 
- rozsah čerpání určí zástupce objednatele (TDI) 
- zeminou vhodnou, tj. zeminy typu SW, GW, G-F nebo vhodná směs kameniva 
- aktivní zóna zhutněna po vrstvách tl. 0,25 m na D = min. 100% PS</t>
  </si>
  <si>
    <t>Kompletní plocha vozovky vč. mostu (odměřeno z výkresu 101.2) 
785,858=785,858 [A] 
Plocha vozovky na mostě a přechodových oblastech 
18,034*9,350=168,618 [B] 
Vozovka mimo most 
A-B=617,240 [C] 
Celkem násyp 
C*1,3 koeficient množství šířky násypu*0,500 tloušťka násypu=401,206 [D]</t>
  </si>
  <si>
    <t>17</t>
  </si>
  <si>
    <t>17380</t>
  </si>
  <si>
    <t>PZT</t>
  </si>
  <si>
    <t>ZEMNÍ KRAJNICE A DOSYPÁVKY Z NAKUPOVANÝCH MATERIÁLŮ</t>
  </si>
  <si>
    <t>Přisypání zemního tělesa v místech jeho rozšíření 
- materiál musí plnit požadavky na použití do násypů 
- hutnění po vrstvách tl. max. 0,250 m na D = min. 95 % PS</t>
  </si>
  <si>
    <t>KM 0,000 000 - KM 0,010 000 
(0,631+0,728)/2*10,000+(0,602+0,650)/2*10,000=13,055 [A] 
KM 0,010 000 - KM 0,020 000 
(0,728+0,744)/2*10,000+(0,650+0,404)/2*10,000=12,630 [B] 
KM 0,020 000 - KM 0,030 000 
(0,744+1,940)/2*10,000+(0,404+0,696)/2*10,000=18,920 [C] 
KM 0,030 000 - KM 0,040 000 
(1,940+2,663)/2*10,000+(0,696+0,966)/2*10,000=31,325 [D] 
KM 0,040 000 - KM 0,050 000 
(2,663+0)/2*10,000+(0,966+0,172)/2*10,000=19,005 [E] 
KM 0,050 000 - KM 0,060 000 
(0+0,903)/2*10,000+(0,172+0)/2*10,000=5,375 [F] 
KM 0,060 000 - KM 0,070 000 
(0,903+0)/2*10,000+(0+2,687)/2*10,000=17,950 [G] 
KM 0,070 000 - KM 0,080 000 
(0+0)/2*10,000+(2,687+0,256)/2*10,000=14,715 [H] 
KM 0,080 000 - KM 0,085 000 
(0+0)/2*10,000+(0,256+0,289)/2*5,000=1,363 [I] 
KM 0,085 000 - KM 0,090 000 
(0+0)/2*10,000+(0,289+0,115)/2*10,000=2,020 [J] 
KM 0,090 000 - KM 0,100 000 
(0+0,489)/2*10,000+(0,115+0,279)/2*10,000=4,415 [K] 
KM 0,100 000 - KM 0,106 790 
(0,489+0,489)/2*10,000+(0,279+0,279)/2*6,79=6,784 [L] 
Celkem 
A+B+C+D+E+F+G+H+I+J+K+L=147,557 [M] 
Celkem-17380.PZT-17380ZKZ-18222x0,150 mm 
M-13,151-16,557-(385,547*0,150)=60,017 [N]</t>
  </si>
  <si>
    <t>18</t>
  </si>
  <si>
    <t>ZKŠ</t>
  </si>
  <si>
    <t>Zemní krajnice 
- štěrkodrť tl. 100 mm</t>
  </si>
  <si>
    <t>(34,675+39,189+29,101+15,067+13,479) m2 *0,100=13,151 [A] m3</t>
  </si>
  <si>
    <t>19</t>
  </si>
  <si>
    <t>ZKZ</t>
  </si>
  <si>
    <t>Zemní krajnice se zhutněním 100 % PS 
- materiál min. podmínešně vhodný dle ČSN 73 6133</t>
  </si>
  <si>
    <t>41,823+(33,424+1,500)+19,900+(18,205+1,190)=116,042 [A] m 
(0,051+0,14)/2=0,096 [B] m2 
A*B*1,4863=16,557 [C] m3</t>
  </si>
  <si>
    <t>20</t>
  </si>
  <si>
    <t>17481</t>
  </si>
  <si>
    <t>ZÁSYP JAM A RÝH Z NAKUPOVANÝCH MATERIÁLŮ</t>
  </si>
  <si>
    <t>Přípojka uliční vpusti provedena z hladkých trubek PVC DN 150 SN 10 
- zásyp rýhy do úrovně parapláně proveden štěrkodrtí ŠD 0/32</t>
  </si>
  <si>
    <t>Potrubí 
15,6*0,480 m2=7,488 [A]</t>
  </si>
  <si>
    <t>21</t>
  </si>
  <si>
    <t>17581</t>
  </si>
  <si>
    <t>OBSYP POTRUBÍ A OBJEKTŮ Z NAKUPOVANÝCH MATERIÁLŮ</t>
  </si>
  <si>
    <t>Obsyp uliční vpusti 
- zásyp štěrkodrtí ŠDA fr. 0/32 
- hutnit po vrstvách tl. max. 0,30 m na D= min. 95% PS 
Přípojka uliční vpusti 
- obsyp potrubí do úrovně 0,30 m nad jeho horní hranu proveden ze štěrkopísku ŠP 0/32</t>
  </si>
  <si>
    <t>Vpusť 
(1,2*1,2-(3,14*(0,25*0,25)))*2=2,488 [A] 
Potrubí 
15,6*((0,050*0,307)+((0,150+0,300)*0,385)-(3,14*(0,075*0,075)))=2,667 [B] 
Celkem 
A+B=5,155 [C]</t>
  </si>
  <si>
    <t>22</t>
  </si>
  <si>
    <t>18110</t>
  </si>
  <si>
    <t>ÚPRAVA PLÁNĚ SE ZHUTNĚNÍM V HORNINĚ TŘ. I</t>
  </si>
  <si>
    <t>Zhutnění aktivní zóny vozovky tl. 500 mm dle ČSN 73 6133 
- hodnota Edef,2 na zemní pláni (povrch aktivní zóny) je předepsána min. 60 MPa</t>
  </si>
  <si>
    <t>Kompletní plocha vozovky vč. mostu (odměřeno z výkresu 101.2) 
785,858=785,858 [A] 
Plocha vozovky na mostě a přechodových oblastech 
18,034*9,350=168,618 [B] 
Vozovka mimo most 
A-B=617,240 [C] 
Celkem hutnění akt. zóny 
C*1,3 koeficient množství šířky=802,412 [D]</t>
  </si>
  <si>
    <t>23</t>
  </si>
  <si>
    <t>18222</t>
  </si>
  <si>
    <t>OHM</t>
  </si>
  <si>
    <t>ROZPROSTŘENÍ ORNICE VE SVAHU V TL DO 0,15M</t>
  </si>
  <si>
    <t>Ohumusování tl. 150 mm 
- svahy</t>
  </si>
  <si>
    <t>(82,721+192,637+14,835+15,985+15,111) m2*1,2 koeficient=385,547 [A]</t>
  </si>
  <si>
    <t>24</t>
  </si>
  <si>
    <t>18242</t>
  </si>
  <si>
    <t>ZALOŽENÍ TRÁVNÍKU HYDROOSEVEM NA ORNICI</t>
  </si>
  <si>
    <t>Ozelenění 
- svahy</t>
  </si>
  <si>
    <t>Základy</t>
  </si>
  <si>
    <t>25</t>
  </si>
  <si>
    <t>21263</t>
  </si>
  <si>
    <t>TRV</t>
  </si>
  <si>
    <t>TRATIVODY KOMPLET Z TRUB Z PLAST HMOT DN DO 150MM</t>
  </si>
  <si>
    <t>Odvodnění zemní pláně zajištěno příčným sklonem do podélných trativodů vyústěných před mostem do odlážděné části levého příkopu, za mostem do odlážděného zemního kužele u mostního křídla 
- drenáž pr. 150 mm 
- obsyp těženým kamenivem frakce 8/16 
- zásyp rýhy frakce 16/32 
- včetně odvozu a veškeré dopravy</t>
  </si>
  <si>
    <t>132,000=132,000 [A]</t>
  </si>
  <si>
    <t>26</t>
  </si>
  <si>
    <t>21361</t>
  </si>
  <si>
    <t>DRENÁŽNÍ VRSTVY Z GEOTEXTILIE</t>
  </si>
  <si>
    <t>Podélné trativody 
- tkaná filtračně separační geotextilie</t>
  </si>
  <si>
    <t>132,000*(2*3,14*0,075)*1,1 koeficient množství=68,389 [A]</t>
  </si>
  <si>
    <t>Vodorovné konstrukce</t>
  </si>
  <si>
    <t>27</t>
  </si>
  <si>
    <t>451313</t>
  </si>
  <si>
    <t>PODKLADNÍ A VÝPLŇOVÉ VRSTVY Z PROSTÉHO BETONU C16/20</t>
  </si>
  <si>
    <t>Betonového lože C 16/20n-XF1 tl. min. 300 mm  
- pod dlažbu z lomového kamene</t>
  </si>
  <si>
    <t>(8,501m2*1,2+4,507m2*1,2)*0,300=4,683 [A]</t>
  </si>
  <si>
    <t>28</t>
  </si>
  <si>
    <t>45157</t>
  </si>
  <si>
    <t>PODKLADNÍ A VÝPLŇOVÉ VRSTVY Z KAMENIVA TĚŽENÉHO</t>
  </si>
  <si>
    <t>Podkladní štěrkopísek tl. min. 100 mm 
- pod betonové lože pod kamenou dlažbou</t>
  </si>
  <si>
    <t>(8,501m2*1,2+4,507m2*1,2)*0,100=1,561 [A]</t>
  </si>
  <si>
    <t>29</t>
  </si>
  <si>
    <t>465512</t>
  </si>
  <si>
    <t>DLAŽBY Z LOMOVÉHO KAMENE NA MC</t>
  </si>
  <si>
    <t>Dlažba z lomového kamene (kamenivo tř. I dle ČSN 72 1860) tl. 200 mm 
- spáry v dlažbě z MC 25 XF3 
- spáry zatřeny do výšky max. 35 mm pod horní líc kamene -„přírodní plochy“ (tzv. Naturstein)</t>
  </si>
  <si>
    <t>(8,501m2*1,2+4,507m2*1,2)*0,200=3,122 [A]</t>
  </si>
  <si>
    <t>30</t>
  </si>
  <si>
    <t>467314</t>
  </si>
  <si>
    <t>STUPNĚ A PRAHY VODNÍCH KORYT Z PROSTÉHO BETONU C25/30</t>
  </si>
  <si>
    <t>Betonový prah 500 x 800 mm z betonu min. C 25/30n–XF3 
- u obnované silniční vpusti (Holubeč)</t>
  </si>
  <si>
    <t>Komunikace</t>
  </si>
  <si>
    <t>31</t>
  </si>
  <si>
    <t>56143</t>
  </si>
  <si>
    <t>KAMENIVO ZPEVNĚNÉ CEMENTEM TL. DO 150MM</t>
  </si>
  <si>
    <t>Směs stmelená cementem SC C8/10 130mm ČSN 73 6124-1 
- jedná se o směs vyrobenou dle ČSN EN 14 227-1 
- na vrstvě směsi stmelené cementem (podle staršího označení KSC I.) provedena opatření proti vzniku reflexní trhlin – použití pomalu tuhnoucího pojiva, pojezd vibračním válcem v době tvrdnutí nebo nařezání příčných spár po 5 m</t>
  </si>
  <si>
    <t>Kompletní plocha vozovky vč. mostu (odměřeno z výkresu 101.2) 
785,858=785,858 [A] 
Plocha vozovky na mostě a přechodových oblastech 
18,034*9,350=168,618 [B] 
Vozovka mimo most 
A-B=617,240 [C] 
Celkem 
C*1,164 koeficient množství=718,467 [D]</t>
  </si>
  <si>
    <t>32</t>
  </si>
  <si>
    <t>56335</t>
  </si>
  <si>
    <t>VOZOVKOVÉ VRSTVY ZE ŠTĚRKODRTI TL. DO 250MM</t>
  </si>
  <si>
    <t>Štěrkodrť ŠDA min. 220mm ČSN 73 6126-1 
- směs kameniva použitá pro vrstvu ŠD musí odpovídat vlastnostem kameniva skupiny ŠDA (dle ČSN EN 13285) 
- zhutnění min. hodnota Edef,2 =  90MPa</t>
  </si>
  <si>
    <t>Kompletní plocha vozovky vč. mostu (odměřeno z výkresu 101.2) 
785,858=785,858 [A] 
Plocha vozovky na mostě a přechodových oblastech 
18,034*9,350=168,618 [B] 
Vozovka mimo most 
A-B=617,240 [C] 
Celkem 
C*1,264 koeficient množství=780,191 [D]</t>
  </si>
  <si>
    <t>33</t>
  </si>
  <si>
    <t>572123</t>
  </si>
  <si>
    <t>INFILTRAČNÍ POSTŘIK Z EMULZE DO 1,0KG/M2</t>
  </si>
  <si>
    <t>Postřik infiltrační PI-EP 0,6kg/m2 ČSN 73 6129 
- infiltrační postřik proveden z modifikované kationaktivní emulze dle ČSN 73 6132</t>
  </si>
  <si>
    <t>34</t>
  </si>
  <si>
    <t>572214</t>
  </si>
  <si>
    <t>SPOJOVACÍ POSTŘIK Z MODIFIK EMULZE DO 0,5KG/M2</t>
  </si>
  <si>
    <t>Postřik spojovací PS-EP 0,35kg/m2 ČSN 73 6129 
- spojovací postřiky budou provedeny z modifikované kationaktivní emulze dle ČSN 73 6132</t>
  </si>
  <si>
    <t>Pod ACP 
Kompletní plocha vozovky vč. mostu (odměřeno z výkresu 101.2) 
785,858=785,858 [A] 
Plocha vozovky na mostě a přechodových oblastech 
18,034=18,034 [B] 
Vozovka mimo most 
A-B=767,824 [C] 
Celkem 
C*1,092 koeficient množství=838,464 [D] 
Pod ACO 
Kompletní plocha vozovky vč. mostu (odměřeno z výkresu 101.2) 
785,858=785,858 [E] 
Plocha vozovky na mostě a přechodových oblastech 
18,034*9,350=168,618 [F] 
Vozovka mimo most 
A-B=767,824 [G] 
Celkem 
C*1,038 koeficient množství=797,001 [H] 
Celkem 
D+H=1 635,465 [I]</t>
  </si>
  <si>
    <t>35</t>
  </si>
  <si>
    <t>574B34</t>
  </si>
  <si>
    <t>ASFALTOVÝ BETON PRO OBRUSNÉ VRSTVY MODIFIK ACO 11+, 11S TL. 40MM</t>
  </si>
  <si>
    <t>Asf. beton pro obrusné vrstvy ACO 11+ 40 mm ČSN 73 6121 
- jedná se o směs vyrobenou dle ČSN EN 13 108-1. Pro obrusnou vrstvu bude použito modifikované asfaltové pojivo PmB 45/80 – 60 dle ČSN EN 14023</t>
  </si>
  <si>
    <t>Kompletní plocha vozovky vč. mostu (odměřeno z výkresu 101.2) 
785,858=785,858 [A] 
Plocha vozovky na mostě a přechodových oblastech 
18,034*9,350=168,618 [B] 
Vozovka mimo most 
A-B=617,240 [C] 
Celkem 
C*1,0 koeficient množství=617,240 [D]</t>
  </si>
  <si>
    <t>36</t>
  </si>
  <si>
    <t>574D56</t>
  </si>
  <si>
    <t>ASFALTOVÝ BETON PRO LOŽNÍ VRSTVY MODIFIK ACL 16+, 16S TL. 60MM</t>
  </si>
  <si>
    <t>Asf. beton pro ložní vrstvy ACL 16+ 60 mm ČSN 73 6121 
- jedná se o směs vyrobenou dle ČSN EN 13 108-1. Pro ložní vrstvu bude použito modifikované asfaltové pojivo PmB 25/55 – 60 dle ČSN EN 14023</t>
  </si>
  <si>
    <t>Kompletní plocha vozovky vč. mostu (odměřeno z výkresu 101.2) 
785,858=785,858 [A] 
Plocha vozovky na mostě a přechodových oblastech 
18,034*9,350=168,618 [B] 
Vozovka mimo most 
A-B=617,240 [C] 
Celkem 
C*1,038 koeficient množství=640,695 [D]</t>
  </si>
  <si>
    <t>37</t>
  </si>
  <si>
    <t>574F07</t>
  </si>
  <si>
    <t>ASFALTOVÝ BETON PRO PODKLADNÍ VRSTVY MODIFIK ACP 22+, 22S</t>
  </si>
  <si>
    <t>Asf. beton pro podkladní vrstvy ACP 22+ 50 mm ČSN 73 6121 
- jedná se o směs vyrobenou dle ČSN EN 13 108-1 
- pro podkladní vrstvu bude použito silniční asfaltové pojivo 50/70 dle ČSN EN 12591</t>
  </si>
  <si>
    <t>Kompletní plocha vozovky vč. mostu (odměřeno z výkresu 101.2) 
785,858=785,858 [A] 
Plocha vozovky na mostě a přechodových oblastech 
18,034*9,350=168,618 [B] 
Vozovka mimo most 
A-B=617,240 [C] 
Celkem 
C*1,092 koeficient množství*0,050 tloušťka=33,701 [D]</t>
  </si>
  <si>
    <t>Potrubí</t>
  </si>
  <si>
    <t>38</t>
  </si>
  <si>
    <t>87433</t>
  </si>
  <si>
    <t>POTRUBÍ Z TRUB PLASTOVÝCH ODPADNÍCH DN DO 150MM</t>
  </si>
  <si>
    <t>Přípojka uliční vpusti provedena z hladkých trubek PVC DN 150 SN 10</t>
  </si>
  <si>
    <t>15,600=15,600 [A]</t>
  </si>
  <si>
    <t>39</t>
  </si>
  <si>
    <t>89712</t>
  </si>
  <si>
    <t>VPUSŤ KANALIZAČNÍ ULIČNÍ KOMPLETNÍ Z BETONOVÝCH DÍLCŮ</t>
  </si>
  <si>
    <t>Nová silniční vpusť včetně šachty v km ~0,080 800 v levé krajnici, v místě stávající silniční vpusti 
Uliční vpusť provedena v sestavě: 
- Mříž litinová rovná 500x500mm pro uliční vpusti D400 (dle ČSN EN 124) 
- Rám celolitinový pro uliční vpusti třídy D400 (dle ČSN EN 124) 
- Těleso uliční vpusti provedeno z betonových prvků DN500 
- Do uliční vpusti osazen koš na splaveniny typu A4 z pozinkovaného plechu</t>
  </si>
  <si>
    <t>40</t>
  </si>
  <si>
    <t>899632</t>
  </si>
  <si>
    <t>ZKOUŠKA VODOTĚSNOSTI POTRUBÍ DN DO 150MM</t>
  </si>
  <si>
    <t>41</t>
  </si>
  <si>
    <t>899901</t>
  </si>
  <si>
    <t>PŘEPOJENÍ PŘÍPOJEK</t>
  </si>
  <si>
    <t>Přípojka uliční vpusti</t>
  </si>
  <si>
    <t>Ostatní konstrukce a práce</t>
  </si>
  <si>
    <t>42</t>
  </si>
  <si>
    <t>91228</t>
  </si>
  <si>
    <t>SMĚROVÉ SLOUPKY Z PLAST HMOT VČETNĚ ODRAZNÉHO PÁSKU</t>
  </si>
  <si>
    <t>Z11a+Z11b (před a za mostem) : bílé 
3*4=12,000 [A] 
Z11g (účelová komunikace) - červené 
1*2=2,000 [B] 
Celkem 
A+B=14,000 [C]</t>
  </si>
  <si>
    <t>43</t>
  </si>
  <si>
    <t>914171</t>
  </si>
  <si>
    <t>DOPRAVNÍ ZNAČKY ZÁKLADNÍ VELIKOSTI HLINÍKOVÉ FÓLIE TŘ 2 - DODÁVKA A MONTÁŽ</t>
  </si>
  <si>
    <t>A1a Zatáčka vpravo + IP5 doporučená rychlost 30 
A1b Zatáčka vlevo + IP5 doporučená rychlost 30</t>
  </si>
  <si>
    <t>A1a+IP5+A1b+IP5 
1+1+1+1=4,000 [A]</t>
  </si>
  <si>
    <t>44</t>
  </si>
  <si>
    <t>914771</t>
  </si>
  <si>
    <t>STÁLÁ DOPRAV ZAŘÍZ Z3 HLINÍK S FÓLIÍ TŘ 2 DODÁVKA A MONTÁŽ</t>
  </si>
  <si>
    <t>Z3l Vodící tabule - vlevo velká</t>
  </si>
  <si>
    <t>Z3 
1=1,000 [A]</t>
  </si>
  <si>
    <t>45</t>
  </si>
  <si>
    <t>914772</t>
  </si>
  <si>
    <t>STÁLÁ DOPRAV ZAŘÍZ Z3 HLINÍK S FÓLIÍ TŘ 2 MONTÁŽ S PŘESUNEM</t>
  </si>
  <si>
    <t>Z3ml Vodící tabule – vlevo malá 
Z3mp Vodící tabule – vpravo malá 
- zpětná montáž na sloupek</t>
  </si>
  <si>
    <t>Z3ml+Z3mp 
1+1=2,000 [A]</t>
  </si>
  <si>
    <t>46</t>
  </si>
  <si>
    <t>914773</t>
  </si>
  <si>
    <t>STÁLÁ DOPRAV ZAŘÍZ Z3 HLINÍK S FÓLIÍ TŘ 2 DEMONTÁŽ</t>
  </si>
  <si>
    <t>Z3ml Vodící tabule – vlevo malá 
Z3mp Vodící tabule – vpravo malá 
- vč. uskladnění pro zpětnou montáž na sloupek</t>
  </si>
  <si>
    <t>47</t>
  </si>
  <si>
    <t>914913</t>
  </si>
  <si>
    <t>SLOUPKY A STOJKY DZ Z OCEL TRUBEK ZABETON DEMONTÁŽ</t>
  </si>
  <si>
    <t>Pro Z3ml+Z3mp 
- vč. očištění, oprav a uskladnění pro zpětnou montáž 
- vč. odstranění betonového základu a zemních prací 
- vč. odvozu, uložení a poplatků za přebytečný materiálu</t>
  </si>
  <si>
    <t>48</t>
  </si>
  <si>
    <t>914921</t>
  </si>
  <si>
    <t>SLOUPKY A STOJKY DOPRAVNÍCH ZNAČEK Z OCEL TRUBEK DO PATKY - DODÁVKA A MONTÁŽ</t>
  </si>
  <si>
    <t>Kompletní provedení z ocelových pozinkovaných trubek 
- vč. odvozu, uložení a poplatků za přebytečnou zeminu 
- vč. úpravy okolí 
- do ocelových pozinkované patek vetknutých do betonové monolitické patky C30/37 XF4</t>
  </si>
  <si>
    <t>(A1a+IP5)+(A1b+IP5)+Z3l 
1+1+2=4,000 [A]</t>
  </si>
  <si>
    <t>49</t>
  </si>
  <si>
    <t>914932</t>
  </si>
  <si>
    <t>SLOUPKY A STOJKY DZ Z HLINÍK TRUBEK ZABETON MONT S PŘESUNEM</t>
  </si>
  <si>
    <t>Pro Z3ml+Z3mp 
Kompletní provedení 
- vč. odvozu, uložení a poplatků za přebytečnou zeminu 
- vč. úpravy okolí 
- do ocelových pozinkované patek vetknutých do betonové monolitické patky C30/37 XF4</t>
  </si>
  <si>
    <t>50</t>
  </si>
  <si>
    <t>915111</t>
  </si>
  <si>
    <t>VODOROVNÉ DOPRAVNÍ ZNAČENÍ BARVOU HLADKÉ - DODÁVKA A POKLÁDKA</t>
  </si>
  <si>
    <t>Obnova vodorovného dopravního značení v celém rozsahu stavby 
- vodící čára č. V4 podél obou okrajů vozovky š. 125 mm 
- z rozpouštědlových barev po dokončení pokládky vozovky</t>
  </si>
  <si>
    <t>106,800*2*0,125=26,700 [A]</t>
  </si>
  <si>
    <t>51</t>
  </si>
  <si>
    <t>915211</t>
  </si>
  <si>
    <t>VODOROVNÉ DOPRAVNÍ ZNAČENÍ PLASTEM HLADKÉ - DODÁVKA A POKLÁDKA</t>
  </si>
  <si>
    <t>Obnova vodorovného dopravního značení v celém rozsahu stavby 
- vodící čára č. V4 podél obou okrajů vozovky š. 125 mm 
- z vícesložkových plastů nanášených za studena 
- podélné čáry provést v kombinované úpravě ... zajištění protismykových vlastností povrchu a odtoku vody z vozovky</t>
  </si>
  <si>
    <t>52</t>
  </si>
  <si>
    <t>919111</t>
  </si>
  <si>
    <t>ŘEZÁNÍ ASFALTOVÉHO KRYTU VOZOVEK TL DO 50MM</t>
  </si>
  <si>
    <t>Pro dilatace v komunikaci</t>
  </si>
  <si>
    <t>5,500+9,450*2+4,255+4,705+5,500=38,860 [A]</t>
  </si>
  <si>
    <t>53</t>
  </si>
  <si>
    <t>931326</t>
  </si>
  <si>
    <t>TĚSNĚNÍ DILATAČ SPAR ASF ZÁLIVKOU MODIFIK PRŮŘ DO 800MM2</t>
  </si>
  <si>
    <t>54</t>
  </si>
  <si>
    <t>93811</t>
  </si>
  <si>
    <t>OČIŠTĚNÍ ASFALTOVÝCH VOZOVEK UMYTÍM VODOU</t>
  </si>
  <si>
    <t>Vč. odvozu, uložení a veškerých poplatků za vzniklý odpad</t>
  </si>
  <si>
    <t>Kompletní plocha vozovky vč. mostu (odměřeno z výkresu 101.2) 
785,858=785,858 [A] 
A*2 úkony=1 571,716 [B]</t>
  </si>
  <si>
    <t>55</t>
  </si>
  <si>
    <t>93818</t>
  </si>
  <si>
    <t>OČIŠTĚNÍ ASFALT VOZOVEK ZAMETENÍM</t>
  </si>
  <si>
    <t>56</t>
  </si>
  <si>
    <t>96687</t>
  </si>
  <si>
    <t>VYBOURÁNÍ ULIČNÍCH VPUSTÍ KOMPLETNÍCH</t>
  </si>
  <si>
    <t>Vybourání stávající silniční vpusti v km ~0,080 800 v levé krajnici 
- včetně separace, odvozu a uložení vybouraného materiálu 
- kovové prvky odvezeny na kovošrot (výzisk náleží objednateli) 
- odhad železobetonového (vybourané skruže apod.) odpadu ... 0,500 t</t>
  </si>
  <si>
    <t>SO 110</t>
  </si>
  <si>
    <t>DIO</t>
  </si>
  <si>
    <t>03720</t>
  </si>
  <si>
    <t>POMOC PRÁCE ZAJIŠŤ NEBO ZŘÍZ REGULACI A OCHRANU DOPRAVY</t>
  </si>
  <si>
    <t>Kompletní zajištění a provedení dopravně inženýrských opatření 
- vč. potřebných projednání, návrhů, poplatků a dalších veškerých úkonů nutných pro řádné zajištění a plnění DIO</t>
  </si>
  <si>
    <t>SO 201</t>
  </si>
  <si>
    <t>Most ev. č. 195-004</t>
  </si>
  <si>
    <t>113338.ACP 
8,990*2,4=21,576 [A]</t>
  </si>
  <si>
    <t>113328.ŠDA+131738+124738 
11,679*1,9+655,967*2,0+20,000*2,0=1 374,124 [A]</t>
  </si>
  <si>
    <t>015113</t>
  </si>
  <si>
    <t>POPLATKY ZA LIKVIDACŮ ODPADŮ NEKONTAMINOVANÝCH - 17 05 04 VYTĚŽENÉ ZEMINY A HORNINY - III. TŘÍDA TĚŽITELNOSTI</t>
  </si>
  <si>
    <t>131938+132938 
72,885*2,0+5,798*2,0=157,366 [A]</t>
  </si>
  <si>
    <t>914913.DMT+113348,SSC+114228 
2*0,350*0,350*0,500*2,3+11,679*2,3+5,481*2,3=39,750 [A]</t>
  </si>
  <si>
    <t>966168 
1,736*2,5=4,340 [A]</t>
  </si>
  <si>
    <t>015330</t>
  </si>
  <si>
    <t>POPLATKY ZA LIKVIDACŮ ODPADŮ NEKONTAMINOVANÝCH - 17 05 04 KAMENNÁ SUŤ</t>
  </si>
  <si>
    <t>966138 
159,341*2,6=414,287 [A]</t>
  </si>
  <si>
    <t>015420</t>
  </si>
  <si>
    <t>POPLATKY ZA LIKVIDACŮ ODPADŮ NEKONTAMINOVANÝCH - 17 06 04 ZBYTKY IZOLAČNÍCH MATERIÁLŮ</t>
  </si>
  <si>
    <t>97817 
51,350*12,0/1000=0,616 [A]</t>
  </si>
  <si>
    <t>029412</t>
  </si>
  <si>
    <t>OSTATNÍ POŽADAVKY - VYPRACOVÁNÍ MOSTNÍHO LISTU</t>
  </si>
  <si>
    <t>02953</t>
  </si>
  <si>
    <t>OSTATNÍ POŽADAVKY - HLAVNÍ MOSTNÍ PROHLÍDKA</t>
  </si>
  <si>
    <t>1. HMP</t>
  </si>
  <si>
    <t>112018</t>
  </si>
  <si>
    <t>KÁCENÍ STROMŮ D KMENE DO 0,5M S ODSTRANĚNÍM PAŘEZŮ, ODVOZ DO 20KM</t>
  </si>
  <si>
    <t>Kompletní provedení vč. všech finančních nákladů</t>
  </si>
  <si>
    <t>3,0=3,000 [A]</t>
  </si>
  <si>
    <t>Plocha vozovky na přechodových oblastech 
(18,034-8,426)*9,350*0,130=11,679 [A]</t>
  </si>
  <si>
    <t>Uvažovaná tloušťka na přechodových oblastech 65 mm (podkladní vrstva) 
Uvažovaná tloušťka na mostě 40 mm (ložná vrstva) 
- veškeré nakládání s vybouraným materiálem je věcí zhotovitele (zajištění skládky je věcí zhotovitele) 
- vč. odvozu, uložení 
- odvozová vzdálenost je návrhem projektanta a je uvažována jako maximální</t>
  </si>
  <si>
    <t>Uvažovaná tloušťka na mostě 40 mm (ložná vrstva) 
Plocha vozovky na mostě 
8,426*9,350*0,040=3,151 [A] 
Uvažovaná tloušťka na přechodových oblastech 65 mm (podkladní vrstva) 
Plocha vozovky na přechodových oblastech 
(18,034-8,426)*9,350*0,065=5,839 [B] 
Celkem 
A+B=8,990 [C]</t>
  </si>
  <si>
    <t>113742</t>
  </si>
  <si>
    <t>AOM</t>
  </si>
  <si>
    <t>FRÉZOVÁNÍ ZPEVNĚNÝCH PLOCH ASFALTOVÝCH TL. DO 40MM</t>
  </si>
  <si>
    <t>Uvažovaná tloušťka na mostě 40 mm (obrusná vrstva) = 40 mm (celkem) 
- veškeré nakládání s vybouraným materiálem je věcí zhotovitele 
- vč. odvozu, uložení a veškerých poplatků 
- zhotovitel nabídne objednateli k odkupu</t>
  </si>
  <si>
    <t>Uvažovaná tloušťka na mostě 40 mm (obrusná vrstva) = 40 mm (celkem) 
Plocha vozovky na mostě 
8,426*9,350=78,783 [A]</t>
  </si>
  <si>
    <t>Uvažovaná tloušťka přechodových oblastí 55 mm (obrusná vrstva) + 30 mm (ložná vrstva) = 85 mm (celkem) 
- veškeré nakládání s vybouraným materiálem je věcí zhotovitele 
- vč. odvozu, uložení a veškerých poplatků 
- zhotovitel nabídne objednateli k odkupu</t>
  </si>
  <si>
    <t>Plocha vozovky na přechodových oblastech 
Uvažovaná tloušťka 55 mm (obrusná vrstva) + 30 mm (ložná vrstva) = 85 mm (celkem) 
(18,034-8,426)*9,350=89,835 [B]</t>
  </si>
  <si>
    <t>114228</t>
  </si>
  <si>
    <t>ODSTRAN KONSTR VODNÍCH KORYT Z BET PROST, ODVOZ DO 20KM</t>
  </si>
  <si>
    <t>Opevnění svahů pod mostem 
- odhad</t>
  </si>
  <si>
    <t>(3,690-0,458-0,457)*7,900*0,250=5,481 [A]</t>
  </si>
  <si>
    <t>11525</t>
  </si>
  <si>
    <t>PŘEVEDENÍ VODY POTRUBÍM DN 600 NEBO ŽLABY R.O. DO 2,0M</t>
  </si>
  <si>
    <t>25,000=25,000 [A]</t>
  </si>
  <si>
    <t>124738</t>
  </si>
  <si>
    <t>VYKOPÁVKY PRO KORYTA VODOTEČÍ TŘ. I, ODVOZ DO 20KM</t>
  </si>
  <si>
    <t>Zemní hrázky</t>
  </si>
  <si>
    <t>1,000*2,000/2*10,000*2=20,000 [A]</t>
  </si>
  <si>
    <t>131738</t>
  </si>
  <si>
    <t>HLOUBENÍ JAM ZAPAŽ I NEPAŽ TŘ. I, ODVOZ DO 20KM</t>
  </si>
  <si>
    <t>Stavební jáma 
- písek hlinitý 
- odhad 90% z celkového objemu</t>
  </si>
  <si>
    <t>Přechodová oblast 
 Dehetná 
 5,162*2,440/2=6,298 [A] 
 2,596*2,440/2=3,167 [B] 
 12,175*2,440/2=14,854 [C] 
 17,203*3,190/2=27,439 [D] 
 2,167*3,190/2=3,456 [E] 
 3,529*3,190/2=5,629 [F] 
 15,418*2,440=37,620 [G] 
 13,429*3,190=42,839 [H] 
 CelkemDehetná 
 A+B+C+D+E+F+G+H=141,302 [I] 
 Holubeč 
 18,809*4,270/2=40,157 [J] 
 34,273*4,270/2=73,173 [K] 
 25,651*4,270/2=54,765 [L] 
 4,634*4,270/2=9,894 [M] 
 23,835*4,270=101,775 [N] 
 Celkem Holubeč 
 J+K+L+M+N=279,764 [O] 
Celkem Přechodová oblast 
I+O=421,066 [P] .................................................  
Kužely (svahy) 
 Návodní 
 10,028*3,190/2=15,995 [Q] 
 22,371*4,270/2=47,762 [R] 
 7,754*4,270=33,110 [S] 
 Celkem Návodní 
 Q+R+S=96,867 [T] 
 Povodní 
 19,286*2,440/2=23,529 [U] 
 20,679*4,270/2=44,150 [V] 
 Celkem Povodní 
 U+V=67,679 [W] 
Celkem Kužely (svahy) 
T+W=164,546 [X] ................................................. 
Koryto 
 Návodní 
 25,657*1,635=41,949 [Y] 
 Povodní 
 26,818*1,635=43,847 [Z] 
Celkem Koryto 
Y+Z=85,796 [AA] ................................................. 
Ostatní 
 Střed 
 74,605*4,003=298,644 [AB] 
 Odpočet 
  Komunikace 
  6,800*6,500*0,085*-1+(4,460+5,148)*9,350*0,500*-1=-48,674 [AC] 
  Bourání (odhad) 
  (6,500*3,883*7,900-3,14*(2,0000*2,0000)/2*7,900)*-1=- 149,780 [AD] 
  Volný prostor 
  (3,14*(2,0000*2,0000)/2-0,505*3,442/2)*7,900*-1=-42,746 [AE] 
Celkem Ostatní 
AB+AC+AD+AE=57,444 [AF] ................................................. 
SUMA - STAVEBNÍ JÁMA 
(P+X+AA+AF)*0,9=655,967 [AG]</t>
  </si>
  <si>
    <t>131938</t>
  </si>
  <si>
    <t>HLOUBENÍ JAM ZAPAŽ I NEPAŽ TŘ. III, ODVOZ DO 20KM</t>
  </si>
  <si>
    <t>Stavební jáma 
- amfibolit zvětralý, navětralý až zdravý 
- odhad 10% z celkového objemu</t>
  </si>
  <si>
    <t>Přechodová oblast 
 Dehetná 
 5,162*2,440/2=6,298 [A] 
 2,596*2,440/2=3,167 [B] 
 12,175*2,440/2=14,854 [C] 
 17,203*3,190/2=27,439 [D] 
 2,167*3,190/2=3,456 [E] 
 3,529*3,190/2=5,629 [F] 
 15,418*2,440=37,620 [G] 
 13,429*3,190=42,839 [H] 
 CelkemDehetná 
 A+B+C+D+E+F+G+H=141,302 [I] 
 Holubeč 
 18,809*4,270/2=40,157 [J] 
 34,273*4,270/2=73,173 [K] 
 25,651*4,270/2=54,765 [L] 
 4,634*4,270/2=9,894 [M] 
 23,835*4,270=101,775 [N] 
 Celkem Holubeč 
 J+K+L+M+N=279,764 [O] 
Celkem Přechodová oblast 
I+O=421,066 [P] .................................................  
Kužely (svahy) 
 Návodní 
 10,028*3,190/2=15,995 [Q] 
 22,371*4,270/2=47,762 [R] 
 7,754*4,270=33,110 [S] 
 Celkem Návodní 
 Q+R+S=96,867 [T] 
 Povodní 
 19,286*2,440/2=23,529 [U] 
 20,679*4,270/2=44,150 [V] 
 Celkem Povodní 
 U+V=67,679 [W] 
Celkem Kužely (svahy) 
T+W=164,546 [X] ................................................. 
Koryto 
 Návodní 
 25,657*1,635=41,949 [Y] 
 Povodní 
 26,818*1,635=43,847 [Z] 
Celkem Koryto 
Y+Z=85,796 [AA] ................................................. 
Ostatní 
 Střed 
 74,605*4,003=298,644 [AB] 
 Odpočet 
  Komunikace 
  6,800*6,500*0,085*-1+(4,460+5,148)*9,350*0,500*-1=-48,674 [AC] 
  Bourání (odhad) 
  (6,500*3,883*7,900-3,14*(2,0000*2,0000)/2*7,900)*-1=- 149,780 [AD] 
  Volný prostor 
  (3,14*(2,0000*2,0000)/2-0,505*3,442/2)*7,900*-1=-42,746 [AE] 
Celkem Ostatní 
AB+AC+AD+AE=57,444 [AF] ................................................. 
SUMA - STAVEBNÍ JÁMA 
(P+X+AA+AF)*0,1=72,885 [AG]</t>
  </si>
  <si>
    <t>132938</t>
  </si>
  <si>
    <t>HLOUBENÍ RÝH ŠÍŘ DO 2M PAŽ I NEPAŽ TŘ. III, ODVOZ DO 20KM</t>
  </si>
  <si>
    <t>Pro betonové prahy</t>
  </si>
  <si>
    <t>Návodní 
0,400*0,700*4,980=1,394 [A] 
Povodní 
0,400*0,700*4,480+0,400*0,700*11,250=4,404 [B] 
Celkem 
A+B=5,798 [C]</t>
  </si>
  <si>
    <t>131738+131938+132938+124738 
655,967+72,885+5,798+20,000=754,650 [A]</t>
  </si>
  <si>
    <t>Násypové kužely kolem křídel 
- „zeminy vhodné nebo „zeminy podmínečně vhodné“ do násypu“ dle ČSN 73 6133  
- hutnění na Id=0,8, resp. D=95 % PS po vrstvách max. tl. 300 mm dle tab. 1 v ČSN 73 6244, příl. A.</t>
  </si>
  <si>
    <t>Kužely (svahy) 
 Návodní 
 10,028*3,190/2=15,995 [A] 
 22,371*4,270/2=47,762 [B] 
 7,754*4,270=33,110 [C] 
 Celkem Návodní 
 A+B+C=96,867 [D] 
 Povodní 
 19,286*2,440/2=23,529 [E] 
 20,679*4,270/2=44,150 [F] 
 Celkem Povodní 
 E+F=67,679 [G] 
Celkem Kužely (svahy) 
D+G=164,546 [H]</t>
  </si>
  <si>
    <t>17280</t>
  </si>
  <si>
    <t>ZŘÍZENÍ TĚSNĚNÍ Z NAKUPOVANÝCH MATERIÁLŮ</t>
  </si>
  <si>
    <t>Těsnící vrstva  
- ŠP 0-16 tl. 150 mm 
- zhutnění 103% PcS 
- horní plocha vyspádována se sklonem min. 3% směrem k drenážnímu systému</t>
  </si>
  <si>
    <t>Dehetná 
(141,302celkem výkop přechodové oblasti-4,635podkladní beton pod drenáž-17,132ochranný zásyp drenážní)/100*5,477%(podíl vyjádřený z plochy podélného řezu)*2=13,094 [A] 
Holubeč 
(279,764celkem výkop přechodové oblasti-5,612podkladní beton pod drenáž-18,828ochranný zásyp drenážní)/100*4,267%(podíl vyjádřený z plochy podélného řezu)*2=21,789 [B] 
Celkem 
A+B=34,883 [C]</t>
  </si>
  <si>
    <t>A</t>
  </si>
  <si>
    <t>Zpětný zásyp za rubem dříků do úrovně pod těsnící folii 
- „zeminou vhodnou“ nebo „zeminou podmínečně vhodnou“ do násypu“ dle ČSN 73 6133 (min. úhel vnitřního tření 30°)  
- hutnění na Id=0,8 až 0,85, resp. D=95 % PS po vrstvách max. tl. 300 mm dle tab. 1 v ČSN 73 6244, příl. A</t>
  </si>
  <si>
    <t>Dehetná 
(141,302celkem výkop přechodové oblasti-4,635podkladní beton pod drenáž-17,132ochranný zásyp drenážní)/100*37,680%(podíl vyjádřený z plochy podélného řezu)=45,041 [A] 
Holubeč 
(279,764celkem výkop přechodové oblasti-5,612podkladní beton pod drenáž-18,828ochranný zásyp drenážní)/100*29,569%(podíl vyjádřený z plochy podélného řezu)=75,497 [B] 
Celkem 
A+B=120,538 [C]</t>
  </si>
  <si>
    <t>B</t>
  </si>
  <si>
    <t>Potrubí 
2,200*0,480 m2=1,056 [A]</t>
  </si>
  <si>
    <t>Obsyp uliční vpusti 
- zásyp štěrkodrtí ŠDA fr. 0/32 
- hutnit po vrstvách tl. max. 0,30 m na D= min. 95% PS 
Kanalizační potrubí uliční vpusti 
- obsyp potrubí do úrovně 0,30 m nad jeho horní hranu proveden ze štěrkopísku ŠP 0/32</t>
  </si>
  <si>
    <t>Vpusť 
(1,2*1,2-(3,14*(0,25*0,25)))=1,244 [A] 
Potrubí 
2,200*((0,050*0,307)+((0,150+0,300)*0,385)-(3,14*(0,075*0,075)))=0,376 [B] 
Celkem 
A+B=1,620 [C]</t>
  </si>
  <si>
    <t>17780</t>
  </si>
  <si>
    <t>ZEMNÍ HRÁZKY Z NAKUPOVANÝCH MATERIÁLŮ</t>
  </si>
  <si>
    <t>Pro převedení vody v průběhu výstavby</t>
  </si>
  <si>
    <t>21331</t>
  </si>
  <si>
    <t>DRENÁŽNÍ VRSTVY Z BETONU MEZEROVITÉHO (DRENÁŽNÍHO)</t>
  </si>
  <si>
    <t>Drenáž za opěrou</t>
  </si>
  <si>
    <t>Dehetná 
0,300*0,300*10,860-3,14*(0,075*0,075)*10,860=0,786 [A] 
Holubeč 
0,300*0,300*13,151-3,14*(0,075*0,075)*13,151=0,951 [B] 
Celkem 
A+B=1,737 [C]</t>
  </si>
  <si>
    <t>Dehetná 
2*3,14*0,075*10,860*1,15=5,882 [A] 
Holubeč 
2*3,14*0,075*13,151*1,15=7,123 [B] 
Celkem 
A+B=13,005 [C]</t>
  </si>
  <si>
    <t>22695R</t>
  </si>
  <si>
    <t>ZÁPOROVÉ PAŽENÍ DOČASNÉ (PLOCHA)</t>
  </si>
  <si>
    <t>Osazení kompletního pažení bez ohledu na druh, jeho opotřebení a odstranění 
- počítáno z viditelné plochy pažení</t>
  </si>
  <si>
    <t>10,000*2,500=25,000 [A]</t>
  </si>
  <si>
    <t>28999</t>
  </si>
  <si>
    <t>OPLÁŠTĚNÍ (ZPEVNĚNÍ) Z FÓLIE</t>
  </si>
  <si>
    <t>Těsnící vrstva 
- PE folie</t>
  </si>
  <si>
    <t>Dehetná 
(141,302celkem výkop přechodové oblasti-4,635podkladní beton pod drenáž-17,132ochranný zásyp drenážní)/100*5,477%(podíl vyjádřený z plochy podélného řezu)*2vrstvy/0,300tloušťka=43,646 [A] 
Holubeč 
(279,764celkem výkop přechodové oblasti-5,612podkladní beton pod drenáž-18,828ochranný zásyp drenážní)/100*4,267%(podíl vyjádřený z plochy podélného řezu)*2vrstvy/0,300tloušťka=72,631 [B] 
Celkem 
A+B=116,277 [C]</t>
  </si>
  <si>
    <t>Svislé konstrukce</t>
  </si>
  <si>
    <t>317325</t>
  </si>
  <si>
    <t>ŘÍMSY ZE ŽELEZOBETONU DO C30/37</t>
  </si>
  <si>
    <t>Železobetonové monolitické římsy z betonu C30/37 - XF4,XD3,XC4 
- vč. kotvení říms pomocí ok výztuže vytažených z boku horní desky rámu, na křídlech a opěrné zdi povrchu svisle vytažena kotevní oka 
- vč. dilatační spáry s těsněním dle VL 4 402.21 – Těsnění dilatačních spár říms</t>
  </si>
  <si>
    <t>(0,800*0,250+0,250*0,440)*12,895=3,997 [A] 
(0,800*0,250+0,250*0,360)*21,940=6,363 [B] 
A+B=10,360 [C]</t>
  </si>
  <si>
    <t>317365</t>
  </si>
  <si>
    <t>VÝZTUŽ ŘÍMS Z OCELI 10505, B500B</t>
  </si>
  <si>
    <t>Odhad 160 kg/m3</t>
  </si>
  <si>
    <t>10,360*0,160=1,658 [A]</t>
  </si>
  <si>
    <t>327325</t>
  </si>
  <si>
    <t>ZDI OPĚRNÉ, ZÁRUBNÍ, NÁBŘEŽNÍ ZE ŽELEZOVÉHO BETONU DO C30/37</t>
  </si>
  <si>
    <t>Opěrná zeď z monolitického železobetonu 
- C 30/37 – XF2, XD1, XC2 
- vč. nátěrů ALP+2xALN, dilatací, bednění, detailů atd. (kompletní provedení dodávek a prací v tomto soupisu jinde neuvedených dle požadavků projektu, předpisů, norem a jiných nařízení)</t>
  </si>
  <si>
    <t>Samostatná opěrná zeď na výtokové straně 
Dehetná 
0,350*((2,600+2,394)/2)*5,300+2,000*0,500*5,300=9,932 [A]</t>
  </si>
  <si>
    <t>327365</t>
  </si>
  <si>
    <t>VÝZTUŽ ZDÍ OPĚRNÝCH, ZÁRUBNÍCH, NÁBŘEŽNÍCH Z OCELI 10505, B500B</t>
  </si>
  <si>
    <t>Odhad 180 kg/m3</t>
  </si>
  <si>
    <t>9,932*0,180=1,788 [A]</t>
  </si>
  <si>
    <t>333325</t>
  </si>
  <si>
    <t>MOSTNÍ OPĚRY A KŘÍDLA ZE ŽELEZOVÉHO BETONU DO C30/37</t>
  </si>
  <si>
    <t>Křídla z monolitického železobetonu 
- C 30/37 – XF2, XD1, XC2 
- vč. nátěrů ALP+2xALN, ochrany geotextilií, dilatací, bednění, detailů atd. (kompletní provedení dodávek a prací v tomto soupisu jinde neuvedených dle požadavků projektu, předpisů, norem a jiných nařízení) 
- na líci jednoho mostního křídel na viditelném místě vyznačen letopočet výstavby mostu a logo zhotovitele otiskem matrice do betonu</t>
  </si>
  <si>
    <t>Samostatná rovnoběžná křídla na výtokové straně 
Dehetná 
0,500*((3,010+2,851)/2)*3,370+2,000*0,500*3,370=8,308 [A] 
Holubeč 
0,500*((3,406+3,497)/2)*4,000+2,000*0,500*4,000=10,903 [B] 
Zavěšená křídla na vtokové straně 
Dehetná 
0,500*((3,057+0,800)/2)*((3,027+3,203)/2)=3,004 [C] 
Holubeč 
0,500*((3,333+0,800)/2)*((2,148+1,751)/2)=2,014 [D] 
Celkem 
A+B+C+D=24,229 [E]</t>
  </si>
  <si>
    <t>333365</t>
  </si>
  <si>
    <t>VÝZTUŽ MOSTNÍCH OPĚR A KŘÍDEL Z OCELI 10505, B500B</t>
  </si>
  <si>
    <t>24,229*0,180=4,361 [A]</t>
  </si>
  <si>
    <t>389325</t>
  </si>
  <si>
    <t>MOSTNÍ RÁMOVÉ KONSTRUKCE ZE ŽELEZOBETONU C30/37</t>
  </si>
  <si>
    <t>Uzavřená rámová konstrukce z monolitického železobetonu 
- horní deska C 30/37 – XF2, XD1, XC2 
- svislé stěny a základová deska C 30/37 – XF2, XD1, XC2, XA2 
- vč. nátěrů ALP+2xALN, dilatací, bednění, detailů atd. (kompletní provedení dodávek a prací v tomto soupisu jinde neuvedených dle požadavků projektu, předpisů, norem a jiných nařízení)</t>
  </si>
  <si>
    <t>Deska (základ) 
8,426*10,450*0,500=44,026 [A] 
Dřík (stěny) 
0,700*((12,020+12,190)/2)*2,382+0,700*((14,198+14,257+13,774)/3)*2,648=46,276 [B] 
Deska (horní) 
8,426*10,450*0,500=44,026 [C] 
0,150*0,150/2*10,450*2=0,235 [D] 
0,200*0,200/2*10,450*2*-1=-0,418 [E] 
0,500*0,200/2*8,426*2*-1=-0,843 [F] 
C+D+E+F=43,000 [G] 
Celkem 
A+B+G=133,302 [H]</t>
  </si>
  <si>
    <t>389365</t>
  </si>
  <si>
    <t>VÝZTUŽ MOSTNÍ RÁMOVÉ KONSTRUKCE Z OCELI 10505, B500B</t>
  </si>
  <si>
    <t>133,302*0,180=23,994 [A]</t>
  </si>
  <si>
    <t>451311</t>
  </si>
  <si>
    <t>DRE</t>
  </si>
  <si>
    <t>PODKL A VÝPLŇ VRSTVY Z PROST BET DO C8/10</t>
  </si>
  <si>
    <t>Podkladní beton pod drenáž za opěrou 
C 8/10n</t>
  </si>
  <si>
    <t>Dehetná 
0,250*1,707*10,860=4,635 [A] 
Holubeč 
0,250*1,707*13,151=5,612 [B] 
Celkem 
A+B=10,247 [C]</t>
  </si>
  <si>
    <t>451312</t>
  </si>
  <si>
    <t>PODKLADNÍ A VÝPLŇOVÉ VRSTVY Z PROSTÉHO BETONU C12/15</t>
  </si>
  <si>
    <t>Podkladní beton C 12/15 - X0 tl. 150 mm 
- pod NK</t>
  </si>
  <si>
    <t>9,426*(((0,500+7,922+0,500)+(0,500+8,878+0,500))/2)*0,150=13,291 [A]</t>
  </si>
  <si>
    <t>BLK</t>
  </si>
  <si>
    <t>Betonového lože C 16/20n-XF1 tl. min. 200 mm  
- pod dlažbu z lomového kamene 
- koryto potoka pod mostem a navazující svahové kužele</t>
  </si>
  <si>
    <t>V rámu 
3,887m2 (z podélného řezu)*10,450=40,619 [A] 
Návodní 
56,157m2 (z půdorysu)*0,200*1,2koeficient množství=13,478 [B] 
Povodní 
28,416m2 (z půdorysu)*0,200*1,2koeficient množství=6,820 [C] 
Celkem 
A+B+C=60,917 [D]</t>
  </si>
  <si>
    <t>PKŘ</t>
  </si>
  <si>
    <t>Betonového lože C 16/20n-XF1 tl. min. 200 mm  
- pod dlažbu z lomového kamene 
- pod pod kamenou dlažbou u přechodů konců říms</t>
  </si>
  <si>
    <t>(0,800*2,500+0,800*2,000+1,723m2*1,2+0,800*2,500)*0,200=1,534 [A]</t>
  </si>
  <si>
    <t>Podkladní štěrkopísek tl. min. 100 mm 
- pod betonové lože pod kamenou dlažbou mimo rám</t>
  </si>
  <si>
    <t>Návodní 
56,157m2 (z půdorysu)*0,100*1,2koeficient množství=6,739 [A] 
Povodní 
28,416m2 (z půdorysu)*0,100*1,2koeficient množství=3,410 [B] 
Celkem 
A+B=10,149 [C]</t>
  </si>
  <si>
    <t>Podkladní štěrkopísek tl. min. 100 mm 
- pod betonové lože pod kamenou dlažbou u přechodů konců říms</t>
  </si>
  <si>
    <t>(0,800*2,500+0,800*2,000+1,723m2*1,2+0,800*2,500)*0,100=0,767 [A]</t>
  </si>
  <si>
    <t>458523</t>
  </si>
  <si>
    <t>VÝPLŇ ZA OPĚRAMI A ZDMI Z KAMENIVA DRCENÉHO, INDEX ZHUTNĚNÍ ID DO 0,9</t>
  </si>
  <si>
    <t>Ochranný zásyp z nenamrzavého materiálu, např. štěrkodrti 0/32 třídy A dle ČSN EN 13285 s hutněním na Id=0,85 po vrstvách max. tl. 300 mm dle tab. 1 v ČSN 73 6244, příl. A 
- podél rubové strany dříků a křídel nad těsnící vrstvou</t>
  </si>
  <si>
    <t>Dehetná 
(0,600*1,360-0,058)*(5,300+0,020+3,370+0,024+10,860+3,027)=17,132 [A] 
Holubeč 
(0,600*1,721-0,058)*(4,000+0,020+13,151+2,148)=18,828 [B] 
Celkem 
A+B=35,960 [C]</t>
  </si>
  <si>
    <t>458573</t>
  </si>
  <si>
    <t>VÝPLŇ ZA OPĚRAMI A ZDMI Z KAMENIVA TĚŽENÉHO, INDEX ZHUTNĚNÍ ID DO 0,9</t>
  </si>
  <si>
    <t>Zásyp přechodové oblasti „zeminou vhodnou“ nebo „zeminou podmínečně vhodnou“ do násypu dle ČSN 73 6133 
- nad těsnící folií 
- hutnění na Id=0,85 až 0,9, resp. D=100 % PS po vrstvách max. tl. 300 mm dle tab. 1 v ČSN 73 6244, příl. A</t>
  </si>
  <si>
    <t>Dehetná 
(141,302celkem výkop přechodové oblasti-4,635podkladní beton pod drenáž-17,132ochranný zásyp drenážní)/100*51,365%(podíl vyjádřený z plochy podélného řezu)=61,399 [A] 
Holubeč 
(279,764celkem výkop přechodové oblasti-5,612podkladní beton pod drenáž-18,828ochranný zásyp drenážní)/100*61,898%(podíl vyjádřený z plochy podélného řezu)=158,040 [B] 
Celkem 
A+B=219,439 [C]</t>
  </si>
  <si>
    <t>Dlažba z lomového kamene (kamenivo tř. I dle ČSN 72 1860) tl. 200 mm 
- koryto potoka pod mostem a navazující svahové kužele 
- spáry v dlažbě a mezi obrubníky z MC 25 XF3 
- spáry zatřeny do výšky max. 35 mm pod horní líc kamene -„přírodní plochy“ (tzv. Naturstein)</t>
  </si>
  <si>
    <t>V rámu 
6,939m (z podélného řezu)*10,450*0,200=14,503 [A] 
Návodní 
56,157m2 (z půdorysu)*0,200*1,2koeficient množství=13,478 [B] 
Povodní 
28,416m2 (z půdorysu)*0,200*1,2koeficient množství=6,820 [C] 
Celkem 
A+B+C=34,801 [D]</t>
  </si>
  <si>
    <t>Dlažba z lomového kamene (kamenivo tř. I dle ČSN 72 1860) tl. 200 mm 
- u přechodů konců říms 
- spáry v dlažbě a mezi obrubníky z MC 25 XF3 
- spáry zatřeny do výšky max. 35 mm pod horní líc kamene -„přírodní plochy“ (tzv. Naturstein)</t>
  </si>
  <si>
    <t>466922</t>
  </si>
  <si>
    <t>DLAŽBY VEGETAČNÍ Z BETONOVÝCH DLAŽDIC NA MC</t>
  </si>
  <si>
    <t>Zpevnění zatravňovací dlažbou  
- břeh potoka na výtokové straně směr Holubeč</t>
  </si>
  <si>
    <t>40,198m2*1,2=48,238 [A]</t>
  </si>
  <si>
    <t>Betonový prah 400 x 700 mm z betonu min. C 25/30n–XF3 
- ukončení dlažeb koryta a svahových kuželů</t>
  </si>
  <si>
    <t>561431</t>
  </si>
  <si>
    <t>KAMENIVO ZPEVNĚNÉ CEMENTEM TŘ. I TL. DO 150MM</t>
  </si>
  <si>
    <t>Předpolí mostu 
- směs zpevněná cementem SC C /8/10 130 mm</t>
  </si>
  <si>
    <t>9,450*(5,000+4,300)=87,885 [A]</t>
  </si>
  <si>
    <t>Předpolí mostu 
- štěrkodrť ŠD 0-32 220mm</t>
  </si>
  <si>
    <t>9,450*(4,850+4,150)=85,050 [A]</t>
  </si>
  <si>
    <t>Předpolí mostu 
- postřik infiltrační</t>
  </si>
  <si>
    <t>Most 
- spojovací postřik: PS-EP 0,35 kg/m2</t>
  </si>
  <si>
    <t>8,426*9,450=79,626 [A]</t>
  </si>
  <si>
    <t>57</t>
  </si>
  <si>
    <t>Předpolí mostu 
spojovací postřik 0,3 kg/m2</t>
  </si>
  <si>
    <t>9,450*(5,150+4,500)*2=182,385 [A]</t>
  </si>
  <si>
    <t>58</t>
  </si>
  <si>
    <t>Most 
- ochranná vrstva: ACO 11 + asfaltový beton střednězrnný modif. 40 mm</t>
  </si>
  <si>
    <t>59</t>
  </si>
  <si>
    <t>A.1</t>
  </si>
  <si>
    <t>Most 
- obrusná vrstva: ACO 11 + asfaltový beton střednězrnný modif. 40 mm</t>
  </si>
  <si>
    <t>60</t>
  </si>
  <si>
    <t>Předpolí mostu 
- asfaltový beton střednězrnný ACO 11+  40 mm</t>
  </si>
  <si>
    <t>9,450*(5,150+4,500)=91,193 [A]</t>
  </si>
  <si>
    <t>61</t>
  </si>
  <si>
    <t>Předpolí mostu 
- asfaltový beton hrubozrnný ACL 16+ 60 mm</t>
  </si>
  <si>
    <t>62</t>
  </si>
  <si>
    <t>Předpolí mostu 
- obalované kamenivo ACP 22+ 50 mm</t>
  </si>
  <si>
    <t>9,450*(5,150+4,500)*0,050=4,560 [A]</t>
  </si>
  <si>
    <t>Přidružená stavební výroba</t>
  </si>
  <si>
    <t>63</t>
  </si>
  <si>
    <t>711452</t>
  </si>
  <si>
    <t>IZOLACE MOSTOVEK POD VOZOVKOU ASFALTOVÝMI PÁSY S PEČETÍCÍ VRSTVOU</t>
  </si>
  <si>
    <t>Vč. přesahů 
- celoplošná izolace: natavované asfaltové izolační pásy 5 mm  
- pečetící vrstva: epoxidový nátěr</t>
  </si>
  <si>
    <t>10,170*10,450=106,277 [A]</t>
  </si>
  <si>
    <t>64</t>
  </si>
  <si>
    <t>711502</t>
  </si>
  <si>
    <t>OCHRANA IZOLACE NA POVRCHU ASFALTOVÝMI PÁSY</t>
  </si>
  <si>
    <t>Ochrana izolace pod římsami</t>
  </si>
  <si>
    <t>(7,922+8,878)*(0,300+0,800+0,300)=23,520 [A]</t>
  </si>
  <si>
    <t>65</t>
  </si>
  <si>
    <t>78382</t>
  </si>
  <si>
    <t>NÁTĚRY BETON KONSTR TYP S2 (OS-B)</t>
  </si>
  <si>
    <t>Kraje NK</t>
  </si>
  <si>
    <t>(7,922+8,878)*(0,550+0,150)=11,760 [A]</t>
  </si>
  <si>
    <t>66</t>
  </si>
  <si>
    <t>78383</t>
  </si>
  <si>
    <t>NÁTĚRY BETON KONSTR TYP S4 (OS-C)</t>
  </si>
  <si>
    <t>Římsy</t>
  </si>
  <si>
    <t>(0,150+0,150)*(12,895+21,940)=10,451 [A]</t>
  </si>
  <si>
    <t>67</t>
  </si>
  <si>
    <t>2,200=2,200 [A]</t>
  </si>
  <si>
    <t>68</t>
  </si>
  <si>
    <t>87533</t>
  </si>
  <si>
    <t>POTRUBÍ DREN Z TRUB PLAST DN DO 150MM</t>
  </si>
  <si>
    <t>Vyvedení drenáže plnou trubkou HDPE DN 150 skrz křídla s odkapem na odlážděné svahy podél křídel 
- kompletní provedení vč. vyvedení, ukončení, opracování prostupů apod.</t>
  </si>
  <si>
    <t>Dehetná 
1,500*2=3,000 [A] 
Holubeč 
1,500*2=3,000 [B] 
Celkem 
A+B=6,000 [C]</t>
  </si>
  <si>
    <t>69</t>
  </si>
  <si>
    <t>875332</t>
  </si>
  <si>
    <t>POTRUBÍ DREN Z TRUB PLAST DN DO 150MM DĚROVANÝCH</t>
  </si>
  <si>
    <t>Prostor za rubem dříků rámu odvodněn děrovanou drenážní trubkou HDPE DN 150 mm  
- kompletní provedení</t>
  </si>
  <si>
    <t>Dehetná 
12,020=12,020 [A] 
Holubeč 
14,650=14,650 [B] 
Celkem 
A+B=26,670 [C]</t>
  </si>
  <si>
    <t>70</t>
  </si>
  <si>
    <t>Silniční vpusť (uliční vpusť) provedena v sestavě: 
- Mříž litinová rovná 500x500mm pro uliční vpusti D400 (dle ČSN EN 124) 
- Rám celolitinový pro uliční vpusti třídy D400 (dle ČSN EN 124) 
- Těleso uliční vpusti bude provedeno z betonových prvků DN500 
- Do uliční vpusti osazen koš na splaveniny typu A4 z pozinkovaného plechu 
- výkopy součástí pol. č. (značka) : 131738</t>
  </si>
  <si>
    <t>71</t>
  </si>
  <si>
    <t>72</t>
  </si>
  <si>
    <t>9112B1</t>
  </si>
  <si>
    <t>ZÁBRADLÍ MOSTNÍ SE SVISLOU VÝPLNÍ - DODÁVKA A MONTÁŽ</t>
  </si>
  <si>
    <t>13,100+21,700=34,800 [A]</t>
  </si>
  <si>
    <t>73</t>
  </si>
  <si>
    <t>9112B3</t>
  </si>
  <si>
    <t>ZÁBRADLÍ MOSTNÍ SE SVISLOU VÝPLNÍ - DEMONTÁŽ S PŘESUNEM</t>
  </si>
  <si>
    <t>Demontáž původního mostního zábradlí 
- vč. odvozu, uložení a likvidace (kovošrot) ... výzisk náleží objednateli</t>
  </si>
  <si>
    <t>6,350+6,460=12,810 [A]</t>
  </si>
  <si>
    <t>74</t>
  </si>
  <si>
    <t>Z11e+Z11f (na mostě) : modré 
1*4=4,000 [A]</t>
  </si>
  <si>
    <t>75</t>
  </si>
  <si>
    <t>91345</t>
  </si>
  <si>
    <t>ČMZ</t>
  </si>
  <si>
    <t>NIVELAČNÍ ZNAČKY KOVOVÉ</t>
  </si>
  <si>
    <t>Čepové měřičské značky (nivelační značky) podle ČSN ISO 4463-2 pro měření deformací během výstavby a provozu mostu 
- ve svislých dřících rámu (v čele) 
- nerezovém provedení</t>
  </si>
  <si>
    <t>1+1=2,000 [A]</t>
  </si>
  <si>
    <t>76</t>
  </si>
  <si>
    <t>HNZ</t>
  </si>
  <si>
    <t>Hřebové nivelační značky v nerezovém provedení 
 - v římsách  
- měřičské značky podle ČSN ISO 4463-2 pro měření deformací během výstavby a provozu mostu</t>
  </si>
  <si>
    <t>3+3=6,000 [A]</t>
  </si>
  <si>
    <t>77</t>
  </si>
  <si>
    <t>91345R</t>
  </si>
  <si>
    <t>MANIPULACE S VÝŠKOVÝM FIXAČNÍM BODEM STÁTNÍ NIVELACE</t>
  </si>
  <si>
    <t>Výškový fixační bod státní nivelace č. Z12a3-28.1 z nivelačního pořadu Z12a3 Bor-Hostouň 
- zrušení nebo přeložení na jiné místo nebo na novou římsu</t>
  </si>
  <si>
    <t>78</t>
  </si>
  <si>
    <t>914132</t>
  </si>
  <si>
    <t>DOPRAVNÍ ZNAČKY ZÁKLADNÍ VELIKOSTI OCELOVÉ FÓLIE TŘ 2 - MONTÁŽ S PŘEMÍSTĚNÍM</t>
  </si>
  <si>
    <t>Evidenční číslo mostu 
- zpětná montáž na sloupek</t>
  </si>
  <si>
    <t>79</t>
  </si>
  <si>
    <t>914133</t>
  </si>
  <si>
    <t>DOPRAVNÍ ZNAČKY ZÁKLADNÍ VELIKOSTI OCELOVÉ FÓLIE TŘ 2 - DEMONTÁŽ</t>
  </si>
  <si>
    <t>Evidenční číslo mostu 
- vč. uskladnění pro zpětnou montáž na sloupek</t>
  </si>
  <si>
    <t>80</t>
  </si>
  <si>
    <t>DMT</t>
  </si>
  <si>
    <t>Demontáž původních značek  
- vč. odvozu, uložení a likvidace (kovošrot) ... výzisk náleží objednateli</t>
  </si>
  <si>
    <t>2+2=4,000 [A]</t>
  </si>
  <si>
    <t>81</t>
  </si>
  <si>
    <t>Demontáž původních sloupků  
- vč. odvozu, uložení a likvidace (kovošrot) ... výzisk náleží objednateli 
- vč. odstranění bet. základu, jeho odvozu a uložení</t>
  </si>
  <si>
    <t>82</t>
  </si>
  <si>
    <t>Pro evidenční číslo mostu 
1+1=2,000 [A]</t>
  </si>
  <si>
    <t>83</t>
  </si>
  <si>
    <t>917223</t>
  </si>
  <si>
    <t>SILNIČNÍ A CHODNÍKOVÉ OBRUBY Z BETONOVÝCH OBRUBNÍKŮ ŠÍŘ 100MM</t>
  </si>
  <si>
    <t>- provedení XF4 
- malta spár MC25 XF3</t>
  </si>
  <si>
    <t>Ukončení kamenné dlažby v úrovni konců křídel 
(5,067+1,925+0,500+3,860+7,015+6,629+0,504)*1,2=30,600 [A] 
Ukončení kamenné dlažby na koncích říms 
0,800+2,500+0,993+1,139*1,2+2,000+0,800+0,803*1,2+1,983*1,2+1,200*1,2+0,800+2,500=16,543 [B] 
Celkem 
A+B=47,143 [C]</t>
  </si>
  <si>
    <t>84</t>
  </si>
  <si>
    <t>917224</t>
  </si>
  <si>
    <t>SILNIČNÍ A CHODNÍKOVÉ OBRUBY Z BETONOVÝCH OBRUBNÍKŮ ŠÍŘ 150MM</t>
  </si>
  <si>
    <t>Ukončení kamenné dlažby na koncích říms 
2,500+2,000+2,500=7,000 [A]</t>
  </si>
  <si>
    <t>85</t>
  </si>
  <si>
    <t>9,450*2=18,900 [A]</t>
  </si>
  <si>
    <t>86</t>
  </si>
  <si>
    <t>Pro dilatace v komunikaci a těsnění spar u říms a obrubníků</t>
  </si>
  <si>
    <t>9,450*2+2,000+21,940*2+2,500+2,500+12,895*2=95,570 [A]</t>
  </si>
  <si>
    <t>87</t>
  </si>
  <si>
    <t>93135</t>
  </si>
  <si>
    <t>TĚSNĚNÍ DILATAČ SPAR PRYŽ PÁSKOU NEBO KRUH PROFILEM</t>
  </si>
  <si>
    <t>Pro dilatace a těsnění spar u říms</t>
  </si>
  <si>
    <t>21,940+12,895=34,835 [A]</t>
  </si>
  <si>
    <t>88</t>
  </si>
  <si>
    <t>966138</t>
  </si>
  <si>
    <t>BOURÁNÍ KONSTRUKCÍ Z KAMENE NA MC S ODVOZEM DO 20KM</t>
  </si>
  <si>
    <t>Klenbová nosná konstrukce vč. křídel - komplet 
- odhad</t>
  </si>
  <si>
    <t>Klenbová nosná konstrukce  
6,500*3,883*7,900-3,14*(2,0000*2,0000)/2*7,900=149,780 [A] 
Křídla 
0,400*3,600*3,883/2+0,500*2,750*3,883/2+0,400*2,064*3,883/2+0,425*3,021*3,883/2=9,561 [B] 
Celkem 
A+B=159,341 [C]</t>
  </si>
  <si>
    <t>89</t>
  </si>
  <si>
    <t>966168</t>
  </si>
  <si>
    <t>BOURÁNÍ KONSTRUKCÍ ZE ŽELEZOBETONU S ODVOZEM DO 20KM</t>
  </si>
  <si>
    <t>Římsy - komplet 
- odhad</t>
  </si>
  <si>
    <t>0,460*0,150*6,500+0,660*0,300*6,500=1,736 [A]</t>
  </si>
  <si>
    <t>90</t>
  </si>
  <si>
    <t>97817</t>
  </si>
  <si>
    <t>ODSTRANĚNÍ MOSTNÍ IZOLACE</t>
  </si>
  <si>
    <t>6,500*7,900=51,350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</si>
</sst>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108</v>
      </c>
      <c r="B11" s="19" t="s">
        <v>109</v>
      </c>
      <c r="C11" s="20">
        <f>'SO 101_SO 101'!I3</f>
      </c>
      <c r="D11" s="20">
        <f>'SO 101_SO 101'!O2</f>
      </c>
      <c r="E11" s="20">
        <f>C11+D11</f>
      </c>
    </row>
    <row r="12" spans="1:5" ht="12.75" customHeight="1">
      <c r="A12" s="19" t="s">
        <v>368</v>
      </c>
      <c r="B12" s="19" t="s">
        <v>369</v>
      </c>
      <c r="C12" s="20">
        <f>'SO 110_SO 110'!I3</f>
      </c>
      <c r="D12" s="20">
        <f>'SO 110_SO 110'!O2</f>
      </c>
      <c r="E12" s="20">
        <f>C12+D12</f>
      </c>
    </row>
    <row r="13" spans="1:5" ht="12.75" customHeight="1">
      <c r="A13" s="19" t="s">
        <v>373</v>
      </c>
      <c r="B13" s="19" t="s">
        <v>374</v>
      </c>
      <c r="C13" s="20">
        <f>'SO 201_SO 201'!I3</f>
      </c>
      <c r="D13" s="20">
        <f>'SO 201_SO 201'!O2</f>
      </c>
      <c r="E13" s="20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0+I10+I13+I16+I19+I22+I25+I28+I31+I34+I37+I40+I43+I46+I49+I52</f>
      </c>
      <c r="R9">
        <f>0+O10+O13+O16+O19+O22+O25+O28+O31+O34+O37+O40+O43+O46+O49+O52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78.5">
      <c r="A11" s="34" t="s">
        <v>52</v>
      </c>
      <c r="E11" s="35" t="s">
        <v>53</v>
      </c>
    </row>
    <row r="12" spans="1:5" ht="12.75">
      <c r="A12" s="38" t="s">
        <v>54</v>
      </c>
      <c r="E12" s="37" t="s">
        <v>55</v>
      </c>
    </row>
    <row r="13" spans="1:16" ht="12.75">
      <c r="A13" s="24" t="s">
        <v>47</v>
      </c>
      <c r="B13" s="29" t="s">
        <v>27</v>
      </c>
      <c r="C13" s="29" t="s">
        <v>56</v>
      </c>
      <c r="D13" s="24" t="s">
        <v>49</v>
      </c>
      <c r="E13" s="30" t="s">
        <v>57</v>
      </c>
      <c r="F13" s="31" t="s">
        <v>51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7.5">
      <c r="A14" s="34" t="s">
        <v>52</v>
      </c>
      <c r="E14" s="35" t="s">
        <v>58</v>
      </c>
    </row>
    <row r="15" spans="1:5" ht="12.75">
      <c r="A15" s="38" t="s">
        <v>54</v>
      </c>
      <c r="E15" s="37" t="s">
        <v>55</v>
      </c>
    </row>
    <row r="16" spans="1:16" ht="12.75">
      <c r="A16" s="24" t="s">
        <v>47</v>
      </c>
      <c r="B16" s="29" t="s">
        <v>26</v>
      </c>
      <c r="C16" s="29" t="s">
        <v>59</v>
      </c>
      <c r="D16" s="24" t="s">
        <v>49</v>
      </c>
      <c r="E16" s="30" t="s">
        <v>60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61</v>
      </c>
    </row>
    <row r="18" spans="1:5" ht="12.75">
      <c r="A18" s="38" t="s">
        <v>54</v>
      </c>
      <c r="E18" s="37" t="s">
        <v>55</v>
      </c>
    </row>
    <row r="19" spans="1:16" ht="12.75">
      <c r="A19" s="24" t="s">
        <v>47</v>
      </c>
      <c r="B19" s="29" t="s">
        <v>35</v>
      </c>
      <c r="C19" s="29" t="s">
        <v>62</v>
      </c>
      <c r="D19" s="24" t="s">
        <v>49</v>
      </c>
      <c r="E19" s="30" t="s">
        <v>63</v>
      </c>
      <c r="F19" s="31" t="s">
        <v>51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38.25">
      <c r="A20" s="34" t="s">
        <v>52</v>
      </c>
      <c r="E20" s="35" t="s">
        <v>64</v>
      </c>
    </row>
    <row r="21" spans="1:5" ht="12.75">
      <c r="A21" s="38" t="s">
        <v>54</v>
      </c>
      <c r="E21" s="37" t="s">
        <v>55</v>
      </c>
    </row>
    <row r="22" spans="1:16" ht="12.75">
      <c r="A22" s="24" t="s">
        <v>47</v>
      </c>
      <c r="B22" s="29" t="s">
        <v>37</v>
      </c>
      <c r="C22" s="29" t="s">
        <v>65</v>
      </c>
      <c r="D22" s="24" t="s">
        <v>49</v>
      </c>
      <c r="E22" s="30" t="s">
        <v>66</v>
      </c>
      <c r="F22" s="31" t="s">
        <v>51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51">
      <c r="A23" s="34" t="s">
        <v>52</v>
      </c>
      <c r="E23" s="35" t="s">
        <v>67</v>
      </c>
    </row>
    <row r="24" spans="1:5" ht="12.75">
      <c r="A24" s="38" t="s">
        <v>54</v>
      </c>
      <c r="E24" s="37" t="s">
        <v>55</v>
      </c>
    </row>
    <row r="25" spans="1:16" ht="12.75">
      <c r="A25" s="24" t="s">
        <v>47</v>
      </c>
      <c r="B25" s="29" t="s">
        <v>39</v>
      </c>
      <c r="C25" s="29" t="s">
        <v>68</v>
      </c>
      <c r="D25" s="24" t="s">
        <v>49</v>
      </c>
      <c r="E25" s="30" t="s">
        <v>69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70</v>
      </c>
    </row>
    <row r="27" spans="1:5" ht="12.75">
      <c r="A27" s="38" t="s">
        <v>54</v>
      </c>
      <c r="E27" s="37" t="s">
        <v>55</v>
      </c>
    </row>
    <row r="28" spans="1:16" ht="12.75">
      <c r="A28" s="24" t="s">
        <v>47</v>
      </c>
      <c r="B28" s="29" t="s">
        <v>71</v>
      </c>
      <c r="C28" s="29" t="s">
        <v>72</v>
      </c>
      <c r="D28" s="24" t="s">
        <v>49</v>
      </c>
      <c r="E28" s="30" t="s">
        <v>73</v>
      </c>
      <c r="F28" s="31" t="s">
        <v>74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25.5">
      <c r="A29" s="34" t="s">
        <v>52</v>
      </c>
      <c r="E29" s="35" t="s">
        <v>75</v>
      </c>
    </row>
    <row r="30" spans="1:5" ht="12.75">
      <c r="A30" s="38" t="s">
        <v>54</v>
      </c>
      <c r="E30" s="37" t="s">
        <v>55</v>
      </c>
    </row>
    <row r="31" spans="1:16" ht="12.75">
      <c r="A31" s="24" t="s">
        <v>47</v>
      </c>
      <c r="B31" s="29" t="s">
        <v>76</v>
      </c>
      <c r="C31" s="29" t="s">
        <v>77</v>
      </c>
      <c r="D31" s="24" t="s">
        <v>49</v>
      </c>
      <c r="E31" s="30" t="s">
        <v>78</v>
      </c>
      <c r="F31" s="31" t="s">
        <v>51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79</v>
      </c>
    </row>
    <row r="33" spans="1:5" ht="12.75">
      <c r="A33" s="38" t="s">
        <v>54</v>
      </c>
      <c r="E33" s="37" t="s">
        <v>55</v>
      </c>
    </row>
    <row r="34" spans="1:16" ht="12.75">
      <c r="A34" s="24" t="s">
        <v>47</v>
      </c>
      <c r="B34" s="29" t="s">
        <v>42</v>
      </c>
      <c r="C34" s="29" t="s">
        <v>80</v>
      </c>
      <c r="D34" s="24" t="s">
        <v>49</v>
      </c>
      <c r="E34" s="30" t="s">
        <v>81</v>
      </c>
      <c r="F34" s="31" t="s">
        <v>51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25.5">
      <c r="A35" s="34" t="s">
        <v>52</v>
      </c>
      <c r="E35" s="35" t="s">
        <v>82</v>
      </c>
    </row>
    <row r="36" spans="1:5" ht="12.75">
      <c r="A36" s="38" t="s">
        <v>54</v>
      </c>
      <c r="E36" s="37" t="s">
        <v>55</v>
      </c>
    </row>
    <row r="37" spans="1:16" ht="12.75">
      <c r="A37" s="24" t="s">
        <v>47</v>
      </c>
      <c r="B37" s="29" t="s">
        <v>44</v>
      </c>
      <c r="C37" s="29" t="s">
        <v>83</v>
      </c>
      <c r="D37" s="24" t="s">
        <v>49</v>
      </c>
      <c r="E37" s="30" t="s">
        <v>84</v>
      </c>
      <c r="F37" s="31" t="s">
        <v>51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85</v>
      </c>
    </row>
    <row r="39" spans="1:5" ht="12.75">
      <c r="A39" s="38" t="s">
        <v>54</v>
      </c>
      <c r="E39" s="37" t="s">
        <v>55</v>
      </c>
    </row>
    <row r="40" spans="1:16" ht="12.75">
      <c r="A40" s="24" t="s">
        <v>47</v>
      </c>
      <c r="B40" s="29" t="s">
        <v>86</v>
      </c>
      <c r="C40" s="29" t="s">
        <v>87</v>
      </c>
      <c r="D40" s="24" t="s">
        <v>49</v>
      </c>
      <c r="E40" s="30" t="s">
        <v>88</v>
      </c>
      <c r="F40" s="31" t="s">
        <v>51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89</v>
      </c>
    </row>
    <row r="42" spans="1:5" ht="12.75">
      <c r="A42" s="38" t="s">
        <v>54</v>
      </c>
      <c r="E42" s="37" t="s">
        <v>55</v>
      </c>
    </row>
    <row r="43" spans="1:16" ht="12.75">
      <c r="A43" s="24" t="s">
        <v>47</v>
      </c>
      <c r="B43" s="29" t="s">
        <v>90</v>
      </c>
      <c r="C43" s="29" t="s">
        <v>91</v>
      </c>
      <c r="D43" s="24" t="s">
        <v>49</v>
      </c>
      <c r="E43" s="30" t="s">
        <v>92</v>
      </c>
      <c r="F43" s="31" t="s">
        <v>93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38.25">
      <c r="A44" s="34" t="s">
        <v>52</v>
      </c>
      <c r="E44" s="35" t="s">
        <v>94</v>
      </c>
    </row>
    <row r="45" spans="1:5" ht="12.75">
      <c r="A45" s="38" t="s">
        <v>54</v>
      </c>
      <c r="E45" s="37" t="s">
        <v>55</v>
      </c>
    </row>
    <row r="46" spans="1:16" ht="12.75">
      <c r="A46" s="24" t="s">
        <v>47</v>
      </c>
      <c r="B46" s="29" t="s">
        <v>95</v>
      </c>
      <c r="C46" s="29" t="s">
        <v>96</v>
      </c>
      <c r="D46" s="24" t="s">
        <v>49</v>
      </c>
      <c r="E46" s="30" t="s">
        <v>97</v>
      </c>
      <c r="F46" s="31" t="s">
        <v>51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27</v>
      </c>
    </row>
    <row r="47" spans="1:5" ht="12.75">
      <c r="A47" s="34" t="s">
        <v>52</v>
      </c>
      <c r="E47" s="35" t="s">
        <v>98</v>
      </c>
    </row>
    <row r="48" spans="1:5" ht="12.75">
      <c r="A48" s="38" t="s">
        <v>54</v>
      </c>
      <c r="E48" s="37" t="s">
        <v>55</v>
      </c>
    </row>
    <row r="49" spans="1:16" ht="12.75">
      <c r="A49" s="24" t="s">
        <v>47</v>
      </c>
      <c r="B49" s="29" t="s">
        <v>99</v>
      </c>
      <c r="C49" s="29" t="s">
        <v>100</v>
      </c>
      <c r="D49" s="24" t="s">
        <v>49</v>
      </c>
      <c r="E49" s="30" t="s">
        <v>101</v>
      </c>
      <c r="F49" s="31" t="s">
        <v>74</v>
      </c>
      <c r="G49" s="32">
        <v>2</v>
      </c>
      <c r="H49" s="33">
        <v>0</v>
      </c>
      <c r="I49" s="33">
        <f>ROUND(ROUND(H49,2)*ROUND(G49,3),2)</f>
      </c>
      <c r="O49">
        <f>(I49*21)/100</f>
      </c>
      <c r="P49" t="s">
        <v>27</v>
      </c>
    </row>
    <row r="50" spans="1:5" ht="12.75">
      <c r="A50" s="34" t="s">
        <v>52</v>
      </c>
      <c r="E50" s="35" t="s">
        <v>102</v>
      </c>
    </row>
    <row r="51" spans="1:5" ht="12.75">
      <c r="A51" s="38" t="s">
        <v>54</v>
      </c>
      <c r="E51" s="37" t="s">
        <v>103</v>
      </c>
    </row>
    <row r="52" spans="1:16" ht="12.75">
      <c r="A52" s="24" t="s">
        <v>47</v>
      </c>
      <c r="B52" s="29" t="s">
        <v>104</v>
      </c>
      <c r="C52" s="29" t="s">
        <v>105</v>
      </c>
      <c r="D52" s="24" t="s">
        <v>49</v>
      </c>
      <c r="E52" s="30" t="s">
        <v>106</v>
      </c>
      <c r="F52" s="31" t="s">
        <v>51</v>
      </c>
      <c r="G52" s="32">
        <v>1</v>
      </c>
      <c r="H52" s="33">
        <v>0</v>
      </c>
      <c r="I52" s="33">
        <f>ROUND(ROUND(H52,2)*ROUND(G52,3),2)</f>
      </c>
      <c r="O52">
        <f>(I52*21)/100</f>
      </c>
      <c r="P52" t="s">
        <v>27</v>
      </c>
    </row>
    <row r="53" spans="1:5" ht="51">
      <c r="A53" s="34" t="s">
        <v>52</v>
      </c>
      <c r="E53" s="35" t="s">
        <v>107</v>
      </c>
    </row>
    <row r="54" spans="1:5" ht="12.75">
      <c r="A54" s="36" t="s">
        <v>54</v>
      </c>
      <c r="E54" s="37" t="s">
        <v>55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0+O9+O25+O83+O90+O103+O125+O138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108</v>
      </c>
      <c r="I3" s="39">
        <f>0+I9+I25+I83+I90+I103+I125+I138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108</v>
      </c>
      <c r="D4" s="1"/>
      <c r="E4" s="14" t="s">
        <v>109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108</v>
      </c>
      <c r="D5" s="6"/>
      <c r="E5" s="18" t="s">
        <v>109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</f>
      </c>
      <c r="R9">
        <f>0+O10+O13+O16+O19+O22</f>
      </c>
    </row>
    <row r="10" spans="1:16" ht="12.75">
      <c r="A10" s="24" t="s">
        <v>47</v>
      </c>
      <c r="B10" s="29" t="s">
        <v>31</v>
      </c>
      <c r="C10" s="29" t="s">
        <v>110</v>
      </c>
      <c r="D10" s="24" t="s">
        <v>49</v>
      </c>
      <c r="E10" s="30" t="s">
        <v>111</v>
      </c>
      <c r="F10" s="31" t="s">
        <v>112</v>
      </c>
      <c r="G10" s="32">
        <v>105.149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113</v>
      </c>
    </row>
    <row r="12" spans="1:5" ht="25.5">
      <c r="A12" s="38" t="s">
        <v>54</v>
      </c>
      <c r="E12" s="37" t="s">
        <v>114</v>
      </c>
    </row>
    <row r="13" spans="1:16" ht="25.5">
      <c r="A13" s="24" t="s">
        <v>47</v>
      </c>
      <c r="B13" s="29" t="s">
        <v>27</v>
      </c>
      <c r="C13" s="29" t="s">
        <v>115</v>
      </c>
      <c r="D13" s="24" t="s">
        <v>49</v>
      </c>
      <c r="E13" s="30" t="s">
        <v>116</v>
      </c>
      <c r="F13" s="31" t="s">
        <v>112</v>
      </c>
      <c r="G13" s="32">
        <v>473.693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38.25">
      <c r="A15" s="38" t="s">
        <v>54</v>
      </c>
      <c r="E15" s="37" t="s">
        <v>117</v>
      </c>
    </row>
    <row r="16" spans="1:16" ht="25.5">
      <c r="A16" s="24" t="s">
        <v>47</v>
      </c>
      <c r="B16" s="29" t="s">
        <v>26</v>
      </c>
      <c r="C16" s="29" t="s">
        <v>115</v>
      </c>
      <c r="D16" s="24" t="s">
        <v>118</v>
      </c>
      <c r="E16" s="30" t="s">
        <v>116</v>
      </c>
      <c r="F16" s="31" t="s">
        <v>112</v>
      </c>
      <c r="G16" s="32">
        <v>802.412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51">
      <c r="A17" s="34" t="s">
        <v>52</v>
      </c>
      <c r="E17" s="35" t="s">
        <v>119</v>
      </c>
    </row>
    <row r="18" spans="1:5" ht="25.5">
      <c r="A18" s="38" t="s">
        <v>54</v>
      </c>
      <c r="E18" s="37" t="s">
        <v>120</v>
      </c>
    </row>
    <row r="19" spans="1:16" ht="25.5">
      <c r="A19" s="24" t="s">
        <v>47</v>
      </c>
      <c r="B19" s="29" t="s">
        <v>35</v>
      </c>
      <c r="C19" s="29" t="s">
        <v>121</v>
      </c>
      <c r="D19" s="24" t="s">
        <v>49</v>
      </c>
      <c r="E19" s="30" t="s">
        <v>122</v>
      </c>
      <c r="F19" s="31" t="s">
        <v>112</v>
      </c>
      <c r="G19" s="32">
        <v>214.822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49</v>
      </c>
    </row>
    <row r="21" spans="1:5" ht="25.5">
      <c r="A21" s="38" t="s">
        <v>54</v>
      </c>
      <c r="E21" s="37" t="s">
        <v>123</v>
      </c>
    </row>
    <row r="22" spans="1:16" ht="25.5">
      <c r="A22" s="24" t="s">
        <v>47</v>
      </c>
      <c r="B22" s="29" t="s">
        <v>37</v>
      </c>
      <c r="C22" s="29" t="s">
        <v>124</v>
      </c>
      <c r="D22" s="24" t="s">
        <v>49</v>
      </c>
      <c r="E22" s="30" t="s">
        <v>125</v>
      </c>
      <c r="F22" s="31" t="s">
        <v>112</v>
      </c>
      <c r="G22" s="32">
        <v>0.5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49</v>
      </c>
    </row>
    <row r="24" spans="1:5" ht="25.5">
      <c r="A24" s="36" t="s">
        <v>54</v>
      </c>
      <c r="E24" s="37" t="s">
        <v>126</v>
      </c>
    </row>
    <row r="25" spans="1:18" ht="12.75" customHeight="1">
      <c r="A25" s="6" t="s">
        <v>45</v>
      </c>
      <c r="B25" s="6"/>
      <c r="C25" s="41" t="s">
        <v>31</v>
      </c>
      <c r="D25" s="6"/>
      <c r="E25" s="27" t="s">
        <v>127</v>
      </c>
      <c r="F25" s="6"/>
      <c r="G25" s="6"/>
      <c r="H25" s="6"/>
      <c r="I25" s="42">
        <f>0+Q25</f>
      </c>
      <c r="O25">
        <f>0+R25</f>
      </c>
      <c r="Q25">
        <f>0+I26+I29+I32+I35+I38+I41+I44+I47+I50+I53+I56+I59+I62+I65+I68+I71+I74+I77+I80</f>
      </c>
      <c r="R25">
        <f>0+O26+O29+O32+O35+O38+O41+O44+O47+O50+O53+O56+O59+O62+O65+O68+O71+O74+O77+O80</f>
      </c>
    </row>
    <row r="26" spans="1:16" ht="25.5">
      <c r="A26" s="24" t="s">
        <v>47</v>
      </c>
      <c r="B26" s="29" t="s">
        <v>39</v>
      </c>
      <c r="C26" s="29" t="s">
        <v>128</v>
      </c>
      <c r="D26" s="24" t="s">
        <v>129</v>
      </c>
      <c r="E26" s="30" t="s">
        <v>130</v>
      </c>
      <c r="F26" s="31" t="s">
        <v>131</v>
      </c>
      <c r="G26" s="32">
        <v>171.642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63.75">
      <c r="A27" s="34" t="s">
        <v>52</v>
      </c>
      <c r="E27" s="35" t="s">
        <v>132</v>
      </c>
    </row>
    <row r="28" spans="1:5" ht="102">
      <c r="A28" s="38" t="s">
        <v>54</v>
      </c>
      <c r="E28" s="37" t="s">
        <v>133</v>
      </c>
    </row>
    <row r="29" spans="1:16" ht="25.5">
      <c r="A29" s="24" t="s">
        <v>47</v>
      </c>
      <c r="B29" s="29" t="s">
        <v>71</v>
      </c>
      <c r="C29" s="29" t="s">
        <v>134</v>
      </c>
      <c r="D29" s="24" t="s">
        <v>135</v>
      </c>
      <c r="E29" s="30" t="s">
        <v>136</v>
      </c>
      <c r="F29" s="31" t="s">
        <v>131</v>
      </c>
      <c r="G29" s="32">
        <v>43.812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63.75">
      <c r="A30" s="34" t="s">
        <v>52</v>
      </c>
      <c r="E30" s="35" t="s">
        <v>137</v>
      </c>
    </row>
    <row r="31" spans="1:5" ht="102">
      <c r="A31" s="38" t="s">
        <v>54</v>
      </c>
      <c r="E31" s="37" t="s">
        <v>138</v>
      </c>
    </row>
    <row r="32" spans="1:16" ht="12.75">
      <c r="A32" s="24" t="s">
        <v>47</v>
      </c>
      <c r="B32" s="29" t="s">
        <v>76</v>
      </c>
      <c r="C32" s="29" t="s">
        <v>139</v>
      </c>
      <c r="D32" s="24" t="s">
        <v>140</v>
      </c>
      <c r="E32" s="30" t="s">
        <v>141</v>
      </c>
      <c r="F32" s="31" t="s">
        <v>131</v>
      </c>
      <c r="G32" s="32">
        <v>93.401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63.75">
      <c r="A33" s="34" t="s">
        <v>52</v>
      </c>
      <c r="E33" s="35" t="s">
        <v>142</v>
      </c>
    </row>
    <row r="34" spans="1:5" ht="102">
      <c r="A34" s="38" t="s">
        <v>54</v>
      </c>
      <c r="E34" s="37" t="s">
        <v>143</v>
      </c>
    </row>
    <row r="35" spans="1:16" ht="12.75">
      <c r="A35" s="24" t="s">
        <v>47</v>
      </c>
      <c r="B35" s="29" t="s">
        <v>42</v>
      </c>
      <c r="C35" s="29" t="s">
        <v>144</v>
      </c>
      <c r="D35" s="24" t="s">
        <v>145</v>
      </c>
      <c r="E35" s="30" t="s">
        <v>146</v>
      </c>
      <c r="F35" s="31" t="s">
        <v>147</v>
      </c>
      <c r="G35" s="32">
        <v>1257.935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63.75">
      <c r="A36" s="34" t="s">
        <v>52</v>
      </c>
      <c r="E36" s="35" t="s">
        <v>148</v>
      </c>
    </row>
    <row r="37" spans="1:5" ht="280.5">
      <c r="A37" s="38" t="s">
        <v>54</v>
      </c>
      <c r="E37" s="37" t="s">
        <v>149</v>
      </c>
    </row>
    <row r="38" spans="1:16" ht="12.75">
      <c r="A38" s="24" t="s">
        <v>47</v>
      </c>
      <c r="B38" s="29" t="s">
        <v>44</v>
      </c>
      <c r="C38" s="29" t="s">
        <v>150</v>
      </c>
      <c r="D38" s="24" t="s">
        <v>118</v>
      </c>
      <c r="E38" s="30" t="s">
        <v>151</v>
      </c>
      <c r="F38" s="31" t="s">
        <v>131</v>
      </c>
      <c r="G38" s="32">
        <v>401.206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14.75">
      <c r="A39" s="34" t="s">
        <v>52</v>
      </c>
      <c r="E39" s="35" t="s">
        <v>152</v>
      </c>
    </row>
    <row r="40" spans="1:5" ht="102">
      <c r="A40" s="38" t="s">
        <v>54</v>
      </c>
      <c r="E40" s="37" t="s">
        <v>153</v>
      </c>
    </row>
    <row r="41" spans="1:16" ht="12.75">
      <c r="A41" s="24" t="s">
        <v>47</v>
      </c>
      <c r="B41" s="29" t="s">
        <v>86</v>
      </c>
      <c r="C41" s="29" t="s">
        <v>154</v>
      </c>
      <c r="D41" s="24" t="s">
        <v>49</v>
      </c>
      <c r="E41" s="30" t="s">
        <v>155</v>
      </c>
      <c r="F41" s="31" t="s">
        <v>156</v>
      </c>
      <c r="G41" s="32">
        <v>116.042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25.5">
      <c r="A42" s="34" t="s">
        <v>52</v>
      </c>
      <c r="E42" s="35" t="s">
        <v>157</v>
      </c>
    </row>
    <row r="43" spans="1:5" ht="12.75">
      <c r="A43" s="38" t="s">
        <v>54</v>
      </c>
      <c r="E43" s="37" t="s">
        <v>158</v>
      </c>
    </row>
    <row r="44" spans="1:16" ht="12.75">
      <c r="A44" s="24" t="s">
        <v>47</v>
      </c>
      <c r="B44" s="29" t="s">
        <v>90</v>
      </c>
      <c r="C44" s="29" t="s">
        <v>159</v>
      </c>
      <c r="D44" s="24" t="s">
        <v>49</v>
      </c>
      <c r="E44" s="30" t="s">
        <v>160</v>
      </c>
      <c r="F44" s="31" t="s">
        <v>131</v>
      </c>
      <c r="G44" s="32">
        <v>2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52</v>
      </c>
      <c r="E45" s="35" t="s">
        <v>161</v>
      </c>
    </row>
    <row r="46" spans="1:5" ht="12.75">
      <c r="A46" s="38" t="s">
        <v>54</v>
      </c>
      <c r="E46" s="37" t="s">
        <v>162</v>
      </c>
    </row>
    <row r="47" spans="1:16" ht="12.75">
      <c r="A47" s="24" t="s">
        <v>47</v>
      </c>
      <c r="B47" s="29" t="s">
        <v>95</v>
      </c>
      <c r="C47" s="29" t="s">
        <v>163</v>
      </c>
      <c r="D47" s="24" t="s">
        <v>164</v>
      </c>
      <c r="E47" s="30" t="s">
        <v>165</v>
      </c>
      <c r="F47" s="31" t="s">
        <v>131</v>
      </c>
      <c r="G47" s="32">
        <v>2.488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52</v>
      </c>
      <c r="E48" s="35" t="s">
        <v>166</v>
      </c>
    </row>
    <row r="49" spans="1:5" ht="12.75">
      <c r="A49" s="38" t="s">
        <v>54</v>
      </c>
      <c r="E49" s="37" t="s">
        <v>167</v>
      </c>
    </row>
    <row r="50" spans="1:16" ht="12.75">
      <c r="A50" s="24" t="s">
        <v>47</v>
      </c>
      <c r="B50" s="29" t="s">
        <v>99</v>
      </c>
      <c r="C50" s="29" t="s">
        <v>168</v>
      </c>
      <c r="D50" s="24" t="s">
        <v>49</v>
      </c>
      <c r="E50" s="30" t="s">
        <v>169</v>
      </c>
      <c r="F50" s="31" t="s">
        <v>131</v>
      </c>
      <c r="G50" s="32">
        <v>47.764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52</v>
      </c>
      <c r="E51" s="35" t="s">
        <v>170</v>
      </c>
    </row>
    <row r="52" spans="1:5" ht="25.5">
      <c r="A52" s="38" t="s">
        <v>54</v>
      </c>
      <c r="E52" s="37" t="s">
        <v>171</v>
      </c>
    </row>
    <row r="53" spans="1:16" ht="12.75">
      <c r="A53" s="24" t="s">
        <v>47</v>
      </c>
      <c r="B53" s="29" t="s">
        <v>104</v>
      </c>
      <c r="C53" s="29" t="s">
        <v>168</v>
      </c>
      <c r="D53" s="24" t="s">
        <v>118</v>
      </c>
      <c r="E53" s="30" t="s">
        <v>169</v>
      </c>
      <c r="F53" s="31" t="s">
        <v>131</v>
      </c>
      <c r="G53" s="32">
        <v>459.599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63.75">
      <c r="A54" s="34" t="s">
        <v>52</v>
      </c>
      <c r="E54" s="35" t="s">
        <v>172</v>
      </c>
    </row>
    <row r="55" spans="1:5" ht="25.5">
      <c r="A55" s="38" t="s">
        <v>54</v>
      </c>
      <c r="E55" s="37" t="s">
        <v>173</v>
      </c>
    </row>
    <row r="56" spans="1:16" ht="12.75">
      <c r="A56" s="24" t="s">
        <v>47</v>
      </c>
      <c r="B56" s="29" t="s">
        <v>174</v>
      </c>
      <c r="C56" s="29" t="s">
        <v>175</v>
      </c>
      <c r="D56" s="24" t="s">
        <v>118</v>
      </c>
      <c r="E56" s="30" t="s">
        <v>176</v>
      </c>
      <c r="F56" s="31" t="s">
        <v>131</v>
      </c>
      <c r="G56" s="32">
        <v>401.206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89.25">
      <c r="A57" s="34" t="s">
        <v>52</v>
      </c>
      <c r="E57" s="35" t="s">
        <v>177</v>
      </c>
    </row>
    <row r="58" spans="1:5" ht="102">
      <c r="A58" s="38" t="s">
        <v>54</v>
      </c>
      <c r="E58" s="37" t="s">
        <v>178</v>
      </c>
    </row>
    <row r="59" spans="1:16" ht="12.75">
      <c r="A59" s="24" t="s">
        <v>47</v>
      </c>
      <c r="B59" s="29" t="s">
        <v>179</v>
      </c>
      <c r="C59" s="29" t="s">
        <v>180</v>
      </c>
      <c r="D59" s="24" t="s">
        <v>181</v>
      </c>
      <c r="E59" s="30" t="s">
        <v>182</v>
      </c>
      <c r="F59" s="31" t="s">
        <v>131</v>
      </c>
      <c r="G59" s="32">
        <v>60.017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38.25">
      <c r="A60" s="34" t="s">
        <v>52</v>
      </c>
      <c r="E60" s="35" t="s">
        <v>183</v>
      </c>
    </row>
    <row r="61" spans="1:5" ht="357">
      <c r="A61" s="38" t="s">
        <v>54</v>
      </c>
      <c r="E61" s="37" t="s">
        <v>184</v>
      </c>
    </row>
    <row r="62" spans="1:16" ht="12.75">
      <c r="A62" s="24" t="s">
        <v>47</v>
      </c>
      <c r="B62" s="29" t="s">
        <v>185</v>
      </c>
      <c r="C62" s="29" t="s">
        <v>180</v>
      </c>
      <c r="D62" s="24" t="s">
        <v>186</v>
      </c>
      <c r="E62" s="30" t="s">
        <v>182</v>
      </c>
      <c r="F62" s="31" t="s">
        <v>131</v>
      </c>
      <c r="G62" s="32">
        <v>13.151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25.5">
      <c r="A63" s="34" t="s">
        <v>52</v>
      </c>
      <c r="E63" s="35" t="s">
        <v>187</v>
      </c>
    </row>
    <row r="64" spans="1:5" ht="12.75">
      <c r="A64" s="38" t="s">
        <v>54</v>
      </c>
      <c r="E64" s="37" t="s">
        <v>188</v>
      </c>
    </row>
    <row r="65" spans="1:16" ht="12.75">
      <c r="A65" s="24" t="s">
        <v>47</v>
      </c>
      <c r="B65" s="29" t="s">
        <v>189</v>
      </c>
      <c r="C65" s="29" t="s">
        <v>180</v>
      </c>
      <c r="D65" s="24" t="s">
        <v>190</v>
      </c>
      <c r="E65" s="30" t="s">
        <v>182</v>
      </c>
      <c r="F65" s="31" t="s">
        <v>131</v>
      </c>
      <c r="G65" s="32">
        <v>16.557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25.5">
      <c r="A66" s="34" t="s">
        <v>52</v>
      </c>
      <c r="E66" s="35" t="s">
        <v>191</v>
      </c>
    </row>
    <row r="67" spans="1:5" ht="38.25">
      <c r="A67" s="38" t="s">
        <v>54</v>
      </c>
      <c r="E67" s="37" t="s">
        <v>192</v>
      </c>
    </row>
    <row r="68" spans="1:16" ht="12.75">
      <c r="A68" s="24" t="s">
        <v>47</v>
      </c>
      <c r="B68" s="29" t="s">
        <v>193</v>
      </c>
      <c r="C68" s="29" t="s">
        <v>194</v>
      </c>
      <c r="D68" s="24" t="s">
        <v>164</v>
      </c>
      <c r="E68" s="30" t="s">
        <v>195</v>
      </c>
      <c r="F68" s="31" t="s">
        <v>131</v>
      </c>
      <c r="G68" s="32">
        <v>7.488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25.5">
      <c r="A69" s="34" t="s">
        <v>52</v>
      </c>
      <c r="E69" s="35" t="s">
        <v>196</v>
      </c>
    </row>
    <row r="70" spans="1:5" ht="25.5">
      <c r="A70" s="38" t="s">
        <v>54</v>
      </c>
      <c r="E70" s="37" t="s">
        <v>197</v>
      </c>
    </row>
    <row r="71" spans="1:16" ht="12.75">
      <c r="A71" s="24" t="s">
        <v>47</v>
      </c>
      <c r="B71" s="29" t="s">
        <v>198</v>
      </c>
      <c r="C71" s="29" t="s">
        <v>199</v>
      </c>
      <c r="D71" s="24" t="s">
        <v>164</v>
      </c>
      <c r="E71" s="30" t="s">
        <v>200</v>
      </c>
      <c r="F71" s="31" t="s">
        <v>131</v>
      </c>
      <c r="G71" s="32">
        <v>5.155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76.5">
      <c r="A72" s="34" t="s">
        <v>52</v>
      </c>
      <c r="E72" s="35" t="s">
        <v>201</v>
      </c>
    </row>
    <row r="73" spans="1:5" ht="76.5">
      <c r="A73" s="38" t="s">
        <v>54</v>
      </c>
      <c r="E73" s="37" t="s">
        <v>202</v>
      </c>
    </row>
    <row r="74" spans="1:16" ht="12.75">
      <c r="A74" s="24" t="s">
        <v>47</v>
      </c>
      <c r="B74" s="29" t="s">
        <v>203</v>
      </c>
      <c r="C74" s="29" t="s">
        <v>204</v>
      </c>
      <c r="D74" s="24" t="s">
        <v>49</v>
      </c>
      <c r="E74" s="30" t="s">
        <v>205</v>
      </c>
      <c r="F74" s="31" t="s">
        <v>147</v>
      </c>
      <c r="G74" s="32">
        <v>802.412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25.5">
      <c r="A75" s="34" t="s">
        <v>52</v>
      </c>
      <c r="E75" s="35" t="s">
        <v>206</v>
      </c>
    </row>
    <row r="76" spans="1:5" ht="102">
      <c r="A76" s="38" t="s">
        <v>54</v>
      </c>
      <c r="E76" s="37" t="s">
        <v>207</v>
      </c>
    </row>
    <row r="77" spans="1:16" ht="12.75">
      <c r="A77" s="24" t="s">
        <v>47</v>
      </c>
      <c r="B77" s="29" t="s">
        <v>208</v>
      </c>
      <c r="C77" s="29" t="s">
        <v>209</v>
      </c>
      <c r="D77" s="24" t="s">
        <v>210</v>
      </c>
      <c r="E77" s="30" t="s">
        <v>211</v>
      </c>
      <c r="F77" s="31" t="s">
        <v>147</v>
      </c>
      <c r="G77" s="32">
        <v>385.547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25.5">
      <c r="A78" s="34" t="s">
        <v>52</v>
      </c>
      <c r="E78" s="35" t="s">
        <v>212</v>
      </c>
    </row>
    <row r="79" spans="1:5" ht="12.75">
      <c r="A79" s="38" t="s">
        <v>54</v>
      </c>
      <c r="E79" s="37" t="s">
        <v>213</v>
      </c>
    </row>
    <row r="80" spans="1:16" ht="12.75">
      <c r="A80" s="24" t="s">
        <v>47</v>
      </c>
      <c r="B80" s="29" t="s">
        <v>214</v>
      </c>
      <c r="C80" s="29" t="s">
        <v>215</v>
      </c>
      <c r="D80" s="24" t="s">
        <v>49</v>
      </c>
      <c r="E80" s="30" t="s">
        <v>216</v>
      </c>
      <c r="F80" s="31" t="s">
        <v>147</v>
      </c>
      <c r="G80" s="32">
        <v>385.547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25.5">
      <c r="A81" s="34" t="s">
        <v>52</v>
      </c>
      <c r="E81" s="35" t="s">
        <v>217</v>
      </c>
    </row>
    <row r="82" spans="1:5" ht="12.75">
      <c r="A82" s="36" t="s">
        <v>54</v>
      </c>
      <c r="E82" s="37" t="s">
        <v>213</v>
      </c>
    </row>
    <row r="83" spans="1:18" ht="12.75" customHeight="1">
      <c r="A83" s="6" t="s">
        <v>45</v>
      </c>
      <c r="B83" s="6"/>
      <c r="C83" s="41" t="s">
        <v>27</v>
      </c>
      <c r="D83" s="6"/>
      <c r="E83" s="27" t="s">
        <v>218</v>
      </c>
      <c r="F83" s="6"/>
      <c r="G83" s="6"/>
      <c r="H83" s="6"/>
      <c r="I83" s="42">
        <f>0+Q83</f>
      </c>
      <c r="O83">
        <f>0+R83</f>
      </c>
      <c r="Q83">
        <f>0+I84+I87</f>
      </c>
      <c r="R83">
        <f>0+O84+O87</f>
      </c>
    </row>
    <row r="84" spans="1:16" ht="12.75">
      <c r="A84" s="24" t="s">
        <v>47</v>
      </c>
      <c r="B84" s="29" t="s">
        <v>219</v>
      </c>
      <c r="C84" s="29" t="s">
        <v>220</v>
      </c>
      <c r="D84" s="24" t="s">
        <v>221</v>
      </c>
      <c r="E84" s="30" t="s">
        <v>222</v>
      </c>
      <c r="F84" s="31" t="s">
        <v>156</v>
      </c>
      <c r="G84" s="32">
        <v>132</v>
      </c>
      <c r="H84" s="33">
        <v>0</v>
      </c>
      <c r="I84" s="33">
        <f>ROUND(ROUND(H84,2)*ROUND(G84,3),2)</f>
      </c>
      <c r="O84">
        <f>(I84*21)/100</f>
      </c>
      <c r="P84" t="s">
        <v>27</v>
      </c>
    </row>
    <row r="85" spans="1:5" ht="89.25">
      <c r="A85" s="34" t="s">
        <v>52</v>
      </c>
      <c r="E85" s="35" t="s">
        <v>223</v>
      </c>
    </row>
    <row r="86" spans="1:5" ht="12.75">
      <c r="A86" s="38" t="s">
        <v>54</v>
      </c>
      <c r="E86" s="37" t="s">
        <v>224</v>
      </c>
    </row>
    <row r="87" spans="1:16" ht="12.75">
      <c r="A87" s="24" t="s">
        <v>47</v>
      </c>
      <c r="B87" s="29" t="s">
        <v>225</v>
      </c>
      <c r="C87" s="29" t="s">
        <v>226</v>
      </c>
      <c r="D87" s="24" t="s">
        <v>221</v>
      </c>
      <c r="E87" s="30" t="s">
        <v>227</v>
      </c>
      <c r="F87" s="31" t="s">
        <v>147</v>
      </c>
      <c r="G87" s="32">
        <v>68.389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25.5">
      <c r="A88" s="34" t="s">
        <v>52</v>
      </c>
      <c r="E88" s="35" t="s">
        <v>228</v>
      </c>
    </row>
    <row r="89" spans="1:5" ht="12.75">
      <c r="A89" s="36" t="s">
        <v>54</v>
      </c>
      <c r="E89" s="37" t="s">
        <v>229</v>
      </c>
    </row>
    <row r="90" spans="1:18" ht="12.75" customHeight="1">
      <c r="A90" s="6" t="s">
        <v>45</v>
      </c>
      <c r="B90" s="6"/>
      <c r="C90" s="41" t="s">
        <v>35</v>
      </c>
      <c r="D90" s="6"/>
      <c r="E90" s="27" t="s">
        <v>230</v>
      </c>
      <c r="F90" s="6"/>
      <c r="G90" s="6"/>
      <c r="H90" s="6"/>
      <c r="I90" s="42">
        <f>0+Q90</f>
      </c>
      <c r="O90">
        <f>0+R90</f>
      </c>
      <c r="Q90">
        <f>0+I91+I94+I97+I100</f>
      </c>
      <c r="R90">
        <f>0+O91+O94+O97+O100</f>
      </c>
    </row>
    <row r="91" spans="1:16" ht="12.75">
      <c r="A91" s="24" t="s">
        <v>47</v>
      </c>
      <c r="B91" s="29" t="s">
        <v>231</v>
      </c>
      <c r="C91" s="29" t="s">
        <v>232</v>
      </c>
      <c r="D91" s="24" t="s">
        <v>49</v>
      </c>
      <c r="E91" s="30" t="s">
        <v>233</v>
      </c>
      <c r="F91" s="31" t="s">
        <v>131</v>
      </c>
      <c r="G91" s="32">
        <v>4.683</v>
      </c>
      <c r="H91" s="33">
        <v>0</v>
      </c>
      <c r="I91" s="33">
        <f>ROUND(ROUND(H91,2)*ROUND(G91,3),2)</f>
      </c>
      <c r="O91">
        <f>(I91*21)/100</f>
      </c>
      <c r="P91" t="s">
        <v>27</v>
      </c>
    </row>
    <row r="92" spans="1:5" ht="25.5">
      <c r="A92" s="34" t="s">
        <v>52</v>
      </c>
      <c r="E92" s="35" t="s">
        <v>234</v>
      </c>
    </row>
    <row r="93" spans="1:5" ht="12.75">
      <c r="A93" s="38" t="s">
        <v>54</v>
      </c>
      <c r="E93" s="37" t="s">
        <v>235</v>
      </c>
    </row>
    <row r="94" spans="1:16" ht="12.75">
      <c r="A94" s="24" t="s">
        <v>47</v>
      </c>
      <c r="B94" s="29" t="s">
        <v>236</v>
      </c>
      <c r="C94" s="29" t="s">
        <v>237</v>
      </c>
      <c r="D94" s="24" t="s">
        <v>49</v>
      </c>
      <c r="E94" s="30" t="s">
        <v>238</v>
      </c>
      <c r="F94" s="31" t="s">
        <v>131</v>
      </c>
      <c r="G94" s="32">
        <v>1.561</v>
      </c>
      <c r="H94" s="33">
        <v>0</v>
      </c>
      <c r="I94" s="33">
        <f>ROUND(ROUND(H94,2)*ROUND(G94,3),2)</f>
      </c>
      <c r="O94">
        <f>(I94*21)/100</f>
      </c>
      <c r="P94" t="s">
        <v>27</v>
      </c>
    </row>
    <row r="95" spans="1:5" ht="25.5">
      <c r="A95" s="34" t="s">
        <v>52</v>
      </c>
      <c r="E95" s="35" t="s">
        <v>239</v>
      </c>
    </row>
    <row r="96" spans="1:5" ht="12.75">
      <c r="A96" s="38" t="s">
        <v>54</v>
      </c>
      <c r="E96" s="37" t="s">
        <v>240</v>
      </c>
    </row>
    <row r="97" spans="1:16" ht="12.75">
      <c r="A97" s="24" t="s">
        <v>47</v>
      </c>
      <c r="B97" s="29" t="s">
        <v>241</v>
      </c>
      <c r="C97" s="29" t="s">
        <v>242</v>
      </c>
      <c r="D97" s="24" t="s">
        <v>49</v>
      </c>
      <c r="E97" s="30" t="s">
        <v>243</v>
      </c>
      <c r="F97" s="31" t="s">
        <v>131</v>
      </c>
      <c r="G97" s="32">
        <v>3.122</v>
      </c>
      <c r="H97" s="33">
        <v>0</v>
      </c>
      <c r="I97" s="33">
        <f>ROUND(ROUND(H97,2)*ROUND(G97,3),2)</f>
      </c>
      <c r="O97">
        <f>(I97*21)/100</f>
      </c>
      <c r="P97" t="s">
        <v>27</v>
      </c>
    </row>
    <row r="98" spans="1:5" ht="51">
      <c r="A98" s="34" t="s">
        <v>52</v>
      </c>
      <c r="E98" s="35" t="s">
        <v>244</v>
      </c>
    </row>
    <row r="99" spans="1:5" ht="12.75">
      <c r="A99" s="38" t="s">
        <v>54</v>
      </c>
      <c r="E99" s="37" t="s">
        <v>245</v>
      </c>
    </row>
    <row r="100" spans="1:16" ht="12.75">
      <c r="A100" s="24" t="s">
        <v>47</v>
      </c>
      <c r="B100" s="29" t="s">
        <v>246</v>
      </c>
      <c r="C100" s="29" t="s">
        <v>247</v>
      </c>
      <c r="D100" s="24" t="s">
        <v>49</v>
      </c>
      <c r="E100" s="30" t="s">
        <v>248</v>
      </c>
      <c r="F100" s="31" t="s">
        <v>131</v>
      </c>
      <c r="G100" s="32">
        <v>2</v>
      </c>
      <c r="H100" s="33">
        <v>0</v>
      </c>
      <c r="I100" s="33">
        <f>ROUND(ROUND(H100,2)*ROUND(G100,3),2)</f>
      </c>
      <c r="O100">
        <f>(I100*21)/100</f>
      </c>
      <c r="P100" t="s">
        <v>27</v>
      </c>
    </row>
    <row r="101" spans="1:5" ht="25.5">
      <c r="A101" s="34" t="s">
        <v>52</v>
      </c>
      <c r="E101" s="35" t="s">
        <v>249</v>
      </c>
    </row>
    <row r="102" spans="1:5" ht="12.75">
      <c r="A102" s="36" t="s">
        <v>54</v>
      </c>
      <c r="E102" s="37" t="s">
        <v>162</v>
      </c>
    </row>
    <row r="103" spans="1:18" ht="12.75" customHeight="1">
      <c r="A103" s="6" t="s">
        <v>45</v>
      </c>
      <c r="B103" s="6"/>
      <c r="C103" s="41" t="s">
        <v>37</v>
      </c>
      <c r="D103" s="6"/>
      <c r="E103" s="27" t="s">
        <v>250</v>
      </c>
      <c r="F103" s="6"/>
      <c r="G103" s="6"/>
      <c r="H103" s="6"/>
      <c r="I103" s="42">
        <f>0+Q103</f>
      </c>
      <c r="O103">
        <f>0+R103</f>
      </c>
      <c r="Q103">
        <f>0+I104+I107+I110+I113+I116+I119+I122</f>
      </c>
      <c r="R103">
        <f>0+O104+O107+O110+O113+O116+O119+O122</f>
      </c>
    </row>
    <row r="104" spans="1:16" ht="12.75">
      <c r="A104" s="24" t="s">
        <v>47</v>
      </c>
      <c r="B104" s="29" t="s">
        <v>251</v>
      </c>
      <c r="C104" s="29" t="s">
        <v>252</v>
      </c>
      <c r="D104" s="24" t="s">
        <v>49</v>
      </c>
      <c r="E104" s="30" t="s">
        <v>253</v>
      </c>
      <c r="F104" s="31" t="s">
        <v>147</v>
      </c>
      <c r="G104" s="32">
        <v>718.467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63.75">
      <c r="A105" s="34" t="s">
        <v>52</v>
      </c>
      <c r="E105" s="35" t="s">
        <v>254</v>
      </c>
    </row>
    <row r="106" spans="1:5" ht="102">
      <c r="A106" s="38" t="s">
        <v>54</v>
      </c>
      <c r="E106" s="37" t="s">
        <v>255</v>
      </c>
    </row>
    <row r="107" spans="1:16" ht="12.75">
      <c r="A107" s="24" t="s">
        <v>47</v>
      </c>
      <c r="B107" s="29" t="s">
        <v>256</v>
      </c>
      <c r="C107" s="29" t="s">
        <v>257</v>
      </c>
      <c r="D107" s="24" t="s">
        <v>49</v>
      </c>
      <c r="E107" s="30" t="s">
        <v>258</v>
      </c>
      <c r="F107" s="31" t="s">
        <v>147</v>
      </c>
      <c r="G107" s="32">
        <v>780.191</v>
      </c>
      <c r="H107" s="33">
        <v>0</v>
      </c>
      <c r="I107" s="33">
        <f>ROUND(ROUND(H107,2)*ROUND(G107,3),2)</f>
      </c>
      <c r="O107">
        <f>(I107*21)/100</f>
      </c>
      <c r="P107" t="s">
        <v>27</v>
      </c>
    </row>
    <row r="108" spans="1:5" ht="51">
      <c r="A108" s="34" t="s">
        <v>52</v>
      </c>
      <c r="E108" s="35" t="s">
        <v>259</v>
      </c>
    </row>
    <row r="109" spans="1:5" ht="102">
      <c r="A109" s="38" t="s">
        <v>54</v>
      </c>
      <c r="E109" s="37" t="s">
        <v>260</v>
      </c>
    </row>
    <row r="110" spans="1:16" ht="12.75">
      <c r="A110" s="24" t="s">
        <v>47</v>
      </c>
      <c r="B110" s="29" t="s">
        <v>261</v>
      </c>
      <c r="C110" s="29" t="s">
        <v>262</v>
      </c>
      <c r="D110" s="24" t="s">
        <v>49</v>
      </c>
      <c r="E110" s="30" t="s">
        <v>263</v>
      </c>
      <c r="F110" s="31" t="s">
        <v>147</v>
      </c>
      <c r="G110" s="32">
        <v>718.467</v>
      </c>
      <c r="H110" s="33">
        <v>0</v>
      </c>
      <c r="I110" s="33">
        <f>ROUND(ROUND(H110,2)*ROUND(G110,3),2)</f>
      </c>
      <c r="O110">
        <f>(I110*21)/100</f>
      </c>
      <c r="P110" t="s">
        <v>27</v>
      </c>
    </row>
    <row r="111" spans="1:5" ht="25.5">
      <c r="A111" s="34" t="s">
        <v>52</v>
      </c>
      <c r="E111" s="35" t="s">
        <v>264</v>
      </c>
    </row>
    <row r="112" spans="1:5" ht="102">
      <c r="A112" s="38" t="s">
        <v>54</v>
      </c>
      <c r="E112" s="37" t="s">
        <v>255</v>
      </c>
    </row>
    <row r="113" spans="1:16" ht="12.75">
      <c r="A113" s="24" t="s">
        <v>47</v>
      </c>
      <c r="B113" s="29" t="s">
        <v>265</v>
      </c>
      <c r="C113" s="29" t="s">
        <v>266</v>
      </c>
      <c r="D113" s="24" t="s">
        <v>49</v>
      </c>
      <c r="E113" s="30" t="s">
        <v>267</v>
      </c>
      <c r="F113" s="31" t="s">
        <v>147</v>
      </c>
      <c r="G113" s="32">
        <v>1635.465</v>
      </c>
      <c r="H113" s="33">
        <v>0</v>
      </c>
      <c r="I113" s="33">
        <f>ROUND(ROUND(H113,2)*ROUND(G113,3),2)</f>
      </c>
      <c r="O113">
        <f>(I113*21)/100</f>
      </c>
      <c r="P113" t="s">
        <v>27</v>
      </c>
    </row>
    <row r="114" spans="1:5" ht="38.25">
      <c r="A114" s="34" t="s">
        <v>52</v>
      </c>
      <c r="E114" s="35" t="s">
        <v>268</v>
      </c>
    </row>
    <row r="115" spans="1:5" ht="280.5">
      <c r="A115" s="38" t="s">
        <v>54</v>
      </c>
      <c r="E115" s="37" t="s">
        <v>269</v>
      </c>
    </row>
    <row r="116" spans="1:16" ht="12.75">
      <c r="A116" s="24" t="s">
        <v>47</v>
      </c>
      <c r="B116" s="29" t="s">
        <v>270</v>
      </c>
      <c r="C116" s="29" t="s">
        <v>271</v>
      </c>
      <c r="D116" s="24" t="s">
        <v>49</v>
      </c>
      <c r="E116" s="30" t="s">
        <v>272</v>
      </c>
      <c r="F116" s="31" t="s">
        <v>147</v>
      </c>
      <c r="G116" s="32">
        <v>617.24</v>
      </c>
      <c r="H116" s="33">
        <v>0</v>
      </c>
      <c r="I116" s="33">
        <f>ROUND(ROUND(H116,2)*ROUND(G116,3),2)</f>
      </c>
      <c r="O116">
        <f>(I116*21)/100</f>
      </c>
      <c r="P116" t="s">
        <v>27</v>
      </c>
    </row>
    <row r="117" spans="1:5" ht="38.25">
      <c r="A117" s="34" t="s">
        <v>52</v>
      </c>
      <c r="E117" s="35" t="s">
        <v>273</v>
      </c>
    </row>
    <row r="118" spans="1:5" ht="102">
      <c r="A118" s="38" t="s">
        <v>54</v>
      </c>
      <c r="E118" s="37" t="s">
        <v>274</v>
      </c>
    </row>
    <row r="119" spans="1:16" ht="12.75">
      <c r="A119" s="24" t="s">
        <v>47</v>
      </c>
      <c r="B119" s="29" t="s">
        <v>275</v>
      </c>
      <c r="C119" s="29" t="s">
        <v>276</v>
      </c>
      <c r="D119" s="24" t="s">
        <v>49</v>
      </c>
      <c r="E119" s="30" t="s">
        <v>277</v>
      </c>
      <c r="F119" s="31" t="s">
        <v>147</v>
      </c>
      <c r="G119" s="32">
        <v>640.695</v>
      </c>
      <c r="H119" s="33">
        <v>0</v>
      </c>
      <c r="I119" s="33">
        <f>ROUND(ROUND(H119,2)*ROUND(G119,3),2)</f>
      </c>
      <c r="O119">
        <f>(I119*21)/100</f>
      </c>
      <c r="P119" t="s">
        <v>27</v>
      </c>
    </row>
    <row r="120" spans="1:5" ht="38.25">
      <c r="A120" s="34" t="s">
        <v>52</v>
      </c>
      <c r="E120" s="35" t="s">
        <v>278</v>
      </c>
    </row>
    <row r="121" spans="1:5" ht="102">
      <c r="A121" s="38" t="s">
        <v>54</v>
      </c>
      <c r="E121" s="37" t="s">
        <v>279</v>
      </c>
    </row>
    <row r="122" spans="1:16" ht="12.75">
      <c r="A122" s="24" t="s">
        <v>47</v>
      </c>
      <c r="B122" s="29" t="s">
        <v>280</v>
      </c>
      <c r="C122" s="29" t="s">
        <v>281</v>
      </c>
      <c r="D122" s="24" t="s">
        <v>49</v>
      </c>
      <c r="E122" s="30" t="s">
        <v>282</v>
      </c>
      <c r="F122" s="31" t="s">
        <v>131</v>
      </c>
      <c r="G122" s="32">
        <v>33.701</v>
      </c>
      <c r="H122" s="33">
        <v>0</v>
      </c>
      <c r="I122" s="33">
        <f>ROUND(ROUND(H122,2)*ROUND(G122,3),2)</f>
      </c>
      <c r="O122">
        <f>(I122*21)/100</f>
      </c>
      <c r="P122" t="s">
        <v>27</v>
      </c>
    </row>
    <row r="123" spans="1:5" ht="38.25">
      <c r="A123" s="34" t="s">
        <v>52</v>
      </c>
      <c r="E123" s="35" t="s">
        <v>283</v>
      </c>
    </row>
    <row r="124" spans="1:5" ht="102">
      <c r="A124" s="36" t="s">
        <v>54</v>
      </c>
      <c r="E124" s="37" t="s">
        <v>284</v>
      </c>
    </row>
    <row r="125" spans="1:18" ht="12.75" customHeight="1">
      <c r="A125" s="6" t="s">
        <v>45</v>
      </c>
      <c r="B125" s="6"/>
      <c r="C125" s="41" t="s">
        <v>76</v>
      </c>
      <c r="D125" s="6"/>
      <c r="E125" s="27" t="s">
        <v>285</v>
      </c>
      <c r="F125" s="6"/>
      <c r="G125" s="6"/>
      <c r="H125" s="6"/>
      <c r="I125" s="42">
        <f>0+Q125</f>
      </c>
      <c r="O125">
        <f>0+R125</f>
      </c>
      <c r="Q125">
        <f>0+I126+I129+I132+I135</f>
      </c>
      <c r="R125">
        <f>0+O126+O129+O132+O135</f>
      </c>
    </row>
    <row r="126" spans="1:16" ht="12.75">
      <c r="A126" s="24" t="s">
        <v>47</v>
      </c>
      <c r="B126" s="29" t="s">
        <v>286</v>
      </c>
      <c r="C126" s="29" t="s">
        <v>287</v>
      </c>
      <c r="D126" s="24" t="s">
        <v>164</v>
      </c>
      <c r="E126" s="30" t="s">
        <v>288</v>
      </c>
      <c r="F126" s="31" t="s">
        <v>156</v>
      </c>
      <c r="G126" s="32">
        <v>15.6</v>
      </c>
      <c r="H126" s="33">
        <v>0</v>
      </c>
      <c r="I126" s="33">
        <f>ROUND(ROUND(H126,2)*ROUND(G126,3),2)</f>
      </c>
      <c r="O126">
        <f>(I126*21)/100</f>
      </c>
      <c r="P126" t="s">
        <v>27</v>
      </c>
    </row>
    <row r="127" spans="1:5" ht="12.75">
      <c r="A127" s="34" t="s">
        <v>52</v>
      </c>
      <c r="E127" s="35" t="s">
        <v>289</v>
      </c>
    </row>
    <row r="128" spans="1:5" ht="12.75">
      <c r="A128" s="38" t="s">
        <v>54</v>
      </c>
      <c r="E128" s="37" t="s">
        <v>290</v>
      </c>
    </row>
    <row r="129" spans="1:16" ht="12.75">
      <c r="A129" s="24" t="s">
        <v>47</v>
      </c>
      <c r="B129" s="29" t="s">
        <v>291</v>
      </c>
      <c r="C129" s="29" t="s">
        <v>292</v>
      </c>
      <c r="D129" s="24" t="s">
        <v>164</v>
      </c>
      <c r="E129" s="30" t="s">
        <v>293</v>
      </c>
      <c r="F129" s="31" t="s">
        <v>74</v>
      </c>
      <c r="G129" s="32">
        <v>1</v>
      </c>
      <c r="H129" s="33">
        <v>0</v>
      </c>
      <c r="I129" s="33">
        <f>ROUND(ROUND(H129,2)*ROUND(G129,3),2)</f>
      </c>
      <c r="O129">
        <f>(I129*21)/100</f>
      </c>
      <c r="P129" t="s">
        <v>27</v>
      </c>
    </row>
    <row r="130" spans="1:5" ht="89.25">
      <c r="A130" s="34" t="s">
        <v>52</v>
      </c>
      <c r="E130" s="35" t="s">
        <v>294</v>
      </c>
    </row>
    <row r="131" spans="1:5" ht="12.75">
      <c r="A131" s="38" t="s">
        <v>54</v>
      </c>
      <c r="E131" s="37" t="s">
        <v>55</v>
      </c>
    </row>
    <row r="132" spans="1:16" ht="12.75">
      <c r="A132" s="24" t="s">
        <v>47</v>
      </c>
      <c r="B132" s="29" t="s">
        <v>295</v>
      </c>
      <c r="C132" s="29" t="s">
        <v>296</v>
      </c>
      <c r="D132" s="24" t="s">
        <v>49</v>
      </c>
      <c r="E132" s="30" t="s">
        <v>297</v>
      </c>
      <c r="F132" s="31" t="s">
        <v>156</v>
      </c>
      <c r="G132" s="32">
        <v>15.6</v>
      </c>
      <c r="H132" s="33">
        <v>0</v>
      </c>
      <c r="I132" s="33">
        <f>ROUND(ROUND(H132,2)*ROUND(G132,3),2)</f>
      </c>
      <c r="O132">
        <f>(I132*21)/100</f>
      </c>
      <c r="P132" t="s">
        <v>27</v>
      </c>
    </row>
    <row r="133" spans="1:5" ht="12.75">
      <c r="A133" s="34" t="s">
        <v>52</v>
      </c>
      <c r="E133" s="35" t="s">
        <v>49</v>
      </c>
    </row>
    <row r="134" spans="1:5" ht="12.75">
      <c r="A134" s="38" t="s">
        <v>54</v>
      </c>
      <c r="E134" s="37" t="s">
        <v>290</v>
      </c>
    </row>
    <row r="135" spans="1:16" ht="12.75">
      <c r="A135" s="24" t="s">
        <v>47</v>
      </c>
      <c r="B135" s="29" t="s">
        <v>298</v>
      </c>
      <c r="C135" s="29" t="s">
        <v>299</v>
      </c>
      <c r="D135" s="24" t="s">
        <v>164</v>
      </c>
      <c r="E135" s="30" t="s">
        <v>300</v>
      </c>
      <c r="F135" s="31" t="s">
        <v>74</v>
      </c>
      <c r="G135" s="32">
        <v>1</v>
      </c>
      <c r="H135" s="33">
        <v>0</v>
      </c>
      <c r="I135" s="33">
        <f>ROUND(ROUND(H135,2)*ROUND(G135,3),2)</f>
      </c>
      <c r="O135">
        <f>(I135*21)/100</f>
      </c>
      <c r="P135" t="s">
        <v>27</v>
      </c>
    </row>
    <row r="136" spans="1:5" ht="12.75">
      <c r="A136" s="34" t="s">
        <v>52</v>
      </c>
      <c r="E136" s="35" t="s">
        <v>301</v>
      </c>
    </row>
    <row r="137" spans="1:5" ht="12.75">
      <c r="A137" s="36" t="s">
        <v>54</v>
      </c>
      <c r="E137" s="37" t="s">
        <v>55</v>
      </c>
    </row>
    <row r="138" spans="1:18" ht="12.75" customHeight="1">
      <c r="A138" s="6" t="s">
        <v>45</v>
      </c>
      <c r="B138" s="6"/>
      <c r="C138" s="41" t="s">
        <v>42</v>
      </c>
      <c r="D138" s="6"/>
      <c r="E138" s="27" t="s">
        <v>302</v>
      </c>
      <c r="F138" s="6"/>
      <c r="G138" s="6"/>
      <c r="H138" s="6"/>
      <c r="I138" s="42">
        <f>0+Q138</f>
      </c>
      <c r="O138">
        <f>0+R138</f>
      </c>
      <c r="Q138">
        <f>0+I139+I142+I145+I148+I151+I154+I157+I160+I163+I166+I169+I172+I175+I178+I181</f>
      </c>
      <c r="R138">
        <f>0+O139+O142+O145+O148+O151+O154+O157+O160+O163+O166+O169+O172+O175+O178+O181</f>
      </c>
    </row>
    <row r="139" spans="1:16" ht="12.75">
      <c r="A139" s="24" t="s">
        <v>47</v>
      </c>
      <c r="B139" s="29" t="s">
        <v>303</v>
      </c>
      <c r="C139" s="29" t="s">
        <v>304</v>
      </c>
      <c r="D139" s="24" t="s">
        <v>49</v>
      </c>
      <c r="E139" s="30" t="s">
        <v>305</v>
      </c>
      <c r="F139" s="31" t="s">
        <v>74</v>
      </c>
      <c r="G139" s="32">
        <v>14</v>
      </c>
      <c r="H139" s="33">
        <v>0</v>
      </c>
      <c r="I139" s="33">
        <f>ROUND(ROUND(H139,2)*ROUND(G139,3),2)</f>
      </c>
      <c r="O139">
        <f>(I139*21)/100</f>
      </c>
      <c r="P139" t="s">
        <v>27</v>
      </c>
    </row>
    <row r="140" spans="1:5" ht="12.75">
      <c r="A140" s="34" t="s">
        <v>52</v>
      </c>
      <c r="E140" s="35" t="s">
        <v>49</v>
      </c>
    </row>
    <row r="141" spans="1:5" ht="76.5">
      <c r="A141" s="38" t="s">
        <v>54</v>
      </c>
      <c r="E141" s="37" t="s">
        <v>306</v>
      </c>
    </row>
    <row r="142" spans="1:16" ht="25.5">
      <c r="A142" s="24" t="s">
        <v>47</v>
      </c>
      <c r="B142" s="29" t="s">
        <v>307</v>
      </c>
      <c r="C142" s="29" t="s">
        <v>308</v>
      </c>
      <c r="D142" s="24" t="s">
        <v>49</v>
      </c>
      <c r="E142" s="30" t="s">
        <v>309</v>
      </c>
      <c r="F142" s="31" t="s">
        <v>74</v>
      </c>
      <c r="G142" s="32">
        <v>4</v>
      </c>
      <c r="H142" s="33">
        <v>0</v>
      </c>
      <c r="I142" s="33">
        <f>ROUND(ROUND(H142,2)*ROUND(G142,3),2)</f>
      </c>
      <c r="O142">
        <f>(I142*21)/100</f>
      </c>
      <c r="P142" t="s">
        <v>27</v>
      </c>
    </row>
    <row r="143" spans="1:5" ht="25.5">
      <c r="A143" s="34" t="s">
        <v>52</v>
      </c>
      <c r="E143" s="35" t="s">
        <v>310</v>
      </c>
    </row>
    <row r="144" spans="1:5" ht="25.5">
      <c r="A144" s="38" t="s">
        <v>54</v>
      </c>
      <c r="E144" s="37" t="s">
        <v>311</v>
      </c>
    </row>
    <row r="145" spans="1:16" ht="12.75">
      <c r="A145" s="24" t="s">
        <v>47</v>
      </c>
      <c r="B145" s="29" t="s">
        <v>312</v>
      </c>
      <c r="C145" s="29" t="s">
        <v>313</v>
      </c>
      <c r="D145" s="24" t="s">
        <v>49</v>
      </c>
      <c r="E145" s="30" t="s">
        <v>314</v>
      </c>
      <c r="F145" s="31" t="s">
        <v>74</v>
      </c>
      <c r="G145" s="32">
        <v>1</v>
      </c>
      <c r="H145" s="33">
        <v>0</v>
      </c>
      <c r="I145" s="33">
        <f>ROUND(ROUND(H145,2)*ROUND(G145,3),2)</f>
      </c>
      <c r="O145">
        <f>(I145*21)/100</f>
      </c>
      <c r="P145" t="s">
        <v>27</v>
      </c>
    </row>
    <row r="146" spans="1:5" ht="12.75">
      <c r="A146" s="34" t="s">
        <v>52</v>
      </c>
      <c r="E146" s="35" t="s">
        <v>315</v>
      </c>
    </row>
    <row r="147" spans="1:5" ht="25.5">
      <c r="A147" s="38" t="s">
        <v>54</v>
      </c>
      <c r="E147" s="37" t="s">
        <v>316</v>
      </c>
    </row>
    <row r="148" spans="1:16" ht="12.75">
      <c r="A148" s="24" t="s">
        <v>47</v>
      </c>
      <c r="B148" s="29" t="s">
        <v>317</v>
      </c>
      <c r="C148" s="29" t="s">
        <v>318</v>
      </c>
      <c r="D148" s="24" t="s">
        <v>49</v>
      </c>
      <c r="E148" s="30" t="s">
        <v>319</v>
      </c>
      <c r="F148" s="31" t="s">
        <v>74</v>
      </c>
      <c r="G148" s="32">
        <v>2</v>
      </c>
      <c r="H148" s="33">
        <v>0</v>
      </c>
      <c r="I148" s="33">
        <f>ROUND(ROUND(H148,2)*ROUND(G148,3),2)</f>
      </c>
      <c r="O148">
        <f>(I148*21)/100</f>
      </c>
      <c r="P148" t="s">
        <v>27</v>
      </c>
    </row>
    <row r="149" spans="1:5" ht="38.25">
      <c r="A149" s="34" t="s">
        <v>52</v>
      </c>
      <c r="E149" s="35" t="s">
        <v>320</v>
      </c>
    </row>
    <row r="150" spans="1:5" ht="25.5">
      <c r="A150" s="38" t="s">
        <v>54</v>
      </c>
      <c r="E150" s="37" t="s">
        <v>321</v>
      </c>
    </row>
    <row r="151" spans="1:16" ht="12.75">
      <c r="A151" s="24" t="s">
        <v>47</v>
      </c>
      <c r="B151" s="29" t="s">
        <v>322</v>
      </c>
      <c r="C151" s="29" t="s">
        <v>323</v>
      </c>
      <c r="D151" s="24" t="s">
        <v>49</v>
      </c>
      <c r="E151" s="30" t="s">
        <v>324</v>
      </c>
      <c r="F151" s="31" t="s">
        <v>74</v>
      </c>
      <c r="G151" s="32">
        <v>2</v>
      </c>
      <c r="H151" s="33">
        <v>0</v>
      </c>
      <c r="I151" s="33">
        <f>ROUND(ROUND(H151,2)*ROUND(G151,3),2)</f>
      </c>
      <c r="O151">
        <f>(I151*21)/100</f>
      </c>
      <c r="P151" t="s">
        <v>27</v>
      </c>
    </row>
    <row r="152" spans="1:5" ht="38.25">
      <c r="A152" s="34" t="s">
        <v>52</v>
      </c>
      <c r="E152" s="35" t="s">
        <v>325</v>
      </c>
    </row>
    <row r="153" spans="1:5" ht="25.5">
      <c r="A153" s="38" t="s">
        <v>54</v>
      </c>
      <c r="E153" s="37" t="s">
        <v>321</v>
      </c>
    </row>
    <row r="154" spans="1:16" ht="12.75">
      <c r="A154" s="24" t="s">
        <v>47</v>
      </c>
      <c r="B154" s="29" t="s">
        <v>326</v>
      </c>
      <c r="C154" s="29" t="s">
        <v>327</v>
      </c>
      <c r="D154" s="24" t="s">
        <v>49</v>
      </c>
      <c r="E154" s="30" t="s">
        <v>328</v>
      </c>
      <c r="F154" s="31" t="s">
        <v>74</v>
      </c>
      <c r="G154" s="32">
        <v>2</v>
      </c>
      <c r="H154" s="33">
        <v>0</v>
      </c>
      <c r="I154" s="33">
        <f>ROUND(ROUND(H154,2)*ROUND(G154,3),2)</f>
      </c>
      <c r="O154">
        <f>(I154*21)/100</f>
      </c>
      <c r="P154" t="s">
        <v>27</v>
      </c>
    </row>
    <row r="155" spans="1:5" ht="51">
      <c r="A155" s="34" t="s">
        <v>52</v>
      </c>
      <c r="E155" s="35" t="s">
        <v>329</v>
      </c>
    </row>
    <row r="156" spans="1:5" ht="25.5">
      <c r="A156" s="38" t="s">
        <v>54</v>
      </c>
      <c r="E156" s="37" t="s">
        <v>321</v>
      </c>
    </row>
    <row r="157" spans="1:16" ht="25.5">
      <c r="A157" s="24" t="s">
        <v>47</v>
      </c>
      <c r="B157" s="29" t="s">
        <v>330</v>
      </c>
      <c r="C157" s="29" t="s">
        <v>331</v>
      </c>
      <c r="D157" s="24" t="s">
        <v>49</v>
      </c>
      <c r="E157" s="30" t="s">
        <v>332</v>
      </c>
      <c r="F157" s="31" t="s">
        <v>74</v>
      </c>
      <c r="G157" s="32">
        <v>4</v>
      </c>
      <c r="H157" s="33">
        <v>0</v>
      </c>
      <c r="I157" s="33">
        <f>ROUND(ROUND(H157,2)*ROUND(G157,3),2)</f>
      </c>
      <c r="O157">
        <f>(I157*21)/100</f>
      </c>
      <c r="P157" t="s">
        <v>27</v>
      </c>
    </row>
    <row r="158" spans="1:5" ht="63.75">
      <c r="A158" s="34" t="s">
        <v>52</v>
      </c>
      <c r="E158" s="35" t="s">
        <v>333</v>
      </c>
    </row>
    <row r="159" spans="1:5" ht="25.5">
      <c r="A159" s="38" t="s">
        <v>54</v>
      </c>
      <c r="E159" s="37" t="s">
        <v>334</v>
      </c>
    </row>
    <row r="160" spans="1:16" ht="12.75">
      <c r="A160" s="24" t="s">
        <v>47</v>
      </c>
      <c r="B160" s="29" t="s">
        <v>335</v>
      </c>
      <c r="C160" s="29" t="s">
        <v>336</v>
      </c>
      <c r="D160" s="24" t="s">
        <v>49</v>
      </c>
      <c r="E160" s="30" t="s">
        <v>337</v>
      </c>
      <c r="F160" s="31" t="s">
        <v>74</v>
      </c>
      <c r="G160" s="32">
        <v>2</v>
      </c>
      <c r="H160" s="33">
        <v>0</v>
      </c>
      <c r="I160" s="33">
        <f>ROUND(ROUND(H160,2)*ROUND(G160,3),2)</f>
      </c>
      <c r="O160">
        <f>(I160*21)/100</f>
      </c>
      <c r="P160" t="s">
        <v>27</v>
      </c>
    </row>
    <row r="161" spans="1:5" ht="76.5">
      <c r="A161" s="34" t="s">
        <v>52</v>
      </c>
      <c r="E161" s="35" t="s">
        <v>338</v>
      </c>
    </row>
    <row r="162" spans="1:5" ht="25.5">
      <c r="A162" s="38" t="s">
        <v>54</v>
      </c>
      <c r="E162" s="37" t="s">
        <v>321</v>
      </c>
    </row>
    <row r="163" spans="1:16" ht="25.5">
      <c r="A163" s="24" t="s">
        <v>47</v>
      </c>
      <c r="B163" s="29" t="s">
        <v>339</v>
      </c>
      <c r="C163" s="29" t="s">
        <v>340</v>
      </c>
      <c r="D163" s="24" t="s">
        <v>49</v>
      </c>
      <c r="E163" s="30" t="s">
        <v>341</v>
      </c>
      <c r="F163" s="31" t="s">
        <v>147</v>
      </c>
      <c r="G163" s="32">
        <v>26.7</v>
      </c>
      <c r="H163" s="33">
        <v>0</v>
      </c>
      <c r="I163" s="33">
        <f>ROUND(ROUND(H163,2)*ROUND(G163,3),2)</f>
      </c>
      <c r="O163">
        <f>(I163*21)/100</f>
      </c>
      <c r="P163" t="s">
        <v>27</v>
      </c>
    </row>
    <row r="164" spans="1:5" ht="38.25">
      <c r="A164" s="34" t="s">
        <v>52</v>
      </c>
      <c r="E164" s="35" t="s">
        <v>342</v>
      </c>
    </row>
    <row r="165" spans="1:5" ht="12.75">
      <c r="A165" s="38" t="s">
        <v>54</v>
      </c>
      <c r="E165" s="37" t="s">
        <v>343</v>
      </c>
    </row>
    <row r="166" spans="1:16" ht="25.5">
      <c r="A166" s="24" t="s">
        <v>47</v>
      </c>
      <c r="B166" s="29" t="s">
        <v>344</v>
      </c>
      <c r="C166" s="29" t="s">
        <v>345</v>
      </c>
      <c r="D166" s="24" t="s">
        <v>49</v>
      </c>
      <c r="E166" s="30" t="s">
        <v>346</v>
      </c>
      <c r="F166" s="31" t="s">
        <v>147</v>
      </c>
      <c r="G166" s="32">
        <v>26.7</v>
      </c>
      <c r="H166" s="33">
        <v>0</v>
      </c>
      <c r="I166" s="33">
        <f>ROUND(ROUND(H166,2)*ROUND(G166,3),2)</f>
      </c>
      <c r="O166">
        <f>(I166*21)/100</f>
      </c>
      <c r="P166" t="s">
        <v>27</v>
      </c>
    </row>
    <row r="167" spans="1:5" ht="63.75">
      <c r="A167" s="34" t="s">
        <v>52</v>
      </c>
      <c r="E167" s="35" t="s">
        <v>347</v>
      </c>
    </row>
    <row r="168" spans="1:5" ht="12.75">
      <c r="A168" s="38" t="s">
        <v>54</v>
      </c>
      <c r="E168" s="37" t="s">
        <v>343</v>
      </c>
    </row>
    <row r="169" spans="1:16" ht="12.75">
      <c r="A169" s="24" t="s">
        <v>47</v>
      </c>
      <c r="B169" s="29" t="s">
        <v>348</v>
      </c>
      <c r="C169" s="29" t="s">
        <v>349</v>
      </c>
      <c r="D169" s="24" t="s">
        <v>49</v>
      </c>
      <c r="E169" s="30" t="s">
        <v>350</v>
      </c>
      <c r="F169" s="31" t="s">
        <v>156</v>
      </c>
      <c r="G169" s="32">
        <v>38.86</v>
      </c>
      <c r="H169" s="33">
        <v>0</v>
      </c>
      <c r="I169" s="33">
        <f>ROUND(ROUND(H169,2)*ROUND(G169,3),2)</f>
      </c>
      <c r="O169">
        <f>(I169*21)/100</f>
      </c>
      <c r="P169" t="s">
        <v>27</v>
      </c>
    </row>
    <row r="170" spans="1:5" ht="12.75">
      <c r="A170" s="34" t="s">
        <v>52</v>
      </c>
      <c r="E170" s="35" t="s">
        <v>351</v>
      </c>
    </row>
    <row r="171" spans="1:5" ht="12.75">
      <c r="A171" s="38" t="s">
        <v>54</v>
      </c>
      <c r="E171" s="37" t="s">
        <v>352</v>
      </c>
    </row>
    <row r="172" spans="1:16" ht="12.75">
      <c r="A172" s="24" t="s">
        <v>47</v>
      </c>
      <c r="B172" s="29" t="s">
        <v>353</v>
      </c>
      <c r="C172" s="29" t="s">
        <v>354</v>
      </c>
      <c r="D172" s="24" t="s">
        <v>49</v>
      </c>
      <c r="E172" s="30" t="s">
        <v>355</v>
      </c>
      <c r="F172" s="31" t="s">
        <v>156</v>
      </c>
      <c r="G172" s="32">
        <v>38.86</v>
      </c>
      <c r="H172" s="33">
        <v>0</v>
      </c>
      <c r="I172" s="33">
        <f>ROUND(ROUND(H172,2)*ROUND(G172,3),2)</f>
      </c>
      <c r="O172">
        <f>(I172*21)/100</f>
      </c>
      <c r="P172" t="s">
        <v>27</v>
      </c>
    </row>
    <row r="173" spans="1:5" ht="12.75">
      <c r="A173" s="34" t="s">
        <v>52</v>
      </c>
      <c r="E173" s="35" t="s">
        <v>351</v>
      </c>
    </row>
    <row r="174" spans="1:5" ht="12.75">
      <c r="A174" s="38" t="s">
        <v>54</v>
      </c>
      <c r="E174" s="37" t="s">
        <v>352</v>
      </c>
    </row>
    <row r="175" spans="1:16" ht="12.75">
      <c r="A175" s="24" t="s">
        <v>47</v>
      </c>
      <c r="B175" s="29" t="s">
        <v>356</v>
      </c>
      <c r="C175" s="29" t="s">
        <v>357</v>
      </c>
      <c r="D175" s="24" t="s">
        <v>49</v>
      </c>
      <c r="E175" s="30" t="s">
        <v>358</v>
      </c>
      <c r="F175" s="31" t="s">
        <v>147</v>
      </c>
      <c r="G175" s="32">
        <v>1571.716</v>
      </c>
      <c r="H175" s="33">
        <v>0</v>
      </c>
      <c r="I175" s="33">
        <f>ROUND(ROUND(H175,2)*ROUND(G175,3),2)</f>
      </c>
      <c r="O175">
        <f>(I175*21)/100</f>
      </c>
      <c r="P175" t="s">
        <v>27</v>
      </c>
    </row>
    <row r="176" spans="1:5" ht="12.75">
      <c r="A176" s="34" t="s">
        <v>52</v>
      </c>
      <c r="E176" s="35" t="s">
        <v>359</v>
      </c>
    </row>
    <row r="177" spans="1:5" ht="38.25">
      <c r="A177" s="38" t="s">
        <v>54</v>
      </c>
      <c r="E177" s="37" t="s">
        <v>360</v>
      </c>
    </row>
    <row r="178" spans="1:16" ht="12.75">
      <c r="A178" s="24" t="s">
        <v>47</v>
      </c>
      <c r="B178" s="29" t="s">
        <v>361</v>
      </c>
      <c r="C178" s="29" t="s">
        <v>362</v>
      </c>
      <c r="D178" s="24" t="s">
        <v>49</v>
      </c>
      <c r="E178" s="30" t="s">
        <v>363</v>
      </c>
      <c r="F178" s="31" t="s">
        <v>147</v>
      </c>
      <c r="G178" s="32">
        <v>1571.716</v>
      </c>
      <c r="H178" s="33">
        <v>0</v>
      </c>
      <c r="I178" s="33">
        <f>ROUND(ROUND(H178,2)*ROUND(G178,3),2)</f>
      </c>
      <c r="O178">
        <f>(I178*21)/100</f>
      </c>
      <c r="P178" t="s">
        <v>27</v>
      </c>
    </row>
    <row r="179" spans="1:5" ht="12.75">
      <c r="A179" s="34" t="s">
        <v>52</v>
      </c>
      <c r="E179" s="35" t="s">
        <v>359</v>
      </c>
    </row>
    <row r="180" spans="1:5" ht="38.25">
      <c r="A180" s="38" t="s">
        <v>54</v>
      </c>
      <c r="E180" s="37" t="s">
        <v>360</v>
      </c>
    </row>
    <row r="181" spans="1:16" ht="12.75">
      <c r="A181" s="24" t="s">
        <v>47</v>
      </c>
      <c r="B181" s="29" t="s">
        <v>364</v>
      </c>
      <c r="C181" s="29" t="s">
        <v>365</v>
      </c>
      <c r="D181" s="24" t="s">
        <v>164</v>
      </c>
      <c r="E181" s="30" t="s">
        <v>366</v>
      </c>
      <c r="F181" s="31" t="s">
        <v>74</v>
      </c>
      <c r="G181" s="32">
        <v>1</v>
      </c>
      <c r="H181" s="33">
        <v>0</v>
      </c>
      <c r="I181" s="33">
        <f>ROUND(ROUND(H181,2)*ROUND(G181,3),2)</f>
      </c>
      <c r="O181">
        <f>(I181*21)/100</f>
      </c>
      <c r="P181" t="s">
        <v>27</v>
      </c>
    </row>
    <row r="182" spans="1:5" ht="51">
      <c r="A182" s="34" t="s">
        <v>52</v>
      </c>
      <c r="E182" s="35" t="s">
        <v>367</v>
      </c>
    </row>
    <row r="183" spans="1:5" ht="12.75">
      <c r="A183" s="36" t="s">
        <v>54</v>
      </c>
      <c r="E183" s="37" t="s">
        <v>55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368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368</v>
      </c>
      <c r="D4" s="1"/>
      <c r="E4" s="14" t="s">
        <v>369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368</v>
      </c>
      <c r="D5" s="6"/>
      <c r="E5" s="18" t="s">
        <v>369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47</v>
      </c>
      <c r="B10" s="29" t="s">
        <v>31</v>
      </c>
      <c r="C10" s="29" t="s">
        <v>370</v>
      </c>
      <c r="D10" s="24" t="s">
        <v>49</v>
      </c>
      <c r="E10" s="30" t="s">
        <v>371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38.25">
      <c r="A11" s="34" t="s">
        <v>52</v>
      </c>
      <c r="E11" s="35" t="s">
        <v>372</v>
      </c>
    </row>
    <row r="12" spans="1:5" ht="12.75">
      <c r="A12" s="36" t="s">
        <v>54</v>
      </c>
      <c r="E12" s="37" t="s">
        <v>55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0+O9+O37+O95+O108+O133+O170+O201+O214+O230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373</v>
      </c>
      <c r="I3" s="39">
        <f>0+I9+I37+I95+I108+I133+I170+I201+I214+I230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373</v>
      </c>
      <c r="D4" s="1"/>
      <c r="E4" s="14" t="s">
        <v>374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373</v>
      </c>
      <c r="D5" s="6"/>
      <c r="E5" s="18" t="s">
        <v>374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</f>
      </c>
      <c r="R9">
        <f>0+O10+O13+O16+O19+O22+O25+O28+O31+O34</f>
      </c>
    </row>
    <row r="10" spans="1:16" ht="12.75">
      <c r="A10" s="24" t="s">
        <v>47</v>
      </c>
      <c r="B10" s="29" t="s">
        <v>31</v>
      </c>
      <c r="C10" s="29" t="s">
        <v>110</v>
      </c>
      <c r="D10" s="24" t="s">
        <v>49</v>
      </c>
      <c r="E10" s="30" t="s">
        <v>111</v>
      </c>
      <c r="F10" s="31" t="s">
        <v>112</v>
      </c>
      <c r="G10" s="32">
        <v>21.576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113</v>
      </c>
    </row>
    <row r="12" spans="1:5" ht="25.5">
      <c r="A12" s="38" t="s">
        <v>54</v>
      </c>
      <c r="E12" s="37" t="s">
        <v>375</v>
      </c>
    </row>
    <row r="13" spans="1:16" ht="25.5">
      <c r="A13" s="24" t="s">
        <v>47</v>
      </c>
      <c r="B13" s="29" t="s">
        <v>27</v>
      </c>
      <c r="C13" s="29" t="s">
        <v>115</v>
      </c>
      <c r="D13" s="24" t="s">
        <v>49</v>
      </c>
      <c r="E13" s="30" t="s">
        <v>116</v>
      </c>
      <c r="F13" s="31" t="s">
        <v>112</v>
      </c>
      <c r="G13" s="32">
        <v>1374.124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25.5">
      <c r="A15" s="38" t="s">
        <v>54</v>
      </c>
      <c r="E15" s="37" t="s">
        <v>376</v>
      </c>
    </row>
    <row r="16" spans="1:16" ht="25.5">
      <c r="A16" s="24" t="s">
        <v>47</v>
      </c>
      <c r="B16" s="29" t="s">
        <v>26</v>
      </c>
      <c r="C16" s="29" t="s">
        <v>377</v>
      </c>
      <c r="D16" s="24" t="s">
        <v>49</v>
      </c>
      <c r="E16" s="30" t="s">
        <v>378</v>
      </c>
      <c r="F16" s="31" t="s">
        <v>112</v>
      </c>
      <c r="G16" s="32">
        <v>157.366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49</v>
      </c>
    </row>
    <row r="18" spans="1:5" ht="25.5">
      <c r="A18" s="38" t="s">
        <v>54</v>
      </c>
      <c r="E18" s="37" t="s">
        <v>379</v>
      </c>
    </row>
    <row r="19" spans="1:16" ht="25.5">
      <c r="A19" s="24" t="s">
        <v>47</v>
      </c>
      <c r="B19" s="29" t="s">
        <v>35</v>
      </c>
      <c r="C19" s="29" t="s">
        <v>121</v>
      </c>
      <c r="D19" s="24" t="s">
        <v>49</v>
      </c>
      <c r="E19" s="30" t="s">
        <v>122</v>
      </c>
      <c r="F19" s="31" t="s">
        <v>112</v>
      </c>
      <c r="G19" s="32">
        <v>39.75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49</v>
      </c>
    </row>
    <row r="21" spans="1:5" ht="25.5">
      <c r="A21" s="38" t="s">
        <v>54</v>
      </c>
      <c r="E21" s="37" t="s">
        <v>380</v>
      </c>
    </row>
    <row r="22" spans="1:16" ht="25.5">
      <c r="A22" s="24" t="s">
        <v>47</v>
      </c>
      <c r="B22" s="29" t="s">
        <v>37</v>
      </c>
      <c r="C22" s="29" t="s">
        <v>124</v>
      </c>
      <c r="D22" s="24" t="s">
        <v>49</v>
      </c>
      <c r="E22" s="30" t="s">
        <v>125</v>
      </c>
      <c r="F22" s="31" t="s">
        <v>112</v>
      </c>
      <c r="G22" s="32">
        <v>4.34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49</v>
      </c>
    </row>
    <row r="24" spans="1:5" ht="25.5">
      <c r="A24" s="38" t="s">
        <v>54</v>
      </c>
      <c r="E24" s="37" t="s">
        <v>381</v>
      </c>
    </row>
    <row r="25" spans="1:16" ht="25.5">
      <c r="A25" s="24" t="s">
        <v>47</v>
      </c>
      <c r="B25" s="29" t="s">
        <v>39</v>
      </c>
      <c r="C25" s="29" t="s">
        <v>382</v>
      </c>
      <c r="D25" s="24" t="s">
        <v>49</v>
      </c>
      <c r="E25" s="30" t="s">
        <v>383</v>
      </c>
      <c r="F25" s="31" t="s">
        <v>112</v>
      </c>
      <c r="G25" s="32">
        <v>414.287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49</v>
      </c>
    </row>
    <row r="27" spans="1:5" ht="25.5">
      <c r="A27" s="38" t="s">
        <v>54</v>
      </c>
      <c r="E27" s="37" t="s">
        <v>384</v>
      </c>
    </row>
    <row r="28" spans="1:16" ht="25.5">
      <c r="A28" s="24" t="s">
        <v>47</v>
      </c>
      <c r="B28" s="29" t="s">
        <v>71</v>
      </c>
      <c r="C28" s="29" t="s">
        <v>385</v>
      </c>
      <c r="D28" s="24" t="s">
        <v>49</v>
      </c>
      <c r="E28" s="30" t="s">
        <v>386</v>
      </c>
      <c r="F28" s="31" t="s">
        <v>112</v>
      </c>
      <c r="G28" s="32">
        <v>0.616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52</v>
      </c>
      <c r="E29" s="35" t="s">
        <v>49</v>
      </c>
    </row>
    <row r="30" spans="1:5" ht="25.5">
      <c r="A30" s="38" t="s">
        <v>54</v>
      </c>
      <c r="E30" s="37" t="s">
        <v>387</v>
      </c>
    </row>
    <row r="31" spans="1:16" ht="12.75">
      <c r="A31" s="24" t="s">
        <v>47</v>
      </c>
      <c r="B31" s="29" t="s">
        <v>76</v>
      </c>
      <c r="C31" s="29" t="s">
        <v>388</v>
      </c>
      <c r="D31" s="24" t="s">
        <v>49</v>
      </c>
      <c r="E31" s="30" t="s">
        <v>389</v>
      </c>
      <c r="F31" s="31" t="s">
        <v>74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49</v>
      </c>
    </row>
    <row r="33" spans="1:5" ht="12.75">
      <c r="A33" s="38" t="s">
        <v>54</v>
      </c>
      <c r="E33" s="37" t="s">
        <v>55</v>
      </c>
    </row>
    <row r="34" spans="1:16" ht="12.75">
      <c r="A34" s="24" t="s">
        <v>47</v>
      </c>
      <c r="B34" s="29" t="s">
        <v>42</v>
      </c>
      <c r="C34" s="29" t="s">
        <v>390</v>
      </c>
      <c r="D34" s="24" t="s">
        <v>49</v>
      </c>
      <c r="E34" s="30" t="s">
        <v>391</v>
      </c>
      <c r="F34" s="31" t="s">
        <v>74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392</v>
      </c>
    </row>
    <row r="36" spans="1:5" ht="12.75">
      <c r="A36" s="36" t="s">
        <v>54</v>
      </c>
      <c r="E36" s="37" t="s">
        <v>55</v>
      </c>
    </row>
    <row r="37" spans="1:18" ht="12.75" customHeight="1">
      <c r="A37" s="6" t="s">
        <v>45</v>
      </c>
      <c r="B37" s="6"/>
      <c r="C37" s="41" t="s">
        <v>31</v>
      </c>
      <c r="D37" s="6"/>
      <c r="E37" s="27" t="s">
        <v>127</v>
      </c>
      <c r="F37" s="6"/>
      <c r="G37" s="6"/>
      <c r="H37" s="6"/>
      <c r="I37" s="42">
        <f>0+Q37</f>
      </c>
      <c r="O37">
        <f>0+R37</f>
      </c>
      <c r="Q37">
        <f>0+I38+I41+I44+I47+I50+I53+I56+I59+I62+I65+I68+I71+I74+I77+I80+I83+I86+I89+I92</f>
      </c>
      <c r="R37">
        <f>0+O38+O41+O44+O47+O50+O53+O56+O59+O62+O65+O68+O71+O74+O77+O80+O83+O86+O89+O92</f>
      </c>
    </row>
    <row r="38" spans="1:16" ht="25.5">
      <c r="A38" s="24" t="s">
        <v>47</v>
      </c>
      <c r="B38" s="29" t="s">
        <v>44</v>
      </c>
      <c r="C38" s="29" t="s">
        <v>393</v>
      </c>
      <c r="D38" s="24" t="s">
        <v>49</v>
      </c>
      <c r="E38" s="30" t="s">
        <v>394</v>
      </c>
      <c r="F38" s="31" t="s">
        <v>74</v>
      </c>
      <c r="G38" s="32">
        <v>3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52</v>
      </c>
      <c r="E39" s="35" t="s">
        <v>395</v>
      </c>
    </row>
    <row r="40" spans="1:5" ht="12.75">
      <c r="A40" s="38" t="s">
        <v>54</v>
      </c>
      <c r="E40" s="37" t="s">
        <v>396</v>
      </c>
    </row>
    <row r="41" spans="1:16" ht="25.5">
      <c r="A41" s="24" t="s">
        <v>47</v>
      </c>
      <c r="B41" s="29" t="s">
        <v>86</v>
      </c>
      <c r="C41" s="29" t="s">
        <v>128</v>
      </c>
      <c r="D41" s="24" t="s">
        <v>129</v>
      </c>
      <c r="E41" s="30" t="s">
        <v>130</v>
      </c>
      <c r="F41" s="31" t="s">
        <v>131</v>
      </c>
      <c r="G41" s="32">
        <v>11.679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63.75">
      <c r="A42" s="34" t="s">
        <v>52</v>
      </c>
      <c r="E42" s="35" t="s">
        <v>132</v>
      </c>
    </row>
    <row r="43" spans="1:5" ht="25.5">
      <c r="A43" s="38" t="s">
        <v>54</v>
      </c>
      <c r="E43" s="37" t="s">
        <v>397</v>
      </c>
    </row>
    <row r="44" spans="1:16" ht="25.5">
      <c r="A44" s="24" t="s">
        <v>47</v>
      </c>
      <c r="B44" s="29" t="s">
        <v>90</v>
      </c>
      <c r="C44" s="29" t="s">
        <v>134</v>
      </c>
      <c r="D44" s="24" t="s">
        <v>135</v>
      </c>
      <c r="E44" s="30" t="s">
        <v>136</v>
      </c>
      <c r="F44" s="31" t="s">
        <v>131</v>
      </c>
      <c r="G44" s="32">
        <v>8.99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76.5">
      <c r="A45" s="34" t="s">
        <v>52</v>
      </c>
      <c r="E45" s="35" t="s">
        <v>398</v>
      </c>
    </row>
    <row r="46" spans="1:5" ht="127.5">
      <c r="A46" s="38" t="s">
        <v>54</v>
      </c>
      <c r="E46" s="37" t="s">
        <v>399</v>
      </c>
    </row>
    <row r="47" spans="1:16" ht="12.75">
      <c r="A47" s="24" t="s">
        <v>47</v>
      </c>
      <c r="B47" s="29" t="s">
        <v>95</v>
      </c>
      <c r="C47" s="29" t="s">
        <v>139</v>
      </c>
      <c r="D47" s="24" t="s">
        <v>140</v>
      </c>
      <c r="E47" s="30" t="s">
        <v>141</v>
      </c>
      <c r="F47" s="31" t="s">
        <v>131</v>
      </c>
      <c r="G47" s="32">
        <v>11.679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63.75">
      <c r="A48" s="34" t="s">
        <v>52</v>
      </c>
      <c r="E48" s="35" t="s">
        <v>142</v>
      </c>
    </row>
    <row r="49" spans="1:5" ht="25.5">
      <c r="A49" s="38" t="s">
        <v>54</v>
      </c>
      <c r="E49" s="37" t="s">
        <v>397</v>
      </c>
    </row>
    <row r="50" spans="1:16" ht="12.75">
      <c r="A50" s="24" t="s">
        <v>47</v>
      </c>
      <c r="B50" s="29" t="s">
        <v>99</v>
      </c>
      <c r="C50" s="29" t="s">
        <v>400</v>
      </c>
      <c r="D50" s="24" t="s">
        <v>401</v>
      </c>
      <c r="E50" s="30" t="s">
        <v>402</v>
      </c>
      <c r="F50" s="31" t="s">
        <v>147</v>
      </c>
      <c r="G50" s="32">
        <v>78.783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51">
      <c r="A51" s="34" t="s">
        <v>52</v>
      </c>
      <c r="E51" s="35" t="s">
        <v>403</v>
      </c>
    </row>
    <row r="52" spans="1:5" ht="38.25">
      <c r="A52" s="38" t="s">
        <v>54</v>
      </c>
      <c r="E52" s="37" t="s">
        <v>404</v>
      </c>
    </row>
    <row r="53" spans="1:16" ht="12.75">
      <c r="A53" s="24" t="s">
        <v>47</v>
      </c>
      <c r="B53" s="29" t="s">
        <v>104</v>
      </c>
      <c r="C53" s="29" t="s">
        <v>144</v>
      </c>
      <c r="D53" s="24" t="s">
        <v>145</v>
      </c>
      <c r="E53" s="30" t="s">
        <v>146</v>
      </c>
      <c r="F53" s="31" t="s">
        <v>147</v>
      </c>
      <c r="G53" s="32">
        <v>89.835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63.75">
      <c r="A54" s="34" t="s">
        <v>52</v>
      </c>
      <c r="E54" s="35" t="s">
        <v>405</v>
      </c>
    </row>
    <row r="55" spans="1:5" ht="51">
      <c r="A55" s="38" t="s">
        <v>54</v>
      </c>
      <c r="E55" s="37" t="s">
        <v>406</v>
      </c>
    </row>
    <row r="56" spans="1:16" ht="12.75">
      <c r="A56" s="24" t="s">
        <v>47</v>
      </c>
      <c r="B56" s="29" t="s">
        <v>174</v>
      </c>
      <c r="C56" s="29" t="s">
        <v>407</v>
      </c>
      <c r="D56" s="24" t="s">
        <v>49</v>
      </c>
      <c r="E56" s="30" t="s">
        <v>408</v>
      </c>
      <c r="F56" s="31" t="s">
        <v>131</v>
      </c>
      <c r="G56" s="32">
        <v>5.481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25.5">
      <c r="A57" s="34" t="s">
        <v>52</v>
      </c>
      <c r="E57" s="35" t="s">
        <v>409</v>
      </c>
    </row>
    <row r="58" spans="1:5" ht="12.75">
      <c r="A58" s="38" t="s">
        <v>54</v>
      </c>
      <c r="E58" s="37" t="s">
        <v>410</v>
      </c>
    </row>
    <row r="59" spans="1:16" ht="12.75">
      <c r="A59" s="24" t="s">
        <v>47</v>
      </c>
      <c r="B59" s="29" t="s">
        <v>179</v>
      </c>
      <c r="C59" s="29" t="s">
        <v>411</v>
      </c>
      <c r="D59" s="24" t="s">
        <v>49</v>
      </c>
      <c r="E59" s="30" t="s">
        <v>412</v>
      </c>
      <c r="F59" s="31" t="s">
        <v>156</v>
      </c>
      <c r="G59" s="32">
        <v>25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52</v>
      </c>
      <c r="E60" s="35" t="s">
        <v>49</v>
      </c>
    </row>
    <row r="61" spans="1:5" ht="12.75">
      <c r="A61" s="38" t="s">
        <v>54</v>
      </c>
      <c r="E61" s="37" t="s">
        <v>413</v>
      </c>
    </row>
    <row r="62" spans="1:16" ht="12.75">
      <c r="A62" s="24" t="s">
        <v>47</v>
      </c>
      <c r="B62" s="29" t="s">
        <v>185</v>
      </c>
      <c r="C62" s="29" t="s">
        <v>414</v>
      </c>
      <c r="D62" s="24" t="s">
        <v>49</v>
      </c>
      <c r="E62" s="30" t="s">
        <v>415</v>
      </c>
      <c r="F62" s="31" t="s">
        <v>131</v>
      </c>
      <c r="G62" s="32">
        <v>20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52</v>
      </c>
      <c r="E63" s="35" t="s">
        <v>416</v>
      </c>
    </row>
    <row r="64" spans="1:5" ht="12.75">
      <c r="A64" s="38" t="s">
        <v>54</v>
      </c>
      <c r="E64" s="37" t="s">
        <v>417</v>
      </c>
    </row>
    <row r="65" spans="1:16" ht="12.75">
      <c r="A65" s="24" t="s">
        <v>47</v>
      </c>
      <c r="B65" s="29" t="s">
        <v>189</v>
      </c>
      <c r="C65" s="29" t="s">
        <v>418</v>
      </c>
      <c r="D65" s="24" t="s">
        <v>49</v>
      </c>
      <c r="E65" s="30" t="s">
        <v>419</v>
      </c>
      <c r="F65" s="31" t="s">
        <v>131</v>
      </c>
      <c r="G65" s="32">
        <v>655.967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38.25">
      <c r="A66" s="34" t="s">
        <v>52</v>
      </c>
      <c r="E66" s="35" t="s">
        <v>420</v>
      </c>
    </row>
    <row r="67" spans="1:5" ht="409.5">
      <c r="A67" s="38" t="s">
        <v>54</v>
      </c>
      <c r="E67" s="37" t="s">
        <v>421</v>
      </c>
    </row>
    <row r="68" spans="1:16" ht="12.75">
      <c r="A68" s="24" t="s">
        <v>47</v>
      </c>
      <c r="B68" s="29" t="s">
        <v>193</v>
      </c>
      <c r="C68" s="29" t="s">
        <v>422</v>
      </c>
      <c r="D68" s="24" t="s">
        <v>49</v>
      </c>
      <c r="E68" s="30" t="s">
        <v>423</v>
      </c>
      <c r="F68" s="31" t="s">
        <v>131</v>
      </c>
      <c r="G68" s="32">
        <v>72.885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38.25">
      <c r="A69" s="34" t="s">
        <v>52</v>
      </c>
      <c r="E69" s="35" t="s">
        <v>424</v>
      </c>
    </row>
    <row r="70" spans="1:5" ht="409.5">
      <c r="A70" s="38" t="s">
        <v>54</v>
      </c>
      <c r="E70" s="37" t="s">
        <v>425</v>
      </c>
    </row>
    <row r="71" spans="1:16" ht="12.75">
      <c r="A71" s="24" t="s">
        <v>47</v>
      </c>
      <c r="B71" s="29" t="s">
        <v>198</v>
      </c>
      <c r="C71" s="29" t="s">
        <v>426</v>
      </c>
      <c r="D71" s="24" t="s">
        <v>49</v>
      </c>
      <c r="E71" s="30" t="s">
        <v>427</v>
      </c>
      <c r="F71" s="31" t="s">
        <v>131</v>
      </c>
      <c r="G71" s="32">
        <v>5.798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12.75">
      <c r="A72" s="34" t="s">
        <v>52</v>
      </c>
      <c r="E72" s="35" t="s">
        <v>428</v>
      </c>
    </row>
    <row r="73" spans="1:5" ht="76.5">
      <c r="A73" s="38" t="s">
        <v>54</v>
      </c>
      <c r="E73" s="37" t="s">
        <v>429</v>
      </c>
    </row>
    <row r="74" spans="1:16" ht="12.75">
      <c r="A74" s="24" t="s">
        <v>47</v>
      </c>
      <c r="B74" s="29" t="s">
        <v>203</v>
      </c>
      <c r="C74" s="29" t="s">
        <v>168</v>
      </c>
      <c r="D74" s="24" t="s">
        <v>49</v>
      </c>
      <c r="E74" s="30" t="s">
        <v>169</v>
      </c>
      <c r="F74" s="31" t="s">
        <v>131</v>
      </c>
      <c r="G74" s="32">
        <v>754.65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52</v>
      </c>
      <c r="E75" s="35" t="s">
        <v>170</v>
      </c>
    </row>
    <row r="76" spans="1:5" ht="25.5">
      <c r="A76" s="38" t="s">
        <v>54</v>
      </c>
      <c r="E76" s="37" t="s">
        <v>430</v>
      </c>
    </row>
    <row r="77" spans="1:16" ht="12.75">
      <c r="A77" s="24" t="s">
        <v>47</v>
      </c>
      <c r="B77" s="29" t="s">
        <v>208</v>
      </c>
      <c r="C77" s="29" t="s">
        <v>175</v>
      </c>
      <c r="D77" s="24" t="s">
        <v>49</v>
      </c>
      <c r="E77" s="30" t="s">
        <v>176</v>
      </c>
      <c r="F77" s="31" t="s">
        <v>131</v>
      </c>
      <c r="G77" s="32">
        <v>164.546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51">
      <c r="A78" s="34" t="s">
        <v>52</v>
      </c>
      <c r="E78" s="35" t="s">
        <v>431</v>
      </c>
    </row>
    <row r="79" spans="1:5" ht="178.5">
      <c r="A79" s="38" t="s">
        <v>54</v>
      </c>
      <c r="E79" s="37" t="s">
        <v>432</v>
      </c>
    </row>
    <row r="80" spans="1:16" ht="12.75">
      <c r="A80" s="24" t="s">
        <v>47</v>
      </c>
      <c r="B80" s="29" t="s">
        <v>214</v>
      </c>
      <c r="C80" s="29" t="s">
        <v>433</v>
      </c>
      <c r="D80" s="24" t="s">
        <v>49</v>
      </c>
      <c r="E80" s="30" t="s">
        <v>434</v>
      </c>
      <c r="F80" s="31" t="s">
        <v>131</v>
      </c>
      <c r="G80" s="32">
        <v>34.883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51">
      <c r="A81" s="34" t="s">
        <v>52</v>
      </c>
      <c r="E81" s="35" t="s">
        <v>435</v>
      </c>
    </row>
    <row r="82" spans="1:5" ht="127.5">
      <c r="A82" s="38" t="s">
        <v>54</v>
      </c>
      <c r="E82" s="37" t="s">
        <v>436</v>
      </c>
    </row>
    <row r="83" spans="1:16" ht="12.75">
      <c r="A83" s="24" t="s">
        <v>47</v>
      </c>
      <c r="B83" s="29" t="s">
        <v>219</v>
      </c>
      <c r="C83" s="29" t="s">
        <v>194</v>
      </c>
      <c r="D83" s="24" t="s">
        <v>437</v>
      </c>
      <c r="E83" s="30" t="s">
        <v>195</v>
      </c>
      <c r="F83" s="31" t="s">
        <v>131</v>
      </c>
      <c r="G83" s="32">
        <v>120.538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63.75">
      <c r="A84" s="34" t="s">
        <v>52</v>
      </c>
      <c r="E84" s="35" t="s">
        <v>438</v>
      </c>
    </row>
    <row r="85" spans="1:5" ht="127.5">
      <c r="A85" s="38" t="s">
        <v>54</v>
      </c>
      <c r="E85" s="37" t="s">
        <v>439</v>
      </c>
    </row>
    <row r="86" spans="1:16" ht="12.75">
      <c r="A86" s="24" t="s">
        <v>47</v>
      </c>
      <c r="B86" s="29" t="s">
        <v>225</v>
      </c>
      <c r="C86" s="29" t="s">
        <v>194</v>
      </c>
      <c r="D86" s="24" t="s">
        <v>440</v>
      </c>
      <c r="E86" s="30" t="s">
        <v>195</v>
      </c>
      <c r="F86" s="31" t="s">
        <v>131</v>
      </c>
      <c r="G86" s="32">
        <v>1.056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25.5">
      <c r="A87" s="34" t="s">
        <v>52</v>
      </c>
      <c r="E87" s="35" t="s">
        <v>196</v>
      </c>
    </row>
    <row r="88" spans="1:5" ht="25.5">
      <c r="A88" s="38" t="s">
        <v>54</v>
      </c>
      <c r="E88" s="37" t="s">
        <v>441</v>
      </c>
    </row>
    <row r="89" spans="1:16" ht="12.75">
      <c r="A89" s="24" t="s">
        <v>47</v>
      </c>
      <c r="B89" s="29" t="s">
        <v>231</v>
      </c>
      <c r="C89" s="29" t="s">
        <v>199</v>
      </c>
      <c r="D89" s="24" t="s">
        <v>49</v>
      </c>
      <c r="E89" s="30" t="s">
        <v>200</v>
      </c>
      <c r="F89" s="31" t="s">
        <v>131</v>
      </c>
      <c r="G89" s="32">
        <v>1.62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76.5">
      <c r="A90" s="34" t="s">
        <v>52</v>
      </c>
      <c r="E90" s="35" t="s">
        <v>442</v>
      </c>
    </row>
    <row r="91" spans="1:5" ht="76.5">
      <c r="A91" s="38" t="s">
        <v>54</v>
      </c>
      <c r="E91" s="37" t="s">
        <v>443</v>
      </c>
    </row>
    <row r="92" spans="1:16" ht="12.75">
      <c r="A92" s="24" t="s">
        <v>47</v>
      </c>
      <c r="B92" s="29" t="s">
        <v>236</v>
      </c>
      <c r="C92" s="29" t="s">
        <v>444</v>
      </c>
      <c r="D92" s="24" t="s">
        <v>49</v>
      </c>
      <c r="E92" s="30" t="s">
        <v>445</v>
      </c>
      <c r="F92" s="31" t="s">
        <v>131</v>
      </c>
      <c r="G92" s="32">
        <v>20</v>
      </c>
      <c r="H92" s="33">
        <v>0</v>
      </c>
      <c r="I92" s="33">
        <f>ROUND(ROUND(H92,2)*ROUND(G92,3),2)</f>
      </c>
      <c r="O92">
        <f>(I92*21)/100</f>
      </c>
      <c r="P92" t="s">
        <v>27</v>
      </c>
    </row>
    <row r="93" spans="1:5" ht="12.75">
      <c r="A93" s="34" t="s">
        <v>52</v>
      </c>
      <c r="E93" s="35" t="s">
        <v>446</v>
      </c>
    </row>
    <row r="94" spans="1:5" ht="12.75">
      <c r="A94" s="36" t="s">
        <v>54</v>
      </c>
      <c r="E94" s="37" t="s">
        <v>417</v>
      </c>
    </row>
    <row r="95" spans="1:18" ht="12.75" customHeight="1">
      <c r="A95" s="6" t="s">
        <v>45</v>
      </c>
      <c r="B95" s="6"/>
      <c r="C95" s="41" t="s">
        <v>27</v>
      </c>
      <c r="D95" s="6"/>
      <c r="E95" s="27" t="s">
        <v>218</v>
      </c>
      <c r="F95" s="6"/>
      <c r="G95" s="6"/>
      <c r="H95" s="6"/>
      <c r="I95" s="42">
        <f>0+Q95</f>
      </c>
      <c r="O95">
        <f>0+R95</f>
      </c>
      <c r="Q95">
        <f>0+I96+I99+I102+I105</f>
      </c>
      <c r="R95">
        <f>0+O96+O99+O102+O105</f>
      </c>
    </row>
    <row r="96" spans="1:16" ht="12.75">
      <c r="A96" s="24" t="s">
        <v>47</v>
      </c>
      <c r="B96" s="29" t="s">
        <v>241</v>
      </c>
      <c r="C96" s="29" t="s">
        <v>447</v>
      </c>
      <c r="D96" s="24" t="s">
        <v>49</v>
      </c>
      <c r="E96" s="30" t="s">
        <v>448</v>
      </c>
      <c r="F96" s="31" t="s">
        <v>131</v>
      </c>
      <c r="G96" s="32">
        <v>1.737</v>
      </c>
      <c r="H96" s="33">
        <v>0</v>
      </c>
      <c r="I96" s="33">
        <f>ROUND(ROUND(H96,2)*ROUND(G96,3),2)</f>
      </c>
      <c r="O96">
        <f>(I96*21)/100</f>
      </c>
      <c r="P96" t="s">
        <v>27</v>
      </c>
    </row>
    <row r="97" spans="1:5" ht="12.75">
      <c r="A97" s="34" t="s">
        <v>52</v>
      </c>
      <c r="E97" s="35" t="s">
        <v>449</v>
      </c>
    </row>
    <row r="98" spans="1:5" ht="76.5">
      <c r="A98" s="38" t="s">
        <v>54</v>
      </c>
      <c r="E98" s="37" t="s">
        <v>450</v>
      </c>
    </row>
    <row r="99" spans="1:16" ht="12.75">
      <c r="A99" s="24" t="s">
        <v>47</v>
      </c>
      <c r="B99" s="29" t="s">
        <v>246</v>
      </c>
      <c r="C99" s="29" t="s">
        <v>226</v>
      </c>
      <c r="D99" s="24" t="s">
        <v>49</v>
      </c>
      <c r="E99" s="30" t="s">
        <v>227</v>
      </c>
      <c r="F99" s="31" t="s">
        <v>147</v>
      </c>
      <c r="G99" s="32">
        <v>13.005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52</v>
      </c>
      <c r="E100" s="35" t="s">
        <v>449</v>
      </c>
    </row>
    <row r="101" spans="1:5" ht="76.5">
      <c r="A101" s="38" t="s">
        <v>54</v>
      </c>
      <c r="E101" s="37" t="s">
        <v>451</v>
      </c>
    </row>
    <row r="102" spans="1:16" ht="12.75">
      <c r="A102" s="24" t="s">
        <v>47</v>
      </c>
      <c r="B102" s="29" t="s">
        <v>251</v>
      </c>
      <c r="C102" s="29" t="s">
        <v>452</v>
      </c>
      <c r="D102" s="24" t="s">
        <v>49</v>
      </c>
      <c r="E102" s="30" t="s">
        <v>453</v>
      </c>
      <c r="F102" s="31" t="s">
        <v>147</v>
      </c>
      <c r="G102" s="32">
        <v>25</v>
      </c>
      <c r="H102" s="33">
        <v>0</v>
      </c>
      <c r="I102" s="33">
        <f>ROUND(ROUND(H102,2)*ROUND(G102,3),2)</f>
      </c>
      <c r="O102">
        <f>(I102*21)/100</f>
      </c>
      <c r="P102" t="s">
        <v>27</v>
      </c>
    </row>
    <row r="103" spans="1:5" ht="25.5">
      <c r="A103" s="34" t="s">
        <v>52</v>
      </c>
      <c r="E103" s="35" t="s">
        <v>454</v>
      </c>
    </row>
    <row r="104" spans="1:5" ht="12.75">
      <c r="A104" s="38" t="s">
        <v>54</v>
      </c>
      <c r="E104" s="37" t="s">
        <v>455</v>
      </c>
    </row>
    <row r="105" spans="1:16" ht="12.75">
      <c r="A105" s="24" t="s">
        <v>47</v>
      </c>
      <c r="B105" s="29" t="s">
        <v>256</v>
      </c>
      <c r="C105" s="29" t="s">
        <v>456</v>
      </c>
      <c r="D105" s="24" t="s">
        <v>49</v>
      </c>
      <c r="E105" s="30" t="s">
        <v>457</v>
      </c>
      <c r="F105" s="31" t="s">
        <v>147</v>
      </c>
      <c r="G105" s="32">
        <v>116.277</v>
      </c>
      <c r="H105" s="33">
        <v>0</v>
      </c>
      <c r="I105" s="33">
        <f>ROUND(ROUND(H105,2)*ROUND(G105,3),2)</f>
      </c>
      <c r="O105">
        <f>(I105*21)/100</f>
      </c>
      <c r="P105" t="s">
        <v>27</v>
      </c>
    </row>
    <row r="106" spans="1:5" ht="25.5">
      <c r="A106" s="34" t="s">
        <v>52</v>
      </c>
      <c r="E106" s="35" t="s">
        <v>458</v>
      </c>
    </row>
    <row r="107" spans="1:5" ht="127.5">
      <c r="A107" s="36" t="s">
        <v>54</v>
      </c>
      <c r="E107" s="37" t="s">
        <v>459</v>
      </c>
    </row>
    <row r="108" spans="1:18" ht="12.75" customHeight="1">
      <c r="A108" s="6" t="s">
        <v>45</v>
      </c>
      <c r="B108" s="6"/>
      <c r="C108" s="41" t="s">
        <v>26</v>
      </c>
      <c r="D108" s="6"/>
      <c r="E108" s="27" t="s">
        <v>460</v>
      </c>
      <c r="F108" s="6"/>
      <c r="G108" s="6"/>
      <c r="H108" s="6"/>
      <c r="I108" s="42">
        <f>0+Q108</f>
      </c>
      <c r="O108">
        <f>0+R108</f>
      </c>
      <c r="Q108">
        <f>0+I109+I112+I115+I118+I121+I124+I127+I130</f>
      </c>
      <c r="R108">
        <f>0+O109+O112+O115+O118+O121+O124+O127+O130</f>
      </c>
    </row>
    <row r="109" spans="1:16" ht="12.75">
      <c r="A109" s="24" t="s">
        <v>47</v>
      </c>
      <c r="B109" s="29" t="s">
        <v>261</v>
      </c>
      <c r="C109" s="29" t="s">
        <v>461</v>
      </c>
      <c r="D109" s="24" t="s">
        <v>49</v>
      </c>
      <c r="E109" s="30" t="s">
        <v>462</v>
      </c>
      <c r="F109" s="31" t="s">
        <v>131</v>
      </c>
      <c r="G109" s="32">
        <v>10.36</v>
      </c>
      <c r="H109" s="33">
        <v>0</v>
      </c>
      <c r="I109" s="33">
        <f>ROUND(ROUND(H109,2)*ROUND(G109,3),2)</f>
      </c>
      <c r="O109">
        <f>(I109*21)/100</f>
      </c>
      <c r="P109" t="s">
        <v>27</v>
      </c>
    </row>
    <row r="110" spans="1:5" ht="51">
      <c r="A110" s="34" t="s">
        <v>52</v>
      </c>
      <c r="E110" s="35" t="s">
        <v>463</v>
      </c>
    </row>
    <row r="111" spans="1:5" ht="38.25">
      <c r="A111" s="38" t="s">
        <v>54</v>
      </c>
      <c r="E111" s="37" t="s">
        <v>464</v>
      </c>
    </row>
    <row r="112" spans="1:16" ht="12.75">
      <c r="A112" s="24" t="s">
        <v>47</v>
      </c>
      <c r="B112" s="29" t="s">
        <v>265</v>
      </c>
      <c r="C112" s="29" t="s">
        <v>465</v>
      </c>
      <c r="D112" s="24" t="s">
        <v>49</v>
      </c>
      <c r="E112" s="30" t="s">
        <v>466</v>
      </c>
      <c r="F112" s="31" t="s">
        <v>112</v>
      </c>
      <c r="G112" s="32">
        <v>1.658</v>
      </c>
      <c r="H112" s="33">
        <v>0</v>
      </c>
      <c r="I112" s="33">
        <f>ROUND(ROUND(H112,2)*ROUND(G112,3),2)</f>
      </c>
      <c r="O112">
        <f>(I112*21)/100</f>
      </c>
      <c r="P112" t="s">
        <v>27</v>
      </c>
    </row>
    <row r="113" spans="1:5" ht="12.75">
      <c r="A113" s="34" t="s">
        <v>52</v>
      </c>
      <c r="E113" s="35" t="s">
        <v>467</v>
      </c>
    </row>
    <row r="114" spans="1:5" ht="12.75">
      <c r="A114" s="38" t="s">
        <v>54</v>
      </c>
      <c r="E114" s="37" t="s">
        <v>468</v>
      </c>
    </row>
    <row r="115" spans="1:16" ht="12.75">
      <c r="A115" s="24" t="s">
        <v>47</v>
      </c>
      <c r="B115" s="29" t="s">
        <v>270</v>
      </c>
      <c r="C115" s="29" t="s">
        <v>469</v>
      </c>
      <c r="D115" s="24" t="s">
        <v>49</v>
      </c>
      <c r="E115" s="30" t="s">
        <v>470</v>
      </c>
      <c r="F115" s="31" t="s">
        <v>131</v>
      </c>
      <c r="G115" s="32">
        <v>9.932</v>
      </c>
      <c r="H115" s="33">
        <v>0</v>
      </c>
      <c r="I115" s="33">
        <f>ROUND(ROUND(H115,2)*ROUND(G115,3),2)</f>
      </c>
      <c r="O115">
        <f>(I115*21)/100</f>
      </c>
      <c r="P115" t="s">
        <v>27</v>
      </c>
    </row>
    <row r="116" spans="1:5" ht="63.75">
      <c r="A116" s="34" t="s">
        <v>52</v>
      </c>
      <c r="E116" s="35" t="s">
        <v>471</v>
      </c>
    </row>
    <row r="117" spans="1:5" ht="38.25">
      <c r="A117" s="38" t="s">
        <v>54</v>
      </c>
      <c r="E117" s="37" t="s">
        <v>472</v>
      </c>
    </row>
    <row r="118" spans="1:16" ht="12.75">
      <c r="A118" s="24" t="s">
        <v>47</v>
      </c>
      <c r="B118" s="29" t="s">
        <v>275</v>
      </c>
      <c r="C118" s="29" t="s">
        <v>473</v>
      </c>
      <c r="D118" s="24" t="s">
        <v>49</v>
      </c>
      <c r="E118" s="30" t="s">
        <v>474</v>
      </c>
      <c r="F118" s="31" t="s">
        <v>112</v>
      </c>
      <c r="G118" s="32">
        <v>1.788</v>
      </c>
      <c r="H118" s="33">
        <v>0</v>
      </c>
      <c r="I118" s="33">
        <f>ROUND(ROUND(H118,2)*ROUND(G118,3),2)</f>
      </c>
      <c r="O118">
        <f>(I118*21)/100</f>
      </c>
      <c r="P118" t="s">
        <v>27</v>
      </c>
    </row>
    <row r="119" spans="1:5" ht="12.75">
      <c r="A119" s="34" t="s">
        <v>52</v>
      </c>
      <c r="E119" s="35" t="s">
        <v>475</v>
      </c>
    </row>
    <row r="120" spans="1:5" ht="12.75">
      <c r="A120" s="38" t="s">
        <v>54</v>
      </c>
      <c r="E120" s="37" t="s">
        <v>476</v>
      </c>
    </row>
    <row r="121" spans="1:16" ht="12.75">
      <c r="A121" s="24" t="s">
        <v>47</v>
      </c>
      <c r="B121" s="29" t="s">
        <v>280</v>
      </c>
      <c r="C121" s="29" t="s">
        <v>477</v>
      </c>
      <c r="D121" s="24" t="s">
        <v>49</v>
      </c>
      <c r="E121" s="30" t="s">
        <v>478</v>
      </c>
      <c r="F121" s="31" t="s">
        <v>131</v>
      </c>
      <c r="G121" s="32">
        <v>24.229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89.25">
      <c r="A122" s="34" t="s">
        <v>52</v>
      </c>
      <c r="E122" s="35" t="s">
        <v>479</v>
      </c>
    </row>
    <row r="123" spans="1:5" ht="153">
      <c r="A123" s="38" t="s">
        <v>54</v>
      </c>
      <c r="E123" s="37" t="s">
        <v>480</v>
      </c>
    </row>
    <row r="124" spans="1:16" ht="12.75">
      <c r="A124" s="24" t="s">
        <v>47</v>
      </c>
      <c r="B124" s="29" t="s">
        <v>286</v>
      </c>
      <c r="C124" s="29" t="s">
        <v>481</v>
      </c>
      <c r="D124" s="24" t="s">
        <v>49</v>
      </c>
      <c r="E124" s="30" t="s">
        <v>482</v>
      </c>
      <c r="F124" s="31" t="s">
        <v>112</v>
      </c>
      <c r="G124" s="32">
        <v>4.361</v>
      </c>
      <c r="H124" s="33">
        <v>0</v>
      </c>
      <c r="I124" s="33">
        <f>ROUND(ROUND(H124,2)*ROUND(G124,3),2)</f>
      </c>
      <c r="O124">
        <f>(I124*21)/100</f>
      </c>
      <c r="P124" t="s">
        <v>27</v>
      </c>
    </row>
    <row r="125" spans="1:5" ht="12.75">
      <c r="A125" s="34" t="s">
        <v>52</v>
      </c>
      <c r="E125" s="35" t="s">
        <v>475</v>
      </c>
    </row>
    <row r="126" spans="1:5" ht="12.75">
      <c r="A126" s="38" t="s">
        <v>54</v>
      </c>
      <c r="E126" s="37" t="s">
        <v>483</v>
      </c>
    </row>
    <row r="127" spans="1:16" ht="12.75">
      <c r="A127" s="24" t="s">
        <v>47</v>
      </c>
      <c r="B127" s="29" t="s">
        <v>291</v>
      </c>
      <c r="C127" s="29" t="s">
        <v>484</v>
      </c>
      <c r="D127" s="24" t="s">
        <v>49</v>
      </c>
      <c r="E127" s="30" t="s">
        <v>485</v>
      </c>
      <c r="F127" s="31" t="s">
        <v>131</v>
      </c>
      <c r="G127" s="32">
        <v>133.302</v>
      </c>
      <c r="H127" s="33">
        <v>0</v>
      </c>
      <c r="I127" s="33">
        <f>ROUND(ROUND(H127,2)*ROUND(G127,3),2)</f>
      </c>
      <c r="O127">
        <f>(I127*21)/100</f>
      </c>
      <c r="P127" t="s">
        <v>27</v>
      </c>
    </row>
    <row r="128" spans="1:5" ht="76.5">
      <c r="A128" s="34" t="s">
        <v>52</v>
      </c>
      <c r="E128" s="35" t="s">
        <v>486</v>
      </c>
    </row>
    <row r="129" spans="1:5" ht="165.75">
      <c r="A129" s="38" t="s">
        <v>54</v>
      </c>
      <c r="E129" s="37" t="s">
        <v>487</v>
      </c>
    </row>
    <row r="130" spans="1:16" ht="12.75">
      <c r="A130" s="24" t="s">
        <v>47</v>
      </c>
      <c r="B130" s="29" t="s">
        <v>295</v>
      </c>
      <c r="C130" s="29" t="s">
        <v>488</v>
      </c>
      <c r="D130" s="24" t="s">
        <v>49</v>
      </c>
      <c r="E130" s="30" t="s">
        <v>489</v>
      </c>
      <c r="F130" s="31" t="s">
        <v>112</v>
      </c>
      <c r="G130" s="32">
        <v>23.994</v>
      </c>
      <c r="H130" s="33">
        <v>0</v>
      </c>
      <c r="I130" s="33">
        <f>ROUND(ROUND(H130,2)*ROUND(G130,3),2)</f>
      </c>
      <c r="O130">
        <f>(I130*21)/100</f>
      </c>
      <c r="P130" t="s">
        <v>27</v>
      </c>
    </row>
    <row r="131" spans="1:5" ht="12.75">
      <c r="A131" s="34" t="s">
        <v>52</v>
      </c>
      <c r="E131" s="35" t="s">
        <v>475</v>
      </c>
    </row>
    <row r="132" spans="1:5" ht="12.75">
      <c r="A132" s="36" t="s">
        <v>54</v>
      </c>
      <c r="E132" s="37" t="s">
        <v>490</v>
      </c>
    </row>
    <row r="133" spans="1:18" ht="12.75" customHeight="1">
      <c r="A133" s="6" t="s">
        <v>45</v>
      </c>
      <c r="B133" s="6"/>
      <c r="C133" s="41" t="s">
        <v>35</v>
      </c>
      <c r="D133" s="6"/>
      <c r="E133" s="27" t="s">
        <v>230</v>
      </c>
      <c r="F133" s="6"/>
      <c r="G133" s="6"/>
      <c r="H133" s="6"/>
      <c r="I133" s="42">
        <f>0+Q133</f>
      </c>
      <c r="O133">
        <f>0+R133</f>
      </c>
      <c r="Q133">
        <f>0+I134+I137+I140+I143+I146+I149+I152+I155+I158+I161+I164+I167</f>
      </c>
      <c r="R133">
        <f>0+O134+O137+O140+O143+O146+O149+O152+O155+O158+O161+O164+O167</f>
      </c>
    </row>
    <row r="134" spans="1:16" ht="12.75">
      <c r="A134" s="24" t="s">
        <v>47</v>
      </c>
      <c r="B134" s="29" t="s">
        <v>298</v>
      </c>
      <c r="C134" s="29" t="s">
        <v>491</v>
      </c>
      <c r="D134" s="24" t="s">
        <v>492</v>
      </c>
      <c r="E134" s="30" t="s">
        <v>493</v>
      </c>
      <c r="F134" s="31" t="s">
        <v>131</v>
      </c>
      <c r="G134" s="32">
        <v>10.247</v>
      </c>
      <c r="H134" s="33">
        <v>0</v>
      </c>
      <c r="I134" s="33">
        <f>ROUND(ROUND(H134,2)*ROUND(G134,3),2)</f>
      </c>
      <c r="O134">
        <f>(I134*21)/100</f>
      </c>
      <c r="P134" t="s">
        <v>27</v>
      </c>
    </row>
    <row r="135" spans="1:5" ht="25.5">
      <c r="A135" s="34" t="s">
        <v>52</v>
      </c>
      <c r="E135" s="35" t="s">
        <v>494</v>
      </c>
    </row>
    <row r="136" spans="1:5" ht="76.5">
      <c r="A136" s="38" t="s">
        <v>54</v>
      </c>
      <c r="E136" s="37" t="s">
        <v>495</v>
      </c>
    </row>
    <row r="137" spans="1:16" ht="12.75">
      <c r="A137" s="24" t="s">
        <v>47</v>
      </c>
      <c r="B137" s="29" t="s">
        <v>303</v>
      </c>
      <c r="C137" s="29" t="s">
        <v>496</v>
      </c>
      <c r="D137" s="24" t="s">
        <v>49</v>
      </c>
      <c r="E137" s="30" t="s">
        <v>497</v>
      </c>
      <c r="F137" s="31" t="s">
        <v>131</v>
      </c>
      <c r="G137" s="32">
        <v>13.291</v>
      </c>
      <c r="H137" s="33">
        <v>0</v>
      </c>
      <c r="I137" s="33">
        <f>ROUND(ROUND(H137,2)*ROUND(G137,3),2)</f>
      </c>
      <c r="O137">
        <f>(I137*21)/100</f>
      </c>
      <c r="P137" t="s">
        <v>27</v>
      </c>
    </row>
    <row r="138" spans="1:5" ht="25.5">
      <c r="A138" s="34" t="s">
        <v>52</v>
      </c>
      <c r="E138" s="35" t="s">
        <v>498</v>
      </c>
    </row>
    <row r="139" spans="1:5" ht="12.75">
      <c r="A139" s="38" t="s">
        <v>54</v>
      </c>
      <c r="E139" s="37" t="s">
        <v>499</v>
      </c>
    </row>
    <row r="140" spans="1:16" ht="12.75">
      <c r="A140" s="24" t="s">
        <v>47</v>
      </c>
      <c r="B140" s="29" t="s">
        <v>307</v>
      </c>
      <c r="C140" s="29" t="s">
        <v>232</v>
      </c>
      <c r="D140" s="24" t="s">
        <v>500</v>
      </c>
      <c r="E140" s="30" t="s">
        <v>233</v>
      </c>
      <c r="F140" s="31" t="s">
        <v>131</v>
      </c>
      <c r="G140" s="32">
        <v>60.917</v>
      </c>
      <c r="H140" s="33">
        <v>0</v>
      </c>
      <c r="I140" s="33">
        <f>ROUND(ROUND(H140,2)*ROUND(G140,3),2)</f>
      </c>
      <c r="O140">
        <f>(I140*21)/100</f>
      </c>
      <c r="P140" t="s">
        <v>27</v>
      </c>
    </row>
    <row r="141" spans="1:5" ht="38.25">
      <c r="A141" s="34" t="s">
        <v>52</v>
      </c>
      <c r="E141" s="35" t="s">
        <v>501</v>
      </c>
    </row>
    <row r="142" spans="1:5" ht="102">
      <c r="A142" s="38" t="s">
        <v>54</v>
      </c>
      <c r="E142" s="37" t="s">
        <v>502</v>
      </c>
    </row>
    <row r="143" spans="1:16" ht="12.75">
      <c r="A143" s="24" t="s">
        <v>47</v>
      </c>
      <c r="B143" s="29" t="s">
        <v>312</v>
      </c>
      <c r="C143" s="29" t="s">
        <v>232</v>
      </c>
      <c r="D143" s="24" t="s">
        <v>503</v>
      </c>
      <c r="E143" s="30" t="s">
        <v>233</v>
      </c>
      <c r="F143" s="31" t="s">
        <v>131</v>
      </c>
      <c r="G143" s="32">
        <v>1.534</v>
      </c>
      <c r="H143" s="33">
        <v>0</v>
      </c>
      <c r="I143" s="33">
        <f>ROUND(ROUND(H143,2)*ROUND(G143,3),2)</f>
      </c>
      <c r="O143">
        <f>(I143*21)/100</f>
      </c>
      <c r="P143" t="s">
        <v>27</v>
      </c>
    </row>
    <row r="144" spans="1:5" ht="38.25">
      <c r="A144" s="34" t="s">
        <v>52</v>
      </c>
      <c r="E144" s="35" t="s">
        <v>504</v>
      </c>
    </row>
    <row r="145" spans="1:5" ht="12.75">
      <c r="A145" s="38" t="s">
        <v>54</v>
      </c>
      <c r="E145" s="37" t="s">
        <v>505</v>
      </c>
    </row>
    <row r="146" spans="1:16" ht="12.75">
      <c r="A146" s="24" t="s">
        <v>47</v>
      </c>
      <c r="B146" s="29" t="s">
        <v>317</v>
      </c>
      <c r="C146" s="29" t="s">
        <v>237</v>
      </c>
      <c r="D146" s="24" t="s">
        <v>500</v>
      </c>
      <c r="E146" s="30" t="s">
        <v>238</v>
      </c>
      <c r="F146" s="31" t="s">
        <v>131</v>
      </c>
      <c r="G146" s="32">
        <v>10.149</v>
      </c>
      <c r="H146" s="33">
        <v>0</v>
      </c>
      <c r="I146" s="33">
        <f>ROUND(ROUND(H146,2)*ROUND(G146,3),2)</f>
      </c>
      <c r="O146">
        <f>(I146*21)/100</f>
      </c>
      <c r="P146" t="s">
        <v>27</v>
      </c>
    </row>
    <row r="147" spans="1:5" ht="25.5">
      <c r="A147" s="34" t="s">
        <v>52</v>
      </c>
      <c r="E147" s="35" t="s">
        <v>506</v>
      </c>
    </row>
    <row r="148" spans="1:5" ht="76.5">
      <c r="A148" s="38" t="s">
        <v>54</v>
      </c>
      <c r="E148" s="37" t="s">
        <v>507</v>
      </c>
    </row>
    <row r="149" spans="1:16" ht="12.75">
      <c r="A149" s="24" t="s">
        <v>47</v>
      </c>
      <c r="B149" s="29" t="s">
        <v>322</v>
      </c>
      <c r="C149" s="29" t="s">
        <v>237</v>
      </c>
      <c r="D149" s="24" t="s">
        <v>503</v>
      </c>
      <c r="E149" s="30" t="s">
        <v>238</v>
      </c>
      <c r="F149" s="31" t="s">
        <v>131</v>
      </c>
      <c r="G149" s="32">
        <v>0.767</v>
      </c>
      <c r="H149" s="33">
        <v>0</v>
      </c>
      <c r="I149" s="33">
        <f>ROUND(ROUND(H149,2)*ROUND(G149,3),2)</f>
      </c>
      <c r="O149">
        <f>(I149*21)/100</f>
      </c>
      <c r="P149" t="s">
        <v>27</v>
      </c>
    </row>
    <row r="150" spans="1:5" ht="25.5">
      <c r="A150" s="34" t="s">
        <v>52</v>
      </c>
      <c r="E150" s="35" t="s">
        <v>508</v>
      </c>
    </row>
    <row r="151" spans="1:5" ht="12.75">
      <c r="A151" s="38" t="s">
        <v>54</v>
      </c>
      <c r="E151" s="37" t="s">
        <v>509</v>
      </c>
    </row>
    <row r="152" spans="1:16" ht="25.5">
      <c r="A152" s="24" t="s">
        <v>47</v>
      </c>
      <c r="B152" s="29" t="s">
        <v>326</v>
      </c>
      <c r="C152" s="29" t="s">
        <v>510</v>
      </c>
      <c r="D152" s="24" t="s">
        <v>49</v>
      </c>
      <c r="E152" s="30" t="s">
        <v>511</v>
      </c>
      <c r="F152" s="31" t="s">
        <v>131</v>
      </c>
      <c r="G152" s="32">
        <v>35.96</v>
      </c>
      <c r="H152" s="33">
        <v>0</v>
      </c>
      <c r="I152" s="33">
        <f>ROUND(ROUND(H152,2)*ROUND(G152,3),2)</f>
      </c>
      <c r="O152">
        <f>(I152*21)/100</f>
      </c>
      <c r="P152" t="s">
        <v>27</v>
      </c>
    </row>
    <row r="153" spans="1:5" ht="51">
      <c r="A153" s="34" t="s">
        <v>52</v>
      </c>
      <c r="E153" s="35" t="s">
        <v>512</v>
      </c>
    </row>
    <row r="154" spans="1:5" ht="76.5">
      <c r="A154" s="38" t="s">
        <v>54</v>
      </c>
      <c r="E154" s="37" t="s">
        <v>513</v>
      </c>
    </row>
    <row r="155" spans="1:16" ht="25.5">
      <c r="A155" s="24" t="s">
        <v>47</v>
      </c>
      <c r="B155" s="29" t="s">
        <v>330</v>
      </c>
      <c r="C155" s="29" t="s">
        <v>514</v>
      </c>
      <c r="D155" s="24" t="s">
        <v>49</v>
      </c>
      <c r="E155" s="30" t="s">
        <v>515</v>
      </c>
      <c r="F155" s="31" t="s">
        <v>131</v>
      </c>
      <c r="G155" s="32">
        <v>219.439</v>
      </c>
      <c r="H155" s="33">
        <v>0</v>
      </c>
      <c r="I155" s="33">
        <f>ROUND(ROUND(H155,2)*ROUND(G155,3),2)</f>
      </c>
      <c r="O155">
        <f>(I155*21)/100</f>
      </c>
      <c r="P155" t="s">
        <v>27</v>
      </c>
    </row>
    <row r="156" spans="1:5" ht="63.75">
      <c r="A156" s="34" t="s">
        <v>52</v>
      </c>
      <c r="E156" s="35" t="s">
        <v>516</v>
      </c>
    </row>
    <row r="157" spans="1:5" ht="127.5">
      <c r="A157" s="38" t="s">
        <v>54</v>
      </c>
      <c r="E157" s="37" t="s">
        <v>517</v>
      </c>
    </row>
    <row r="158" spans="1:16" ht="12.75">
      <c r="A158" s="24" t="s">
        <v>47</v>
      </c>
      <c r="B158" s="29" t="s">
        <v>335</v>
      </c>
      <c r="C158" s="29" t="s">
        <v>242</v>
      </c>
      <c r="D158" s="24" t="s">
        <v>500</v>
      </c>
      <c r="E158" s="30" t="s">
        <v>243</v>
      </c>
      <c r="F158" s="31" t="s">
        <v>131</v>
      </c>
      <c r="G158" s="32">
        <v>34.801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63.75">
      <c r="A159" s="34" t="s">
        <v>52</v>
      </c>
      <c r="E159" s="35" t="s">
        <v>518</v>
      </c>
    </row>
    <row r="160" spans="1:5" ht="102">
      <c r="A160" s="38" t="s">
        <v>54</v>
      </c>
      <c r="E160" s="37" t="s">
        <v>519</v>
      </c>
    </row>
    <row r="161" spans="1:16" ht="12.75">
      <c r="A161" s="24" t="s">
        <v>47</v>
      </c>
      <c r="B161" s="29" t="s">
        <v>339</v>
      </c>
      <c r="C161" s="29" t="s">
        <v>242</v>
      </c>
      <c r="D161" s="24" t="s">
        <v>503</v>
      </c>
      <c r="E161" s="30" t="s">
        <v>243</v>
      </c>
      <c r="F161" s="31" t="s">
        <v>131</v>
      </c>
      <c r="G161" s="32">
        <v>1.534</v>
      </c>
      <c r="H161" s="33">
        <v>0</v>
      </c>
      <c r="I161" s="33">
        <f>ROUND(ROUND(H161,2)*ROUND(G161,3),2)</f>
      </c>
      <c r="O161">
        <f>(I161*21)/100</f>
      </c>
      <c r="P161" t="s">
        <v>27</v>
      </c>
    </row>
    <row r="162" spans="1:5" ht="63.75">
      <c r="A162" s="34" t="s">
        <v>52</v>
      </c>
      <c r="E162" s="35" t="s">
        <v>520</v>
      </c>
    </row>
    <row r="163" spans="1:5" ht="12.75">
      <c r="A163" s="38" t="s">
        <v>54</v>
      </c>
      <c r="E163" s="37" t="s">
        <v>505</v>
      </c>
    </row>
    <row r="164" spans="1:16" ht="12.75">
      <c r="A164" s="24" t="s">
        <v>47</v>
      </c>
      <c r="B164" s="29" t="s">
        <v>344</v>
      </c>
      <c r="C164" s="29" t="s">
        <v>521</v>
      </c>
      <c r="D164" s="24" t="s">
        <v>49</v>
      </c>
      <c r="E164" s="30" t="s">
        <v>522</v>
      </c>
      <c r="F164" s="31" t="s">
        <v>147</v>
      </c>
      <c r="G164" s="32">
        <v>48.238</v>
      </c>
      <c r="H164" s="33">
        <v>0</v>
      </c>
      <c r="I164" s="33">
        <f>ROUND(ROUND(H164,2)*ROUND(G164,3),2)</f>
      </c>
      <c r="O164">
        <f>(I164*21)/100</f>
      </c>
      <c r="P164" t="s">
        <v>27</v>
      </c>
    </row>
    <row r="165" spans="1:5" ht="25.5">
      <c r="A165" s="34" t="s">
        <v>52</v>
      </c>
      <c r="E165" s="35" t="s">
        <v>523</v>
      </c>
    </row>
    <row r="166" spans="1:5" ht="12.75">
      <c r="A166" s="38" t="s">
        <v>54</v>
      </c>
      <c r="E166" s="37" t="s">
        <v>524</v>
      </c>
    </row>
    <row r="167" spans="1:16" ht="12.75">
      <c r="A167" s="24" t="s">
        <v>47</v>
      </c>
      <c r="B167" s="29" t="s">
        <v>348</v>
      </c>
      <c r="C167" s="29" t="s">
        <v>247</v>
      </c>
      <c r="D167" s="24" t="s">
        <v>49</v>
      </c>
      <c r="E167" s="30" t="s">
        <v>248</v>
      </c>
      <c r="F167" s="31" t="s">
        <v>131</v>
      </c>
      <c r="G167" s="32">
        <v>5.798</v>
      </c>
      <c r="H167" s="33">
        <v>0</v>
      </c>
      <c r="I167" s="33">
        <f>ROUND(ROUND(H167,2)*ROUND(G167,3),2)</f>
      </c>
      <c r="O167">
        <f>(I167*21)/100</f>
      </c>
      <c r="P167" t="s">
        <v>27</v>
      </c>
    </row>
    <row r="168" spans="1:5" ht="25.5">
      <c r="A168" s="34" t="s">
        <v>52</v>
      </c>
      <c r="E168" s="35" t="s">
        <v>525</v>
      </c>
    </row>
    <row r="169" spans="1:5" ht="76.5">
      <c r="A169" s="36" t="s">
        <v>54</v>
      </c>
      <c r="E169" s="37" t="s">
        <v>429</v>
      </c>
    </row>
    <row r="170" spans="1:18" ht="12.75" customHeight="1">
      <c r="A170" s="6" t="s">
        <v>45</v>
      </c>
      <c r="B170" s="6"/>
      <c r="C170" s="41" t="s">
        <v>37</v>
      </c>
      <c r="D170" s="6"/>
      <c r="E170" s="27" t="s">
        <v>250</v>
      </c>
      <c r="F170" s="6"/>
      <c r="G170" s="6"/>
      <c r="H170" s="6"/>
      <c r="I170" s="42">
        <f>0+Q170</f>
      </c>
      <c r="O170">
        <f>0+R170</f>
      </c>
      <c r="Q170">
        <f>0+I171+I174+I177+I180+I183+I186+I189+I192+I195+I198</f>
      </c>
      <c r="R170">
        <f>0+O171+O174+O177+O180+O183+O186+O189+O192+O195+O198</f>
      </c>
    </row>
    <row r="171" spans="1:16" ht="12.75">
      <c r="A171" s="24" t="s">
        <v>47</v>
      </c>
      <c r="B171" s="29" t="s">
        <v>353</v>
      </c>
      <c r="C171" s="29" t="s">
        <v>526</v>
      </c>
      <c r="D171" s="24" t="s">
        <v>440</v>
      </c>
      <c r="E171" s="30" t="s">
        <v>527</v>
      </c>
      <c r="F171" s="31" t="s">
        <v>147</v>
      </c>
      <c r="G171" s="32">
        <v>87.885</v>
      </c>
      <c r="H171" s="33">
        <v>0</v>
      </c>
      <c r="I171" s="33">
        <f>ROUND(ROUND(H171,2)*ROUND(G171,3),2)</f>
      </c>
      <c r="O171">
        <f>(I171*21)/100</f>
      </c>
      <c r="P171" t="s">
        <v>27</v>
      </c>
    </row>
    <row r="172" spans="1:5" ht="25.5">
      <c r="A172" s="34" t="s">
        <v>52</v>
      </c>
      <c r="E172" s="35" t="s">
        <v>528</v>
      </c>
    </row>
    <row r="173" spans="1:5" ht="12.75">
      <c r="A173" s="38" t="s">
        <v>54</v>
      </c>
      <c r="E173" s="37" t="s">
        <v>529</v>
      </c>
    </row>
    <row r="174" spans="1:16" ht="12.75">
      <c r="A174" s="24" t="s">
        <v>47</v>
      </c>
      <c r="B174" s="29" t="s">
        <v>356</v>
      </c>
      <c r="C174" s="29" t="s">
        <v>257</v>
      </c>
      <c r="D174" s="24" t="s">
        <v>440</v>
      </c>
      <c r="E174" s="30" t="s">
        <v>258</v>
      </c>
      <c r="F174" s="31" t="s">
        <v>147</v>
      </c>
      <c r="G174" s="32">
        <v>85.05</v>
      </c>
      <c r="H174" s="33">
        <v>0</v>
      </c>
      <c r="I174" s="33">
        <f>ROUND(ROUND(H174,2)*ROUND(G174,3),2)</f>
      </c>
      <c r="O174">
        <f>(I174*21)/100</f>
      </c>
      <c r="P174" t="s">
        <v>27</v>
      </c>
    </row>
    <row r="175" spans="1:5" ht="25.5">
      <c r="A175" s="34" t="s">
        <v>52</v>
      </c>
      <c r="E175" s="35" t="s">
        <v>530</v>
      </c>
    </row>
    <row r="176" spans="1:5" ht="12.75">
      <c r="A176" s="38" t="s">
        <v>54</v>
      </c>
      <c r="E176" s="37" t="s">
        <v>531</v>
      </c>
    </row>
    <row r="177" spans="1:16" ht="12.75">
      <c r="A177" s="24" t="s">
        <v>47</v>
      </c>
      <c r="B177" s="29" t="s">
        <v>361</v>
      </c>
      <c r="C177" s="29" t="s">
        <v>262</v>
      </c>
      <c r="D177" s="24" t="s">
        <v>440</v>
      </c>
      <c r="E177" s="30" t="s">
        <v>263</v>
      </c>
      <c r="F177" s="31" t="s">
        <v>147</v>
      </c>
      <c r="G177" s="32">
        <v>87.885</v>
      </c>
      <c r="H177" s="33">
        <v>0</v>
      </c>
      <c r="I177" s="33">
        <f>ROUND(ROUND(H177,2)*ROUND(G177,3),2)</f>
      </c>
      <c r="O177">
        <f>(I177*21)/100</f>
      </c>
      <c r="P177" t="s">
        <v>27</v>
      </c>
    </row>
    <row r="178" spans="1:5" ht="25.5">
      <c r="A178" s="34" t="s">
        <v>52</v>
      </c>
      <c r="E178" s="35" t="s">
        <v>532</v>
      </c>
    </row>
    <row r="179" spans="1:5" ht="12.75">
      <c r="A179" s="38" t="s">
        <v>54</v>
      </c>
      <c r="E179" s="37" t="s">
        <v>529</v>
      </c>
    </row>
    <row r="180" spans="1:16" ht="12.75">
      <c r="A180" s="24" t="s">
        <v>47</v>
      </c>
      <c r="B180" s="29" t="s">
        <v>364</v>
      </c>
      <c r="C180" s="29" t="s">
        <v>266</v>
      </c>
      <c r="D180" s="24" t="s">
        <v>437</v>
      </c>
      <c r="E180" s="30" t="s">
        <v>267</v>
      </c>
      <c r="F180" s="31" t="s">
        <v>147</v>
      </c>
      <c r="G180" s="32">
        <v>79.626</v>
      </c>
      <c r="H180" s="33">
        <v>0</v>
      </c>
      <c r="I180" s="33">
        <f>ROUND(ROUND(H180,2)*ROUND(G180,3),2)</f>
      </c>
      <c r="O180">
        <f>(I180*21)/100</f>
      </c>
      <c r="P180" t="s">
        <v>27</v>
      </c>
    </row>
    <row r="181" spans="1:5" ht="25.5">
      <c r="A181" s="34" t="s">
        <v>52</v>
      </c>
      <c r="E181" s="35" t="s">
        <v>533</v>
      </c>
    </row>
    <row r="182" spans="1:5" ht="12.75">
      <c r="A182" s="38" t="s">
        <v>54</v>
      </c>
      <c r="E182" s="37" t="s">
        <v>534</v>
      </c>
    </row>
    <row r="183" spans="1:16" ht="12.75">
      <c r="A183" s="24" t="s">
        <v>47</v>
      </c>
      <c r="B183" s="29" t="s">
        <v>535</v>
      </c>
      <c r="C183" s="29" t="s">
        <v>266</v>
      </c>
      <c r="D183" s="24" t="s">
        <v>440</v>
      </c>
      <c r="E183" s="30" t="s">
        <v>267</v>
      </c>
      <c r="F183" s="31" t="s">
        <v>147</v>
      </c>
      <c r="G183" s="32">
        <v>182.385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25.5">
      <c r="A184" s="34" t="s">
        <v>52</v>
      </c>
      <c r="E184" s="35" t="s">
        <v>536</v>
      </c>
    </row>
    <row r="185" spans="1:5" ht="12.75">
      <c r="A185" s="38" t="s">
        <v>54</v>
      </c>
      <c r="E185" s="37" t="s">
        <v>537</v>
      </c>
    </row>
    <row r="186" spans="1:16" ht="12.75">
      <c r="A186" s="24" t="s">
        <v>47</v>
      </c>
      <c r="B186" s="29" t="s">
        <v>538</v>
      </c>
      <c r="C186" s="29" t="s">
        <v>271</v>
      </c>
      <c r="D186" s="24" t="s">
        <v>437</v>
      </c>
      <c r="E186" s="30" t="s">
        <v>272</v>
      </c>
      <c r="F186" s="31" t="s">
        <v>147</v>
      </c>
      <c r="G186" s="32">
        <v>79.626</v>
      </c>
      <c r="H186" s="33">
        <v>0</v>
      </c>
      <c r="I186" s="33">
        <f>ROUND(ROUND(H186,2)*ROUND(G186,3),2)</f>
      </c>
      <c r="O186">
        <f>(I186*21)/100</f>
      </c>
      <c r="P186" t="s">
        <v>27</v>
      </c>
    </row>
    <row r="187" spans="1:5" ht="25.5">
      <c r="A187" s="34" t="s">
        <v>52</v>
      </c>
      <c r="E187" s="35" t="s">
        <v>539</v>
      </c>
    </row>
    <row r="188" spans="1:5" ht="12.75">
      <c r="A188" s="38" t="s">
        <v>54</v>
      </c>
      <c r="E188" s="37" t="s">
        <v>534</v>
      </c>
    </row>
    <row r="189" spans="1:16" ht="12.75">
      <c r="A189" s="24" t="s">
        <v>47</v>
      </c>
      <c r="B189" s="29" t="s">
        <v>540</v>
      </c>
      <c r="C189" s="29" t="s">
        <v>271</v>
      </c>
      <c r="D189" s="24" t="s">
        <v>541</v>
      </c>
      <c r="E189" s="30" t="s">
        <v>272</v>
      </c>
      <c r="F189" s="31" t="s">
        <v>147</v>
      </c>
      <c r="G189" s="32">
        <v>79.626</v>
      </c>
      <c r="H189" s="33">
        <v>0</v>
      </c>
      <c r="I189" s="33">
        <f>ROUND(ROUND(H189,2)*ROUND(G189,3),2)</f>
      </c>
      <c r="O189">
        <f>(I189*21)/100</f>
      </c>
      <c r="P189" t="s">
        <v>27</v>
      </c>
    </row>
    <row r="190" spans="1:5" ht="25.5">
      <c r="A190" s="34" t="s">
        <v>52</v>
      </c>
      <c r="E190" s="35" t="s">
        <v>542</v>
      </c>
    </row>
    <row r="191" spans="1:5" ht="12.75">
      <c r="A191" s="38" t="s">
        <v>54</v>
      </c>
      <c r="E191" s="37" t="s">
        <v>534</v>
      </c>
    </row>
    <row r="192" spans="1:16" ht="12.75">
      <c r="A192" s="24" t="s">
        <v>47</v>
      </c>
      <c r="B192" s="29" t="s">
        <v>543</v>
      </c>
      <c r="C192" s="29" t="s">
        <v>271</v>
      </c>
      <c r="D192" s="24" t="s">
        <v>440</v>
      </c>
      <c r="E192" s="30" t="s">
        <v>272</v>
      </c>
      <c r="F192" s="31" t="s">
        <v>147</v>
      </c>
      <c r="G192" s="32">
        <v>91.193</v>
      </c>
      <c r="H192" s="33">
        <v>0</v>
      </c>
      <c r="I192" s="33">
        <f>ROUND(ROUND(H192,2)*ROUND(G192,3),2)</f>
      </c>
      <c r="O192">
        <f>(I192*21)/100</f>
      </c>
      <c r="P192" t="s">
        <v>27</v>
      </c>
    </row>
    <row r="193" spans="1:5" ht="25.5">
      <c r="A193" s="34" t="s">
        <v>52</v>
      </c>
      <c r="E193" s="35" t="s">
        <v>544</v>
      </c>
    </row>
    <row r="194" spans="1:5" ht="12.75">
      <c r="A194" s="38" t="s">
        <v>54</v>
      </c>
      <c r="E194" s="37" t="s">
        <v>545</v>
      </c>
    </row>
    <row r="195" spans="1:16" ht="12.75">
      <c r="A195" s="24" t="s">
        <v>47</v>
      </c>
      <c r="B195" s="29" t="s">
        <v>546</v>
      </c>
      <c r="C195" s="29" t="s">
        <v>276</v>
      </c>
      <c r="D195" s="24" t="s">
        <v>440</v>
      </c>
      <c r="E195" s="30" t="s">
        <v>277</v>
      </c>
      <c r="F195" s="31" t="s">
        <v>147</v>
      </c>
      <c r="G195" s="32">
        <v>91.193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25.5">
      <c r="A196" s="34" t="s">
        <v>52</v>
      </c>
      <c r="E196" s="35" t="s">
        <v>547</v>
      </c>
    </row>
    <row r="197" spans="1:5" ht="12.75">
      <c r="A197" s="38" t="s">
        <v>54</v>
      </c>
      <c r="E197" s="37" t="s">
        <v>545</v>
      </c>
    </row>
    <row r="198" spans="1:16" ht="12.75">
      <c r="A198" s="24" t="s">
        <v>47</v>
      </c>
      <c r="B198" s="29" t="s">
        <v>548</v>
      </c>
      <c r="C198" s="29" t="s">
        <v>281</v>
      </c>
      <c r="D198" s="24" t="s">
        <v>440</v>
      </c>
      <c r="E198" s="30" t="s">
        <v>282</v>
      </c>
      <c r="F198" s="31" t="s">
        <v>131</v>
      </c>
      <c r="G198" s="32">
        <v>4.56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25.5">
      <c r="A199" s="34" t="s">
        <v>52</v>
      </c>
      <c r="E199" s="35" t="s">
        <v>549</v>
      </c>
    </row>
    <row r="200" spans="1:5" ht="12.75">
      <c r="A200" s="36" t="s">
        <v>54</v>
      </c>
      <c r="E200" s="37" t="s">
        <v>550</v>
      </c>
    </row>
    <row r="201" spans="1:18" ht="12.75" customHeight="1">
      <c r="A201" s="6" t="s">
        <v>45</v>
      </c>
      <c r="B201" s="6"/>
      <c r="C201" s="41" t="s">
        <v>71</v>
      </c>
      <c r="D201" s="6"/>
      <c r="E201" s="27" t="s">
        <v>551</v>
      </c>
      <c r="F201" s="6"/>
      <c r="G201" s="6"/>
      <c r="H201" s="6"/>
      <c r="I201" s="42">
        <f>0+Q201</f>
      </c>
      <c r="O201">
        <f>0+R201</f>
      </c>
      <c r="Q201">
        <f>0+I202+I205+I208+I211</f>
      </c>
      <c r="R201">
        <f>0+O202+O205+O208+O211</f>
      </c>
    </row>
    <row r="202" spans="1:16" ht="25.5">
      <c r="A202" s="24" t="s">
        <v>47</v>
      </c>
      <c r="B202" s="29" t="s">
        <v>552</v>
      </c>
      <c r="C202" s="29" t="s">
        <v>553</v>
      </c>
      <c r="D202" s="24" t="s">
        <v>49</v>
      </c>
      <c r="E202" s="30" t="s">
        <v>554</v>
      </c>
      <c r="F202" s="31" t="s">
        <v>147</v>
      </c>
      <c r="G202" s="32">
        <v>106.277</v>
      </c>
      <c r="H202" s="33">
        <v>0</v>
      </c>
      <c r="I202" s="33">
        <f>ROUND(ROUND(H202,2)*ROUND(G202,3),2)</f>
      </c>
      <c r="O202">
        <f>(I202*21)/100</f>
      </c>
      <c r="P202" t="s">
        <v>27</v>
      </c>
    </row>
    <row r="203" spans="1:5" ht="38.25">
      <c r="A203" s="34" t="s">
        <v>52</v>
      </c>
      <c r="E203" s="35" t="s">
        <v>555</v>
      </c>
    </row>
    <row r="204" spans="1:5" ht="12.75">
      <c r="A204" s="38" t="s">
        <v>54</v>
      </c>
      <c r="E204" s="37" t="s">
        <v>556</v>
      </c>
    </row>
    <row r="205" spans="1:16" ht="12.75">
      <c r="A205" s="24" t="s">
        <v>47</v>
      </c>
      <c r="B205" s="29" t="s">
        <v>557</v>
      </c>
      <c r="C205" s="29" t="s">
        <v>558</v>
      </c>
      <c r="D205" s="24" t="s">
        <v>49</v>
      </c>
      <c r="E205" s="30" t="s">
        <v>559</v>
      </c>
      <c r="F205" s="31" t="s">
        <v>147</v>
      </c>
      <c r="G205" s="32">
        <v>23.52</v>
      </c>
      <c r="H205" s="33">
        <v>0</v>
      </c>
      <c r="I205" s="33">
        <f>ROUND(ROUND(H205,2)*ROUND(G205,3),2)</f>
      </c>
      <c r="O205">
        <f>(I205*21)/100</f>
      </c>
      <c r="P205" t="s">
        <v>27</v>
      </c>
    </row>
    <row r="206" spans="1:5" ht="12.75">
      <c r="A206" s="34" t="s">
        <v>52</v>
      </c>
      <c r="E206" s="35" t="s">
        <v>560</v>
      </c>
    </row>
    <row r="207" spans="1:5" ht="12.75">
      <c r="A207" s="38" t="s">
        <v>54</v>
      </c>
      <c r="E207" s="37" t="s">
        <v>561</v>
      </c>
    </row>
    <row r="208" spans="1:16" ht="12.75">
      <c r="A208" s="24" t="s">
        <v>47</v>
      </c>
      <c r="B208" s="29" t="s">
        <v>562</v>
      </c>
      <c r="C208" s="29" t="s">
        <v>563</v>
      </c>
      <c r="D208" s="24" t="s">
        <v>49</v>
      </c>
      <c r="E208" s="30" t="s">
        <v>564</v>
      </c>
      <c r="F208" s="31" t="s">
        <v>147</v>
      </c>
      <c r="G208" s="32">
        <v>11.76</v>
      </c>
      <c r="H208" s="33">
        <v>0</v>
      </c>
      <c r="I208" s="33">
        <f>ROUND(ROUND(H208,2)*ROUND(G208,3),2)</f>
      </c>
      <c r="O208">
        <f>(I208*21)/100</f>
      </c>
      <c r="P208" t="s">
        <v>27</v>
      </c>
    </row>
    <row r="209" spans="1:5" ht="12.75">
      <c r="A209" s="34" t="s">
        <v>52</v>
      </c>
      <c r="E209" s="35" t="s">
        <v>565</v>
      </c>
    </row>
    <row r="210" spans="1:5" ht="12.75">
      <c r="A210" s="38" t="s">
        <v>54</v>
      </c>
      <c r="E210" s="37" t="s">
        <v>566</v>
      </c>
    </row>
    <row r="211" spans="1:16" ht="12.75">
      <c r="A211" s="24" t="s">
        <v>47</v>
      </c>
      <c r="B211" s="29" t="s">
        <v>567</v>
      </c>
      <c r="C211" s="29" t="s">
        <v>568</v>
      </c>
      <c r="D211" s="24" t="s">
        <v>49</v>
      </c>
      <c r="E211" s="30" t="s">
        <v>569</v>
      </c>
      <c r="F211" s="31" t="s">
        <v>147</v>
      </c>
      <c r="G211" s="32">
        <v>10.451</v>
      </c>
      <c r="H211" s="33">
        <v>0</v>
      </c>
      <c r="I211" s="33">
        <f>ROUND(ROUND(H211,2)*ROUND(G211,3),2)</f>
      </c>
      <c r="O211">
        <f>(I211*21)/100</f>
      </c>
      <c r="P211" t="s">
        <v>27</v>
      </c>
    </row>
    <row r="212" spans="1:5" ht="12.75">
      <c r="A212" s="34" t="s">
        <v>52</v>
      </c>
      <c r="E212" s="35" t="s">
        <v>570</v>
      </c>
    </row>
    <row r="213" spans="1:5" ht="12.75">
      <c r="A213" s="36" t="s">
        <v>54</v>
      </c>
      <c r="E213" s="37" t="s">
        <v>571</v>
      </c>
    </row>
    <row r="214" spans="1:18" ht="12.75" customHeight="1">
      <c r="A214" s="6" t="s">
        <v>45</v>
      </c>
      <c r="B214" s="6"/>
      <c r="C214" s="41" t="s">
        <v>76</v>
      </c>
      <c r="D214" s="6"/>
      <c r="E214" s="27" t="s">
        <v>285</v>
      </c>
      <c r="F214" s="6"/>
      <c r="G214" s="6"/>
      <c r="H214" s="6"/>
      <c r="I214" s="42">
        <f>0+Q214</f>
      </c>
      <c r="O214">
        <f>0+R214</f>
      </c>
      <c r="Q214">
        <f>0+I215+I218+I221+I224+I227</f>
      </c>
      <c r="R214">
        <f>0+O215+O218+O221+O224+O227</f>
      </c>
    </row>
    <row r="215" spans="1:16" ht="12.75">
      <c r="A215" s="24" t="s">
        <v>47</v>
      </c>
      <c r="B215" s="29" t="s">
        <v>572</v>
      </c>
      <c r="C215" s="29" t="s">
        <v>287</v>
      </c>
      <c r="D215" s="24" t="s">
        <v>49</v>
      </c>
      <c r="E215" s="30" t="s">
        <v>288</v>
      </c>
      <c r="F215" s="31" t="s">
        <v>156</v>
      </c>
      <c r="G215" s="32">
        <v>2.2</v>
      </c>
      <c r="H215" s="33">
        <v>0</v>
      </c>
      <c r="I215" s="33">
        <f>ROUND(ROUND(H215,2)*ROUND(G215,3),2)</f>
      </c>
      <c r="O215">
        <f>(I215*21)/100</f>
      </c>
      <c r="P215" t="s">
        <v>27</v>
      </c>
    </row>
    <row r="216" spans="1:5" ht="12.75">
      <c r="A216" s="34" t="s">
        <v>52</v>
      </c>
      <c r="E216" s="35" t="s">
        <v>289</v>
      </c>
    </row>
    <row r="217" spans="1:5" ht="12.75">
      <c r="A217" s="38" t="s">
        <v>54</v>
      </c>
      <c r="E217" s="37" t="s">
        <v>573</v>
      </c>
    </row>
    <row r="218" spans="1:16" ht="12.75">
      <c r="A218" s="24" t="s">
        <v>47</v>
      </c>
      <c r="B218" s="29" t="s">
        <v>574</v>
      </c>
      <c r="C218" s="29" t="s">
        <v>575</v>
      </c>
      <c r="D218" s="24" t="s">
        <v>49</v>
      </c>
      <c r="E218" s="30" t="s">
        <v>576</v>
      </c>
      <c r="F218" s="31" t="s">
        <v>156</v>
      </c>
      <c r="G218" s="32">
        <v>6</v>
      </c>
      <c r="H218" s="33">
        <v>0</v>
      </c>
      <c r="I218" s="33">
        <f>ROUND(ROUND(H218,2)*ROUND(G218,3),2)</f>
      </c>
      <c r="O218">
        <f>(I218*21)/100</f>
      </c>
      <c r="P218" t="s">
        <v>27</v>
      </c>
    </row>
    <row r="219" spans="1:5" ht="38.25">
      <c r="A219" s="34" t="s">
        <v>52</v>
      </c>
      <c r="E219" s="35" t="s">
        <v>577</v>
      </c>
    </row>
    <row r="220" spans="1:5" ht="76.5">
      <c r="A220" s="38" t="s">
        <v>54</v>
      </c>
      <c r="E220" s="37" t="s">
        <v>578</v>
      </c>
    </row>
    <row r="221" spans="1:16" ht="12.75">
      <c r="A221" s="24" t="s">
        <v>47</v>
      </c>
      <c r="B221" s="29" t="s">
        <v>579</v>
      </c>
      <c r="C221" s="29" t="s">
        <v>580</v>
      </c>
      <c r="D221" s="24" t="s">
        <v>49</v>
      </c>
      <c r="E221" s="30" t="s">
        <v>581</v>
      </c>
      <c r="F221" s="31" t="s">
        <v>156</v>
      </c>
      <c r="G221" s="32">
        <v>26.67</v>
      </c>
      <c r="H221" s="33">
        <v>0</v>
      </c>
      <c r="I221" s="33">
        <f>ROUND(ROUND(H221,2)*ROUND(G221,3),2)</f>
      </c>
      <c r="O221">
        <f>(I221*21)/100</f>
      </c>
      <c r="P221" t="s">
        <v>27</v>
      </c>
    </row>
    <row r="222" spans="1:5" ht="38.25">
      <c r="A222" s="34" t="s">
        <v>52</v>
      </c>
      <c r="E222" s="35" t="s">
        <v>582</v>
      </c>
    </row>
    <row r="223" spans="1:5" ht="76.5">
      <c r="A223" s="38" t="s">
        <v>54</v>
      </c>
      <c r="E223" s="37" t="s">
        <v>583</v>
      </c>
    </row>
    <row r="224" spans="1:16" ht="12.75">
      <c r="A224" s="24" t="s">
        <v>47</v>
      </c>
      <c r="B224" s="29" t="s">
        <v>584</v>
      </c>
      <c r="C224" s="29" t="s">
        <v>292</v>
      </c>
      <c r="D224" s="24" t="s">
        <v>49</v>
      </c>
      <c r="E224" s="30" t="s">
        <v>293</v>
      </c>
      <c r="F224" s="31" t="s">
        <v>74</v>
      </c>
      <c r="G224" s="32">
        <v>1</v>
      </c>
      <c r="H224" s="33">
        <v>0</v>
      </c>
      <c r="I224" s="33">
        <f>ROUND(ROUND(H224,2)*ROUND(G224,3),2)</f>
      </c>
      <c r="O224">
        <f>(I224*21)/100</f>
      </c>
      <c r="P224" t="s">
        <v>27</v>
      </c>
    </row>
    <row r="225" spans="1:5" ht="76.5">
      <c r="A225" s="34" t="s">
        <v>52</v>
      </c>
      <c r="E225" s="35" t="s">
        <v>585</v>
      </c>
    </row>
    <row r="226" spans="1:5" ht="12.75">
      <c r="A226" s="38" t="s">
        <v>54</v>
      </c>
      <c r="E226" s="37" t="s">
        <v>55</v>
      </c>
    </row>
    <row r="227" spans="1:16" ht="12.75">
      <c r="A227" s="24" t="s">
        <v>47</v>
      </c>
      <c r="B227" s="29" t="s">
        <v>586</v>
      </c>
      <c r="C227" s="29" t="s">
        <v>296</v>
      </c>
      <c r="D227" s="24" t="s">
        <v>49</v>
      </c>
      <c r="E227" s="30" t="s">
        <v>297</v>
      </c>
      <c r="F227" s="31" t="s">
        <v>156</v>
      </c>
      <c r="G227" s="32">
        <v>2.2</v>
      </c>
      <c r="H227" s="33">
        <v>0</v>
      </c>
      <c r="I227" s="33">
        <f>ROUND(ROUND(H227,2)*ROUND(G227,3),2)</f>
      </c>
      <c r="O227">
        <f>(I227*21)/100</f>
      </c>
      <c r="P227" t="s">
        <v>27</v>
      </c>
    </row>
    <row r="228" spans="1:5" ht="12.75">
      <c r="A228" s="34" t="s">
        <v>52</v>
      </c>
      <c r="E228" s="35" t="s">
        <v>49</v>
      </c>
    </row>
    <row r="229" spans="1:5" ht="12.75">
      <c r="A229" s="36" t="s">
        <v>54</v>
      </c>
      <c r="E229" s="37" t="s">
        <v>573</v>
      </c>
    </row>
    <row r="230" spans="1:18" ht="12.75" customHeight="1">
      <c r="A230" s="6" t="s">
        <v>45</v>
      </c>
      <c r="B230" s="6"/>
      <c r="C230" s="41" t="s">
        <v>42</v>
      </c>
      <c r="D230" s="6"/>
      <c r="E230" s="27" t="s">
        <v>302</v>
      </c>
      <c r="F230" s="6"/>
      <c r="G230" s="6"/>
      <c r="H230" s="6"/>
      <c r="I230" s="42">
        <f>0+Q230</f>
      </c>
      <c r="O230">
        <f>0+R230</f>
      </c>
      <c r="Q230">
        <f>0+I231+I234+I237+I240+I243+I246+I249+I252+I255+I258+I261+I264+I267+I270+I273+I276+I279+I282+I285</f>
      </c>
      <c r="R230">
        <f>0+O231+O234+O237+O240+O243+O246+O249+O252+O255+O258+O261+O264+O267+O270+O273+O276+O279+O282+O285</f>
      </c>
    </row>
    <row r="231" spans="1:16" ht="12.75">
      <c r="A231" s="24" t="s">
        <v>47</v>
      </c>
      <c r="B231" s="29" t="s">
        <v>587</v>
      </c>
      <c r="C231" s="29" t="s">
        <v>588</v>
      </c>
      <c r="D231" s="24" t="s">
        <v>49</v>
      </c>
      <c r="E231" s="30" t="s">
        <v>589</v>
      </c>
      <c r="F231" s="31" t="s">
        <v>156</v>
      </c>
      <c r="G231" s="32">
        <v>34.8</v>
      </c>
      <c r="H231" s="33">
        <v>0</v>
      </c>
      <c r="I231" s="33">
        <f>ROUND(ROUND(H231,2)*ROUND(G231,3),2)</f>
      </c>
      <c r="O231">
        <f>(I231*21)/100</f>
      </c>
      <c r="P231" t="s">
        <v>27</v>
      </c>
    </row>
    <row r="232" spans="1:5" ht="12.75">
      <c r="A232" s="34" t="s">
        <v>52</v>
      </c>
      <c r="E232" s="35" t="s">
        <v>49</v>
      </c>
    </row>
    <row r="233" spans="1:5" ht="12.75">
      <c r="A233" s="38" t="s">
        <v>54</v>
      </c>
      <c r="E233" s="37" t="s">
        <v>590</v>
      </c>
    </row>
    <row r="234" spans="1:16" ht="12.75">
      <c r="A234" s="24" t="s">
        <v>47</v>
      </c>
      <c r="B234" s="29" t="s">
        <v>591</v>
      </c>
      <c r="C234" s="29" t="s">
        <v>592</v>
      </c>
      <c r="D234" s="24" t="s">
        <v>49</v>
      </c>
      <c r="E234" s="30" t="s">
        <v>593</v>
      </c>
      <c r="F234" s="31" t="s">
        <v>156</v>
      </c>
      <c r="G234" s="32">
        <v>12.81</v>
      </c>
      <c r="H234" s="33">
        <v>0</v>
      </c>
      <c r="I234" s="33">
        <f>ROUND(ROUND(H234,2)*ROUND(G234,3),2)</f>
      </c>
      <c r="O234">
        <f>(I234*21)/100</f>
      </c>
      <c r="P234" t="s">
        <v>27</v>
      </c>
    </row>
    <row r="235" spans="1:5" ht="25.5">
      <c r="A235" s="34" t="s">
        <v>52</v>
      </c>
      <c r="E235" s="35" t="s">
        <v>594</v>
      </c>
    </row>
    <row r="236" spans="1:5" ht="12.75">
      <c r="A236" s="38" t="s">
        <v>54</v>
      </c>
      <c r="E236" s="37" t="s">
        <v>595</v>
      </c>
    </row>
    <row r="237" spans="1:16" ht="12.75">
      <c r="A237" s="24" t="s">
        <v>47</v>
      </c>
      <c r="B237" s="29" t="s">
        <v>596</v>
      </c>
      <c r="C237" s="29" t="s">
        <v>304</v>
      </c>
      <c r="D237" s="24" t="s">
        <v>49</v>
      </c>
      <c r="E237" s="30" t="s">
        <v>305</v>
      </c>
      <c r="F237" s="31" t="s">
        <v>74</v>
      </c>
      <c r="G237" s="32">
        <v>4</v>
      </c>
      <c r="H237" s="33">
        <v>0</v>
      </c>
      <c r="I237" s="33">
        <f>ROUND(ROUND(H237,2)*ROUND(G237,3),2)</f>
      </c>
      <c r="O237">
        <f>(I237*21)/100</f>
      </c>
      <c r="P237" t="s">
        <v>27</v>
      </c>
    </row>
    <row r="238" spans="1:5" ht="12.75">
      <c r="A238" s="34" t="s">
        <v>52</v>
      </c>
      <c r="E238" s="35" t="s">
        <v>49</v>
      </c>
    </row>
    <row r="239" spans="1:5" ht="25.5">
      <c r="A239" s="38" t="s">
        <v>54</v>
      </c>
      <c r="E239" s="37" t="s">
        <v>597</v>
      </c>
    </row>
    <row r="240" spans="1:16" ht="12.75">
      <c r="A240" s="24" t="s">
        <v>47</v>
      </c>
      <c r="B240" s="29" t="s">
        <v>598</v>
      </c>
      <c r="C240" s="29" t="s">
        <v>599</v>
      </c>
      <c r="D240" s="24" t="s">
        <v>600</v>
      </c>
      <c r="E240" s="30" t="s">
        <v>601</v>
      </c>
      <c r="F240" s="31" t="s">
        <v>74</v>
      </c>
      <c r="G240" s="32">
        <v>2</v>
      </c>
      <c r="H240" s="33">
        <v>0</v>
      </c>
      <c r="I240" s="33">
        <f>ROUND(ROUND(H240,2)*ROUND(G240,3),2)</f>
      </c>
      <c r="O240">
        <f>(I240*21)/100</f>
      </c>
      <c r="P240" t="s">
        <v>27</v>
      </c>
    </row>
    <row r="241" spans="1:5" ht="51">
      <c r="A241" s="34" t="s">
        <v>52</v>
      </c>
      <c r="E241" s="35" t="s">
        <v>602</v>
      </c>
    </row>
    <row r="242" spans="1:5" ht="12.75">
      <c r="A242" s="38" t="s">
        <v>54</v>
      </c>
      <c r="E242" s="37" t="s">
        <v>603</v>
      </c>
    </row>
    <row r="243" spans="1:16" ht="12.75">
      <c r="A243" s="24" t="s">
        <v>47</v>
      </c>
      <c r="B243" s="29" t="s">
        <v>604</v>
      </c>
      <c r="C243" s="29" t="s">
        <v>599</v>
      </c>
      <c r="D243" s="24" t="s">
        <v>605</v>
      </c>
      <c r="E243" s="30" t="s">
        <v>601</v>
      </c>
      <c r="F243" s="31" t="s">
        <v>74</v>
      </c>
      <c r="G243" s="32">
        <v>6</v>
      </c>
      <c r="H243" s="33">
        <v>0</v>
      </c>
      <c r="I243" s="33">
        <f>ROUND(ROUND(H243,2)*ROUND(G243,3),2)</f>
      </c>
      <c r="O243">
        <f>(I243*21)/100</f>
      </c>
      <c r="P243" t="s">
        <v>27</v>
      </c>
    </row>
    <row r="244" spans="1:5" ht="51">
      <c r="A244" s="34" t="s">
        <v>52</v>
      </c>
      <c r="E244" s="35" t="s">
        <v>606</v>
      </c>
    </row>
    <row r="245" spans="1:5" ht="12.75">
      <c r="A245" s="38" t="s">
        <v>54</v>
      </c>
      <c r="E245" s="37" t="s">
        <v>607</v>
      </c>
    </row>
    <row r="246" spans="1:16" ht="12.75">
      <c r="A246" s="24" t="s">
        <v>47</v>
      </c>
      <c r="B246" s="29" t="s">
        <v>608</v>
      </c>
      <c r="C246" s="29" t="s">
        <v>609</v>
      </c>
      <c r="D246" s="24" t="s">
        <v>49</v>
      </c>
      <c r="E246" s="30" t="s">
        <v>610</v>
      </c>
      <c r="F246" s="31" t="s">
        <v>74</v>
      </c>
      <c r="G246" s="32">
        <v>1</v>
      </c>
      <c r="H246" s="33">
        <v>0</v>
      </c>
      <c r="I246" s="33">
        <f>ROUND(ROUND(H246,2)*ROUND(G246,3),2)</f>
      </c>
      <c r="O246">
        <f>(I246*21)/100</f>
      </c>
      <c r="P246" t="s">
        <v>27</v>
      </c>
    </row>
    <row r="247" spans="1:5" ht="38.25">
      <c r="A247" s="34" t="s">
        <v>52</v>
      </c>
      <c r="E247" s="35" t="s">
        <v>611</v>
      </c>
    </row>
    <row r="248" spans="1:5" ht="12.75">
      <c r="A248" s="38" t="s">
        <v>54</v>
      </c>
      <c r="E248" s="37" t="s">
        <v>55</v>
      </c>
    </row>
    <row r="249" spans="1:16" ht="25.5">
      <c r="A249" s="24" t="s">
        <v>47</v>
      </c>
      <c r="B249" s="29" t="s">
        <v>612</v>
      </c>
      <c r="C249" s="29" t="s">
        <v>613</v>
      </c>
      <c r="D249" s="24" t="s">
        <v>49</v>
      </c>
      <c r="E249" s="30" t="s">
        <v>614</v>
      </c>
      <c r="F249" s="31" t="s">
        <v>74</v>
      </c>
      <c r="G249" s="32">
        <v>2</v>
      </c>
      <c r="H249" s="33">
        <v>0</v>
      </c>
      <c r="I249" s="33">
        <f>ROUND(ROUND(H249,2)*ROUND(G249,3),2)</f>
      </c>
      <c r="O249">
        <f>(I249*21)/100</f>
      </c>
      <c r="P249" t="s">
        <v>27</v>
      </c>
    </row>
    <row r="250" spans="1:5" ht="25.5">
      <c r="A250" s="34" t="s">
        <v>52</v>
      </c>
      <c r="E250" s="35" t="s">
        <v>615</v>
      </c>
    </row>
    <row r="251" spans="1:5" ht="12.75">
      <c r="A251" s="38" t="s">
        <v>54</v>
      </c>
      <c r="E251" s="37" t="s">
        <v>603</v>
      </c>
    </row>
    <row r="252" spans="1:16" ht="12.75">
      <c r="A252" s="24" t="s">
        <v>47</v>
      </c>
      <c r="B252" s="29" t="s">
        <v>616</v>
      </c>
      <c r="C252" s="29" t="s">
        <v>617</v>
      </c>
      <c r="D252" s="24" t="s">
        <v>49</v>
      </c>
      <c r="E252" s="30" t="s">
        <v>618</v>
      </c>
      <c r="F252" s="31" t="s">
        <v>74</v>
      </c>
      <c r="G252" s="32">
        <v>2</v>
      </c>
      <c r="H252" s="33">
        <v>0</v>
      </c>
      <c r="I252" s="33">
        <f>ROUND(ROUND(H252,2)*ROUND(G252,3),2)</f>
      </c>
      <c r="O252">
        <f>(I252*21)/100</f>
      </c>
      <c r="P252" t="s">
        <v>27</v>
      </c>
    </row>
    <row r="253" spans="1:5" ht="25.5">
      <c r="A253" s="34" t="s">
        <v>52</v>
      </c>
      <c r="E253" s="35" t="s">
        <v>619</v>
      </c>
    </row>
    <row r="254" spans="1:5" ht="12.75">
      <c r="A254" s="38" t="s">
        <v>54</v>
      </c>
      <c r="E254" s="37" t="s">
        <v>603</v>
      </c>
    </row>
    <row r="255" spans="1:16" ht="12.75">
      <c r="A255" s="24" t="s">
        <v>47</v>
      </c>
      <c r="B255" s="29" t="s">
        <v>620</v>
      </c>
      <c r="C255" s="29" t="s">
        <v>617</v>
      </c>
      <c r="D255" s="24" t="s">
        <v>621</v>
      </c>
      <c r="E255" s="30" t="s">
        <v>618</v>
      </c>
      <c r="F255" s="31" t="s">
        <v>74</v>
      </c>
      <c r="G255" s="32">
        <v>4</v>
      </c>
      <c r="H255" s="33">
        <v>0</v>
      </c>
      <c r="I255" s="33">
        <f>ROUND(ROUND(H255,2)*ROUND(G255,3),2)</f>
      </c>
      <c r="O255">
        <f>(I255*21)/100</f>
      </c>
      <c r="P255" t="s">
        <v>27</v>
      </c>
    </row>
    <row r="256" spans="1:5" ht="25.5">
      <c r="A256" s="34" t="s">
        <v>52</v>
      </c>
      <c r="E256" s="35" t="s">
        <v>622</v>
      </c>
    </row>
    <row r="257" spans="1:5" ht="12.75">
      <c r="A257" s="38" t="s">
        <v>54</v>
      </c>
      <c r="E257" s="37" t="s">
        <v>623</v>
      </c>
    </row>
    <row r="258" spans="1:16" ht="12.75">
      <c r="A258" s="24" t="s">
        <v>47</v>
      </c>
      <c r="B258" s="29" t="s">
        <v>624</v>
      </c>
      <c r="C258" s="29" t="s">
        <v>327</v>
      </c>
      <c r="D258" s="24" t="s">
        <v>621</v>
      </c>
      <c r="E258" s="30" t="s">
        <v>328</v>
      </c>
      <c r="F258" s="31" t="s">
        <v>74</v>
      </c>
      <c r="G258" s="32">
        <v>2</v>
      </c>
      <c r="H258" s="33">
        <v>0</v>
      </c>
      <c r="I258" s="33">
        <f>ROUND(ROUND(H258,2)*ROUND(G258,3),2)</f>
      </c>
      <c r="O258">
        <f>(I258*21)/100</f>
      </c>
      <c r="P258" t="s">
        <v>27</v>
      </c>
    </row>
    <row r="259" spans="1:5" ht="38.25">
      <c r="A259" s="34" t="s">
        <v>52</v>
      </c>
      <c r="E259" s="35" t="s">
        <v>625</v>
      </c>
    </row>
    <row r="260" spans="1:5" ht="12.75">
      <c r="A260" s="38" t="s">
        <v>54</v>
      </c>
      <c r="E260" s="37" t="s">
        <v>603</v>
      </c>
    </row>
    <row r="261" spans="1:16" ht="25.5">
      <c r="A261" s="24" t="s">
        <v>47</v>
      </c>
      <c r="B261" s="29" t="s">
        <v>626</v>
      </c>
      <c r="C261" s="29" t="s">
        <v>331</v>
      </c>
      <c r="D261" s="24" t="s">
        <v>49</v>
      </c>
      <c r="E261" s="30" t="s">
        <v>332</v>
      </c>
      <c r="F261" s="31" t="s">
        <v>74</v>
      </c>
      <c r="G261" s="32">
        <v>2</v>
      </c>
      <c r="H261" s="33">
        <v>0</v>
      </c>
      <c r="I261" s="33">
        <f>ROUND(ROUND(H261,2)*ROUND(G261,3),2)</f>
      </c>
      <c r="O261">
        <f>(I261*21)/100</f>
      </c>
      <c r="P261" t="s">
        <v>27</v>
      </c>
    </row>
    <row r="262" spans="1:5" ht="63.75">
      <c r="A262" s="34" t="s">
        <v>52</v>
      </c>
      <c r="E262" s="35" t="s">
        <v>333</v>
      </c>
    </row>
    <row r="263" spans="1:5" ht="25.5">
      <c r="A263" s="38" t="s">
        <v>54</v>
      </c>
      <c r="E263" s="37" t="s">
        <v>627</v>
      </c>
    </row>
    <row r="264" spans="1:16" ht="12.75">
      <c r="A264" s="24" t="s">
        <v>47</v>
      </c>
      <c r="B264" s="29" t="s">
        <v>628</v>
      </c>
      <c r="C264" s="29" t="s">
        <v>629</v>
      </c>
      <c r="D264" s="24" t="s">
        <v>49</v>
      </c>
      <c r="E264" s="30" t="s">
        <v>630</v>
      </c>
      <c r="F264" s="31" t="s">
        <v>156</v>
      </c>
      <c r="G264" s="32">
        <v>47.143</v>
      </c>
      <c r="H264" s="33">
        <v>0</v>
      </c>
      <c r="I264" s="33">
        <f>ROUND(ROUND(H264,2)*ROUND(G264,3),2)</f>
      </c>
      <c r="O264">
        <f>(I264*21)/100</f>
      </c>
      <c r="P264" t="s">
        <v>27</v>
      </c>
    </row>
    <row r="265" spans="1:5" ht="25.5">
      <c r="A265" s="34" t="s">
        <v>52</v>
      </c>
      <c r="E265" s="35" t="s">
        <v>631</v>
      </c>
    </row>
    <row r="266" spans="1:5" ht="89.25">
      <c r="A266" s="38" t="s">
        <v>54</v>
      </c>
      <c r="E266" s="37" t="s">
        <v>632</v>
      </c>
    </row>
    <row r="267" spans="1:16" ht="12.75">
      <c r="A267" s="24" t="s">
        <v>47</v>
      </c>
      <c r="B267" s="29" t="s">
        <v>633</v>
      </c>
      <c r="C267" s="29" t="s">
        <v>634</v>
      </c>
      <c r="D267" s="24" t="s">
        <v>49</v>
      </c>
      <c r="E267" s="30" t="s">
        <v>635</v>
      </c>
      <c r="F267" s="31" t="s">
        <v>156</v>
      </c>
      <c r="G267" s="32">
        <v>7</v>
      </c>
      <c r="H267" s="33">
        <v>0</v>
      </c>
      <c r="I267" s="33">
        <f>ROUND(ROUND(H267,2)*ROUND(G267,3),2)</f>
      </c>
      <c r="O267">
        <f>(I267*21)/100</f>
      </c>
      <c r="P267" t="s">
        <v>27</v>
      </c>
    </row>
    <row r="268" spans="1:5" ht="25.5">
      <c r="A268" s="34" t="s">
        <v>52</v>
      </c>
      <c r="E268" s="35" t="s">
        <v>631</v>
      </c>
    </row>
    <row r="269" spans="1:5" ht="25.5">
      <c r="A269" s="38" t="s">
        <v>54</v>
      </c>
      <c r="E269" s="37" t="s">
        <v>636</v>
      </c>
    </row>
    <row r="270" spans="1:16" ht="12.75">
      <c r="A270" s="24" t="s">
        <v>47</v>
      </c>
      <c r="B270" s="29" t="s">
        <v>637</v>
      </c>
      <c r="C270" s="29" t="s">
        <v>349</v>
      </c>
      <c r="D270" s="24" t="s">
        <v>49</v>
      </c>
      <c r="E270" s="30" t="s">
        <v>350</v>
      </c>
      <c r="F270" s="31" t="s">
        <v>156</v>
      </c>
      <c r="G270" s="32">
        <v>18.9</v>
      </c>
      <c r="H270" s="33">
        <v>0</v>
      </c>
      <c r="I270" s="33">
        <f>ROUND(ROUND(H270,2)*ROUND(G270,3),2)</f>
      </c>
      <c r="O270">
        <f>(I270*21)/100</f>
      </c>
      <c r="P270" t="s">
        <v>27</v>
      </c>
    </row>
    <row r="271" spans="1:5" ht="12.75">
      <c r="A271" s="34" t="s">
        <v>52</v>
      </c>
      <c r="E271" s="35" t="s">
        <v>351</v>
      </c>
    </row>
    <row r="272" spans="1:5" ht="12.75">
      <c r="A272" s="38" t="s">
        <v>54</v>
      </c>
      <c r="E272" s="37" t="s">
        <v>638</v>
      </c>
    </row>
    <row r="273" spans="1:16" ht="12.75">
      <c r="A273" s="24" t="s">
        <v>47</v>
      </c>
      <c r="B273" s="29" t="s">
        <v>639</v>
      </c>
      <c r="C273" s="29" t="s">
        <v>354</v>
      </c>
      <c r="D273" s="24" t="s">
        <v>49</v>
      </c>
      <c r="E273" s="30" t="s">
        <v>355</v>
      </c>
      <c r="F273" s="31" t="s">
        <v>156</v>
      </c>
      <c r="G273" s="32">
        <v>95.57</v>
      </c>
      <c r="H273" s="33">
        <v>0</v>
      </c>
      <c r="I273" s="33">
        <f>ROUND(ROUND(H273,2)*ROUND(G273,3),2)</f>
      </c>
      <c r="O273">
        <f>(I273*21)/100</f>
      </c>
      <c r="P273" t="s">
        <v>27</v>
      </c>
    </row>
    <row r="274" spans="1:5" ht="12.75">
      <c r="A274" s="34" t="s">
        <v>52</v>
      </c>
      <c r="E274" s="35" t="s">
        <v>640</v>
      </c>
    </row>
    <row r="275" spans="1:5" ht="12.75">
      <c r="A275" s="38" t="s">
        <v>54</v>
      </c>
      <c r="E275" s="37" t="s">
        <v>641</v>
      </c>
    </row>
    <row r="276" spans="1:16" ht="12.75">
      <c r="A276" s="24" t="s">
        <v>47</v>
      </c>
      <c r="B276" s="29" t="s">
        <v>642</v>
      </c>
      <c r="C276" s="29" t="s">
        <v>643</v>
      </c>
      <c r="D276" s="24" t="s">
        <v>49</v>
      </c>
      <c r="E276" s="30" t="s">
        <v>644</v>
      </c>
      <c r="F276" s="31" t="s">
        <v>156</v>
      </c>
      <c r="G276" s="32">
        <v>34.835</v>
      </c>
      <c r="H276" s="33">
        <v>0</v>
      </c>
      <c r="I276" s="33">
        <f>ROUND(ROUND(H276,2)*ROUND(G276,3),2)</f>
      </c>
      <c r="O276">
        <f>(I276*21)/100</f>
      </c>
      <c r="P276" t="s">
        <v>27</v>
      </c>
    </row>
    <row r="277" spans="1:5" ht="12.75">
      <c r="A277" s="34" t="s">
        <v>52</v>
      </c>
      <c r="E277" s="35" t="s">
        <v>645</v>
      </c>
    </row>
    <row r="278" spans="1:5" ht="12.75">
      <c r="A278" s="38" t="s">
        <v>54</v>
      </c>
      <c r="E278" s="37" t="s">
        <v>646</v>
      </c>
    </row>
    <row r="279" spans="1:16" ht="12.75">
      <c r="A279" s="24" t="s">
        <v>47</v>
      </c>
      <c r="B279" s="29" t="s">
        <v>647</v>
      </c>
      <c r="C279" s="29" t="s">
        <v>648</v>
      </c>
      <c r="D279" s="24" t="s">
        <v>49</v>
      </c>
      <c r="E279" s="30" t="s">
        <v>649</v>
      </c>
      <c r="F279" s="31" t="s">
        <v>131</v>
      </c>
      <c r="G279" s="32">
        <v>159.341</v>
      </c>
      <c r="H279" s="33">
        <v>0</v>
      </c>
      <c r="I279" s="33">
        <f>ROUND(ROUND(H279,2)*ROUND(G279,3),2)</f>
      </c>
      <c r="O279">
        <f>(I279*21)/100</f>
      </c>
      <c r="P279" t="s">
        <v>27</v>
      </c>
    </row>
    <row r="280" spans="1:5" ht="25.5">
      <c r="A280" s="34" t="s">
        <v>52</v>
      </c>
      <c r="E280" s="35" t="s">
        <v>650</v>
      </c>
    </row>
    <row r="281" spans="1:5" ht="89.25">
      <c r="A281" s="38" t="s">
        <v>54</v>
      </c>
      <c r="E281" s="37" t="s">
        <v>651</v>
      </c>
    </row>
    <row r="282" spans="1:16" ht="12.75">
      <c r="A282" s="24" t="s">
        <v>47</v>
      </c>
      <c r="B282" s="29" t="s">
        <v>652</v>
      </c>
      <c r="C282" s="29" t="s">
        <v>653</v>
      </c>
      <c r="D282" s="24" t="s">
        <v>49</v>
      </c>
      <c r="E282" s="30" t="s">
        <v>654</v>
      </c>
      <c r="F282" s="31" t="s">
        <v>131</v>
      </c>
      <c r="G282" s="32">
        <v>1.736</v>
      </c>
      <c r="H282" s="33">
        <v>0</v>
      </c>
      <c r="I282" s="33">
        <f>ROUND(ROUND(H282,2)*ROUND(G282,3),2)</f>
      </c>
      <c r="O282">
        <f>(I282*21)/100</f>
      </c>
      <c r="P282" t="s">
        <v>27</v>
      </c>
    </row>
    <row r="283" spans="1:5" ht="25.5">
      <c r="A283" s="34" t="s">
        <v>52</v>
      </c>
      <c r="E283" s="35" t="s">
        <v>655</v>
      </c>
    </row>
    <row r="284" spans="1:5" ht="12.75">
      <c r="A284" s="38" t="s">
        <v>54</v>
      </c>
      <c r="E284" s="37" t="s">
        <v>656</v>
      </c>
    </row>
    <row r="285" spans="1:16" ht="12.75">
      <c r="A285" s="24" t="s">
        <v>47</v>
      </c>
      <c r="B285" s="29" t="s">
        <v>657</v>
      </c>
      <c r="C285" s="29" t="s">
        <v>658</v>
      </c>
      <c r="D285" s="24" t="s">
        <v>49</v>
      </c>
      <c r="E285" s="30" t="s">
        <v>659</v>
      </c>
      <c r="F285" s="31" t="s">
        <v>147</v>
      </c>
      <c r="G285" s="32">
        <v>51.35</v>
      </c>
      <c r="H285" s="33">
        <v>0</v>
      </c>
      <c r="I285" s="33">
        <f>ROUND(ROUND(H285,2)*ROUND(G285,3),2)</f>
      </c>
      <c r="O285">
        <f>(I285*21)/100</f>
      </c>
      <c r="P285" t="s">
        <v>27</v>
      </c>
    </row>
    <row r="286" spans="1:5" ht="12.75">
      <c r="A286" s="34" t="s">
        <v>52</v>
      </c>
      <c r="E286" s="35" t="s">
        <v>49</v>
      </c>
    </row>
    <row r="287" spans="1:5" ht="12.75">
      <c r="A287" s="36" t="s">
        <v>54</v>
      </c>
      <c r="E287" s="37" t="s">
        <v>660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