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1"/>
  </bookViews>
  <sheets>
    <sheet name="Rekapitulace stavby" sheetId="1" r:id="rId1"/>
    <sheet name="2 - Zateplení a oprava st..." sheetId="2" r:id="rId2"/>
  </sheets>
  <definedNames>
    <definedName name="_xlnm._FilterDatabase" localSheetId="1" hidden="1">'2 - Zateplení a oprava st...'!$C$95:$K$244</definedName>
    <definedName name="_xlnm.Print_Area" localSheetId="1">'2 - Zateplení a oprava st...'!$C$4:$J$39,'2 - Zateplení a oprava st...'!$C$83:$K$244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'2 - Zateplení a oprava st...'!$95:$95</definedName>
  </definedNames>
  <calcPr calcId="145621"/>
</workbook>
</file>

<file path=xl/sharedStrings.xml><?xml version="1.0" encoding="utf-8"?>
<sst xmlns="http://schemas.openxmlformats.org/spreadsheetml/2006/main" count="1975" uniqueCount="468">
  <si>
    <t>Export Komplet</t>
  </si>
  <si>
    <t>VZ</t>
  </si>
  <si>
    <t>2.0</t>
  </si>
  <si>
    <t>ZAMOK</t>
  </si>
  <si>
    <t>False</t>
  </si>
  <si>
    <t>{8233ebc1-6723-4c98-b72a-462dd0a80521}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</si>
  <si>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</si>
  <si>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</si>
  <si>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</si>
  <si>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</si>
  <si>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</si>
  <si>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</si>
  <si>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</si>
  <si>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</si>
  <si>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Planteam4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</si>
  <si>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</si>
  <si>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</si>
  <si>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REGENERACE OBJEKTU čp. 862/3</t>
  </si>
  <si>
    <t>KSO:</t>
  </si>
  <si>
    <t/>
  </si>
  <si>
    <t>CC-CZ:</t>
  </si>
  <si>
    <t>Místo:</t>
  </si>
  <si>
    <t>Křimická 3, Plzeň</t>
  </si>
  <si>
    <t>Datum:</t>
  </si>
  <si>
    <t>16. 6. 2019</t>
  </si>
  <si>
    <t>Zadavatel:</t>
  </si>
  <si>
    <t>IČ:</t>
  </si>
  <si>
    <t>Integrovaná střední škola živnostenská, Plzeň</t>
  </si>
  <si>
    <t>DIČ:</t>
  </si>
  <si>
    <t>Uchazeč:</t>
  </si>
  <si>
    <t>Vyplň údaj</t>
  </si>
  <si>
    <t>Projektant:</t>
  </si>
  <si>
    <t>PLANTEAM - Ing. Irena Potužáková</t>
  </si>
  <si>
    <t>True</t>
  </si>
  <si>
    <t>Zpracovatel:</t>
  </si>
  <si>
    <t>Ing. Potužáková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</si>
  <si>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</si>
  <si>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</si>
  <si>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</si>
  <si>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</si>
  <si>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</si>
  <si>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</si>
  <si>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</si>
  <si>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</si>
  <si>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</si>
  <si>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</si>
  <si>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</si>
  <si>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</si>
  <si>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</si>
  <si>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</si>
  <si>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</si>
  <si>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</si>
  <si>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</si>
  <si>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</si>
  <si>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</si>
  <si>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</si>
  <si>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</si>
  <si>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</si>
  <si>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</si>
  <si>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</si>
  <si>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</si>
  <si>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</si>
  <si>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</si>
  <si>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</si>
  <si>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</si>
  <si>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</si>
  <si>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</si>
  <si>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</si>
  <si>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</si>
  <si>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</si>
  <si>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</si>
  <si>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</si>
  <si>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</si>
  <si>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</si>
  <si>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</si>
  <si>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</si>
  <si>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</si>
  <si>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</si>
  <si>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Zateplení a oprava střechy</t>
  </si>
  <si>
    <t>STA</t>
  </si>
  <si>
    <t>1</t>
  </si>
  <si>
    <t>{2a2757b3-69da-4c74-afb0-92f698440f2d}</t>
  </si>
  <si>
    <t>KRYCÍ LIST SOUPISU PRACÍ</t>
  </si>
  <si>
    <t>Objekt:</t>
  </si>
  <si>
    <t>2 - Zateplení a oprava střechy</t>
  </si>
  <si>
    <t>REKAPITULACE ČLENĚNÍ SOUPISU PRACÍ</t>
  </si>
  <si>
    <t>Kód dílu - Popis</t>
  </si>
  <si>
    <t>Cena celkem [CZK]</t>
  </si>
  <si>
    <t>-1</t>
  </si>
  <si>
    <t>HSV -  Práce a dodávky HSV</t>
  </si>
  <si>
    <t xml:space="preserve">    1 -  Zemní práce</t>
  </si>
  <si>
    <t xml:space="preserve">    5 -  Komunikace</t>
  </si>
  <si>
    <t xml:space="preserve">    997 - Přesun sutě</t>
  </si>
  <si>
    <t xml:space="preserve">    998 -  Přesun hmot</t>
  </si>
  <si>
    <t>PSV - 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</si>
  <si>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</si>
  <si>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</si>
  <si>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</si>
  <si>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</si>
  <si>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</si>
  <si>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</si>
  <si>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767 - Konstrukce zámečnické</t>
  </si>
  <si>
    <t>VRN -  Vedlejší rozpočtové náklady</t>
  </si>
  <si>
    <t xml:space="preserve">    VRN3 -  Zařízení staveniště</t>
  </si>
  <si>
    <t xml:space="preserve">    VRN4 -  Inženýrská činnost</t>
  </si>
  <si>
    <t xml:space="preserve">    VRN8 - 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</si>
  <si>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</si>
  <si>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</si>
  <si>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</si>
  <si>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</si>
  <si>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</si>
  <si>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</si>
  <si>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</si>
  <si>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</si>
  <si>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</si>
  <si>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</si>
  <si>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</si>
  <si>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</si>
  <si>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</si>
  <si>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</si>
  <si>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</si>
  <si>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</si>
  <si>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</si>
  <si>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</si>
  <si>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</si>
  <si>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</si>
  <si>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</si>
  <si>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2020 01</t>
  </si>
  <si>
    <t>4</t>
  </si>
  <si>
    <t>-1350749234</t>
  </si>
  <si>
    <t>VV</t>
  </si>
  <si>
    <t>Dlažba kolem objektu</t>
  </si>
  <si>
    <t>(39,2+2*11,75)*1</t>
  </si>
  <si>
    <t>Součet</t>
  </si>
  <si>
    <t>132212112</t>
  </si>
  <si>
    <t>Hloubení rýh šířky do 800 mm ručně zapažených i nezapažených, s urovnáním dna do předepsaného profilu a spádu v hornině třídy těžitelnosti I skupiny 3 nesoudržných</t>
  </si>
  <si>
    <t>m3</t>
  </si>
  <si>
    <t>1663192791</t>
  </si>
  <si>
    <t>Kolem objektu</t>
  </si>
  <si>
    <t>62,7*0,5*0,5</t>
  </si>
  <si>
    <t>3</t>
  </si>
  <si>
    <t>174151101</t>
  </si>
  <si>
    <t>Zásyp sypaninou z jakékoliv horniny strojně s uložením výkopku ve vrstvách se zhutněním jam, šachet, rýh nebo kolem objektů v těchto vykopávkách</t>
  </si>
  <si>
    <t>-1754297692</t>
  </si>
  <si>
    <t>Obsyp kolem objektu</t>
  </si>
  <si>
    <t>62,7*0,5*0,45</t>
  </si>
  <si>
    <t>5</t>
  </si>
  <si>
    <t xml:space="preserve"> Komunikace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</si>
  <si>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</si>
  <si>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</si>
  <si>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-353853167</t>
  </si>
  <si>
    <t>997</t>
  </si>
  <si>
    <t>Přesun sutě</t>
  </si>
  <si>
    <t>997013501</t>
  </si>
  <si>
    <t>Odvoz suti a vybouraných hmot na skládku nebo meziskládku se složením, na vzdálenost do 1 km</t>
  </si>
  <si>
    <t>t</t>
  </si>
  <si>
    <t>1487986194</t>
  </si>
  <si>
    <t>6</t>
  </si>
  <si>
    <t>997013509</t>
  </si>
  <si>
    <t>Odvoz suti a vybouraných hmot na skládku nebo meziskládku se složením, na vzdálenost Příplatek k ceně za každý další i započatý 1 km přes 1 km</t>
  </si>
  <si>
    <t>257177097</t>
  </si>
  <si>
    <t>37,332*10 'Přepočtené koeficientem množství</t>
  </si>
  <si>
    <t>7</t>
  </si>
  <si>
    <t>171201221</t>
  </si>
  <si>
    <t>Poplatek za uložení stavebního odpadu na skládce (skládkovné) zeminy a kamení zatříděného do Katalogu odpadů pod kódem 17 05 04</t>
  </si>
  <si>
    <t>1416213542</t>
  </si>
  <si>
    <t>8</t>
  </si>
  <si>
    <t>997013631</t>
  </si>
  <si>
    <t>Poplatek za uložení stavebního odpadu na skládce (skládkovné) směsného stavebního a demoličního zatříděného do Katalogu odpadů pod kódem 17 09 04</t>
  </si>
  <si>
    <t>-1762799140</t>
  </si>
  <si>
    <t>9</t>
  </si>
  <si>
    <t>997013645</t>
  </si>
  <si>
    <t>Poplatek za uložení stavebního odpadu na skládce (skládkovné) asfaltového bez obsahu dehtu zatříděného do Katalogu odpadů pod kódem 17 03 02</t>
  </si>
  <si>
    <t>-373513635</t>
  </si>
  <si>
    <t>10</t>
  </si>
  <si>
    <t>997013814</t>
  </si>
  <si>
    <t>Poplatek za uložení stavebního odpadu na skládce (skládkovné) z izolačních materiálů zatříděného do Katalogu odpadů pod kódem 17 06 04</t>
  </si>
  <si>
    <t>-1795974777</t>
  </si>
  <si>
    <t>998</t>
  </si>
  <si>
    <t xml:space="preserve"> Přesun hmot</t>
  </si>
  <si>
    <t>11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</si>
  <si>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</si>
  <si>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</si>
  <si>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1497590421</t>
  </si>
  <si>
    <t>PSV</t>
  </si>
  <si>
    <t xml:space="preserve"> Práce a dodávky PSV</t>
  </si>
  <si>
    <t>712</t>
  </si>
  <si>
    <t>Povlakové krytiny</t>
  </si>
  <si>
    <t>12</t>
  </si>
  <si>
    <t>712300832</t>
  </si>
  <si>
    <t>Odstranění ze střech plochých do 10° krytiny povlakové dvouvrstvé</t>
  </si>
  <si>
    <t>16</t>
  </si>
  <si>
    <t>1501922303</t>
  </si>
  <si>
    <t>Vchodové přístřešky</t>
  </si>
  <si>
    <t>2*(5,2*3,5)</t>
  </si>
  <si>
    <t>Krytina střechy</t>
  </si>
  <si>
    <t>39,2*12,5</t>
  </si>
  <si>
    <t>13</t>
  </si>
  <si>
    <t>712300834</t>
  </si>
  <si>
    <t>Odstranění ze střech plochých do 10° krytiny povlakové Příplatek k ceně - 0833 za každou další vrstvu</t>
  </si>
  <si>
    <t>-1912645193</t>
  </si>
  <si>
    <t>14</t>
  </si>
  <si>
    <t>712300843</t>
  </si>
  <si>
    <t>Odstranění ze střech plochých do 10° zbytkového asfaltového pásu odsekáním</t>
  </si>
  <si>
    <t>-1059004263</t>
  </si>
  <si>
    <t>Odsekání zbytků asfaltu - cca 45%</t>
  </si>
  <si>
    <t>39,2*12,5/100*45</t>
  </si>
  <si>
    <t>712300845</t>
  </si>
  <si>
    <t>Odstranění ze střech plochých do 10° doplňků ventilační hlavice</t>
  </si>
  <si>
    <t>kus</t>
  </si>
  <si>
    <t>1810402040</t>
  </si>
  <si>
    <t>712300851</t>
  </si>
  <si>
    <t>Odstranění ze střech plochých do 10° ukončení izolace střechy kovovými profily přímými</t>
  </si>
  <si>
    <t>m</t>
  </si>
  <si>
    <t>792508392</t>
  </si>
  <si>
    <t>39,2*2+12,5*2</t>
  </si>
  <si>
    <t>17</t>
  </si>
  <si>
    <t>712311111</t>
  </si>
  <si>
    <t>Provedení povlakové krytiny střech plochých do 10° natěradly a tmely za studena nátěrem suspensí asfaltovou</t>
  </si>
  <si>
    <t>-145540647</t>
  </si>
  <si>
    <t>Plocha střechy</t>
  </si>
  <si>
    <t>18</t>
  </si>
  <si>
    <t>M</t>
  </si>
  <si>
    <t>11163346</t>
  </si>
  <si>
    <t>suspenze hydroizolační asfaltová pro opravu střech</t>
  </si>
  <si>
    <t>32</t>
  </si>
  <si>
    <t>1093621976</t>
  </si>
  <si>
    <t>19</t>
  </si>
  <si>
    <t>712331111</t>
  </si>
  <si>
    <t>Provedení povlakové krytiny střech plochých do 10° pásy na sucho podkladní samolepící asfaltový pás</t>
  </si>
  <si>
    <t>-1989837168</t>
  </si>
  <si>
    <t>20</t>
  </si>
  <si>
    <t>62866280</t>
  </si>
  <si>
    <t>pás asfaltový modifikovaný za studena samolepící  tl. 3 mm na polystyren</t>
  </si>
  <si>
    <t>41302943</t>
  </si>
  <si>
    <t>712341559</t>
  </si>
  <si>
    <t>Provedení povlakové krytiny střech plochých do 10° pásy přitavením NAIP v plné ploše</t>
  </si>
  <si>
    <t>2134010222</t>
  </si>
  <si>
    <t>22</t>
  </si>
  <si>
    <t>62833158</t>
  </si>
  <si>
    <t>pás asfaltový natavitelný oxidovaný tl 4mm typu G200 S40 s vložkou ze skleněné tkaniny, s jemnozrnným minerálním posypem</t>
  </si>
  <si>
    <t>1629304390</t>
  </si>
  <si>
    <t>23</t>
  </si>
  <si>
    <t>712363404</t>
  </si>
  <si>
    <t>Provedení povlakové krytiny střech plochých do 10° s mechanicky kotvenou izolací včetně položení fólie a horkovzdušného svaření tl. tepelné izolace do 100 mm budovy výšky do 18 m, kotvené do betonu vnitřní pole</t>
  </si>
  <si>
    <t>-372643086</t>
  </si>
  <si>
    <t>24</t>
  </si>
  <si>
    <t>28322012</t>
  </si>
  <si>
    <t>fólie hydroizolační střešní mPVC mechanicky kotvená tl 1,5mm šedá</t>
  </si>
  <si>
    <t>1749436776</t>
  </si>
  <si>
    <t>25</t>
  </si>
  <si>
    <t>712363405</t>
  </si>
  <si>
    <t>Provedení povlakové krytiny střech plochých do 10° s mechanicky kotvenou izolací včetně položení fólie a horkovzdušného svaření tl. tepelné izolace do 100 mm budovy výšky do 18 m, kotvené do betonu krajní pole</t>
  </si>
  <si>
    <t>2097763277</t>
  </si>
  <si>
    <t>Vnitřní přesah</t>
  </si>
  <si>
    <t>0,3*(39,2*2+12,5*2)</t>
  </si>
  <si>
    <t>26</t>
  </si>
  <si>
    <t>-1527984093</t>
  </si>
  <si>
    <t>27</t>
  </si>
  <si>
    <t>712363406</t>
  </si>
  <si>
    <t>Provedení povlakové krytiny střech plochých do 10° s mechanicky kotvenou izolací včetně položení fólie a horkovzdušného svaření tl. tepelné izolace do 100 mm budovy výšky do 18 m, kotvené do betonu rohové pole</t>
  </si>
  <si>
    <t>1711427937</t>
  </si>
  <si>
    <t>28</t>
  </si>
  <si>
    <t>-1853377863</t>
  </si>
  <si>
    <t>29</t>
  </si>
  <si>
    <t>712961704</t>
  </si>
  <si>
    <t>Provedení povlakové krytiny střech fóliemi - ostatní práce zesílení spár fólií rš 330 mm natavenou do asfaltovaného podkladu</t>
  </si>
  <si>
    <t>-1389009610</t>
  </si>
  <si>
    <t>12,5*8</t>
  </si>
  <si>
    <t>30</t>
  </si>
  <si>
    <t>27244110</t>
  </si>
  <si>
    <t>pryž těsnící E9566 š 1400mm tl 1mm</t>
  </si>
  <si>
    <t>390779125</t>
  </si>
  <si>
    <t>31</t>
  </si>
  <si>
    <t>998712102</t>
  </si>
  <si>
    <t>Přesun hmot pro povlakové krytiny stanovený z hmotnosti přesunovaného materiálu vodorovná dopravní vzdálenost do 50 m v objektech výšky přes 6 do 12 m</t>
  </si>
  <si>
    <t>798910048</t>
  </si>
  <si>
    <t>713</t>
  </si>
  <si>
    <t>Izolace tepelné</t>
  </si>
  <si>
    <t>713140813</t>
  </si>
  <si>
    <t>Odstranění tepelné izolace střech plochých z rohoží, pásů, dílců, desek, bloků nadstřešních izolací volně položených z vláknitých materiálů suchých, tloušťka izolace přes 100 mm</t>
  </si>
  <si>
    <t>757080919</t>
  </si>
  <si>
    <t>33</t>
  </si>
  <si>
    <t>713141331</t>
  </si>
  <si>
    <t>Montáž tepelné izolace střech plochých spádovými klíny v ploše přilepenými za studena zplna</t>
  </si>
  <si>
    <t>80691193</t>
  </si>
  <si>
    <t>34</t>
  </si>
  <si>
    <t>28376141</t>
  </si>
  <si>
    <t>klín izolační z pěnového polystyrenu EPS 100 spádový</t>
  </si>
  <si>
    <t>-1427220812</t>
  </si>
  <si>
    <t>Plocha střechy - spádové klíny</t>
  </si>
  <si>
    <t>39,2*12,5*0,3</t>
  </si>
  <si>
    <t>35</t>
  </si>
  <si>
    <t>998713102</t>
  </si>
  <si>
    <t>Přesun hmot pro izolace tepelné stanovený z hmotnosti přesunovaného materiálu vodorovná dopravní vzdálenost do 50 m v objektech výšky přes 6 m do 12 m</t>
  </si>
  <si>
    <t>-657485500</t>
  </si>
  <si>
    <t>721</t>
  </si>
  <si>
    <t>Zdravotechnika - vnitřní kanalizace</t>
  </si>
  <si>
    <t>36</t>
  </si>
  <si>
    <t>721140806</t>
  </si>
  <si>
    <t>Demontáž potrubí z litinových trub odpadních nebo dešťových přes 100 do DN 200</t>
  </si>
  <si>
    <t>873710608</t>
  </si>
  <si>
    <t>Demontáž stávajícího lininového odvětrání</t>
  </si>
  <si>
    <t>37</t>
  </si>
  <si>
    <t>721233212</t>
  </si>
  <si>
    <t>Střešní vtoky (vpusti) polypropylenové (PP) pro pochůzné střechy s odtokem svislým DN 110</t>
  </si>
  <si>
    <t>522871286</t>
  </si>
  <si>
    <t>38</t>
  </si>
  <si>
    <t>721273153</t>
  </si>
  <si>
    <t>Ventilační hlavice z polypropylenu (PP) DN 110</t>
  </si>
  <si>
    <t>-2076696509</t>
  </si>
  <si>
    <t>39</t>
  </si>
  <si>
    <t>998721102</t>
  </si>
  <si>
    <t>Přesun hmot pro vnitřní kanalizace stanovený z hmotnosti přesunovaného materiálu vodorovná dopravní vzdálenost do 50 m v objektech výšky přes 6 do 12 m</t>
  </si>
  <si>
    <t>2032130004</t>
  </si>
  <si>
    <t>741</t>
  </si>
  <si>
    <t>Elektroinstalace - silnoproud</t>
  </si>
  <si>
    <t>40</t>
  </si>
  <si>
    <t>741420001</t>
  </si>
  <si>
    <t>Montáž hromosvodného vedení svodových drátů nebo lan s podpěrami, Ø do 10 mm</t>
  </si>
  <si>
    <t>1674207928</t>
  </si>
  <si>
    <t>40*2+15*2+5*15+8*5</t>
  </si>
  <si>
    <t>41</t>
  </si>
  <si>
    <t>35441077</t>
  </si>
  <si>
    <t>drát D 8mm AlMgSi</t>
  </si>
  <si>
    <t>kg</t>
  </si>
  <si>
    <t>-1529261011</t>
  </si>
  <si>
    <t>42</t>
  </si>
  <si>
    <t>741420021</t>
  </si>
  <si>
    <t>Montáž hromosvodného vedení svorek se 2 šrouby</t>
  </si>
  <si>
    <t>-1480404452</t>
  </si>
  <si>
    <t>43</t>
  </si>
  <si>
    <t>35441849</t>
  </si>
  <si>
    <t>držák jímače a ochranné trubky - 200mm, FeZn</t>
  </si>
  <si>
    <t>541673829</t>
  </si>
  <si>
    <t>5*5</t>
  </si>
  <si>
    <t>44</t>
  </si>
  <si>
    <t>35442049</t>
  </si>
  <si>
    <t>svorka uzemnění nerez 1 1/2" - 49mm</t>
  </si>
  <si>
    <t>1518125187</t>
  </si>
  <si>
    <t>45</t>
  </si>
  <si>
    <t>741420081</t>
  </si>
  <si>
    <t>Montáž hromosvodného vedení doplňků olověných vložek do podpěr, spojových svorek svodového vodiče z Cu se zhotovením</t>
  </si>
  <si>
    <t>1311437739</t>
  </si>
  <si>
    <t>46</t>
  </si>
  <si>
    <t>35441550</t>
  </si>
  <si>
    <t>podpěra vedení FeZn na lepenkovou krytinu a eternit 100mm</t>
  </si>
  <si>
    <t>-443013122</t>
  </si>
  <si>
    <t>47</t>
  </si>
  <si>
    <t>741421823</t>
  </si>
  <si>
    <t>Demontáž hromosvodného vedení bez zachování funkčnosti svodových drátů nebo lan na rovné střeše, průměru přes 8 mm</t>
  </si>
  <si>
    <t>393025298</t>
  </si>
  <si>
    <t>48</t>
  </si>
  <si>
    <t>741421843</t>
  </si>
  <si>
    <t>Demontáž hromosvodného vedení bez zachování funkčnosti svorek šroubových se 2 šrouby</t>
  </si>
  <si>
    <t>229867867</t>
  </si>
  <si>
    <t>49</t>
  </si>
  <si>
    <t>741421855</t>
  </si>
  <si>
    <t>Demontáž hromosvodného vedení podpěr střešního vedení pro plochou střechu</t>
  </si>
  <si>
    <t>-820165537</t>
  </si>
  <si>
    <t>50</t>
  </si>
  <si>
    <t>998741102</t>
  </si>
  <si>
    <t>Přesun hmot pro silnoproud stanovený z hmotnosti přesunovaného materiálu vodorovná dopravní vzdálenost do 50 m v objektech výšky přes 6 do 12 m</t>
  </si>
  <si>
    <t>1907465424</t>
  </si>
  <si>
    <t>762</t>
  </si>
  <si>
    <t>Konstrukce tesařské</t>
  </si>
  <si>
    <t>51</t>
  </si>
  <si>
    <t>762361312</t>
  </si>
  <si>
    <t>Konstrukční vrstva pod klempířské prvky pro oplechování horních ploch zdí a nadezdívek (atik) z desek dřevoštěpkových šroubovaných do podkladu, tloušťky desky 22 mm</t>
  </si>
  <si>
    <t>942478357</t>
  </si>
  <si>
    <t>Atika střechy - pod klempířské konstrukce</t>
  </si>
  <si>
    <t>(39,2*2+12,5*2)*0,5</t>
  </si>
  <si>
    <t>52</t>
  </si>
  <si>
    <t>998762102</t>
  </si>
  <si>
    <t>Přesun hmot pro konstrukce tesařské stanovený z hmotnosti přesunovaného materiálu vodorovná dopravní vzdálenost do 50 m v objektech výšky přes 6 do 12 m</t>
  </si>
  <si>
    <t>1968717854</t>
  </si>
  <si>
    <t>764</t>
  </si>
  <si>
    <t>Konstrukce klempířské</t>
  </si>
  <si>
    <t>53</t>
  </si>
  <si>
    <t>764001821</t>
  </si>
  <si>
    <t>Demontáž klempířských konstrukcí krytiny ze svitků nebo tabulí do suti</t>
  </si>
  <si>
    <t>-1100385611</t>
  </si>
  <si>
    <t>54</t>
  </si>
  <si>
    <t>764001911</t>
  </si>
  <si>
    <t>Napojení na stávající klempířské konstrukce délky spoje přes 0,5 m</t>
  </si>
  <si>
    <t>-1885151906</t>
  </si>
  <si>
    <t>Napojení a úprava stávajících přístřešků v zadním traktu</t>
  </si>
  <si>
    <t>13,5+8,5+4,5</t>
  </si>
  <si>
    <t>55</t>
  </si>
  <si>
    <t>13838727</t>
  </si>
  <si>
    <t>plech vlnitý Pz tl 0,80mm tabule</t>
  </si>
  <si>
    <t>-1727073404</t>
  </si>
  <si>
    <t>(13,5+8,5+4,5)*0,5*11,5/1000*1,45</t>
  </si>
  <si>
    <t>56</t>
  </si>
  <si>
    <t>764101151</t>
  </si>
  <si>
    <t>Montáž krytiny z plechu s úpravou u okapů, prostupů a výčnělků střechy rovné ze šablon, počet kusů do 4 ks/m2 do 30°</t>
  </si>
  <si>
    <t>-2082693352</t>
  </si>
  <si>
    <t>57</t>
  </si>
  <si>
    <t>55350281</t>
  </si>
  <si>
    <t>krytina střešní falcovaná Pz plech s barevnou dvouvrstvou polyesterovou úpravou a lakovou vrstvou polymerových zrn š 670mm</t>
  </si>
  <si>
    <t>-675998262</t>
  </si>
  <si>
    <t>58</t>
  </si>
  <si>
    <t>764214607</t>
  </si>
  <si>
    <t>Oplechování horních ploch zdí a nadezdívek (atik) z pozinkovaného plechu s povrchovou úpravou mechanicky kotvené rš 670 mm</t>
  </si>
  <si>
    <t>1634394909</t>
  </si>
  <si>
    <t>Atika střechy</t>
  </si>
  <si>
    <t>Zděný profil kolem oken (po boletických panelech)</t>
  </si>
  <si>
    <t>6,64+5+12,555+6,695+0,75+9,975</t>
  </si>
  <si>
    <t>59</t>
  </si>
  <si>
    <t>764314612</t>
  </si>
  <si>
    <t>Lemování prostupů z pozinkovaného plechu s povrchovou úpravou bez lišty, střech s krytinou skládanou nebo z plechu</t>
  </si>
  <si>
    <t>-218343194</t>
  </si>
  <si>
    <t>60</t>
  </si>
  <si>
    <t>998764102</t>
  </si>
  <si>
    <t>Přesun hmot pro konstrukce klempířské stanovený z hmotnosti přesunovaného materiálu vodorovná dopravní vzdálenost do 50 m v objektech výšky přes 6 do 12 m</t>
  </si>
  <si>
    <t>-776612859</t>
  </si>
  <si>
    <t>767</t>
  </si>
  <si>
    <t>Konstrukce zámečnické</t>
  </si>
  <si>
    <t>61</t>
  </si>
  <si>
    <t>767391112</t>
  </si>
  <si>
    <t>Montáž krytiny z tvarovaných plechů trapézových nebo vlnitých, uchyceným šroubováním</t>
  </si>
  <si>
    <t>-1803464689</t>
  </si>
  <si>
    <t>Přístřešek 1</t>
  </si>
  <si>
    <t>8,5*3,8</t>
  </si>
  <si>
    <t>Přístřešek 2</t>
  </si>
  <si>
    <t>4,2*3,8</t>
  </si>
  <si>
    <t>62</t>
  </si>
  <si>
    <t>15484142</t>
  </si>
  <si>
    <t>plech trapézový 55/235 940 Pz tl 1,00mm</t>
  </si>
  <si>
    <t>-707533195</t>
  </si>
  <si>
    <t>63</t>
  </si>
  <si>
    <t>998767102</t>
  </si>
  <si>
    <t>Přesun hmot pro zámečnické konstrukce stanovený z hmotnosti přesunovaného materiálu vodorovná dopravní vzdálenost do 50 m v objektech výšky přes 6 do 12 m</t>
  </si>
  <si>
    <t>1159679074</t>
  </si>
  <si>
    <t>VRN</t>
  </si>
  <si>
    <t xml:space="preserve"> Vedlejší rozpočtové náklady</t>
  </si>
  <si>
    <t>VRN3</t>
  </si>
  <si>
    <t xml:space="preserve"> Zařízení staveniště</t>
  </si>
  <si>
    <t>64</t>
  </si>
  <si>
    <t>032002000</t>
  </si>
  <si>
    <t>Vybavení staveniště</t>
  </si>
  <si>
    <t>Kč</t>
  </si>
  <si>
    <t>1024</t>
  </si>
  <si>
    <t>128436295</t>
  </si>
  <si>
    <t>65</t>
  </si>
  <si>
    <t>035002000</t>
  </si>
  <si>
    <t>Pronájmy ploch, objektů</t>
  </si>
  <si>
    <t>1538038088</t>
  </si>
  <si>
    <t>66</t>
  </si>
  <si>
    <t>039002000</t>
  </si>
  <si>
    <t>Zrušení zařízení staveniště</t>
  </si>
  <si>
    <t>-1024311659</t>
  </si>
  <si>
    <t>VRN4</t>
  </si>
  <si>
    <t xml:space="preserve"> Inženýrská činnost</t>
  </si>
  <si>
    <t>67</t>
  </si>
  <si>
    <t>043002000</t>
  </si>
  <si>
    <t>Zkoušky a ostatní měření</t>
  </si>
  <si>
    <t>-424912822</t>
  </si>
  <si>
    <t>68</t>
  </si>
  <si>
    <t>045002000</t>
  </si>
  <si>
    <t>Kompletační a koordinační činnost</t>
  </si>
  <si>
    <t>-1142659579</t>
  </si>
  <si>
    <t>VRN8</t>
  </si>
  <si>
    <t xml:space="preserve"> Přesun stavebních kapacit</t>
  </si>
  <si>
    <t>69</t>
  </si>
  <si>
    <t>081103000</t>
  </si>
  <si>
    <t>Denní doprava pracovníků na pracoviště</t>
  </si>
  <si>
    <t>-1648054550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</si>
</sst>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7" t="s">
        <v>14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2"/>
      <c r="AQ5" s="22"/>
      <c r="AR5" s="20"/>
      <c r="BE5" s="24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9" t="s">
        <v>17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2"/>
      <c r="AQ6" s="22"/>
      <c r="AR6" s="20"/>
      <c r="BE6" s="24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45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4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5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45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24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5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45"/>
      <c r="BS13" s="17" t="s">
        <v>6</v>
      </c>
    </row>
    <row r="14" spans="2:71" ht="12.75">
      <c r="B14" s="21"/>
      <c r="C14" s="22"/>
      <c r="D14" s="22"/>
      <c r="E14" s="250" t="s">
        <v>30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4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5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45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245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5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45"/>
      <c r="BS19" s="17" t="s">
        <v>6</v>
      </c>
    </row>
    <row r="20" spans="2:71" s="1" customFormat="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245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5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5"/>
    </row>
    <row r="23" spans="2:57" s="1" customFormat="1" ht="47.25" customHeight="1">
      <c r="B23" s="21"/>
      <c r="C23" s="22"/>
      <c r="D23" s="22"/>
      <c r="E23" s="252" t="s">
        <v>37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2"/>
      <c r="AP23" s="22"/>
      <c r="AQ23" s="22"/>
      <c r="AR23" s="20"/>
      <c r="BE23" s="24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5"/>
    </row>
    <row r="26" spans="1:57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3">
        <f>ROUND(AG54,2)</f>
        <v>0</v>
      </c>
      <c r="AL26" s="254"/>
      <c r="AM26" s="254"/>
      <c r="AN26" s="254"/>
      <c r="AO26" s="254"/>
      <c r="AP26" s="36"/>
      <c r="AQ26" s="36"/>
      <c r="AR26" s="39"/>
      <c r="BE26" s="24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5" t="s">
        <v>39</v>
      </c>
      <c r="M28" s="255"/>
      <c r="N28" s="255"/>
      <c r="O28" s="255"/>
      <c r="P28" s="255"/>
      <c r="Q28" s="36"/>
      <c r="R28" s="36"/>
      <c r="S28" s="36"/>
      <c r="T28" s="36"/>
      <c r="U28" s="36"/>
      <c r="V28" s="36"/>
      <c r="W28" s="255" t="s">
        <v>40</v>
      </c>
      <c r="X28" s="255"/>
      <c r="Y28" s="255"/>
      <c r="Z28" s="255"/>
      <c r="AA28" s="255"/>
      <c r="AB28" s="255"/>
      <c r="AC28" s="255"/>
      <c r="AD28" s="255"/>
      <c r="AE28" s="255"/>
      <c r="AF28" s="36"/>
      <c r="AG28" s="36"/>
      <c r="AH28" s="36"/>
      <c r="AI28" s="36"/>
      <c r="AJ28" s="36"/>
      <c r="AK28" s="255" t="s">
        <v>41</v>
      </c>
      <c r="AL28" s="255"/>
      <c r="AM28" s="255"/>
      <c r="AN28" s="255"/>
      <c r="AO28" s="255"/>
      <c r="AP28" s="36"/>
      <c r="AQ28" s="36"/>
      <c r="AR28" s="39"/>
      <c r="BE28" s="245"/>
    </row>
    <row r="29" spans="2:57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258">
        <v>0.21</v>
      </c>
      <c r="M29" s="257"/>
      <c r="N29" s="257"/>
      <c r="O29" s="257"/>
      <c r="P29" s="257"/>
      <c r="Q29" s="41"/>
      <c r="R29" s="41"/>
      <c r="S29" s="41"/>
      <c r="T29" s="41"/>
      <c r="U29" s="41"/>
      <c r="V29" s="41"/>
      <c r="W29" s="256">
        <f>ROUND(AZ54,2)</f>
        <v>0</v>
      </c>
      <c r="X29" s="257"/>
      <c r="Y29" s="257"/>
      <c r="Z29" s="257"/>
      <c r="AA29" s="257"/>
      <c r="AB29" s="257"/>
      <c r="AC29" s="257"/>
      <c r="AD29" s="257"/>
      <c r="AE29" s="257"/>
      <c r="AF29" s="41"/>
      <c r="AG29" s="41"/>
      <c r="AH29" s="41"/>
      <c r="AI29" s="41"/>
      <c r="AJ29" s="41"/>
      <c r="AK29" s="256">
        <f>ROUND(AV54,2)</f>
        <v>0</v>
      </c>
      <c r="AL29" s="257"/>
      <c r="AM29" s="257"/>
      <c r="AN29" s="257"/>
      <c r="AO29" s="257"/>
      <c r="AP29" s="41"/>
      <c r="AQ29" s="41"/>
      <c r="AR29" s="42"/>
      <c r="BE29" s="246"/>
    </row>
    <row r="30" spans="2:57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258">
        <v>0.15</v>
      </c>
      <c r="M30" s="257"/>
      <c r="N30" s="257"/>
      <c r="O30" s="257"/>
      <c r="P30" s="257"/>
      <c r="Q30" s="41"/>
      <c r="R30" s="41"/>
      <c r="S30" s="41"/>
      <c r="T30" s="41"/>
      <c r="U30" s="41"/>
      <c r="V30" s="41"/>
      <c r="W30" s="256">
        <f>ROUND(BA54,2)</f>
        <v>0</v>
      </c>
      <c r="X30" s="257"/>
      <c r="Y30" s="257"/>
      <c r="Z30" s="257"/>
      <c r="AA30" s="257"/>
      <c r="AB30" s="257"/>
      <c r="AC30" s="257"/>
      <c r="AD30" s="257"/>
      <c r="AE30" s="257"/>
      <c r="AF30" s="41"/>
      <c r="AG30" s="41"/>
      <c r="AH30" s="41"/>
      <c r="AI30" s="41"/>
      <c r="AJ30" s="41"/>
      <c r="AK30" s="256">
        <f>ROUND(AW54,2)</f>
        <v>0</v>
      </c>
      <c r="AL30" s="257"/>
      <c r="AM30" s="257"/>
      <c r="AN30" s="257"/>
      <c r="AO30" s="257"/>
      <c r="AP30" s="41"/>
      <c r="AQ30" s="41"/>
      <c r="AR30" s="42"/>
      <c r="BE30" s="246"/>
    </row>
    <row r="31" spans="2:57" s="3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258">
        <v>0.21</v>
      </c>
      <c r="M31" s="257"/>
      <c r="N31" s="257"/>
      <c r="O31" s="257"/>
      <c r="P31" s="257"/>
      <c r="Q31" s="41"/>
      <c r="R31" s="41"/>
      <c r="S31" s="41"/>
      <c r="T31" s="41"/>
      <c r="U31" s="41"/>
      <c r="V31" s="41"/>
      <c r="W31" s="256">
        <f>ROUND(BB54,2)</f>
        <v>0</v>
      </c>
      <c r="X31" s="257"/>
      <c r="Y31" s="257"/>
      <c r="Z31" s="257"/>
      <c r="AA31" s="257"/>
      <c r="AB31" s="257"/>
      <c r="AC31" s="257"/>
      <c r="AD31" s="257"/>
      <c r="AE31" s="257"/>
      <c r="AF31" s="41"/>
      <c r="AG31" s="41"/>
      <c r="AH31" s="41"/>
      <c r="AI31" s="41"/>
      <c r="AJ31" s="41"/>
      <c r="AK31" s="256">
        <v>0</v>
      </c>
      <c r="AL31" s="257"/>
      <c r="AM31" s="257"/>
      <c r="AN31" s="257"/>
      <c r="AO31" s="257"/>
      <c r="AP31" s="41"/>
      <c r="AQ31" s="41"/>
      <c r="AR31" s="42"/>
      <c r="BE31" s="246"/>
    </row>
    <row r="32" spans="2:57" s="3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258">
        <v>0.15</v>
      </c>
      <c r="M32" s="257"/>
      <c r="N32" s="257"/>
      <c r="O32" s="257"/>
      <c r="P32" s="257"/>
      <c r="Q32" s="41"/>
      <c r="R32" s="41"/>
      <c r="S32" s="41"/>
      <c r="T32" s="41"/>
      <c r="U32" s="41"/>
      <c r="V32" s="41"/>
      <c r="W32" s="256">
        <f>ROUND(BC54,2)</f>
        <v>0</v>
      </c>
      <c r="X32" s="257"/>
      <c r="Y32" s="257"/>
      <c r="Z32" s="257"/>
      <c r="AA32" s="257"/>
      <c r="AB32" s="257"/>
      <c r="AC32" s="257"/>
      <c r="AD32" s="257"/>
      <c r="AE32" s="257"/>
      <c r="AF32" s="41"/>
      <c r="AG32" s="41"/>
      <c r="AH32" s="41"/>
      <c r="AI32" s="41"/>
      <c r="AJ32" s="41"/>
      <c r="AK32" s="256">
        <v>0</v>
      </c>
      <c r="AL32" s="257"/>
      <c r="AM32" s="257"/>
      <c r="AN32" s="257"/>
      <c r="AO32" s="257"/>
      <c r="AP32" s="41"/>
      <c r="AQ32" s="41"/>
      <c r="AR32" s="42"/>
      <c r="BE32" s="246"/>
    </row>
    <row r="33" spans="2:44" s="3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258">
        <v>0</v>
      </c>
      <c r="M33" s="257"/>
      <c r="N33" s="257"/>
      <c r="O33" s="257"/>
      <c r="P33" s="257"/>
      <c r="Q33" s="41"/>
      <c r="R33" s="41"/>
      <c r="S33" s="41"/>
      <c r="T33" s="41"/>
      <c r="U33" s="41"/>
      <c r="V33" s="41"/>
      <c r="W33" s="256">
        <f>ROUND(BD54,2)</f>
        <v>0</v>
      </c>
      <c r="X33" s="257"/>
      <c r="Y33" s="257"/>
      <c r="Z33" s="257"/>
      <c r="AA33" s="257"/>
      <c r="AB33" s="257"/>
      <c r="AC33" s="257"/>
      <c r="AD33" s="257"/>
      <c r="AE33" s="257"/>
      <c r="AF33" s="41"/>
      <c r="AG33" s="41"/>
      <c r="AH33" s="41"/>
      <c r="AI33" s="41"/>
      <c r="AJ33" s="41"/>
      <c r="AK33" s="256">
        <v>0</v>
      </c>
      <c r="AL33" s="257"/>
      <c r="AM33" s="257"/>
      <c r="AN33" s="257"/>
      <c r="AO33" s="257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259" t="s">
        <v>50</v>
      </c>
      <c r="Y35" s="260"/>
      <c r="Z35" s="260"/>
      <c r="AA35" s="260"/>
      <c r="AB35" s="260"/>
      <c r="AC35" s="45"/>
      <c r="AD35" s="45"/>
      <c r="AE35" s="45"/>
      <c r="AF35" s="45"/>
      <c r="AG35" s="45"/>
      <c r="AH35" s="45"/>
      <c r="AI35" s="45"/>
      <c r="AJ35" s="45"/>
      <c r="AK35" s="261">
        <f>SUM(AK26:AK33)</f>
        <v>0</v>
      </c>
      <c r="AL35" s="260"/>
      <c r="AM35" s="260"/>
      <c r="AN35" s="260"/>
      <c r="AO35" s="26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Planteam4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63" t="str">
        <f>K6</f>
        <v>REGENERACE OBJEKTU čp. 862/3</v>
      </c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Křimická 3, Plzeň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65" t="str">
        <f>IF(AN8="","",AN8)</f>
        <v>16. 6. 2019</v>
      </c>
      <c r="AN47" s="265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25.7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Integrovaná střední škola živnostenská, Plzeň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266" t="str">
        <f>IF(E17="","",E17)</f>
        <v>PLANTEAM - Ing. Irena Potužáková</v>
      </c>
      <c r="AN49" s="267"/>
      <c r="AO49" s="267"/>
      <c r="AP49" s="267"/>
      <c r="AQ49" s="36"/>
      <c r="AR49" s="39"/>
      <c r="AS49" s="268" t="s">
        <v>52</v>
      </c>
      <c r="AT49" s="26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266" t="str">
        <f>IF(E20="","",E20)</f>
        <v>Ing. Potužáková</v>
      </c>
      <c r="AN50" s="267"/>
      <c r="AO50" s="267"/>
      <c r="AP50" s="267"/>
      <c r="AQ50" s="36"/>
      <c r="AR50" s="39"/>
      <c r="AS50" s="270"/>
      <c r="AT50" s="271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72"/>
      <c r="AT51" s="27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274" t="s">
        <v>53</v>
      </c>
      <c r="D52" s="275"/>
      <c r="E52" s="275"/>
      <c r="F52" s="275"/>
      <c r="G52" s="275"/>
      <c r="H52" s="66"/>
      <c r="I52" s="276" t="s">
        <v>54</v>
      </c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7" t="s">
        <v>55</v>
      </c>
      <c r="AH52" s="275"/>
      <c r="AI52" s="275"/>
      <c r="AJ52" s="275"/>
      <c r="AK52" s="275"/>
      <c r="AL52" s="275"/>
      <c r="AM52" s="275"/>
      <c r="AN52" s="276" t="s">
        <v>56</v>
      </c>
      <c r="AO52" s="275"/>
      <c r="AP52" s="275"/>
      <c r="AQ52" s="67" t="s">
        <v>57</v>
      </c>
      <c r="AR52" s="39"/>
      <c r="AS52" s="68" t="s">
        <v>58</v>
      </c>
      <c r="AT52" s="69" t="s">
        <v>59</v>
      </c>
      <c r="AU52" s="69" t="s">
        <v>60</v>
      </c>
      <c r="AV52" s="69" t="s">
        <v>61</v>
      </c>
      <c r="AW52" s="69" t="s">
        <v>62</v>
      </c>
      <c r="AX52" s="69" t="s">
        <v>63</v>
      </c>
      <c r="AY52" s="69" t="s">
        <v>64</v>
      </c>
      <c r="AZ52" s="69" t="s">
        <v>65</v>
      </c>
      <c r="BA52" s="69" t="s">
        <v>66</v>
      </c>
      <c r="BB52" s="69" t="s">
        <v>67</v>
      </c>
      <c r="BC52" s="69" t="s">
        <v>68</v>
      </c>
      <c r="BD52" s="70" t="s">
        <v>69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81">
        <f>ROUND(AG55,2)</f>
        <v>0</v>
      </c>
      <c r="AH54" s="281"/>
      <c r="AI54" s="281"/>
      <c r="AJ54" s="281"/>
      <c r="AK54" s="281"/>
      <c r="AL54" s="281"/>
      <c r="AM54" s="281"/>
      <c r="AN54" s="282">
        <f>SUM(AG54,AT54)</f>
        <v>0</v>
      </c>
      <c r="AO54" s="282"/>
      <c r="AP54" s="282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71</v>
      </c>
      <c r="BT54" s="84" t="s">
        <v>72</v>
      </c>
      <c r="BU54" s="85" t="s">
        <v>73</v>
      </c>
      <c r="BV54" s="84" t="s">
        <v>74</v>
      </c>
      <c r="BW54" s="84" t="s">
        <v>5</v>
      </c>
      <c r="BX54" s="84" t="s">
        <v>75</v>
      </c>
      <c r="CL54" s="84" t="s">
        <v>19</v>
      </c>
    </row>
    <row r="55" spans="1:91" s="7" customFormat="1" ht="16.5" customHeight="1">
      <c r="A55" s="86" t="s">
        <v>76</v>
      </c>
      <c r="B55" s="87"/>
      <c r="C55" s="88"/>
      <c r="D55" s="280" t="s">
        <v>77</v>
      </c>
      <c r="E55" s="280"/>
      <c r="F55" s="280"/>
      <c r="G55" s="280"/>
      <c r="H55" s="280"/>
      <c r="I55" s="89"/>
      <c r="J55" s="280" t="s">
        <v>78</v>
      </c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78">
        <f>'2 - Zateplení a oprava st...'!J30</f>
        <v>0</v>
      </c>
      <c r="AH55" s="279"/>
      <c r="AI55" s="279"/>
      <c r="AJ55" s="279"/>
      <c r="AK55" s="279"/>
      <c r="AL55" s="279"/>
      <c r="AM55" s="279"/>
      <c r="AN55" s="278">
        <f>SUM(AG55,AT55)</f>
        <v>0</v>
      </c>
      <c r="AO55" s="279"/>
      <c r="AP55" s="279"/>
      <c r="AQ55" s="90" t="s">
        <v>79</v>
      </c>
      <c r="AR55" s="91"/>
      <c r="AS55" s="92">
        <v>0</v>
      </c>
      <c r="AT55" s="93">
        <f>ROUND(SUM(AV55:AW55),2)</f>
        <v>0</v>
      </c>
      <c r="AU55" s="94">
        <f>'2 - Zateplení a oprava st...'!P96</f>
        <v>0</v>
      </c>
      <c r="AV55" s="93">
        <f>'2 - Zateplení a oprava st...'!J33</f>
        <v>0</v>
      </c>
      <c r="AW55" s="93">
        <f>'2 - Zateplení a oprava st...'!J34</f>
        <v>0</v>
      </c>
      <c r="AX55" s="93">
        <f>'2 - Zateplení a oprava st...'!J35</f>
        <v>0</v>
      </c>
      <c r="AY55" s="93">
        <f>'2 - Zateplení a oprava st...'!J36</f>
        <v>0</v>
      </c>
      <c r="AZ55" s="93">
        <f>'2 - Zateplení a oprava st...'!F33</f>
        <v>0</v>
      </c>
      <c r="BA55" s="93">
        <f>'2 - Zateplení a oprava st...'!F34</f>
        <v>0</v>
      </c>
      <c r="BB55" s="93">
        <f>'2 - Zateplení a oprava st...'!F35</f>
        <v>0</v>
      </c>
      <c r="BC55" s="93">
        <f>'2 - Zateplení a oprava st...'!F36</f>
        <v>0</v>
      </c>
      <c r="BD55" s="95">
        <f>'2 - Zateplení a oprava st...'!F37</f>
        <v>0</v>
      </c>
      <c r="BT55" s="96" t="s">
        <v>80</v>
      </c>
      <c r="BV55" s="96" t="s">
        <v>74</v>
      </c>
      <c r="BW55" s="96" t="s">
        <v>81</v>
      </c>
      <c r="BX55" s="96" t="s">
        <v>5</v>
      </c>
      <c r="CL55" s="96" t="s">
        <v>19</v>
      </c>
      <c r="CM55" s="96" t="s">
        <v>77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4zmLK9zuHd/K/dZc/vhk61JQdF+gxHdBL+QvGCWGRPFmM4sd0oQi0vDWeph64saWohWYqgNVk4acJaoj8Pysag==" saltValue="bGy8PkPMlnrE8MRttTsRlMGxImTFJHK6UnG6ecOHBa24dSXefqU1yo5uLXmA4C3dkTywXKLE+9ALMAReoc9PR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 - Zateplení a oprava 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5"/>
  <sheetViews>
    <sheetView showGridLines="0" tabSelected="1" workbookViewId="0" topLeftCell="A1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7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81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77</v>
      </c>
    </row>
    <row r="4" spans="2:46" s="1" customFormat="1" ht="24.95" customHeight="1">
      <c r="B4" s="20"/>
      <c r="D4" s="101" t="s">
        <v>82</v>
      </c>
      <c r="I4" s="97"/>
      <c r="L4" s="20"/>
      <c r="M4" s="102" t="s">
        <v>10</v>
      </c>
      <c r="AT4" s="17" t="s">
        <v>4</v>
      </c>
    </row>
    <row r="5" spans="2:12" s="1" customFormat="1" ht="6.95" customHeight="1">
      <c r="B5" s="20"/>
      <c r="I5" s="97"/>
      <c r="L5" s="20"/>
    </row>
    <row r="6" spans="2:12" s="1" customFormat="1" ht="12" customHeight="1">
      <c r="B6" s="20"/>
      <c r="D6" s="103" t="s">
        <v>16</v>
      </c>
      <c r="I6" s="97"/>
      <c r="L6" s="20"/>
    </row>
    <row r="7" spans="2:12" s="1" customFormat="1" ht="16.5" customHeight="1">
      <c r="B7" s="20"/>
      <c r="E7" s="284" t="str">
        <f>'Rekapitulace stavby'!K6</f>
        <v>REGENERACE OBJEKTU čp. 862/3</v>
      </c>
      <c r="F7" s="285"/>
      <c r="G7" s="285"/>
      <c r="H7" s="285"/>
      <c r="I7" s="97"/>
      <c r="L7" s="20"/>
    </row>
    <row r="8" spans="1:31" s="2" customFormat="1" ht="12" customHeight="1">
      <c r="A8" s="34"/>
      <c r="B8" s="39"/>
      <c r="C8" s="34"/>
      <c r="D8" s="103" t="s">
        <v>83</v>
      </c>
      <c r="E8" s="34"/>
      <c r="F8" s="34"/>
      <c r="G8" s="34"/>
      <c r="H8" s="34"/>
      <c r="I8" s="104"/>
      <c r="J8" s="34"/>
      <c r="K8" s="34"/>
      <c r="L8" s="10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86" t="s">
        <v>84</v>
      </c>
      <c r="F9" s="287"/>
      <c r="G9" s="287"/>
      <c r="H9" s="287"/>
      <c r="I9" s="104"/>
      <c r="J9" s="34"/>
      <c r="K9" s="34"/>
      <c r="L9" s="10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04"/>
      <c r="J10" s="34"/>
      <c r="K10" s="34"/>
      <c r="L10" s="10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3" t="s">
        <v>18</v>
      </c>
      <c r="E11" s="34"/>
      <c r="F11" s="106" t="s">
        <v>19</v>
      </c>
      <c r="G11" s="34"/>
      <c r="H11" s="34"/>
      <c r="I11" s="107" t="s">
        <v>20</v>
      </c>
      <c r="J11" s="106" t="s">
        <v>19</v>
      </c>
      <c r="K11" s="34"/>
      <c r="L11" s="10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3" t="s">
        <v>21</v>
      </c>
      <c r="E12" s="34"/>
      <c r="F12" s="106" t="s">
        <v>22</v>
      </c>
      <c r="G12" s="34"/>
      <c r="H12" s="34"/>
      <c r="I12" s="107" t="s">
        <v>23</v>
      </c>
      <c r="J12" s="108" t="str">
        <f>'Rekapitulace stavby'!AN8</f>
        <v>16. 6. 2019</v>
      </c>
      <c r="K12" s="34"/>
      <c r="L12" s="10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04"/>
      <c r="J13" s="34"/>
      <c r="K13" s="34"/>
      <c r="L13" s="10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3" t="s">
        <v>25</v>
      </c>
      <c r="E14" s="34"/>
      <c r="F14" s="34"/>
      <c r="G14" s="34"/>
      <c r="H14" s="34"/>
      <c r="I14" s="107" t="s">
        <v>26</v>
      </c>
      <c r="J14" s="106" t="s">
        <v>19</v>
      </c>
      <c r="K14" s="34"/>
      <c r="L14" s="10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6" t="s">
        <v>27</v>
      </c>
      <c r="F15" s="34"/>
      <c r="G15" s="34"/>
      <c r="H15" s="34"/>
      <c r="I15" s="107" t="s">
        <v>28</v>
      </c>
      <c r="J15" s="106" t="s">
        <v>19</v>
      </c>
      <c r="K15" s="34"/>
      <c r="L15" s="10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04"/>
      <c r="J16" s="34"/>
      <c r="K16" s="34"/>
      <c r="L16" s="10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3" t="s">
        <v>29</v>
      </c>
      <c r="E17" s="34"/>
      <c r="F17" s="34"/>
      <c r="G17" s="34"/>
      <c r="H17" s="34"/>
      <c r="I17" s="107" t="s">
        <v>26</v>
      </c>
      <c r="J17" s="30" t="str">
        <f>'Rekapitulace stavby'!AN13</f>
        <v>Vyplň údaj</v>
      </c>
      <c r="K17" s="34"/>
      <c r="L17" s="10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8" t="str">
        <f>'Rekapitulace stavby'!E14</f>
        <v>Vyplň údaj</v>
      </c>
      <c r="F18" s="289"/>
      <c r="G18" s="289"/>
      <c r="H18" s="289"/>
      <c r="I18" s="107" t="s">
        <v>28</v>
      </c>
      <c r="J18" s="30" t="str">
        <f>'Rekapitulace stavby'!AN14</f>
        <v>Vyplň údaj</v>
      </c>
      <c r="K18" s="34"/>
      <c r="L18" s="10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04"/>
      <c r="J19" s="34"/>
      <c r="K19" s="34"/>
      <c r="L19" s="10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3" t="s">
        <v>31</v>
      </c>
      <c r="E20" s="34"/>
      <c r="F20" s="34"/>
      <c r="G20" s="34"/>
      <c r="H20" s="34"/>
      <c r="I20" s="107" t="s">
        <v>26</v>
      </c>
      <c r="J20" s="106" t="s">
        <v>19</v>
      </c>
      <c r="K20" s="34"/>
      <c r="L20" s="10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6" t="s">
        <v>32</v>
      </c>
      <c r="F21" s="34"/>
      <c r="G21" s="34"/>
      <c r="H21" s="34"/>
      <c r="I21" s="107" t="s">
        <v>28</v>
      </c>
      <c r="J21" s="106" t="s">
        <v>19</v>
      </c>
      <c r="K21" s="34"/>
      <c r="L21" s="10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04"/>
      <c r="J22" s="34"/>
      <c r="K22" s="34"/>
      <c r="L22" s="10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3" t="s">
        <v>34</v>
      </c>
      <c r="E23" s="34"/>
      <c r="F23" s="34"/>
      <c r="G23" s="34"/>
      <c r="H23" s="34"/>
      <c r="I23" s="107" t="s">
        <v>26</v>
      </c>
      <c r="J23" s="106" t="s">
        <v>19</v>
      </c>
      <c r="K23" s="34"/>
      <c r="L23" s="10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6" t="s">
        <v>35</v>
      </c>
      <c r="F24" s="34"/>
      <c r="G24" s="34"/>
      <c r="H24" s="34"/>
      <c r="I24" s="107" t="s">
        <v>28</v>
      </c>
      <c r="J24" s="106" t="s">
        <v>19</v>
      </c>
      <c r="K24" s="34"/>
      <c r="L24" s="10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04"/>
      <c r="J25" s="34"/>
      <c r="K25" s="34"/>
      <c r="L25" s="10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3" t="s">
        <v>36</v>
      </c>
      <c r="E26" s="34"/>
      <c r="F26" s="34"/>
      <c r="G26" s="34"/>
      <c r="H26" s="34"/>
      <c r="I26" s="104"/>
      <c r="J26" s="34"/>
      <c r="K26" s="34"/>
      <c r="L26" s="10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290" t="s">
        <v>19</v>
      </c>
      <c r="F27" s="290"/>
      <c r="G27" s="290"/>
      <c r="H27" s="290"/>
      <c r="I27" s="111"/>
      <c r="J27" s="109"/>
      <c r="K27" s="109"/>
      <c r="L27" s="112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04"/>
      <c r="J28" s="34"/>
      <c r="K28" s="34"/>
      <c r="L28" s="10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4"/>
      <c r="J29" s="113"/>
      <c r="K29" s="113"/>
      <c r="L29" s="10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38</v>
      </c>
      <c r="E30" s="34"/>
      <c r="F30" s="34"/>
      <c r="G30" s="34"/>
      <c r="H30" s="34"/>
      <c r="I30" s="104"/>
      <c r="J30" s="116">
        <f>ROUND(J96,2)</f>
        <v>0</v>
      </c>
      <c r="K30" s="34"/>
      <c r="L30" s="10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3"/>
      <c r="E31" s="113"/>
      <c r="F31" s="113"/>
      <c r="G31" s="113"/>
      <c r="H31" s="113"/>
      <c r="I31" s="114"/>
      <c r="J31" s="113"/>
      <c r="K31" s="113"/>
      <c r="L31" s="10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40</v>
      </c>
      <c r="G32" s="34"/>
      <c r="H32" s="34"/>
      <c r="I32" s="118" t="s">
        <v>39</v>
      </c>
      <c r="J32" s="117" t="s">
        <v>41</v>
      </c>
      <c r="K32" s="34"/>
      <c r="L32" s="10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9" t="s">
        <v>42</v>
      </c>
      <c r="E33" s="103" t="s">
        <v>43</v>
      </c>
      <c r="F33" s="120">
        <f>ROUND((SUM(BE96:BE244)),2)</f>
        <v>0</v>
      </c>
      <c r="G33" s="34"/>
      <c r="H33" s="34"/>
      <c r="I33" s="121">
        <v>0.21</v>
      </c>
      <c r="J33" s="120">
        <f>ROUND(((SUM(BE96:BE244))*I33),2)</f>
        <v>0</v>
      </c>
      <c r="K33" s="34"/>
      <c r="L33" s="10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3" t="s">
        <v>44</v>
      </c>
      <c r="F34" s="120">
        <f>ROUND((SUM(BF96:BF244)),2)</f>
        <v>0</v>
      </c>
      <c r="G34" s="34"/>
      <c r="H34" s="34"/>
      <c r="I34" s="121">
        <v>0.15</v>
      </c>
      <c r="J34" s="120">
        <f>ROUND(((SUM(BF96:BF244))*I34),2)</f>
        <v>0</v>
      </c>
      <c r="K34" s="34"/>
      <c r="L34" s="10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3" t="s">
        <v>45</v>
      </c>
      <c r="F35" s="120">
        <f>ROUND((SUM(BG96:BG244)),2)</f>
        <v>0</v>
      </c>
      <c r="G35" s="34"/>
      <c r="H35" s="34"/>
      <c r="I35" s="121">
        <v>0.21</v>
      </c>
      <c r="J35" s="120">
        <f>0</f>
        <v>0</v>
      </c>
      <c r="K35" s="34"/>
      <c r="L35" s="10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3" t="s">
        <v>46</v>
      </c>
      <c r="F36" s="120">
        <f>ROUND((SUM(BH96:BH244)),2)</f>
        <v>0</v>
      </c>
      <c r="G36" s="34"/>
      <c r="H36" s="34"/>
      <c r="I36" s="121">
        <v>0.15</v>
      </c>
      <c r="J36" s="120">
        <f>0</f>
        <v>0</v>
      </c>
      <c r="K36" s="34"/>
      <c r="L36" s="10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3" t="s">
        <v>47</v>
      </c>
      <c r="F37" s="120">
        <f>ROUND((SUM(BI96:BI244)),2)</f>
        <v>0</v>
      </c>
      <c r="G37" s="34"/>
      <c r="H37" s="34"/>
      <c r="I37" s="121">
        <v>0</v>
      </c>
      <c r="J37" s="120">
        <f>0</f>
        <v>0</v>
      </c>
      <c r="K37" s="34"/>
      <c r="L37" s="10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04"/>
      <c r="J38" s="34"/>
      <c r="K38" s="34"/>
      <c r="L38" s="10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7"/>
      <c r="J39" s="128">
        <f>SUM(J30:J37)</f>
        <v>0</v>
      </c>
      <c r="K39" s="129"/>
      <c r="L39" s="10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30"/>
      <c r="C40" s="131"/>
      <c r="D40" s="131"/>
      <c r="E40" s="131"/>
      <c r="F40" s="131"/>
      <c r="G40" s="131"/>
      <c r="H40" s="131"/>
      <c r="I40" s="132"/>
      <c r="J40" s="131"/>
      <c r="K40" s="131"/>
      <c r="L40" s="10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 hidden="1">
      <c r="A44" s="34"/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10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 hidden="1">
      <c r="A45" s="34"/>
      <c r="B45" s="35"/>
      <c r="C45" s="23" t="s">
        <v>85</v>
      </c>
      <c r="D45" s="36"/>
      <c r="E45" s="36"/>
      <c r="F45" s="36"/>
      <c r="G45" s="36"/>
      <c r="H45" s="36"/>
      <c r="I45" s="104"/>
      <c r="J45" s="36"/>
      <c r="K45" s="36"/>
      <c r="L45" s="105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 hidden="1">
      <c r="A46" s="34"/>
      <c r="B46" s="35"/>
      <c r="C46" s="36"/>
      <c r="D46" s="36"/>
      <c r="E46" s="36"/>
      <c r="F46" s="36"/>
      <c r="G46" s="36"/>
      <c r="H46" s="36"/>
      <c r="I46" s="104"/>
      <c r="J46" s="36"/>
      <c r="K46" s="36"/>
      <c r="L46" s="105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 hidden="1">
      <c r="A47" s="34"/>
      <c r="B47" s="35"/>
      <c r="C47" s="29" t="s">
        <v>16</v>
      </c>
      <c r="D47" s="36"/>
      <c r="E47" s="36"/>
      <c r="F47" s="36"/>
      <c r="G47" s="36"/>
      <c r="H47" s="36"/>
      <c r="I47" s="104"/>
      <c r="J47" s="36"/>
      <c r="K47" s="36"/>
      <c r="L47" s="105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 hidden="1">
      <c r="A48" s="34"/>
      <c r="B48" s="35"/>
      <c r="C48" s="36"/>
      <c r="D48" s="36"/>
      <c r="E48" s="291" t="str">
        <f>E7</f>
        <v>REGENERACE OBJEKTU čp. 862/3</v>
      </c>
      <c r="F48" s="292"/>
      <c r="G48" s="292"/>
      <c r="H48" s="292"/>
      <c r="I48" s="104"/>
      <c r="J48" s="36"/>
      <c r="K48" s="36"/>
      <c r="L48" s="105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 hidden="1">
      <c r="A49" s="34"/>
      <c r="B49" s="35"/>
      <c r="C49" s="29" t="s">
        <v>83</v>
      </c>
      <c r="D49" s="36"/>
      <c r="E49" s="36"/>
      <c r="F49" s="36"/>
      <c r="G49" s="36"/>
      <c r="H49" s="36"/>
      <c r="I49" s="104"/>
      <c r="J49" s="36"/>
      <c r="K49" s="36"/>
      <c r="L49" s="105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 hidden="1">
      <c r="A50" s="34"/>
      <c r="B50" s="35"/>
      <c r="C50" s="36"/>
      <c r="D50" s="36"/>
      <c r="E50" s="263" t="str">
        <f>E9</f>
        <v>2 - Zateplení a oprava střechy</v>
      </c>
      <c r="F50" s="293"/>
      <c r="G50" s="293"/>
      <c r="H50" s="293"/>
      <c r="I50" s="104"/>
      <c r="J50" s="36"/>
      <c r="K50" s="36"/>
      <c r="L50" s="105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 hidden="1">
      <c r="A51" s="34"/>
      <c r="B51" s="35"/>
      <c r="C51" s="36"/>
      <c r="D51" s="36"/>
      <c r="E51" s="36"/>
      <c r="F51" s="36"/>
      <c r="G51" s="36"/>
      <c r="H51" s="36"/>
      <c r="I51" s="104"/>
      <c r="J51" s="36"/>
      <c r="K51" s="36"/>
      <c r="L51" s="105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 hidden="1">
      <c r="A52" s="34"/>
      <c r="B52" s="35"/>
      <c r="C52" s="29" t="s">
        <v>21</v>
      </c>
      <c r="D52" s="36"/>
      <c r="E52" s="36"/>
      <c r="F52" s="27" t="str">
        <f>F12</f>
        <v>Křimická 3, Plzeň</v>
      </c>
      <c r="G52" s="36"/>
      <c r="H52" s="36"/>
      <c r="I52" s="107" t="s">
        <v>23</v>
      </c>
      <c r="J52" s="59" t="str">
        <f>IF(J12="","",J12)</f>
        <v>16. 6. 2019</v>
      </c>
      <c r="K52" s="36"/>
      <c r="L52" s="10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 hidden="1">
      <c r="A53" s="34"/>
      <c r="B53" s="35"/>
      <c r="C53" s="36"/>
      <c r="D53" s="36"/>
      <c r="E53" s="36"/>
      <c r="F53" s="36"/>
      <c r="G53" s="36"/>
      <c r="H53" s="36"/>
      <c r="I53" s="104"/>
      <c r="J53" s="36"/>
      <c r="K53" s="36"/>
      <c r="L53" s="105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 hidden="1">
      <c r="A54" s="34"/>
      <c r="B54" s="35"/>
      <c r="C54" s="29" t="s">
        <v>25</v>
      </c>
      <c r="D54" s="36"/>
      <c r="E54" s="36"/>
      <c r="F54" s="27" t="str">
        <f>E15</f>
        <v>Integrovaná střední škola živnostenská, Plzeň</v>
      </c>
      <c r="G54" s="36"/>
      <c r="H54" s="36"/>
      <c r="I54" s="107" t="s">
        <v>31</v>
      </c>
      <c r="J54" s="32" t="str">
        <f>E21</f>
        <v>PLANTEAM - Ing. Irena Potužáková</v>
      </c>
      <c r="K54" s="36"/>
      <c r="L54" s="105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 hidden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107" t="s">
        <v>34</v>
      </c>
      <c r="J55" s="32" t="str">
        <f>E24</f>
        <v>Ing. Potužáková</v>
      </c>
      <c r="K55" s="36"/>
      <c r="L55" s="105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 hidden="1">
      <c r="A56" s="34"/>
      <c r="B56" s="35"/>
      <c r="C56" s="36"/>
      <c r="D56" s="36"/>
      <c r="E56" s="36"/>
      <c r="F56" s="36"/>
      <c r="G56" s="36"/>
      <c r="H56" s="36"/>
      <c r="I56" s="104"/>
      <c r="J56" s="36"/>
      <c r="K56" s="36"/>
      <c r="L56" s="105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 hidden="1">
      <c r="A57" s="34"/>
      <c r="B57" s="35"/>
      <c r="C57" s="136" t="s">
        <v>86</v>
      </c>
      <c r="D57" s="137"/>
      <c r="E57" s="137"/>
      <c r="F57" s="137"/>
      <c r="G57" s="137"/>
      <c r="H57" s="137"/>
      <c r="I57" s="138"/>
      <c r="J57" s="139" t="s">
        <v>87</v>
      </c>
      <c r="K57" s="137"/>
      <c r="L57" s="105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 hidden="1">
      <c r="A58" s="34"/>
      <c r="B58" s="35"/>
      <c r="C58" s="36"/>
      <c r="D58" s="36"/>
      <c r="E58" s="36"/>
      <c r="F58" s="36"/>
      <c r="G58" s="36"/>
      <c r="H58" s="36"/>
      <c r="I58" s="104"/>
      <c r="J58" s="36"/>
      <c r="K58" s="36"/>
      <c r="L58" s="105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 hidden="1">
      <c r="A59" s="34"/>
      <c r="B59" s="35"/>
      <c r="C59" s="140" t="s">
        <v>70</v>
      </c>
      <c r="D59" s="36"/>
      <c r="E59" s="36"/>
      <c r="F59" s="36"/>
      <c r="G59" s="36"/>
      <c r="H59" s="36"/>
      <c r="I59" s="104"/>
      <c r="J59" s="77">
        <f>J96</f>
        <v>0</v>
      </c>
      <c r="K59" s="36"/>
      <c r="L59" s="105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88</v>
      </c>
    </row>
    <row r="60" spans="2:12" s="9" customFormat="1" ht="24.95" customHeight="1" hidden="1">
      <c r="B60" s="141"/>
      <c r="C60" s="142"/>
      <c r="D60" s="143" t="s">
        <v>89</v>
      </c>
      <c r="E60" s="144"/>
      <c r="F60" s="144"/>
      <c r="G60" s="144"/>
      <c r="H60" s="144"/>
      <c r="I60" s="145"/>
      <c r="J60" s="146">
        <f>J97</f>
        <v>0</v>
      </c>
      <c r="K60" s="142"/>
      <c r="L60" s="147"/>
    </row>
    <row r="61" spans="2:12" s="10" customFormat="1" ht="19.9" customHeight="1" hidden="1">
      <c r="B61" s="148"/>
      <c r="C61" s="149"/>
      <c r="D61" s="150" t="s">
        <v>90</v>
      </c>
      <c r="E61" s="151"/>
      <c r="F61" s="151"/>
      <c r="G61" s="151"/>
      <c r="H61" s="151"/>
      <c r="I61" s="152"/>
      <c r="J61" s="153">
        <f>J98</f>
        <v>0</v>
      </c>
      <c r="K61" s="149"/>
      <c r="L61" s="154"/>
    </row>
    <row r="62" spans="2:12" s="10" customFormat="1" ht="19.9" customHeight="1" hidden="1">
      <c r="B62" s="148"/>
      <c r="C62" s="149"/>
      <c r="D62" s="150" t="s">
        <v>91</v>
      </c>
      <c r="E62" s="151"/>
      <c r="F62" s="151"/>
      <c r="G62" s="151"/>
      <c r="H62" s="151"/>
      <c r="I62" s="152"/>
      <c r="J62" s="153">
        <f>J109</f>
        <v>0</v>
      </c>
      <c r="K62" s="149"/>
      <c r="L62" s="154"/>
    </row>
    <row r="63" spans="2:12" s="10" customFormat="1" ht="19.9" customHeight="1" hidden="1">
      <c r="B63" s="148"/>
      <c r="C63" s="149"/>
      <c r="D63" s="150" t="s">
        <v>92</v>
      </c>
      <c r="E63" s="151"/>
      <c r="F63" s="151"/>
      <c r="G63" s="151"/>
      <c r="H63" s="151"/>
      <c r="I63" s="152"/>
      <c r="J63" s="153">
        <f>J114</f>
        <v>0</v>
      </c>
      <c r="K63" s="149"/>
      <c r="L63" s="154"/>
    </row>
    <row r="64" spans="2:12" s="10" customFormat="1" ht="19.9" customHeight="1" hidden="1">
      <c r="B64" s="148"/>
      <c r="C64" s="149"/>
      <c r="D64" s="150" t="s">
        <v>93</v>
      </c>
      <c r="E64" s="151"/>
      <c r="F64" s="151"/>
      <c r="G64" s="151"/>
      <c r="H64" s="151"/>
      <c r="I64" s="152"/>
      <c r="J64" s="153">
        <f>J122</f>
        <v>0</v>
      </c>
      <c r="K64" s="149"/>
      <c r="L64" s="154"/>
    </row>
    <row r="65" spans="2:12" s="9" customFormat="1" ht="24.95" customHeight="1" hidden="1">
      <c r="B65" s="141"/>
      <c r="C65" s="142"/>
      <c r="D65" s="143" t="s">
        <v>94</v>
      </c>
      <c r="E65" s="144"/>
      <c r="F65" s="144"/>
      <c r="G65" s="144"/>
      <c r="H65" s="144"/>
      <c r="I65" s="145"/>
      <c r="J65" s="146">
        <f>J124</f>
        <v>0</v>
      </c>
      <c r="K65" s="142"/>
      <c r="L65" s="147"/>
    </row>
    <row r="66" spans="2:12" s="10" customFormat="1" ht="19.9" customHeight="1" hidden="1">
      <c r="B66" s="148"/>
      <c r="C66" s="149"/>
      <c r="D66" s="150" t="s">
        <v>95</v>
      </c>
      <c r="E66" s="151"/>
      <c r="F66" s="151"/>
      <c r="G66" s="151"/>
      <c r="H66" s="151"/>
      <c r="I66" s="152"/>
      <c r="J66" s="153">
        <f>J125</f>
        <v>0</v>
      </c>
      <c r="K66" s="149"/>
      <c r="L66" s="154"/>
    </row>
    <row r="67" spans="2:12" s="10" customFormat="1" ht="19.9" customHeight="1" hidden="1">
      <c r="B67" s="148"/>
      <c r="C67" s="149"/>
      <c r="D67" s="150" t="s">
        <v>96</v>
      </c>
      <c r="E67" s="151"/>
      <c r="F67" s="151"/>
      <c r="G67" s="151"/>
      <c r="H67" s="151"/>
      <c r="I67" s="152"/>
      <c r="J67" s="153">
        <f>J167</f>
        <v>0</v>
      </c>
      <c r="K67" s="149"/>
      <c r="L67" s="154"/>
    </row>
    <row r="68" spans="2:12" s="10" customFormat="1" ht="19.9" customHeight="1" hidden="1">
      <c r="B68" s="148"/>
      <c r="C68" s="149"/>
      <c r="D68" s="150" t="s">
        <v>97</v>
      </c>
      <c r="E68" s="151"/>
      <c r="F68" s="151"/>
      <c r="G68" s="151"/>
      <c r="H68" s="151"/>
      <c r="I68" s="152"/>
      <c r="J68" s="153">
        <f>J178</f>
        <v>0</v>
      </c>
      <c r="K68" s="149"/>
      <c r="L68" s="154"/>
    </row>
    <row r="69" spans="2:12" s="10" customFormat="1" ht="19.9" customHeight="1" hidden="1">
      <c r="B69" s="148"/>
      <c r="C69" s="149"/>
      <c r="D69" s="150" t="s">
        <v>98</v>
      </c>
      <c r="E69" s="151"/>
      <c r="F69" s="151"/>
      <c r="G69" s="151"/>
      <c r="H69" s="151"/>
      <c r="I69" s="152"/>
      <c r="J69" s="153">
        <f>J185</f>
        <v>0</v>
      </c>
      <c r="K69" s="149"/>
      <c r="L69" s="154"/>
    </row>
    <row r="70" spans="2:12" s="10" customFormat="1" ht="19.9" customHeight="1" hidden="1">
      <c r="B70" s="148"/>
      <c r="C70" s="149"/>
      <c r="D70" s="150" t="s">
        <v>99</v>
      </c>
      <c r="E70" s="151"/>
      <c r="F70" s="151"/>
      <c r="G70" s="151"/>
      <c r="H70" s="151"/>
      <c r="I70" s="152"/>
      <c r="J70" s="153">
        <f>J199</f>
        <v>0</v>
      </c>
      <c r="K70" s="149"/>
      <c r="L70" s="154"/>
    </row>
    <row r="71" spans="2:12" s="10" customFormat="1" ht="19.9" customHeight="1" hidden="1">
      <c r="B71" s="148"/>
      <c r="C71" s="149"/>
      <c r="D71" s="150" t="s">
        <v>100</v>
      </c>
      <c r="E71" s="151"/>
      <c r="F71" s="151"/>
      <c r="G71" s="151"/>
      <c r="H71" s="151"/>
      <c r="I71" s="152"/>
      <c r="J71" s="153">
        <f>J204</f>
        <v>0</v>
      </c>
      <c r="K71" s="149"/>
      <c r="L71" s="154"/>
    </row>
    <row r="72" spans="2:12" s="10" customFormat="1" ht="19.9" customHeight="1" hidden="1">
      <c r="B72" s="148"/>
      <c r="C72" s="149"/>
      <c r="D72" s="150" t="s">
        <v>101</v>
      </c>
      <c r="E72" s="151"/>
      <c r="F72" s="151"/>
      <c r="G72" s="151"/>
      <c r="H72" s="151"/>
      <c r="I72" s="152"/>
      <c r="J72" s="153">
        <f>J226</f>
        <v>0</v>
      </c>
      <c r="K72" s="149"/>
      <c r="L72" s="154"/>
    </row>
    <row r="73" spans="2:12" s="9" customFormat="1" ht="24.95" customHeight="1" hidden="1">
      <c r="B73" s="141"/>
      <c r="C73" s="142"/>
      <c r="D73" s="143" t="s">
        <v>102</v>
      </c>
      <c r="E73" s="144"/>
      <c r="F73" s="144"/>
      <c r="G73" s="144"/>
      <c r="H73" s="144"/>
      <c r="I73" s="145"/>
      <c r="J73" s="146">
        <f>J235</f>
        <v>0</v>
      </c>
      <c r="K73" s="142"/>
      <c r="L73" s="147"/>
    </row>
    <row r="74" spans="2:12" s="10" customFormat="1" ht="19.9" customHeight="1" hidden="1">
      <c r="B74" s="148"/>
      <c r="C74" s="149"/>
      <c r="D74" s="150" t="s">
        <v>103</v>
      </c>
      <c r="E74" s="151"/>
      <c r="F74" s="151"/>
      <c r="G74" s="151"/>
      <c r="H74" s="151"/>
      <c r="I74" s="152"/>
      <c r="J74" s="153">
        <f>J236</f>
        <v>0</v>
      </c>
      <c r="K74" s="149"/>
      <c r="L74" s="154"/>
    </row>
    <row r="75" spans="2:12" s="10" customFormat="1" ht="19.9" customHeight="1" hidden="1">
      <c r="B75" s="148"/>
      <c r="C75" s="149"/>
      <c r="D75" s="150" t="s">
        <v>104</v>
      </c>
      <c r="E75" s="151"/>
      <c r="F75" s="151"/>
      <c r="G75" s="151"/>
      <c r="H75" s="151"/>
      <c r="I75" s="152"/>
      <c r="J75" s="153">
        <f>J240</f>
        <v>0</v>
      </c>
      <c r="K75" s="149"/>
      <c r="L75" s="154"/>
    </row>
    <row r="76" spans="2:12" s="10" customFormat="1" ht="19.9" customHeight="1" hidden="1">
      <c r="B76" s="148"/>
      <c r="C76" s="149"/>
      <c r="D76" s="150" t="s">
        <v>105</v>
      </c>
      <c r="E76" s="151"/>
      <c r="F76" s="151"/>
      <c r="G76" s="151"/>
      <c r="H76" s="151"/>
      <c r="I76" s="152"/>
      <c r="J76" s="153">
        <f>J243</f>
        <v>0</v>
      </c>
      <c r="K76" s="149"/>
      <c r="L76" s="154"/>
    </row>
    <row r="77" spans="1:31" s="2" customFormat="1" ht="21.75" customHeight="1" hidden="1">
      <c r="A77" s="34"/>
      <c r="B77" s="35"/>
      <c r="C77" s="36"/>
      <c r="D77" s="36"/>
      <c r="E77" s="36"/>
      <c r="F77" s="36"/>
      <c r="G77" s="36"/>
      <c r="H77" s="36"/>
      <c r="I77" s="104"/>
      <c r="J77" s="36"/>
      <c r="K77" s="36"/>
      <c r="L77" s="10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 hidden="1">
      <c r="A78" s="34"/>
      <c r="B78" s="47"/>
      <c r="C78" s="48"/>
      <c r="D78" s="48"/>
      <c r="E78" s="48"/>
      <c r="F78" s="48"/>
      <c r="G78" s="48"/>
      <c r="H78" s="48"/>
      <c r="I78" s="132"/>
      <c r="J78" s="48"/>
      <c r="K78" s="48"/>
      <c r="L78" s="105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ht="11.25" hidden="1"/>
    <row r="80" ht="11.25" hidden="1"/>
    <row r="81" ht="11.25" hidden="1"/>
    <row r="82" spans="1:31" s="2" customFormat="1" ht="6.95" customHeight="1">
      <c r="A82" s="34"/>
      <c r="B82" s="49"/>
      <c r="C82" s="50"/>
      <c r="D82" s="50"/>
      <c r="E82" s="50"/>
      <c r="F82" s="50"/>
      <c r="G82" s="50"/>
      <c r="H82" s="50"/>
      <c r="I82" s="135"/>
      <c r="J82" s="50"/>
      <c r="K82" s="50"/>
      <c r="L82" s="10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24.95" customHeight="1">
      <c r="A83" s="34"/>
      <c r="B83" s="35"/>
      <c r="C83" s="23" t="s">
        <v>106</v>
      </c>
      <c r="D83" s="36"/>
      <c r="E83" s="36"/>
      <c r="F83" s="36"/>
      <c r="G83" s="36"/>
      <c r="H83" s="36"/>
      <c r="I83" s="104"/>
      <c r="J83" s="36"/>
      <c r="K83" s="36"/>
      <c r="L83" s="10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104"/>
      <c r="J84" s="36"/>
      <c r="K84" s="36"/>
      <c r="L84" s="10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16</v>
      </c>
      <c r="D85" s="36"/>
      <c r="E85" s="36"/>
      <c r="F85" s="36"/>
      <c r="G85" s="36"/>
      <c r="H85" s="36"/>
      <c r="I85" s="104"/>
      <c r="J85" s="36"/>
      <c r="K85" s="36"/>
      <c r="L85" s="10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6.5" customHeight="1">
      <c r="A86" s="34"/>
      <c r="B86" s="35"/>
      <c r="C86" s="36"/>
      <c r="D86" s="36"/>
      <c r="E86" s="291" t="str">
        <f>E7</f>
        <v>REGENERACE OBJEKTU čp. 862/3</v>
      </c>
      <c r="F86" s="292"/>
      <c r="G86" s="292"/>
      <c r="H86" s="292"/>
      <c r="I86" s="104"/>
      <c r="J86" s="36"/>
      <c r="K86" s="36"/>
      <c r="L86" s="10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83</v>
      </c>
      <c r="D87" s="36"/>
      <c r="E87" s="36"/>
      <c r="F87" s="36"/>
      <c r="G87" s="36"/>
      <c r="H87" s="36"/>
      <c r="I87" s="104"/>
      <c r="J87" s="36"/>
      <c r="K87" s="36"/>
      <c r="L87" s="10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6"/>
      <c r="D88" s="36"/>
      <c r="E88" s="263" t="str">
        <f>E9</f>
        <v>2 - Zateplení a oprava střechy</v>
      </c>
      <c r="F88" s="293"/>
      <c r="G88" s="293"/>
      <c r="H88" s="293"/>
      <c r="I88" s="104"/>
      <c r="J88" s="36"/>
      <c r="K88" s="36"/>
      <c r="L88" s="10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6.95" customHeight="1">
      <c r="A89" s="34"/>
      <c r="B89" s="35"/>
      <c r="C89" s="36"/>
      <c r="D89" s="36"/>
      <c r="E89" s="36"/>
      <c r="F89" s="36"/>
      <c r="G89" s="36"/>
      <c r="H89" s="36"/>
      <c r="I89" s="104"/>
      <c r="J89" s="36"/>
      <c r="K89" s="36"/>
      <c r="L89" s="10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21</v>
      </c>
      <c r="D90" s="36"/>
      <c r="E90" s="36"/>
      <c r="F90" s="27" t="str">
        <f>F12</f>
        <v>Křimická 3, Plzeň</v>
      </c>
      <c r="G90" s="36"/>
      <c r="H90" s="36"/>
      <c r="I90" s="107" t="s">
        <v>23</v>
      </c>
      <c r="J90" s="59" t="str">
        <f>IF(J12="","",J12)</f>
        <v>16. 6. 2019</v>
      </c>
      <c r="K90" s="36"/>
      <c r="L90" s="10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6.95" customHeight="1">
      <c r="A91" s="34"/>
      <c r="B91" s="35"/>
      <c r="C91" s="36"/>
      <c r="D91" s="36"/>
      <c r="E91" s="36"/>
      <c r="F91" s="36"/>
      <c r="G91" s="36"/>
      <c r="H91" s="36"/>
      <c r="I91" s="104"/>
      <c r="J91" s="36"/>
      <c r="K91" s="36"/>
      <c r="L91" s="10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25</v>
      </c>
      <c r="D92" s="36"/>
      <c r="E92" s="36"/>
      <c r="F92" s="27" t="str">
        <f>E15</f>
        <v>Integrovaná střední škola živnostenská, Plzeň</v>
      </c>
      <c r="G92" s="36"/>
      <c r="H92" s="36"/>
      <c r="I92" s="107" t="s">
        <v>31</v>
      </c>
      <c r="J92" s="32" t="str">
        <f>E21</f>
        <v>PLANTEAM - Ing. Irena Potužáková</v>
      </c>
      <c r="K92" s="36"/>
      <c r="L92" s="10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29</v>
      </c>
      <c r="D93" s="36"/>
      <c r="E93" s="36"/>
      <c r="F93" s="27" t="str">
        <f>IF(E18="","",E18)</f>
        <v>Vyplň údaj</v>
      </c>
      <c r="G93" s="36"/>
      <c r="H93" s="36"/>
      <c r="I93" s="107" t="s">
        <v>34</v>
      </c>
      <c r="J93" s="32" t="str">
        <f>E24</f>
        <v>Ing. Potužáková</v>
      </c>
      <c r="K93" s="36"/>
      <c r="L93" s="10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0.35" customHeight="1">
      <c r="A94" s="34"/>
      <c r="B94" s="35"/>
      <c r="C94" s="36"/>
      <c r="D94" s="36"/>
      <c r="E94" s="36"/>
      <c r="F94" s="36"/>
      <c r="G94" s="36"/>
      <c r="H94" s="36"/>
      <c r="I94" s="104"/>
      <c r="J94" s="36"/>
      <c r="K94" s="36"/>
      <c r="L94" s="10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11" customFormat="1" ht="29.25" customHeight="1">
      <c r="A95" s="155"/>
      <c r="B95" s="156"/>
      <c r="C95" s="157" t="s">
        <v>107</v>
      </c>
      <c r="D95" s="158" t="s">
        <v>57</v>
      </c>
      <c r="E95" s="158" t="s">
        <v>53</v>
      </c>
      <c r="F95" s="158" t="s">
        <v>54</v>
      </c>
      <c r="G95" s="158" t="s">
        <v>108</v>
      </c>
      <c r="H95" s="158" t="s">
        <v>109</v>
      </c>
      <c r="I95" s="159" t="s">
        <v>110</v>
      </c>
      <c r="J95" s="158" t="s">
        <v>87</v>
      </c>
      <c r="K95" s="160" t="s">
        <v>111</v>
      </c>
      <c r="L95" s="161"/>
      <c r="M95" s="68" t="s">
        <v>19</v>
      </c>
      <c r="N95" s="69" t="s">
        <v>42</v>
      </c>
      <c r="O95" s="69" t="s">
        <v>112</v>
      </c>
      <c r="P95" s="69" t="s">
        <v>113</v>
      </c>
      <c r="Q95" s="69" t="s">
        <v>114</v>
      </c>
      <c r="R95" s="69" t="s">
        <v>115</v>
      </c>
      <c r="S95" s="69" t="s">
        <v>116</v>
      </c>
      <c r="T95" s="70" t="s">
        <v>117</v>
      </c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</row>
    <row r="96" spans="1:63" s="2" customFormat="1" ht="22.9" customHeight="1">
      <c r="A96" s="34"/>
      <c r="B96" s="35"/>
      <c r="C96" s="75" t="s">
        <v>118</v>
      </c>
      <c r="D96" s="36"/>
      <c r="E96" s="36"/>
      <c r="F96" s="36"/>
      <c r="G96" s="36"/>
      <c r="H96" s="36"/>
      <c r="I96" s="104"/>
      <c r="J96" s="162">
        <f>BK96</f>
        <v>0</v>
      </c>
      <c r="K96" s="36"/>
      <c r="L96" s="39"/>
      <c r="M96" s="71"/>
      <c r="N96" s="163"/>
      <c r="O96" s="72"/>
      <c r="P96" s="164">
        <f>P97+P124+P235</f>
        <v>0</v>
      </c>
      <c r="Q96" s="72"/>
      <c r="R96" s="164">
        <f>R97+R124+R235</f>
        <v>19.3445275</v>
      </c>
      <c r="S96" s="72"/>
      <c r="T96" s="165">
        <f>T97+T124+T235</f>
        <v>37.332345999999994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71</v>
      </c>
      <c r="AU96" s="17" t="s">
        <v>88</v>
      </c>
      <c r="BK96" s="166">
        <f>BK97+BK124+BK235</f>
        <v>0</v>
      </c>
    </row>
    <row r="97" spans="2:63" s="12" customFormat="1" ht="25.9" customHeight="1">
      <c r="B97" s="167"/>
      <c r="C97" s="168"/>
      <c r="D97" s="169" t="s">
        <v>71</v>
      </c>
      <c r="E97" s="170" t="s">
        <v>119</v>
      </c>
      <c r="F97" s="170" t="s">
        <v>120</v>
      </c>
      <c r="G97" s="168"/>
      <c r="H97" s="168"/>
      <c r="I97" s="171"/>
      <c r="J97" s="172">
        <f>BK97</f>
        <v>0</v>
      </c>
      <c r="K97" s="168"/>
      <c r="L97" s="173"/>
      <c r="M97" s="174"/>
      <c r="N97" s="175"/>
      <c r="O97" s="175"/>
      <c r="P97" s="176">
        <f>P98+P109+P114+P122</f>
        <v>0</v>
      </c>
      <c r="Q97" s="175"/>
      <c r="R97" s="176">
        <f>R98+R109+R114+R122</f>
        <v>6.332700000000001</v>
      </c>
      <c r="S97" s="175"/>
      <c r="T97" s="177">
        <f>T98+T109+T114+T122</f>
        <v>15.9885</v>
      </c>
      <c r="AR97" s="178" t="s">
        <v>80</v>
      </c>
      <c r="AT97" s="179" t="s">
        <v>71</v>
      </c>
      <c r="AU97" s="179" t="s">
        <v>72</v>
      </c>
      <c r="AY97" s="178" t="s">
        <v>121</v>
      </c>
      <c r="BK97" s="180">
        <f>BK98+BK109+BK114+BK122</f>
        <v>0</v>
      </c>
    </row>
    <row r="98" spans="2:63" s="12" customFormat="1" ht="22.9" customHeight="1">
      <c r="B98" s="167"/>
      <c r="C98" s="168"/>
      <c r="D98" s="169" t="s">
        <v>71</v>
      </c>
      <c r="E98" s="181" t="s">
        <v>80</v>
      </c>
      <c r="F98" s="181" t="s">
        <v>122</v>
      </c>
      <c r="G98" s="168"/>
      <c r="H98" s="168"/>
      <c r="I98" s="171"/>
      <c r="J98" s="182">
        <f>BK98</f>
        <v>0</v>
      </c>
      <c r="K98" s="168"/>
      <c r="L98" s="173"/>
      <c r="M98" s="174"/>
      <c r="N98" s="175"/>
      <c r="O98" s="175"/>
      <c r="P98" s="176">
        <f>SUM(P99:P108)</f>
        <v>0</v>
      </c>
      <c r="Q98" s="175"/>
      <c r="R98" s="176">
        <f>SUM(R99:R108)</f>
        <v>0</v>
      </c>
      <c r="S98" s="175"/>
      <c r="T98" s="177">
        <f>SUM(T99:T108)</f>
        <v>15.9885</v>
      </c>
      <c r="AR98" s="178" t="s">
        <v>80</v>
      </c>
      <c r="AT98" s="179" t="s">
        <v>71</v>
      </c>
      <c r="AU98" s="179" t="s">
        <v>80</v>
      </c>
      <c r="AY98" s="178" t="s">
        <v>121</v>
      </c>
      <c r="BK98" s="180">
        <f>SUM(BK99:BK108)</f>
        <v>0</v>
      </c>
    </row>
    <row r="99" spans="1:65" s="2" customFormat="1" ht="66.75" customHeight="1">
      <c r="A99" s="34"/>
      <c r="B99" s="35"/>
      <c r="C99" s="183" t="s">
        <v>80</v>
      </c>
      <c r="D99" s="183" t="s">
        <v>123</v>
      </c>
      <c r="E99" s="184" t="s">
        <v>124</v>
      </c>
      <c r="F99" s="185" t="s">
        <v>125</v>
      </c>
      <c r="G99" s="186" t="s">
        <v>126</v>
      </c>
      <c r="H99" s="187">
        <v>62.7</v>
      </c>
      <c r="I99" s="188"/>
      <c r="J99" s="189">
        <f>ROUND(I99*H99,2)</f>
        <v>0</v>
      </c>
      <c r="K99" s="185" t="s">
        <v>127</v>
      </c>
      <c r="L99" s="39"/>
      <c r="M99" s="190" t="s">
        <v>19</v>
      </c>
      <c r="N99" s="191" t="s">
        <v>43</v>
      </c>
      <c r="O99" s="64"/>
      <c r="P99" s="192">
        <f>O99*H99</f>
        <v>0</v>
      </c>
      <c r="Q99" s="192">
        <v>0</v>
      </c>
      <c r="R99" s="192">
        <f>Q99*H99</f>
        <v>0</v>
      </c>
      <c r="S99" s="192">
        <v>0.255</v>
      </c>
      <c r="T99" s="193">
        <f>S99*H99</f>
        <v>15.9885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94" t="s">
        <v>128</v>
      </c>
      <c r="AT99" s="194" t="s">
        <v>123</v>
      </c>
      <c r="AU99" s="194" t="s">
        <v>77</v>
      </c>
      <c r="AY99" s="17" t="s">
        <v>121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17" t="s">
        <v>80</v>
      </c>
      <c r="BK99" s="195">
        <f>ROUND(I99*H99,2)</f>
        <v>0</v>
      </c>
      <c r="BL99" s="17" t="s">
        <v>128</v>
      </c>
      <c r="BM99" s="194" t="s">
        <v>129</v>
      </c>
    </row>
    <row r="100" spans="2:51" s="13" customFormat="1" ht="11.25">
      <c r="B100" s="196"/>
      <c r="C100" s="197"/>
      <c r="D100" s="198" t="s">
        <v>130</v>
      </c>
      <c r="E100" s="199" t="s">
        <v>19</v>
      </c>
      <c r="F100" s="200" t="s">
        <v>131</v>
      </c>
      <c r="G100" s="197"/>
      <c r="H100" s="199" t="s">
        <v>19</v>
      </c>
      <c r="I100" s="201"/>
      <c r="J100" s="197"/>
      <c r="K100" s="197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130</v>
      </c>
      <c r="AU100" s="206" t="s">
        <v>77</v>
      </c>
      <c r="AV100" s="13" t="s">
        <v>80</v>
      </c>
      <c r="AW100" s="13" t="s">
        <v>33</v>
      </c>
      <c r="AX100" s="13" t="s">
        <v>72</v>
      </c>
      <c r="AY100" s="206" t="s">
        <v>121</v>
      </c>
    </row>
    <row r="101" spans="2:51" s="14" customFormat="1" ht="11.25">
      <c r="B101" s="207"/>
      <c r="C101" s="208"/>
      <c r="D101" s="198" t="s">
        <v>130</v>
      </c>
      <c r="E101" s="209" t="s">
        <v>19</v>
      </c>
      <c r="F101" s="210" t="s">
        <v>132</v>
      </c>
      <c r="G101" s="208"/>
      <c r="H101" s="211">
        <v>62.7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130</v>
      </c>
      <c r="AU101" s="217" t="s">
        <v>77</v>
      </c>
      <c r="AV101" s="14" t="s">
        <v>77</v>
      </c>
      <c r="AW101" s="14" t="s">
        <v>33</v>
      </c>
      <c r="AX101" s="14" t="s">
        <v>72</v>
      </c>
      <c r="AY101" s="217" t="s">
        <v>121</v>
      </c>
    </row>
    <row r="102" spans="2:51" s="15" customFormat="1" ht="11.25">
      <c r="B102" s="218"/>
      <c r="C102" s="219"/>
      <c r="D102" s="198" t="s">
        <v>130</v>
      </c>
      <c r="E102" s="220" t="s">
        <v>19</v>
      </c>
      <c r="F102" s="221" t="s">
        <v>133</v>
      </c>
      <c r="G102" s="219"/>
      <c r="H102" s="222">
        <v>62.7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130</v>
      </c>
      <c r="AU102" s="228" t="s">
        <v>77</v>
      </c>
      <c r="AV102" s="15" t="s">
        <v>128</v>
      </c>
      <c r="AW102" s="15" t="s">
        <v>33</v>
      </c>
      <c r="AX102" s="15" t="s">
        <v>80</v>
      </c>
      <c r="AY102" s="228" t="s">
        <v>121</v>
      </c>
    </row>
    <row r="103" spans="1:65" s="2" customFormat="1" ht="44.25" customHeight="1">
      <c r="A103" s="34"/>
      <c r="B103" s="35"/>
      <c r="C103" s="183" t="s">
        <v>77</v>
      </c>
      <c r="D103" s="183" t="s">
        <v>123</v>
      </c>
      <c r="E103" s="184" t="s">
        <v>134</v>
      </c>
      <c r="F103" s="185" t="s">
        <v>135</v>
      </c>
      <c r="G103" s="186" t="s">
        <v>136</v>
      </c>
      <c r="H103" s="187">
        <v>15.675</v>
      </c>
      <c r="I103" s="188"/>
      <c r="J103" s="189">
        <f>ROUND(I103*H103,2)</f>
        <v>0</v>
      </c>
      <c r="K103" s="185" t="s">
        <v>127</v>
      </c>
      <c r="L103" s="39"/>
      <c r="M103" s="190" t="s">
        <v>19</v>
      </c>
      <c r="N103" s="191" t="s">
        <v>43</v>
      </c>
      <c r="O103" s="64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94" t="s">
        <v>128</v>
      </c>
      <c r="AT103" s="194" t="s">
        <v>123</v>
      </c>
      <c r="AU103" s="194" t="s">
        <v>77</v>
      </c>
      <c r="AY103" s="17" t="s">
        <v>121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17" t="s">
        <v>80</v>
      </c>
      <c r="BK103" s="195">
        <f>ROUND(I103*H103,2)</f>
        <v>0</v>
      </c>
      <c r="BL103" s="17" t="s">
        <v>128</v>
      </c>
      <c r="BM103" s="194" t="s">
        <v>137</v>
      </c>
    </row>
    <row r="104" spans="2:51" s="13" customFormat="1" ht="11.25">
      <c r="B104" s="196"/>
      <c r="C104" s="197"/>
      <c r="D104" s="198" t="s">
        <v>130</v>
      </c>
      <c r="E104" s="199" t="s">
        <v>19</v>
      </c>
      <c r="F104" s="200" t="s">
        <v>138</v>
      </c>
      <c r="G104" s="197"/>
      <c r="H104" s="199" t="s">
        <v>19</v>
      </c>
      <c r="I104" s="201"/>
      <c r="J104" s="197"/>
      <c r="K104" s="197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130</v>
      </c>
      <c r="AU104" s="206" t="s">
        <v>77</v>
      </c>
      <c r="AV104" s="13" t="s">
        <v>80</v>
      </c>
      <c r="AW104" s="13" t="s">
        <v>33</v>
      </c>
      <c r="AX104" s="13" t="s">
        <v>72</v>
      </c>
      <c r="AY104" s="206" t="s">
        <v>121</v>
      </c>
    </row>
    <row r="105" spans="2:51" s="14" customFormat="1" ht="11.25">
      <c r="B105" s="207"/>
      <c r="C105" s="208"/>
      <c r="D105" s="198" t="s">
        <v>130</v>
      </c>
      <c r="E105" s="209" t="s">
        <v>19</v>
      </c>
      <c r="F105" s="210" t="s">
        <v>139</v>
      </c>
      <c r="G105" s="208"/>
      <c r="H105" s="211">
        <v>15.675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130</v>
      </c>
      <c r="AU105" s="217" t="s">
        <v>77</v>
      </c>
      <c r="AV105" s="14" t="s">
        <v>77</v>
      </c>
      <c r="AW105" s="14" t="s">
        <v>33</v>
      </c>
      <c r="AX105" s="14" t="s">
        <v>80</v>
      </c>
      <c r="AY105" s="217" t="s">
        <v>121</v>
      </c>
    </row>
    <row r="106" spans="1:65" s="2" customFormat="1" ht="33" customHeight="1">
      <c r="A106" s="34"/>
      <c r="B106" s="35"/>
      <c r="C106" s="183" t="s">
        <v>140</v>
      </c>
      <c r="D106" s="183" t="s">
        <v>123</v>
      </c>
      <c r="E106" s="184" t="s">
        <v>141</v>
      </c>
      <c r="F106" s="185" t="s">
        <v>142</v>
      </c>
      <c r="G106" s="186" t="s">
        <v>136</v>
      </c>
      <c r="H106" s="187">
        <v>14.108</v>
      </c>
      <c r="I106" s="188"/>
      <c r="J106" s="189">
        <f>ROUND(I106*H106,2)</f>
        <v>0</v>
      </c>
      <c r="K106" s="185" t="s">
        <v>127</v>
      </c>
      <c r="L106" s="39"/>
      <c r="M106" s="190" t="s">
        <v>19</v>
      </c>
      <c r="N106" s="191" t="s">
        <v>43</v>
      </c>
      <c r="O106" s="64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94" t="s">
        <v>128</v>
      </c>
      <c r="AT106" s="194" t="s">
        <v>123</v>
      </c>
      <c r="AU106" s="194" t="s">
        <v>77</v>
      </c>
      <c r="AY106" s="17" t="s">
        <v>121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17" t="s">
        <v>80</v>
      </c>
      <c r="BK106" s="195">
        <f>ROUND(I106*H106,2)</f>
        <v>0</v>
      </c>
      <c r="BL106" s="17" t="s">
        <v>128</v>
      </c>
      <c r="BM106" s="194" t="s">
        <v>143</v>
      </c>
    </row>
    <row r="107" spans="2:51" s="13" customFormat="1" ht="11.25">
      <c r="B107" s="196"/>
      <c r="C107" s="197"/>
      <c r="D107" s="198" t="s">
        <v>130</v>
      </c>
      <c r="E107" s="199" t="s">
        <v>19</v>
      </c>
      <c r="F107" s="200" t="s">
        <v>144</v>
      </c>
      <c r="G107" s="197"/>
      <c r="H107" s="199" t="s">
        <v>19</v>
      </c>
      <c r="I107" s="201"/>
      <c r="J107" s="197"/>
      <c r="K107" s="197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130</v>
      </c>
      <c r="AU107" s="206" t="s">
        <v>77</v>
      </c>
      <c r="AV107" s="13" t="s">
        <v>80</v>
      </c>
      <c r="AW107" s="13" t="s">
        <v>33</v>
      </c>
      <c r="AX107" s="13" t="s">
        <v>72</v>
      </c>
      <c r="AY107" s="206" t="s">
        <v>121</v>
      </c>
    </row>
    <row r="108" spans="2:51" s="14" customFormat="1" ht="11.25">
      <c r="B108" s="207"/>
      <c r="C108" s="208"/>
      <c r="D108" s="198" t="s">
        <v>130</v>
      </c>
      <c r="E108" s="209" t="s">
        <v>19</v>
      </c>
      <c r="F108" s="210" t="s">
        <v>145</v>
      </c>
      <c r="G108" s="208"/>
      <c r="H108" s="211">
        <v>14.108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130</v>
      </c>
      <c r="AU108" s="217" t="s">
        <v>77</v>
      </c>
      <c r="AV108" s="14" t="s">
        <v>77</v>
      </c>
      <c r="AW108" s="14" t="s">
        <v>33</v>
      </c>
      <c r="AX108" s="14" t="s">
        <v>72</v>
      </c>
      <c r="AY108" s="217" t="s">
        <v>121</v>
      </c>
    </row>
    <row r="109" spans="2:63" s="12" customFormat="1" ht="22.9" customHeight="1">
      <c r="B109" s="167"/>
      <c r="C109" s="168"/>
      <c r="D109" s="169" t="s">
        <v>71</v>
      </c>
      <c r="E109" s="181" t="s">
        <v>146</v>
      </c>
      <c r="F109" s="181" t="s">
        <v>147</v>
      </c>
      <c r="G109" s="168"/>
      <c r="H109" s="168"/>
      <c r="I109" s="171"/>
      <c r="J109" s="182">
        <f>BK109</f>
        <v>0</v>
      </c>
      <c r="K109" s="168"/>
      <c r="L109" s="173"/>
      <c r="M109" s="174"/>
      <c r="N109" s="175"/>
      <c r="O109" s="175"/>
      <c r="P109" s="176">
        <f>SUM(P110:P113)</f>
        <v>0</v>
      </c>
      <c r="Q109" s="175"/>
      <c r="R109" s="176">
        <f>SUM(R110:R113)</f>
        <v>6.332700000000001</v>
      </c>
      <c r="S109" s="175"/>
      <c r="T109" s="177">
        <f>SUM(T110:T113)</f>
        <v>0</v>
      </c>
      <c r="AR109" s="178" t="s">
        <v>80</v>
      </c>
      <c r="AT109" s="179" t="s">
        <v>71</v>
      </c>
      <c r="AU109" s="179" t="s">
        <v>80</v>
      </c>
      <c r="AY109" s="178" t="s">
        <v>121</v>
      </c>
      <c r="BK109" s="180">
        <f>SUM(BK110:BK113)</f>
        <v>0</v>
      </c>
    </row>
    <row r="110" spans="1:65" s="2" customFormat="1" ht="55.5" customHeight="1">
      <c r="A110" s="34"/>
      <c r="B110" s="35"/>
      <c r="C110" s="183" t="s">
        <v>128</v>
      </c>
      <c r="D110" s="183" t="s">
        <v>123</v>
      </c>
      <c r="E110" s="184" t="s">
        <v>148</v>
      </c>
      <c r="F110" s="185" t="s">
        <v>149</v>
      </c>
      <c r="G110" s="186" t="s">
        <v>126</v>
      </c>
      <c r="H110" s="187">
        <v>62.7</v>
      </c>
      <c r="I110" s="188"/>
      <c r="J110" s="189">
        <f>ROUND(I110*H110,2)</f>
        <v>0</v>
      </c>
      <c r="K110" s="185" t="s">
        <v>127</v>
      </c>
      <c r="L110" s="39"/>
      <c r="M110" s="190" t="s">
        <v>19</v>
      </c>
      <c r="N110" s="191" t="s">
        <v>43</v>
      </c>
      <c r="O110" s="64"/>
      <c r="P110" s="192">
        <f>O110*H110</f>
        <v>0</v>
      </c>
      <c r="Q110" s="192">
        <v>0.101</v>
      </c>
      <c r="R110" s="192">
        <f>Q110*H110</f>
        <v>6.332700000000001</v>
      </c>
      <c r="S110" s="192">
        <v>0</v>
      </c>
      <c r="T110" s="19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94" t="s">
        <v>128</v>
      </c>
      <c r="AT110" s="194" t="s">
        <v>123</v>
      </c>
      <c r="AU110" s="194" t="s">
        <v>77</v>
      </c>
      <c r="AY110" s="17" t="s">
        <v>121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17" t="s">
        <v>80</v>
      </c>
      <c r="BK110" s="195">
        <f>ROUND(I110*H110,2)</f>
        <v>0</v>
      </c>
      <c r="BL110" s="17" t="s">
        <v>128</v>
      </c>
      <c r="BM110" s="194" t="s">
        <v>150</v>
      </c>
    </row>
    <row r="111" spans="2:51" s="13" customFormat="1" ht="11.25">
      <c r="B111" s="196"/>
      <c r="C111" s="197"/>
      <c r="D111" s="198" t="s">
        <v>130</v>
      </c>
      <c r="E111" s="199" t="s">
        <v>19</v>
      </c>
      <c r="F111" s="200" t="s">
        <v>131</v>
      </c>
      <c r="G111" s="197"/>
      <c r="H111" s="199" t="s">
        <v>19</v>
      </c>
      <c r="I111" s="201"/>
      <c r="J111" s="197"/>
      <c r="K111" s="197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130</v>
      </c>
      <c r="AU111" s="206" t="s">
        <v>77</v>
      </c>
      <c r="AV111" s="13" t="s">
        <v>80</v>
      </c>
      <c r="AW111" s="13" t="s">
        <v>33</v>
      </c>
      <c r="AX111" s="13" t="s">
        <v>72</v>
      </c>
      <c r="AY111" s="206" t="s">
        <v>121</v>
      </c>
    </row>
    <row r="112" spans="2:51" s="14" customFormat="1" ht="11.25">
      <c r="B112" s="207"/>
      <c r="C112" s="208"/>
      <c r="D112" s="198" t="s">
        <v>130</v>
      </c>
      <c r="E112" s="209" t="s">
        <v>19</v>
      </c>
      <c r="F112" s="210" t="s">
        <v>132</v>
      </c>
      <c r="G112" s="208"/>
      <c r="H112" s="211">
        <v>62.7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130</v>
      </c>
      <c r="AU112" s="217" t="s">
        <v>77</v>
      </c>
      <c r="AV112" s="14" t="s">
        <v>77</v>
      </c>
      <c r="AW112" s="14" t="s">
        <v>33</v>
      </c>
      <c r="AX112" s="14" t="s">
        <v>72</v>
      </c>
      <c r="AY112" s="217" t="s">
        <v>121</v>
      </c>
    </row>
    <row r="113" spans="2:51" s="15" customFormat="1" ht="11.25">
      <c r="B113" s="218"/>
      <c r="C113" s="219"/>
      <c r="D113" s="198" t="s">
        <v>130</v>
      </c>
      <c r="E113" s="220" t="s">
        <v>19</v>
      </c>
      <c r="F113" s="221" t="s">
        <v>133</v>
      </c>
      <c r="G113" s="219"/>
      <c r="H113" s="222">
        <v>62.7</v>
      </c>
      <c r="I113" s="223"/>
      <c r="J113" s="219"/>
      <c r="K113" s="219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130</v>
      </c>
      <c r="AU113" s="228" t="s">
        <v>77</v>
      </c>
      <c r="AV113" s="15" t="s">
        <v>128</v>
      </c>
      <c r="AW113" s="15" t="s">
        <v>33</v>
      </c>
      <c r="AX113" s="15" t="s">
        <v>80</v>
      </c>
      <c r="AY113" s="228" t="s">
        <v>121</v>
      </c>
    </row>
    <row r="114" spans="2:63" s="12" customFormat="1" ht="22.9" customHeight="1">
      <c r="B114" s="167"/>
      <c r="C114" s="168"/>
      <c r="D114" s="169" t="s">
        <v>71</v>
      </c>
      <c r="E114" s="181" t="s">
        <v>151</v>
      </c>
      <c r="F114" s="181" t="s">
        <v>152</v>
      </c>
      <c r="G114" s="168"/>
      <c r="H114" s="168"/>
      <c r="I114" s="171"/>
      <c r="J114" s="182">
        <f>BK114</f>
        <v>0</v>
      </c>
      <c r="K114" s="168"/>
      <c r="L114" s="173"/>
      <c r="M114" s="174"/>
      <c r="N114" s="175"/>
      <c r="O114" s="175"/>
      <c r="P114" s="176">
        <f>SUM(P115:P121)</f>
        <v>0</v>
      </c>
      <c r="Q114" s="175"/>
      <c r="R114" s="176">
        <f>SUM(R115:R121)</f>
        <v>0</v>
      </c>
      <c r="S114" s="175"/>
      <c r="T114" s="177">
        <f>SUM(T115:T121)</f>
        <v>0</v>
      </c>
      <c r="AR114" s="178" t="s">
        <v>80</v>
      </c>
      <c r="AT114" s="179" t="s">
        <v>71</v>
      </c>
      <c r="AU114" s="179" t="s">
        <v>80</v>
      </c>
      <c r="AY114" s="178" t="s">
        <v>121</v>
      </c>
      <c r="BK114" s="180">
        <f>SUM(BK115:BK121)</f>
        <v>0</v>
      </c>
    </row>
    <row r="115" spans="1:65" s="2" customFormat="1" ht="21.75" customHeight="1">
      <c r="A115" s="34"/>
      <c r="B115" s="35"/>
      <c r="C115" s="183" t="s">
        <v>146</v>
      </c>
      <c r="D115" s="183" t="s">
        <v>123</v>
      </c>
      <c r="E115" s="184" t="s">
        <v>153</v>
      </c>
      <c r="F115" s="185" t="s">
        <v>154</v>
      </c>
      <c r="G115" s="186" t="s">
        <v>155</v>
      </c>
      <c r="H115" s="187">
        <v>37.332</v>
      </c>
      <c r="I115" s="188"/>
      <c r="J115" s="189">
        <f>ROUND(I115*H115,2)</f>
        <v>0</v>
      </c>
      <c r="K115" s="185" t="s">
        <v>127</v>
      </c>
      <c r="L115" s="39"/>
      <c r="M115" s="190" t="s">
        <v>19</v>
      </c>
      <c r="N115" s="191" t="s">
        <v>43</v>
      </c>
      <c r="O115" s="64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94" t="s">
        <v>128</v>
      </c>
      <c r="AT115" s="194" t="s">
        <v>123</v>
      </c>
      <c r="AU115" s="194" t="s">
        <v>77</v>
      </c>
      <c r="AY115" s="17" t="s">
        <v>121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7" t="s">
        <v>80</v>
      </c>
      <c r="BK115" s="195">
        <f>ROUND(I115*H115,2)</f>
        <v>0</v>
      </c>
      <c r="BL115" s="17" t="s">
        <v>128</v>
      </c>
      <c r="BM115" s="194" t="s">
        <v>156</v>
      </c>
    </row>
    <row r="116" spans="1:65" s="2" customFormat="1" ht="33" customHeight="1">
      <c r="A116" s="34"/>
      <c r="B116" s="35"/>
      <c r="C116" s="183" t="s">
        <v>157</v>
      </c>
      <c r="D116" s="183" t="s">
        <v>123</v>
      </c>
      <c r="E116" s="184" t="s">
        <v>158</v>
      </c>
      <c r="F116" s="185" t="s">
        <v>159</v>
      </c>
      <c r="G116" s="186" t="s">
        <v>155</v>
      </c>
      <c r="H116" s="187">
        <v>373.32</v>
      </c>
      <c r="I116" s="188"/>
      <c r="J116" s="189">
        <f>ROUND(I116*H116,2)</f>
        <v>0</v>
      </c>
      <c r="K116" s="185" t="s">
        <v>127</v>
      </c>
      <c r="L116" s="39"/>
      <c r="M116" s="190" t="s">
        <v>19</v>
      </c>
      <c r="N116" s="191" t="s">
        <v>43</v>
      </c>
      <c r="O116" s="64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94" t="s">
        <v>128</v>
      </c>
      <c r="AT116" s="194" t="s">
        <v>123</v>
      </c>
      <c r="AU116" s="194" t="s">
        <v>77</v>
      </c>
      <c r="AY116" s="17" t="s">
        <v>121</v>
      </c>
      <c r="BE116" s="195">
        <f>IF(N116="základní",J116,0)</f>
        <v>0</v>
      </c>
      <c r="BF116" s="195">
        <f>IF(N116="snížená",J116,0)</f>
        <v>0</v>
      </c>
      <c r="BG116" s="195">
        <f>IF(N116="zákl. přenesená",J116,0)</f>
        <v>0</v>
      </c>
      <c r="BH116" s="195">
        <f>IF(N116="sníž. přenesená",J116,0)</f>
        <v>0</v>
      </c>
      <c r="BI116" s="195">
        <f>IF(N116="nulová",J116,0)</f>
        <v>0</v>
      </c>
      <c r="BJ116" s="17" t="s">
        <v>80</v>
      </c>
      <c r="BK116" s="195">
        <f>ROUND(I116*H116,2)</f>
        <v>0</v>
      </c>
      <c r="BL116" s="17" t="s">
        <v>128</v>
      </c>
      <c r="BM116" s="194" t="s">
        <v>160</v>
      </c>
    </row>
    <row r="117" spans="2:51" s="14" customFormat="1" ht="11.25">
      <c r="B117" s="207"/>
      <c r="C117" s="208"/>
      <c r="D117" s="198" t="s">
        <v>130</v>
      </c>
      <c r="E117" s="208"/>
      <c r="F117" s="210" t="s">
        <v>161</v>
      </c>
      <c r="G117" s="208"/>
      <c r="H117" s="211">
        <v>373.32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130</v>
      </c>
      <c r="AU117" s="217" t="s">
        <v>77</v>
      </c>
      <c r="AV117" s="14" t="s">
        <v>77</v>
      </c>
      <c r="AW117" s="14" t="s">
        <v>4</v>
      </c>
      <c r="AX117" s="14" t="s">
        <v>80</v>
      </c>
      <c r="AY117" s="217" t="s">
        <v>121</v>
      </c>
    </row>
    <row r="118" spans="1:65" s="2" customFormat="1" ht="33" customHeight="1">
      <c r="A118" s="34"/>
      <c r="B118" s="35"/>
      <c r="C118" s="183" t="s">
        <v>162</v>
      </c>
      <c r="D118" s="183" t="s">
        <v>123</v>
      </c>
      <c r="E118" s="184" t="s">
        <v>163</v>
      </c>
      <c r="F118" s="185" t="s">
        <v>164</v>
      </c>
      <c r="G118" s="186" t="s">
        <v>155</v>
      </c>
      <c r="H118" s="187">
        <v>15.989</v>
      </c>
      <c r="I118" s="188"/>
      <c r="J118" s="189">
        <f>ROUND(I118*H118,2)</f>
        <v>0</v>
      </c>
      <c r="K118" s="185" t="s">
        <v>127</v>
      </c>
      <c r="L118" s="39"/>
      <c r="M118" s="190" t="s">
        <v>19</v>
      </c>
      <c r="N118" s="191" t="s">
        <v>43</v>
      </c>
      <c r="O118" s="64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94" t="s">
        <v>128</v>
      </c>
      <c r="AT118" s="194" t="s">
        <v>123</v>
      </c>
      <c r="AU118" s="194" t="s">
        <v>77</v>
      </c>
      <c r="AY118" s="17" t="s">
        <v>121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17" t="s">
        <v>80</v>
      </c>
      <c r="BK118" s="195">
        <f>ROUND(I118*H118,2)</f>
        <v>0</v>
      </c>
      <c r="BL118" s="17" t="s">
        <v>128</v>
      </c>
      <c r="BM118" s="194" t="s">
        <v>165</v>
      </c>
    </row>
    <row r="119" spans="1:65" s="2" customFormat="1" ht="33" customHeight="1">
      <c r="A119" s="34"/>
      <c r="B119" s="35"/>
      <c r="C119" s="183" t="s">
        <v>166</v>
      </c>
      <c r="D119" s="183" t="s">
        <v>123</v>
      </c>
      <c r="E119" s="184" t="s">
        <v>167</v>
      </c>
      <c r="F119" s="185" t="s">
        <v>168</v>
      </c>
      <c r="G119" s="186" t="s">
        <v>155</v>
      </c>
      <c r="H119" s="187">
        <v>0.76</v>
      </c>
      <c r="I119" s="188"/>
      <c r="J119" s="189">
        <f>ROUND(I119*H119,2)</f>
        <v>0</v>
      </c>
      <c r="K119" s="185" t="s">
        <v>127</v>
      </c>
      <c r="L119" s="39"/>
      <c r="M119" s="190" t="s">
        <v>19</v>
      </c>
      <c r="N119" s="191" t="s">
        <v>43</v>
      </c>
      <c r="O119" s="64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94" t="s">
        <v>128</v>
      </c>
      <c r="AT119" s="194" t="s">
        <v>123</v>
      </c>
      <c r="AU119" s="194" t="s">
        <v>77</v>
      </c>
      <c r="AY119" s="17" t="s">
        <v>121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17" t="s">
        <v>80</v>
      </c>
      <c r="BK119" s="195">
        <f>ROUND(I119*H119,2)</f>
        <v>0</v>
      </c>
      <c r="BL119" s="17" t="s">
        <v>128</v>
      </c>
      <c r="BM119" s="194" t="s">
        <v>169</v>
      </c>
    </row>
    <row r="120" spans="1:65" s="2" customFormat="1" ht="33" customHeight="1">
      <c r="A120" s="34"/>
      <c r="B120" s="35"/>
      <c r="C120" s="183" t="s">
        <v>170</v>
      </c>
      <c r="D120" s="183" t="s">
        <v>123</v>
      </c>
      <c r="E120" s="184" t="s">
        <v>171</v>
      </c>
      <c r="F120" s="185" t="s">
        <v>172</v>
      </c>
      <c r="G120" s="186" t="s">
        <v>155</v>
      </c>
      <c r="H120" s="187">
        <v>8.823</v>
      </c>
      <c r="I120" s="188"/>
      <c r="J120" s="189">
        <f>ROUND(I120*H120,2)</f>
        <v>0</v>
      </c>
      <c r="K120" s="185" t="s">
        <v>127</v>
      </c>
      <c r="L120" s="39"/>
      <c r="M120" s="190" t="s">
        <v>19</v>
      </c>
      <c r="N120" s="191" t="s">
        <v>43</v>
      </c>
      <c r="O120" s="64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94" t="s">
        <v>128</v>
      </c>
      <c r="AT120" s="194" t="s">
        <v>123</v>
      </c>
      <c r="AU120" s="194" t="s">
        <v>77</v>
      </c>
      <c r="AY120" s="17" t="s">
        <v>121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17" t="s">
        <v>80</v>
      </c>
      <c r="BK120" s="195">
        <f>ROUND(I120*H120,2)</f>
        <v>0</v>
      </c>
      <c r="BL120" s="17" t="s">
        <v>128</v>
      </c>
      <c r="BM120" s="194" t="s">
        <v>173</v>
      </c>
    </row>
    <row r="121" spans="1:65" s="2" customFormat="1" ht="33" customHeight="1">
      <c r="A121" s="34"/>
      <c r="B121" s="35"/>
      <c r="C121" s="183" t="s">
        <v>174</v>
      </c>
      <c r="D121" s="183" t="s">
        <v>123</v>
      </c>
      <c r="E121" s="184" t="s">
        <v>175</v>
      </c>
      <c r="F121" s="185" t="s">
        <v>176</v>
      </c>
      <c r="G121" s="186" t="s">
        <v>155</v>
      </c>
      <c r="H121" s="187">
        <v>11.76</v>
      </c>
      <c r="I121" s="188"/>
      <c r="J121" s="189">
        <f>ROUND(I121*H121,2)</f>
        <v>0</v>
      </c>
      <c r="K121" s="185" t="s">
        <v>127</v>
      </c>
      <c r="L121" s="39"/>
      <c r="M121" s="190" t="s">
        <v>19</v>
      </c>
      <c r="N121" s="191" t="s">
        <v>43</v>
      </c>
      <c r="O121" s="64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4" t="s">
        <v>128</v>
      </c>
      <c r="AT121" s="194" t="s">
        <v>123</v>
      </c>
      <c r="AU121" s="194" t="s">
        <v>77</v>
      </c>
      <c r="AY121" s="17" t="s">
        <v>121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17" t="s">
        <v>80</v>
      </c>
      <c r="BK121" s="195">
        <f>ROUND(I121*H121,2)</f>
        <v>0</v>
      </c>
      <c r="BL121" s="17" t="s">
        <v>128</v>
      </c>
      <c r="BM121" s="194" t="s">
        <v>177</v>
      </c>
    </row>
    <row r="122" spans="2:63" s="12" customFormat="1" ht="22.9" customHeight="1">
      <c r="B122" s="167"/>
      <c r="C122" s="168"/>
      <c r="D122" s="169" t="s">
        <v>71</v>
      </c>
      <c r="E122" s="181" t="s">
        <v>178</v>
      </c>
      <c r="F122" s="181" t="s">
        <v>179</v>
      </c>
      <c r="G122" s="168"/>
      <c r="H122" s="168"/>
      <c r="I122" s="171"/>
      <c r="J122" s="182">
        <f>BK122</f>
        <v>0</v>
      </c>
      <c r="K122" s="168"/>
      <c r="L122" s="173"/>
      <c r="M122" s="174"/>
      <c r="N122" s="175"/>
      <c r="O122" s="175"/>
      <c r="P122" s="176">
        <f>P123</f>
        <v>0</v>
      </c>
      <c r="Q122" s="175"/>
      <c r="R122" s="176">
        <f>R123</f>
        <v>0</v>
      </c>
      <c r="S122" s="175"/>
      <c r="T122" s="177">
        <f>T123</f>
        <v>0</v>
      </c>
      <c r="AR122" s="178" t="s">
        <v>80</v>
      </c>
      <c r="AT122" s="179" t="s">
        <v>71</v>
      </c>
      <c r="AU122" s="179" t="s">
        <v>80</v>
      </c>
      <c r="AY122" s="178" t="s">
        <v>121</v>
      </c>
      <c r="BK122" s="180">
        <f>BK123</f>
        <v>0</v>
      </c>
    </row>
    <row r="123" spans="1:65" s="2" customFormat="1" ht="44.25" customHeight="1">
      <c r="A123" s="34"/>
      <c r="B123" s="35"/>
      <c r="C123" s="183" t="s">
        <v>180</v>
      </c>
      <c r="D123" s="183" t="s">
        <v>123</v>
      </c>
      <c r="E123" s="184" t="s">
        <v>181</v>
      </c>
      <c r="F123" s="185" t="s">
        <v>182</v>
      </c>
      <c r="G123" s="186" t="s">
        <v>155</v>
      </c>
      <c r="H123" s="187">
        <v>6.333</v>
      </c>
      <c r="I123" s="188"/>
      <c r="J123" s="189">
        <f>ROUND(I123*H123,2)</f>
        <v>0</v>
      </c>
      <c r="K123" s="185" t="s">
        <v>127</v>
      </c>
      <c r="L123" s="39"/>
      <c r="M123" s="190" t="s">
        <v>19</v>
      </c>
      <c r="N123" s="191" t="s">
        <v>43</v>
      </c>
      <c r="O123" s="64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4" t="s">
        <v>128</v>
      </c>
      <c r="AT123" s="194" t="s">
        <v>123</v>
      </c>
      <c r="AU123" s="194" t="s">
        <v>77</v>
      </c>
      <c r="AY123" s="17" t="s">
        <v>121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17" t="s">
        <v>80</v>
      </c>
      <c r="BK123" s="195">
        <f>ROUND(I123*H123,2)</f>
        <v>0</v>
      </c>
      <c r="BL123" s="17" t="s">
        <v>128</v>
      </c>
      <c r="BM123" s="194" t="s">
        <v>183</v>
      </c>
    </row>
    <row r="124" spans="2:63" s="12" customFormat="1" ht="25.9" customHeight="1">
      <c r="B124" s="167"/>
      <c r="C124" s="168"/>
      <c r="D124" s="169" t="s">
        <v>71</v>
      </c>
      <c r="E124" s="170" t="s">
        <v>184</v>
      </c>
      <c r="F124" s="170" t="s">
        <v>185</v>
      </c>
      <c r="G124" s="168"/>
      <c r="H124" s="168"/>
      <c r="I124" s="171"/>
      <c r="J124" s="172">
        <f>BK124</f>
        <v>0</v>
      </c>
      <c r="K124" s="168"/>
      <c r="L124" s="173"/>
      <c r="M124" s="174"/>
      <c r="N124" s="175"/>
      <c r="O124" s="175"/>
      <c r="P124" s="176">
        <f>P125+P167+P178+P185+P199+P204+P226</f>
        <v>0</v>
      </c>
      <c r="Q124" s="175"/>
      <c r="R124" s="176">
        <f>R125+R167+R178+R185+R199+R204+R226</f>
        <v>13.0118275</v>
      </c>
      <c r="S124" s="175"/>
      <c r="T124" s="177">
        <f>T125+T167+T178+T185+T199+T204+T226</f>
        <v>21.343845999999996</v>
      </c>
      <c r="AR124" s="178" t="s">
        <v>77</v>
      </c>
      <c r="AT124" s="179" t="s">
        <v>71</v>
      </c>
      <c r="AU124" s="179" t="s">
        <v>72</v>
      </c>
      <c r="AY124" s="178" t="s">
        <v>121</v>
      </c>
      <c r="BK124" s="180">
        <f>BK125+BK167+BK178+BK185+BK199+BK204+BK226</f>
        <v>0</v>
      </c>
    </row>
    <row r="125" spans="2:63" s="12" customFormat="1" ht="22.9" customHeight="1">
      <c r="B125" s="167"/>
      <c r="C125" s="168"/>
      <c r="D125" s="169" t="s">
        <v>71</v>
      </c>
      <c r="E125" s="181" t="s">
        <v>186</v>
      </c>
      <c r="F125" s="181" t="s">
        <v>187</v>
      </c>
      <c r="G125" s="168"/>
      <c r="H125" s="168"/>
      <c r="I125" s="171"/>
      <c r="J125" s="182">
        <f>BK125</f>
        <v>0</v>
      </c>
      <c r="K125" s="168"/>
      <c r="L125" s="173"/>
      <c r="M125" s="174"/>
      <c r="N125" s="175"/>
      <c r="O125" s="175"/>
      <c r="P125" s="176">
        <f>SUM(P126:P166)</f>
        <v>0</v>
      </c>
      <c r="Q125" s="175"/>
      <c r="R125" s="176">
        <f>SUM(R126:R166)</f>
        <v>6.6952226999999995</v>
      </c>
      <c r="S125" s="175"/>
      <c r="T125" s="177">
        <f>SUM(T126:T166)</f>
        <v>8.82318</v>
      </c>
      <c r="AR125" s="178" t="s">
        <v>77</v>
      </c>
      <c r="AT125" s="179" t="s">
        <v>71</v>
      </c>
      <c r="AU125" s="179" t="s">
        <v>80</v>
      </c>
      <c r="AY125" s="178" t="s">
        <v>121</v>
      </c>
      <c r="BK125" s="180">
        <f>SUM(BK126:BK166)</f>
        <v>0</v>
      </c>
    </row>
    <row r="126" spans="1:65" s="2" customFormat="1" ht="21.75" customHeight="1">
      <c r="A126" s="34"/>
      <c r="B126" s="35"/>
      <c r="C126" s="183" t="s">
        <v>188</v>
      </c>
      <c r="D126" s="183" t="s">
        <v>123</v>
      </c>
      <c r="E126" s="184" t="s">
        <v>189</v>
      </c>
      <c r="F126" s="185" t="s">
        <v>190</v>
      </c>
      <c r="G126" s="186" t="s">
        <v>126</v>
      </c>
      <c r="H126" s="187">
        <v>526.4</v>
      </c>
      <c r="I126" s="188"/>
      <c r="J126" s="189">
        <f>ROUND(I126*H126,2)</f>
        <v>0</v>
      </c>
      <c r="K126" s="185" t="s">
        <v>127</v>
      </c>
      <c r="L126" s="39"/>
      <c r="M126" s="190" t="s">
        <v>19</v>
      </c>
      <c r="N126" s="191" t="s">
        <v>43</v>
      </c>
      <c r="O126" s="64"/>
      <c r="P126" s="192">
        <f>O126*H126</f>
        <v>0</v>
      </c>
      <c r="Q126" s="192">
        <v>0</v>
      </c>
      <c r="R126" s="192">
        <f>Q126*H126</f>
        <v>0</v>
      </c>
      <c r="S126" s="192">
        <v>0.01</v>
      </c>
      <c r="T126" s="193">
        <f>S126*H126</f>
        <v>5.264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4" t="s">
        <v>191</v>
      </c>
      <c r="AT126" s="194" t="s">
        <v>123</v>
      </c>
      <c r="AU126" s="194" t="s">
        <v>77</v>
      </c>
      <c r="AY126" s="17" t="s">
        <v>121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17" t="s">
        <v>80</v>
      </c>
      <c r="BK126" s="195">
        <f>ROUND(I126*H126,2)</f>
        <v>0</v>
      </c>
      <c r="BL126" s="17" t="s">
        <v>191</v>
      </c>
      <c r="BM126" s="194" t="s">
        <v>192</v>
      </c>
    </row>
    <row r="127" spans="2:51" s="13" customFormat="1" ht="11.25">
      <c r="B127" s="196"/>
      <c r="C127" s="197"/>
      <c r="D127" s="198" t="s">
        <v>130</v>
      </c>
      <c r="E127" s="199" t="s">
        <v>19</v>
      </c>
      <c r="F127" s="200" t="s">
        <v>193</v>
      </c>
      <c r="G127" s="197"/>
      <c r="H127" s="199" t="s">
        <v>19</v>
      </c>
      <c r="I127" s="201"/>
      <c r="J127" s="197"/>
      <c r="K127" s="197"/>
      <c r="L127" s="202"/>
      <c r="M127" s="203"/>
      <c r="N127" s="204"/>
      <c r="O127" s="204"/>
      <c r="P127" s="204"/>
      <c r="Q127" s="204"/>
      <c r="R127" s="204"/>
      <c r="S127" s="204"/>
      <c r="T127" s="205"/>
      <c r="AT127" s="206" t="s">
        <v>130</v>
      </c>
      <c r="AU127" s="206" t="s">
        <v>77</v>
      </c>
      <c r="AV127" s="13" t="s">
        <v>80</v>
      </c>
      <c r="AW127" s="13" t="s">
        <v>33</v>
      </c>
      <c r="AX127" s="13" t="s">
        <v>72</v>
      </c>
      <c r="AY127" s="206" t="s">
        <v>121</v>
      </c>
    </row>
    <row r="128" spans="2:51" s="14" customFormat="1" ht="11.25">
      <c r="B128" s="207"/>
      <c r="C128" s="208"/>
      <c r="D128" s="198" t="s">
        <v>130</v>
      </c>
      <c r="E128" s="209" t="s">
        <v>19</v>
      </c>
      <c r="F128" s="210" t="s">
        <v>194</v>
      </c>
      <c r="G128" s="208"/>
      <c r="H128" s="211">
        <v>36.4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130</v>
      </c>
      <c r="AU128" s="217" t="s">
        <v>77</v>
      </c>
      <c r="AV128" s="14" t="s">
        <v>77</v>
      </c>
      <c r="AW128" s="14" t="s">
        <v>33</v>
      </c>
      <c r="AX128" s="14" t="s">
        <v>72</v>
      </c>
      <c r="AY128" s="217" t="s">
        <v>121</v>
      </c>
    </row>
    <row r="129" spans="2:51" s="13" customFormat="1" ht="11.25">
      <c r="B129" s="196"/>
      <c r="C129" s="197"/>
      <c r="D129" s="198" t="s">
        <v>130</v>
      </c>
      <c r="E129" s="199" t="s">
        <v>19</v>
      </c>
      <c r="F129" s="200" t="s">
        <v>195</v>
      </c>
      <c r="G129" s="197"/>
      <c r="H129" s="199" t="s">
        <v>19</v>
      </c>
      <c r="I129" s="201"/>
      <c r="J129" s="197"/>
      <c r="K129" s="197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130</v>
      </c>
      <c r="AU129" s="206" t="s">
        <v>77</v>
      </c>
      <c r="AV129" s="13" t="s">
        <v>80</v>
      </c>
      <c r="AW129" s="13" t="s">
        <v>33</v>
      </c>
      <c r="AX129" s="13" t="s">
        <v>72</v>
      </c>
      <c r="AY129" s="206" t="s">
        <v>121</v>
      </c>
    </row>
    <row r="130" spans="2:51" s="14" customFormat="1" ht="11.25">
      <c r="B130" s="207"/>
      <c r="C130" s="208"/>
      <c r="D130" s="198" t="s">
        <v>130</v>
      </c>
      <c r="E130" s="209" t="s">
        <v>19</v>
      </c>
      <c r="F130" s="210" t="s">
        <v>196</v>
      </c>
      <c r="G130" s="208"/>
      <c r="H130" s="211">
        <v>490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130</v>
      </c>
      <c r="AU130" s="217" t="s">
        <v>77</v>
      </c>
      <c r="AV130" s="14" t="s">
        <v>77</v>
      </c>
      <c r="AW130" s="14" t="s">
        <v>33</v>
      </c>
      <c r="AX130" s="14" t="s">
        <v>72</v>
      </c>
      <c r="AY130" s="217" t="s">
        <v>121</v>
      </c>
    </row>
    <row r="131" spans="2:51" s="15" customFormat="1" ht="11.25">
      <c r="B131" s="218"/>
      <c r="C131" s="219"/>
      <c r="D131" s="198" t="s">
        <v>130</v>
      </c>
      <c r="E131" s="220" t="s">
        <v>19</v>
      </c>
      <c r="F131" s="221" t="s">
        <v>133</v>
      </c>
      <c r="G131" s="219"/>
      <c r="H131" s="222">
        <v>526.4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130</v>
      </c>
      <c r="AU131" s="228" t="s">
        <v>77</v>
      </c>
      <c r="AV131" s="15" t="s">
        <v>128</v>
      </c>
      <c r="AW131" s="15" t="s">
        <v>33</v>
      </c>
      <c r="AX131" s="15" t="s">
        <v>80</v>
      </c>
      <c r="AY131" s="228" t="s">
        <v>121</v>
      </c>
    </row>
    <row r="132" spans="1:65" s="2" customFormat="1" ht="21.75" customHeight="1">
      <c r="A132" s="34"/>
      <c r="B132" s="35"/>
      <c r="C132" s="183" t="s">
        <v>197</v>
      </c>
      <c r="D132" s="183" t="s">
        <v>123</v>
      </c>
      <c r="E132" s="184" t="s">
        <v>198</v>
      </c>
      <c r="F132" s="185" t="s">
        <v>199</v>
      </c>
      <c r="G132" s="186" t="s">
        <v>126</v>
      </c>
      <c r="H132" s="187">
        <v>490</v>
      </c>
      <c r="I132" s="188"/>
      <c r="J132" s="189">
        <f>ROUND(I132*H132,2)</f>
        <v>0</v>
      </c>
      <c r="K132" s="185" t="s">
        <v>127</v>
      </c>
      <c r="L132" s="39"/>
      <c r="M132" s="190" t="s">
        <v>19</v>
      </c>
      <c r="N132" s="191" t="s">
        <v>43</v>
      </c>
      <c r="O132" s="64"/>
      <c r="P132" s="192">
        <f>O132*H132</f>
        <v>0</v>
      </c>
      <c r="Q132" s="192">
        <v>0</v>
      </c>
      <c r="R132" s="192">
        <f>Q132*H132</f>
        <v>0</v>
      </c>
      <c r="S132" s="192">
        <v>0.006</v>
      </c>
      <c r="T132" s="193">
        <f>S132*H132</f>
        <v>2.94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4" t="s">
        <v>191</v>
      </c>
      <c r="AT132" s="194" t="s">
        <v>123</v>
      </c>
      <c r="AU132" s="194" t="s">
        <v>77</v>
      </c>
      <c r="AY132" s="17" t="s">
        <v>121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17" t="s">
        <v>80</v>
      </c>
      <c r="BK132" s="195">
        <f>ROUND(I132*H132,2)</f>
        <v>0</v>
      </c>
      <c r="BL132" s="17" t="s">
        <v>191</v>
      </c>
      <c r="BM132" s="194" t="s">
        <v>200</v>
      </c>
    </row>
    <row r="133" spans="2:51" s="13" customFormat="1" ht="11.25">
      <c r="B133" s="196"/>
      <c r="C133" s="197"/>
      <c r="D133" s="198" t="s">
        <v>130</v>
      </c>
      <c r="E133" s="199" t="s">
        <v>19</v>
      </c>
      <c r="F133" s="200" t="s">
        <v>195</v>
      </c>
      <c r="G133" s="197"/>
      <c r="H133" s="199" t="s">
        <v>19</v>
      </c>
      <c r="I133" s="201"/>
      <c r="J133" s="197"/>
      <c r="K133" s="197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130</v>
      </c>
      <c r="AU133" s="206" t="s">
        <v>77</v>
      </c>
      <c r="AV133" s="13" t="s">
        <v>80</v>
      </c>
      <c r="AW133" s="13" t="s">
        <v>33</v>
      </c>
      <c r="AX133" s="13" t="s">
        <v>72</v>
      </c>
      <c r="AY133" s="206" t="s">
        <v>121</v>
      </c>
    </row>
    <row r="134" spans="2:51" s="14" customFormat="1" ht="11.25">
      <c r="B134" s="207"/>
      <c r="C134" s="208"/>
      <c r="D134" s="198" t="s">
        <v>130</v>
      </c>
      <c r="E134" s="209" t="s">
        <v>19</v>
      </c>
      <c r="F134" s="210" t="s">
        <v>196</v>
      </c>
      <c r="G134" s="208"/>
      <c r="H134" s="211">
        <v>490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130</v>
      </c>
      <c r="AU134" s="217" t="s">
        <v>77</v>
      </c>
      <c r="AV134" s="14" t="s">
        <v>77</v>
      </c>
      <c r="AW134" s="14" t="s">
        <v>33</v>
      </c>
      <c r="AX134" s="14" t="s">
        <v>80</v>
      </c>
      <c r="AY134" s="217" t="s">
        <v>121</v>
      </c>
    </row>
    <row r="135" spans="1:65" s="2" customFormat="1" ht="21.75" customHeight="1">
      <c r="A135" s="34"/>
      <c r="B135" s="35"/>
      <c r="C135" s="183" t="s">
        <v>201</v>
      </c>
      <c r="D135" s="183" t="s">
        <v>123</v>
      </c>
      <c r="E135" s="184" t="s">
        <v>202</v>
      </c>
      <c r="F135" s="185" t="s">
        <v>203</v>
      </c>
      <c r="G135" s="186" t="s">
        <v>126</v>
      </c>
      <c r="H135" s="187">
        <v>220.5</v>
      </c>
      <c r="I135" s="188"/>
      <c r="J135" s="189">
        <f>ROUND(I135*H135,2)</f>
        <v>0</v>
      </c>
      <c r="K135" s="185" t="s">
        <v>127</v>
      </c>
      <c r="L135" s="39"/>
      <c r="M135" s="190" t="s">
        <v>19</v>
      </c>
      <c r="N135" s="191" t="s">
        <v>43</v>
      </c>
      <c r="O135" s="64"/>
      <c r="P135" s="192">
        <f>O135*H135</f>
        <v>0</v>
      </c>
      <c r="Q135" s="192">
        <v>0</v>
      </c>
      <c r="R135" s="192">
        <f>Q135*H135</f>
        <v>0</v>
      </c>
      <c r="S135" s="192">
        <v>0.002</v>
      </c>
      <c r="T135" s="193">
        <f>S135*H135</f>
        <v>0.441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4" t="s">
        <v>191</v>
      </c>
      <c r="AT135" s="194" t="s">
        <v>123</v>
      </c>
      <c r="AU135" s="194" t="s">
        <v>77</v>
      </c>
      <c r="AY135" s="17" t="s">
        <v>121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7" t="s">
        <v>80</v>
      </c>
      <c r="BK135" s="195">
        <f>ROUND(I135*H135,2)</f>
        <v>0</v>
      </c>
      <c r="BL135" s="17" t="s">
        <v>191</v>
      </c>
      <c r="BM135" s="194" t="s">
        <v>204</v>
      </c>
    </row>
    <row r="136" spans="2:51" s="13" customFormat="1" ht="11.25">
      <c r="B136" s="196"/>
      <c r="C136" s="197"/>
      <c r="D136" s="198" t="s">
        <v>130</v>
      </c>
      <c r="E136" s="199" t="s">
        <v>19</v>
      </c>
      <c r="F136" s="200" t="s">
        <v>205</v>
      </c>
      <c r="G136" s="197"/>
      <c r="H136" s="199" t="s">
        <v>19</v>
      </c>
      <c r="I136" s="201"/>
      <c r="J136" s="197"/>
      <c r="K136" s="197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130</v>
      </c>
      <c r="AU136" s="206" t="s">
        <v>77</v>
      </c>
      <c r="AV136" s="13" t="s">
        <v>80</v>
      </c>
      <c r="AW136" s="13" t="s">
        <v>33</v>
      </c>
      <c r="AX136" s="13" t="s">
        <v>72</v>
      </c>
      <c r="AY136" s="206" t="s">
        <v>121</v>
      </c>
    </row>
    <row r="137" spans="2:51" s="14" customFormat="1" ht="11.25">
      <c r="B137" s="207"/>
      <c r="C137" s="208"/>
      <c r="D137" s="198" t="s">
        <v>130</v>
      </c>
      <c r="E137" s="209" t="s">
        <v>19</v>
      </c>
      <c r="F137" s="210" t="s">
        <v>206</v>
      </c>
      <c r="G137" s="208"/>
      <c r="H137" s="211">
        <v>220.5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130</v>
      </c>
      <c r="AU137" s="217" t="s">
        <v>77</v>
      </c>
      <c r="AV137" s="14" t="s">
        <v>77</v>
      </c>
      <c r="AW137" s="14" t="s">
        <v>33</v>
      </c>
      <c r="AX137" s="14" t="s">
        <v>80</v>
      </c>
      <c r="AY137" s="217" t="s">
        <v>121</v>
      </c>
    </row>
    <row r="138" spans="1:65" s="2" customFormat="1" ht="21.75" customHeight="1">
      <c r="A138" s="34"/>
      <c r="B138" s="35"/>
      <c r="C138" s="183" t="s">
        <v>8</v>
      </c>
      <c r="D138" s="183" t="s">
        <v>123</v>
      </c>
      <c r="E138" s="184" t="s">
        <v>207</v>
      </c>
      <c r="F138" s="185" t="s">
        <v>208</v>
      </c>
      <c r="G138" s="186" t="s">
        <v>209</v>
      </c>
      <c r="H138" s="187">
        <v>8</v>
      </c>
      <c r="I138" s="188"/>
      <c r="J138" s="189">
        <f>ROUND(I138*H138,2)</f>
        <v>0</v>
      </c>
      <c r="K138" s="185" t="s">
        <v>127</v>
      </c>
      <c r="L138" s="39"/>
      <c r="M138" s="190" t="s">
        <v>19</v>
      </c>
      <c r="N138" s="191" t="s">
        <v>43</v>
      </c>
      <c r="O138" s="64"/>
      <c r="P138" s="192">
        <f>O138*H138</f>
        <v>0</v>
      </c>
      <c r="Q138" s="192">
        <v>0</v>
      </c>
      <c r="R138" s="192">
        <f>Q138*H138</f>
        <v>0</v>
      </c>
      <c r="S138" s="192">
        <v>0.0003</v>
      </c>
      <c r="T138" s="193">
        <f>S138*H138</f>
        <v>0.0024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4" t="s">
        <v>191</v>
      </c>
      <c r="AT138" s="194" t="s">
        <v>123</v>
      </c>
      <c r="AU138" s="194" t="s">
        <v>77</v>
      </c>
      <c r="AY138" s="17" t="s">
        <v>121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7" t="s">
        <v>80</v>
      </c>
      <c r="BK138" s="195">
        <f>ROUND(I138*H138,2)</f>
        <v>0</v>
      </c>
      <c r="BL138" s="17" t="s">
        <v>191</v>
      </c>
      <c r="BM138" s="194" t="s">
        <v>210</v>
      </c>
    </row>
    <row r="139" spans="1:65" s="2" customFormat="1" ht="21.75" customHeight="1">
      <c r="A139" s="34"/>
      <c r="B139" s="35"/>
      <c r="C139" s="183" t="s">
        <v>191</v>
      </c>
      <c r="D139" s="183" t="s">
        <v>123</v>
      </c>
      <c r="E139" s="184" t="s">
        <v>211</v>
      </c>
      <c r="F139" s="185" t="s">
        <v>212</v>
      </c>
      <c r="G139" s="186" t="s">
        <v>213</v>
      </c>
      <c r="H139" s="187">
        <v>103.4</v>
      </c>
      <c r="I139" s="188"/>
      <c r="J139" s="189">
        <f>ROUND(I139*H139,2)</f>
        <v>0</v>
      </c>
      <c r="K139" s="185" t="s">
        <v>127</v>
      </c>
      <c r="L139" s="39"/>
      <c r="M139" s="190" t="s">
        <v>19</v>
      </c>
      <c r="N139" s="191" t="s">
        <v>43</v>
      </c>
      <c r="O139" s="64"/>
      <c r="P139" s="192">
        <f>O139*H139</f>
        <v>0</v>
      </c>
      <c r="Q139" s="192">
        <v>0</v>
      </c>
      <c r="R139" s="192">
        <f>Q139*H139</f>
        <v>0</v>
      </c>
      <c r="S139" s="192">
        <v>0.0017</v>
      </c>
      <c r="T139" s="193">
        <f>S139*H139</f>
        <v>0.17578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4" t="s">
        <v>191</v>
      </c>
      <c r="AT139" s="194" t="s">
        <v>123</v>
      </c>
      <c r="AU139" s="194" t="s">
        <v>77</v>
      </c>
      <c r="AY139" s="17" t="s">
        <v>121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7" t="s">
        <v>80</v>
      </c>
      <c r="BK139" s="195">
        <f>ROUND(I139*H139,2)</f>
        <v>0</v>
      </c>
      <c r="BL139" s="17" t="s">
        <v>191</v>
      </c>
      <c r="BM139" s="194" t="s">
        <v>214</v>
      </c>
    </row>
    <row r="140" spans="2:51" s="14" customFormat="1" ht="11.25">
      <c r="B140" s="207"/>
      <c r="C140" s="208"/>
      <c r="D140" s="198" t="s">
        <v>130</v>
      </c>
      <c r="E140" s="209" t="s">
        <v>19</v>
      </c>
      <c r="F140" s="210" t="s">
        <v>215</v>
      </c>
      <c r="G140" s="208"/>
      <c r="H140" s="211">
        <v>103.4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130</v>
      </c>
      <c r="AU140" s="217" t="s">
        <v>77</v>
      </c>
      <c r="AV140" s="14" t="s">
        <v>77</v>
      </c>
      <c r="AW140" s="14" t="s">
        <v>33</v>
      </c>
      <c r="AX140" s="14" t="s">
        <v>80</v>
      </c>
      <c r="AY140" s="217" t="s">
        <v>121</v>
      </c>
    </row>
    <row r="141" spans="1:65" s="2" customFormat="1" ht="33" customHeight="1">
      <c r="A141" s="34"/>
      <c r="B141" s="35"/>
      <c r="C141" s="183" t="s">
        <v>216</v>
      </c>
      <c r="D141" s="183" t="s">
        <v>123</v>
      </c>
      <c r="E141" s="184" t="s">
        <v>217</v>
      </c>
      <c r="F141" s="185" t="s">
        <v>218</v>
      </c>
      <c r="G141" s="186" t="s">
        <v>126</v>
      </c>
      <c r="H141" s="187">
        <v>490</v>
      </c>
      <c r="I141" s="188"/>
      <c r="J141" s="189">
        <f>ROUND(I141*H141,2)</f>
        <v>0</v>
      </c>
      <c r="K141" s="185" t="s">
        <v>127</v>
      </c>
      <c r="L141" s="39"/>
      <c r="M141" s="190" t="s">
        <v>19</v>
      </c>
      <c r="N141" s="191" t="s">
        <v>43</v>
      </c>
      <c r="O141" s="64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4" t="s">
        <v>191</v>
      </c>
      <c r="AT141" s="194" t="s">
        <v>123</v>
      </c>
      <c r="AU141" s="194" t="s">
        <v>77</v>
      </c>
      <c r="AY141" s="17" t="s">
        <v>121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7" t="s">
        <v>80</v>
      </c>
      <c r="BK141" s="195">
        <f>ROUND(I141*H141,2)</f>
        <v>0</v>
      </c>
      <c r="BL141" s="17" t="s">
        <v>191</v>
      </c>
      <c r="BM141" s="194" t="s">
        <v>219</v>
      </c>
    </row>
    <row r="142" spans="2:51" s="13" customFormat="1" ht="11.25">
      <c r="B142" s="196"/>
      <c r="C142" s="197"/>
      <c r="D142" s="198" t="s">
        <v>130</v>
      </c>
      <c r="E142" s="199" t="s">
        <v>19</v>
      </c>
      <c r="F142" s="200" t="s">
        <v>220</v>
      </c>
      <c r="G142" s="197"/>
      <c r="H142" s="199" t="s">
        <v>19</v>
      </c>
      <c r="I142" s="201"/>
      <c r="J142" s="197"/>
      <c r="K142" s="197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130</v>
      </c>
      <c r="AU142" s="206" t="s">
        <v>77</v>
      </c>
      <c r="AV142" s="13" t="s">
        <v>80</v>
      </c>
      <c r="AW142" s="13" t="s">
        <v>33</v>
      </c>
      <c r="AX142" s="13" t="s">
        <v>72</v>
      </c>
      <c r="AY142" s="206" t="s">
        <v>121</v>
      </c>
    </row>
    <row r="143" spans="2:51" s="14" customFormat="1" ht="11.25">
      <c r="B143" s="207"/>
      <c r="C143" s="208"/>
      <c r="D143" s="198" t="s">
        <v>130</v>
      </c>
      <c r="E143" s="209" t="s">
        <v>19</v>
      </c>
      <c r="F143" s="210" t="s">
        <v>196</v>
      </c>
      <c r="G143" s="208"/>
      <c r="H143" s="211">
        <v>490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130</v>
      </c>
      <c r="AU143" s="217" t="s">
        <v>77</v>
      </c>
      <c r="AV143" s="14" t="s">
        <v>77</v>
      </c>
      <c r="AW143" s="14" t="s">
        <v>33</v>
      </c>
      <c r="AX143" s="14" t="s">
        <v>80</v>
      </c>
      <c r="AY143" s="217" t="s">
        <v>121</v>
      </c>
    </row>
    <row r="144" spans="1:65" s="2" customFormat="1" ht="16.5" customHeight="1">
      <c r="A144" s="34"/>
      <c r="B144" s="35"/>
      <c r="C144" s="229" t="s">
        <v>221</v>
      </c>
      <c r="D144" s="229" t="s">
        <v>222</v>
      </c>
      <c r="E144" s="230" t="s">
        <v>223</v>
      </c>
      <c r="F144" s="231" t="s">
        <v>224</v>
      </c>
      <c r="G144" s="232" t="s">
        <v>155</v>
      </c>
      <c r="H144" s="233">
        <v>0.49</v>
      </c>
      <c r="I144" s="234"/>
      <c r="J144" s="235">
        <f>ROUND(I144*H144,2)</f>
        <v>0</v>
      </c>
      <c r="K144" s="231" t="s">
        <v>127</v>
      </c>
      <c r="L144" s="236"/>
      <c r="M144" s="237" t="s">
        <v>19</v>
      </c>
      <c r="N144" s="238" t="s">
        <v>43</v>
      </c>
      <c r="O144" s="64"/>
      <c r="P144" s="192">
        <f>O144*H144</f>
        <v>0</v>
      </c>
      <c r="Q144" s="192">
        <v>1</v>
      </c>
      <c r="R144" s="192">
        <f>Q144*H144</f>
        <v>0.49</v>
      </c>
      <c r="S144" s="192">
        <v>0</v>
      </c>
      <c r="T144" s="19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4" t="s">
        <v>225</v>
      </c>
      <c r="AT144" s="194" t="s">
        <v>222</v>
      </c>
      <c r="AU144" s="194" t="s">
        <v>77</v>
      </c>
      <c r="AY144" s="17" t="s">
        <v>121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17" t="s">
        <v>80</v>
      </c>
      <c r="BK144" s="195">
        <f>ROUND(I144*H144,2)</f>
        <v>0</v>
      </c>
      <c r="BL144" s="17" t="s">
        <v>191</v>
      </c>
      <c r="BM144" s="194" t="s">
        <v>226</v>
      </c>
    </row>
    <row r="145" spans="1:65" s="2" customFormat="1" ht="21.75" customHeight="1">
      <c r="A145" s="34"/>
      <c r="B145" s="35"/>
      <c r="C145" s="183" t="s">
        <v>227</v>
      </c>
      <c r="D145" s="183" t="s">
        <v>123</v>
      </c>
      <c r="E145" s="184" t="s">
        <v>228</v>
      </c>
      <c r="F145" s="185" t="s">
        <v>229</v>
      </c>
      <c r="G145" s="186" t="s">
        <v>126</v>
      </c>
      <c r="H145" s="187">
        <v>490</v>
      </c>
      <c r="I145" s="188"/>
      <c r="J145" s="189">
        <f>ROUND(I145*H145,2)</f>
        <v>0</v>
      </c>
      <c r="K145" s="185" t="s">
        <v>127</v>
      </c>
      <c r="L145" s="39"/>
      <c r="M145" s="190" t="s">
        <v>19</v>
      </c>
      <c r="N145" s="191" t="s">
        <v>43</v>
      </c>
      <c r="O145" s="64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4" t="s">
        <v>191</v>
      </c>
      <c r="AT145" s="194" t="s">
        <v>123</v>
      </c>
      <c r="AU145" s="194" t="s">
        <v>77</v>
      </c>
      <c r="AY145" s="17" t="s">
        <v>121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7" t="s">
        <v>80</v>
      </c>
      <c r="BK145" s="195">
        <f>ROUND(I145*H145,2)</f>
        <v>0</v>
      </c>
      <c r="BL145" s="17" t="s">
        <v>191</v>
      </c>
      <c r="BM145" s="194" t="s">
        <v>230</v>
      </c>
    </row>
    <row r="146" spans="2:51" s="13" customFormat="1" ht="11.25">
      <c r="B146" s="196"/>
      <c r="C146" s="197"/>
      <c r="D146" s="198" t="s">
        <v>130</v>
      </c>
      <c r="E146" s="199" t="s">
        <v>19</v>
      </c>
      <c r="F146" s="200" t="s">
        <v>195</v>
      </c>
      <c r="G146" s="197"/>
      <c r="H146" s="199" t="s">
        <v>19</v>
      </c>
      <c r="I146" s="201"/>
      <c r="J146" s="197"/>
      <c r="K146" s="197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130</v>
      </c>
      <c r="AU146" s="206" t="s">
        <v>77</v>
      </c>
      <c r="AV146" s="13" t="s">
        <v>80</v>
      </c>
      <c r="AW146" s="13" t="s">
        <v>33</v>
      </c>
      <c r="AX146" s="13" t="s">
        <v>72</v>
      </c>
      <c r="AY146" s="206" t="s">
        <v>121</v>
      </c>
    </row>
    <row r="147" spans="2:51" s="14" customFormat="1" ht="11.25">
      <c r="B147" s="207"/>
      <c r="C147" s="208"/>
      <c r="D147" s="198" t="s">
        <v>130</v>
      </c>
      <c r="E147" s="209" t="s">
        <v>19</v>
      </c>
      <c r="F147" s="210" t="s">
        <v>196</v>
      </c>
      <c r="G147" s="208"/>
      <c r="H147" s="211">
        <v>490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130</v>
      </c>
      <c r="AU147" s="217" t="s">
        <v>77</v>
      </c>
      <c r="AV147" s="14" t="s">
        <v>77</v>
      </c>
      <c r="AW147" s="14" t="s">
        <v>33</v>
      </c>
      <c r="AX147" s="14" t="s">
        <v>72</v>
      </c>
      <c r="AY147" s="217" t="s">
        <v>121</v>
      </c>
    </row>
    <row r="148" spans="2:51" s="15" customFormat="1" ht="11.25">
      <c r="B148" s="218"/>
      <c r="C148" s="219"/>
      <c r="D148" s="198" t="s">
        <v>130</v>
      </c>
      <c r="E148" s="220" t="s">
        <v>19</v>
      </c>
      <c r="F148" s="221" t="s">
        <v>133</v>
      </c>
      <c r="G148" s="219"/>
      <c r="H148" s="222">
        <v>490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130</v>
      </c>
      <c r="AU148" s="228" t="s">
        <v>77</v>
      </c>
      <c r="AV148" s="15" t="s">
        <v>128</v>
      </c>
      <c r="AW148" s="15" t="s">
        <v>33</v>
      </c>
      <c r="AX148" s="15" t="s">
        <v>80</v>
      </c>
      <c r="AY148" s="228" t="s">
        <v>121</v>
      </c>
    </row>
    <row r="149" spans="1:65" s="2" customFormat="1" ht="21.75" customHeight="1">
      <c r="A149" s="34"/>
      <c r="B149" s="35"/>
      <c r="C149" s="229" t="s">
        <v>231</v>
      </c>
      <c r="D149" s="229" t="s">
        <v>222</v>
      </c>
      <c r="E149" s="230" t="s">
        <v>232</v>
      </c>
      <c r="F149" s="231" t="s">
        <v>233</v>
      </c>
      <c r="G149" s="232" t="s">
        <v>126</v>
      </c>
      <c r="H149" s="233">
        <v>563.5</v>
      </c>
      <c r="I149" s="234"/>
      <c r="J149" s="235">
        <f>ROUND(I149*H149,2)</f>
        <v>0</v>
      </c>
      <c r="K149" s="231" t="s">
        <v>19</v>
      </c>
      <c r="L149" s="236"/>
      <c r="M149" s="237" t="s">
        <v>19</v>
      </c>
      <c r="N149" s="238" t="s">
        <v>43</v>
      </c>
      <c r="O149" s="64"/>
      <c r="P149" s="192">
        <f>O149*H149</f>
        <v>0</v>
      </c>
      <c r="Q149" s="192">
        <v>0.003</v>
      </c>
      <c r="R149" s="192">
        <f>Q149*H149</f>
        <v>1.6905000000000001</v>
      </c>
      <c r="S149" s="192">
        <v>0</v>
      </c>
      <c r="T149" s="19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4" t="s">
        <v>225</v>
      </c>
      <c r="AT149" s="194" t="s">
        <v>222</v>
      </c>
      <c r="AU149" s="194" t="s">
        <v>77</v>
      </c>
      <c r="AY149" s="17" t="s">
        <v>121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7" t="s">
        <v>80</v>
      </c>
      <c r="BK149" s="195">
        <f>ROUND(I149*H149,2)</f>
        <v>0</v>
      </c>
      <c r="BL149" s="17" t="s">
        <v>191</v>
      </c>
      <c r="BM149" s="194" t="s">
        <v>234</v>
      </c>
    </row>
    <row r="150" spans="1:65" s="2" customFormat="1" ht="21.75" customHeight="1">
      <c r="A150" s="34"/>
      <c r="B150" s="35"/>
      <c r="C150" s="183" t="s">
        <v>7</v>
      </c>
      <c r="D150" s="183" t="s">
        <v>123</v>
      </c>
      <c r="E150" s="184" t="s">
        <v>235</v>
      </c>
      <c r="F150" s="185" t="s">
        <v>236</v>
      </c>
      <c r="G150" s="186" t="s">
        <v>126</v>
      </c>
      <c r="H150" s="187">
        <v>526.4</v>
      </c>
      <c r="I150" s="188"/>
      <c r="J150" s="189">
        <f>ROUND(I150*H150,2)</f>
        <v>0</v>
      </c>
      <c r="K150" s="185" t="s">
        <v>127</v>
      </c>
      <c r="L150" s="39"/>
      <c r="M150" s="190" t="s">
        <v>19</v>
      </c>
      <c r="N150" s="191" t="s">
        <v>43</v>
      </c>
      <c r="O150" s="64"/>
      <c r="P150" s="192">
        <f>O150*H150</f>
        <v>0</v>
      </c>
      <c r="Q150" s="192">
        <v>0.00088</v>
      </c>
      <c r="R150" s="192">
        <f>Q150*H150</f>
        <v>0.463232</v>
      </c>
      <c r="S150" s="192">
        <v>0</v>
      </c>
      <c r="T150" s="19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4" t="s">
        <v>191</v>
      </c>
      <c r="AT150" s="194" t="s">
        <v>123</v>
      </c>
      <c r="AU150" s="194" t="s">
        <v>77</v>
      </c>
      <c r="AY150" s="17" t="s">
        <v>121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7" t="s">
        <v>80</v>
      </c>
      <c r="BK150" s="195">
        <f>ROUND(I150*H150,2)</f>
        <v>0</v>
      </c>
      <c r="BL150" s="17" t="s">
        <v>191</v>
      </c>
      <c r="BM150" s="194" t="s">
        <v>237</v>
      </c>
    </row>
    <row r="151" spans="1:65" s="2" customFormat="1" ht="33" customHeight="1">
      <c r="A151" s="34"/>
      <c r="B151" s="35"/>
      <c r="C151" s="229" t="s">
        <v>238</v>
      </c>
      <c r="D151" s="229" t="s">
        <v>222</v>
      </c>
      <c r="E151" s="230" t="s">
        <v>239</v>
      </c>
      <c r="F151" s="231" t="s">
        <v>240</v>
      </c>
      <c r="G151" s="232" t="s">
        <v>126</v>
      </c>
      <c r="H151" s="233">
        <v>605.36</v>
      </c>
      <c r="I151" s="234"/>
      <c r="J151" s="235">
        <f>ROUND(I151*H151,2)</f>
        <v>0</v>
      </c>
      <c r="K151" s="231" t="s">
        <v>127</v>
      </c>
      <c r="L151" s="236"/>
      <c r="M151" s="237" t="s">
        <v>19</v>
      </c>
      <c r="N151" s="238" t="s">
        <v>43</v>
      </c>
      <c r="O151" s="64"/>
      <c r="P151" s="192">
        <f>O151*H151</f>
        <v>0</v>
      </c>
      <c r="Q151" s="192">
        <v>0.0045</v>
      </c>
      <c r="R151" s="192">
        <f>Q151*H151</f>
        <v>2.7241199999999997</v>
      </c>
      <c r="S151" s="192">
        <v>0</v>
      </c>
      <c r="T151" s="19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4" t="s">
        <v>225</v>
      </c>
      <c r="AT151" s="194" t="s">
        <v>222</v>
      </c>
      <c r="AU151" s="194" t="s">
        <v>77</v>
      </c>
      <c r="AY151" s="17" t="s">
        <v>121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7" t="s">
        <v>80</v>
      </c>
      <c r="BK151" s="195">
        <f>ROUND(I151*H151,2)</f>
        <v>0</v>
      </c>
      <c r="BL151" s="17" t="s">
        <v>191</v>
      </c>
      <c r="BM151" s="194" t="s">
        <v>241</v>
      </c>
    </row>
    <row r="152" spans="1:65" s="2" customFormat="1" ht="44.25" customHeight="1">
      <c r="A152" s="34"/>
      <c r="B152" s="35"/>
      <c r="C152" s="183" t="s">
        <v>242</v>
      </c>
      <c r="D152" s="183" t="s">
        <v>123</v>
      </c>
      <c r="E152" s="184" t="s">
        <v>243</v>
      </c>
      <c r="F152" s="185" t="s">
        <v>244</v>
      </c>
      <c r="G152" s="186" t="s">
        <v>126</v>
      </c>
      <c r="H152" s="187">
        <v>490</v>
      </c>
      <c r="I152" s="188"/>
      <c r="J152" s="189">
        <f>ROUND(I152*H152,2)</f>
        <v>0</v>
      </c>
      <c r="K152" s="185" t="s">
        <v>127</v>
      </c>
      <c r="L152" s="39"/>
      <c r="M152" s="190" t="s">
        <v>19</v>
      </c>
      <c r="N152" s="191" t="s">
        <v>43</v>
      </c>
      <c r="O152" s="64"/>
      <c r="P152" s="192">
        <f>O152*H152</f>
        <v>0</v>
      </c>
      <c r="Q152" s="192">
        <v>5E-05</v>
      </c>
      <c r="R152" s="192">
        <f>Q152*H152</f>
        <v>0.0245</v>
      </c>
      <c r="S152" s="192">
        <v>0</v>
      </c>
      <c r="T152" s="19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4" t="s">
        <v>191</v>
      </c>
      <c r="AT152" s="194" t="s">
        <v>123</v>
      </c>
      <c r="AU152" s="194" t="s">
        <v>77</v>
      </c>
      <c r="AY152" s="17" t="s">
        <v>121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7" t="s">
        <v>80</v>
      </c>
      <c r="BK152" s="195">
        <f>ROUND(I152*H152,2)</f>
        <v>0</v>
      </c>
      <c r="BL152" s="17" t="s">
        <v>191</v>
      </c>
      <c r="BM152" s="194" t="s">
        <v>245</v>
      </c>
    </row>
    <row r="153" spans="2:51" s="13" customFormat="1" ht="11.25">
      <c r="B153" s="196"/>
      <c r="C153" s="197"/>
      <c r="D153" s="198" t="s">
        <v>130</v>
      </c>
      <c r="E153" s="199" t="s">
        <v>19</v>
      </c>
      <c r="F153" s="200" t="s">
        <v>220</v>
      </c>
      <c r="G153" s="197"/>
      <c r="H153" s="199" t="s">
        <v>19</v>
      </c>
      <c r="I153" s="201"/>
      <c r="J153" s="197"/>
      <c r="K153" s="197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130</v>
      </c>
      <c r="AU153" s="206" t="s">
        <v>77</v>
      </c>
      <c r="AV153" s="13" t="s">
        <v>80</v>
      </c>
      <c r="AW153" s="13" t="s">
        <v>33</v>
      </c>
      <c r="AX153" s="13" t="s">
        <v>72</v>
      </c>
      <c r="AY153" s="206" t="s">
        <v>121</v>
      </c>
    </row>
    <row r="154" spans="2:51" s="14" customFormat="1" ht="11.25">
      <c r="B154" s="207"/>
      <c r="C154" s="208"/>
      <c r="D154" s="198" t="s">
        <v>130</v>
      </c>
      <c r="E154" s="209" t="s">
        <v>19</v>
      </c>
      <c r="F154" s="210" t="s">
        <v>196</v>
      </c>
      <c r="G154" s="208"/>
      <c r="H154" s="211">
        <v>490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130</v>
      </c>
      <c r="AU154" s="217" t="s">
        <v>77</v>
      </c>
      <c r="AV154" s="14" t="s">
        <v>77</v>
      </c>
      <c r="AW154" s="14" t="s">
        <v>33</v>
      </c>
      <c r="AX154" s="14" t="s">
        <v>80</v>
      </c>
      <c r="AY154" s="217" t="s">
        <v>121</v>
      </c>
    </row>
    <row r="155" spans="1:65" s="2" customFormat="1" ht="21.75" customHeight="1">
      <c r="A155" s="34"/>
      <c r="B155" s="35"/>
      <c r="C155" s="229" t="s">
        <v>246</v>
      </c>
      <c r="D155" s="229" t="s">
        <v>222</v>
      </c>
      <c r="E155" s="230" t="s">
        <v>247</v>
      </c>
      <c r="F155" s="231" t="s">
        <v>248</v>
      </c>
      <c r="G155" s="232" t="s">
        <v>126</v>
      </c>
      <c r="H155" s="233">
        <v>563.5</v>
      </c>
      <c r="I155" s="234"/>
      <c r="J155" s="235">
        <f>ROUND(I155*H155,2)</f>
        <v>0</v>
      </c>
      <c r="K155" s="231" t="s">
        <v>127</v>
      </c>
      <c r="L155" s="236"/>
      <c r="M155" s="237" t="s">
        <v>19</v>
      </c>
      <c r="N155" s="238" t="s">
        <v>43</v>
      </c>
      <c r="O155" s="64"/>
      <c r="P155" s="192">
        <f>O155*H155</f>
        <v>0</v>
      </c>
      <c r="Q155" s="192">
        <v>0.0019</v>
      </c>
      <c r="R155" s="192">
        <f>Q155*H155</f>
        <v>1.07065</v>
      </c>
      <c r="S155" s="192">
        <v>0</v>
      </c>
      <c r="T155" s="19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4" t="s">
        <v>225</v>
      </c>
      <c r="AT155" s="194" t="s">
        <v>222</v>
      </c>
      <c r="AU155" s="194" t="s">
        <v>77</v>
      </c>
      <c r="AY155" s="17" t="s">
        <v>121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7" t="s">
        <v>80</v>
      </c>
      <c r="BK155" s="195">
        <f>ROUND(I155*H155,2)</f>
        <v>0</v>
      </c>
      <c r="BL155" s="17" t="s">
        <v>191</v>
      </c>
      <c r="BM155" s="194" t="s">
        <v>249</v>
      </c>
    </row>
    <row r="156" spans="1:65" s="2" customFormat="1" ht="44.25" customHeight="1">
      <c r="A156" s="34"/>
      <c r="B156" s="35"/>
      <c r="C156" s="183" t="s">
        <v>250</v>
      </c>
      <c r="D156" s="183" t="s">
        <v>123</v>
      </c>
      <c r="E156" s="184" t="s">
        <v>251</v>
      </c>
      <c r="F156" s="185" t="s">
        <v>252</v>
      </c>
      <c r="G156" s="186" t="s">
        <v>126</v>
      </c>
      <c r="H156" s="187">
        <v>31.02</v>
      </c>
      <c r="I156" s="188"/>
      <c r="J156" s="189">
        <f>ROUND(I156*H156,2)</f>
        <v>0</v>
      </c>
      <c r="K156" s="185" t="s">
        <v>127</v>
      </c>
      <c r="L156" s="39"/>
      <c r="M156" s="190" t="s">
        <v>19</v>
      </c>
      <c r="N156" s="191" t="s">
        <v>43</v>
      </c>
      <c r="O156" s="64"/>
      <c r="P156" s="192">
        <f>O156*H156</f>
        <v>0</v>
      </c>
      <c r="Q156" s="192">
        <v>0.0001</v>
      </c>
      <c r="R156" s="192">
        <f>Q156*H156</f>
        <v>0.003102</v>
      </c>
      <c r="S156" s="192">
        <v>0</v>
      </c>
      <c r="T156" s="193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4" t="s">
        <v>191</v>
      </c>
      <c r="AT156" s="194" t="s">
        <v>123</v>
      </c>
      <c r="AU156" s="194" t="s">
        <v>77</v>
      </c>
      <c r="AY156" s="17" t="s">
        <v>121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17" t="s">
        <v>80</v>
      </c>
      <c r="BK156" s="195">
        <f>ROUND(I156*H156,2)</f>
        <v>0</v>
      </c>
      <c r="BL156" s="17" t="s">
        <v>191</v>
      </c>
      <c r="BM156" s="194" t="s">
        <v>253</v>
      </c>
    </row>
    <row r="157" spans="2:51" s="13" customFormat="1" ht="11.25">
      <c r="B157" s="196"/>
      <c r="C157" s="197"/>
      <c r="D157" s="198" t="s">
        <v>130</v>
      </c>
      <c r="E157" s="199" t="s">
        <v>19</v>
      </c>
      <c r="F157" s="200" t="s">
        <v>254</v>
      </c>
      <c r="G157" s="197"/>
      <c r="H157" s="199" t="s">
        <v>19</v>
      </c>
      <c r="I157" s="201"/>
      <c r="J157" s="197"/>
      <c r="K157" s="197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130</v>
      </c>
      <c r="AU157" s="206" t="s">
        <v>77</v>
      </c>
      <c r="AV157" s="13" t="s">
        <v>80</v>
      </c>
      <c r="AW157" s="13" t="s">
        <v>33</v>
      </c>
      <c r="AX157" s="13" t="s">
        <v>72</v>
      </c>
      <c r="AY157" s="206" t="s">
        <v>121</v>
      </c>
    </row>
    <row r="158" spans="2:51" s="14" customFormat="1" ht="11.25">
      <c r="B158" s="207"/>
      <c r="C158" s="208"/>
      <c r="D158" s="198" t="s">
        <v>130</v>
      </c>
      <c r="E158" s="209" t="s">
        <v>19</v>
      </c>
      <c r="F158" s="210" t="s">
        <v>255</v>
      </c>
      <c r="G158" s="208"/>
      <c r="H158" s="211">
        <v>31.02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130</v>
      </c>
      <c r="AU158" s="217" t="s">
        <v>77</v>
      </c>
      <c r="AV158" s="14" t="s">
        <v>77</v>
      </c>
      <c r="AW158" s="14" t="s">
        <v>33</v>
      </c>
      <c r="AX158" s="14" t="s">
        <v>80</v>
      </c>
      <c r="AY158" s="217" t="s">
        <v>121</v>
      </c>
    </row>
    <row r="159" spans="1:65" s="2" customFormat="1" ht="21.75" customHeight="1">
      <c r="A159" s="34"/>
      <c r="B159" s="35"/>
      <c r="C159" s="229" t="s">
        <v>256</v>
      </c>
      <c r="D159" s="229" t="s">
        <v>222</v>
      </c>
      <c r="E159" s="230" t="s">
        <v>247</v>
      </c>
      <c r="F159" s="231" t="s">
        <v>248</v>
      </c>
      <c r="G159" s="232" t="s">
        <v>126</v>
      </c>
      <c r="H159" s="233">
        <v>35.673</v>
      </c>
      <c r="I159" s="234"/>
      <c r="J159" s="235">
        <f>ROUND(I159*H159,2)</f>
        <v>0</v>
      </c>
      <c r="K159" s="231" t="s">
        <v>127</v>
      </c>
      <c r="L159" s="236"/>
      <c r="M159" s="237" t="s">
        <v>19</v>
      </c>
      <c r="N159" s="238" t="s">
        <v>43</v>
      </c>
      <c r="O159" s="64"/>
      <c r="P159" s="192">
        <f>O159*H159</f>
        <v>0</v>
      </c>
      <c r="Q159" s="192">
        <v>0.0019</v>
      </c>
      <c r="R159" s="192">
        <f>Q159*H159</f>
        <v>0.0677787</v>
      </c>
      <c r="S159" s="192">
        <v>0</v>
      </c>
      <c r="T159" s="19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4" t="s">
        <v>225</v>
      </c>
      <c r="AT159" s="194" t="s">
        <v>222</v>
      </c>
      <c r="AU159" s="194" t="s">
        <v>77</v>
      </c>
      <c r="AY159" s="17" t="s">
        <v>121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7" t="s">
        <v>80</v>
      </c>
      <c r="BK159" s="195">
        <f>ROUND(I159*H159,2)</f>
        <v>0</v>
      </c>
      <c r="BL159" s="17" t="s">
        <v>191</v>
      </c>
      <c r="BM159" s="194" t="s">
        <v>257</v>
      </c>
    </row>
    <row r="160" spans="1:65" s="2" customFormat="1" ht="44.25" customHeight="1">
      <c r="A160" s="34"/>
      <c r="B160" s="35"/>
      <c r="C160" s="183" t="s">
        <v>258</v>
      </c>
      <c r="D160" s="183" t="s">
        <v>123</v>
      </c>
      <c r="E160" s="184" t="s">
        <v>259</v>
      </c>
      <c r="F160" s="185" t="s">
        <v>260</v>
      </c>
      <c r="G160" s="186" t="s">
        <v>126</v>
      </c>
      <c r="H160" s="187">
        <v>4</v>
      </c>
      <c r="I160" s="188"/>
      <c r="J160" s="189">
        <f>ROUND(I160*H160,2)</f>
        <v>0</v>
      </c>
      <c r="K160" s="185" t="s">
        <v>127</v>
      </c>
      <c r="L160" s="39"/>
      <c r="M160" s="190" t="s">
        <v>19</v>
      </c>
      <c r="N160" s="191" t="s">
        <v>43</v>
      </c>
      <c r="O160" s="64"/>
      <c r="P160" s="192">
        <f>O160*H160</f>
        <v>0</v>
      </c>
      <c r="Q160" s="192">
        <v>0.00015</v>
      </c>
      <c r="R160" s="192">
        <f>Q160*H160</f>
        <v>0.0006</v>
      </c>
      <c r="S160" s="192">
        <v>0</v>
      </c>
      <c r="T160" s="19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4" t="s">
        <v>191</v>
      </c>
      <c r="AT160" s="194" t="s">
        <v>123</v>
      </c>
      <c r="AU160" s="194" t="s">
        <v>77</v>
      </c>
      <c r="AY160" s="17" t="s">
        <v>121</v>
      </c>
      <c r="BE160" s="195">
        <f>IF(N160="základní",J160,0)</f>
        <v>0</v>
      </c>
      <c r="BF160" s="195">
        <f>IF(N160="snížená",J160,0)</f>
        <v>0</v>
      </c>
      <c r="BG160" s="195">
        <f>IF(N160="zákl. přenesená",J160,0)</f>
        <v>0</v>
      </c>
      <c r="BH160" s="195">
        <f>IF(N160="sníž. přenesená",J160,0)</f>
        <v>0</v>
      </c>
      <c r="BI160" s="195">
        <f>IF(N160="nulová",J160,0)</f>
        <v>0</v>
      </c>
      <c r="BJ160" s="17" t="s">
        <v>80</v>
      </c>
      <c r="BK160" s="195">
        <f>ROUND(I160*H160,2)</f>
        <v>0</v>
      </c>
      <c r="BL160" s="17" t="s">
        <v>191</v>
      </c>
      <c r="BM160" s="194" t="s">
        <v>261</v>
      </c>
    </row>
    <row r="161" spans="1:65" s="2" customFormat="1" ht="21.75" customHeight="1">
      <c r="A161" s="34"/>
      <c r="B161" s="35"/>
      <c r="C161" s="229" t="s">
        <v>262</v>
      </c>
      <c r="D161" s="229" t="s">
        <v>222</v>
      </c>
      <c r="E161" s="230" t="s">
        <v>247</v>
      </c>
      <c r="F161" s="231" t="s">
        <v>248</v>
      </c>
      <c r="G161" s="232" t="s">
        <v>126</v>
      </c>
      <c r="H161" s="233">
        <v>4.6</v>
      </c>
      <c r="I161" s="234"/>
      <c r="J161" s="235">
        <f>ROUND(I161*H161,2)</f>
        <v>0</v>
      </c>
      <c r="K161" s="231" t="s">
        <v>127</v>
      </c>
      <c r="L161" s="236"/>
      <c r="M161" s="237" t="s">
        <v>19</v>
      </c>
      <c r="N161" s="238" t="s">
        <v>43</v>
      </c>
      <c r="O161" s="64"/>
      <c r="P161" s="192">
        <f>O161*H161</f>
        <v>0</v>
      </c>
      <c r="Q161" s="192">
        <v>0.0019</v>
      </c>
      <c r="R161" s="192">
        <f>Q161*H161</f>
        <v>0.00874</v>
      </c>
      <c r="S161" s="192">
        <v>0</v>
      </c>
      <c r="T161" s="19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4" t="s">
        <v>225</v>
      </c>
      <c r="AT161" s="194" t="s">
        <v>222</v>
      </c>
      <c r="AU161" s="194" t="s">
        <v>77</v>
      </c>
      <c r="AY161" s="17" t="s">
        <v>121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7" t="s">
        <v>80</v>
      </c>
      <c r="BK161" s="195">
        <f>ROUND(I161*H161,2)</f>
        <v>0</v>
      </c>
      <c r="BL161" s="17" t="s">
        <v>191</v>
      </c>
      <c r="BM161" s="194" t="s">
        <v>263</v>
      </c>
    </row>
    <row r="162" spans="1:65" s="2" customFormat="1" ht="33" customHeight="1">
      <c r="A162" s="34"/>
      <c r="B162" s="35"/>
      <c r="C162" s="183" t="s">
        <v>264</v>
      </c>
      <c r="D162" s="183" t="s">
        <v>123</v>
      </c>
      <c r="E162" s="184" t="s">
        <v>265</v>
      </c>
      <c r="F162" s="185" t="s">
        <v>266</v>
      </c>
      <c r="G162" s="186" t="s">
        <v>213</v>
      </c>
      <c r="H162" s="187">
        <v>100</v>
      </c>
      <c r="I162" s="188"/>
      <c r="J162" s="189">
        <f>ROUND(I162*H162,2)</f>
        <v>0</v>
      </c>
      <c r="K162" s="185" t="s">
        <v>127</v>
      </c>
      <c r="L162" s="39"/>
      <c r="M162" s="190" t="s">
        <v>19</v>
      </c>
      <c r="N162" s="191" t="s">
        <v>43</v>
      </c>
      <c r="O162" s="64"/>
      <c r="P162" s="192">
        <f>O162*H162</f>
        <v>0</v>
      </c>
      <c r="Q162" s="192">
        <v>0.0002</v>
      </c>
      <c r="R162" s="192">
        <f>Q162*H162</f>
        <v>0.02</v>
      </c>
      <c r="S162" s="192">
        <v>0</v>
      </c>
      <c r="T162" s="19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4" t="s">
        <v>191</v>
      </c>
      <c r="AT162" s="194" t="s">
        <v>123</v>
      </c>
      <c r="AU162" s="194" t="s">
        <v>77</v>
      </c>
      <c r="AY162" s="17" t="s">
        <v>121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17" t="s">
        <v>80</v>
      </c>
      <c r="BK162" s="195">
        <f>ROUND(I162*H162,2)</f>
        <v>0</v>
      </c>
      <c r="BL162" s="17" t="s">
        <v>191</v>
      </c>
      <c r="BM162" s="194" t="s">
        <v>267</v>
      </c>
    </row>
    <row r="163" spans="2:51" s="14" customFormat="1" ht="11.25">
      <c r="B163" s="207"/>
      <c r="C163" s="208"/>
      <c r="D163" s="198" t="s">
        <v>130</v>
      </c>
      <c r="E163" s="209" t="s">
        <v>19</v>
      </c>
      <c r="F163" s="210" t="s">
        <v>268</v>
      </c>
      <c r="G163" s="208"/>
      <c r="H163" s="211">
        <v>100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130</v>
      </c>
      <c r="AU163" s="217" t="s">
        <v>77</v>
      </c>
      <c r="AV163" s="14" t="s">
        <v>77</v>
      </c>
      <c r="AW163" s="14" t="s">
        <v>33</v>
      </c>
      <c r="AX163" s="14" t="s">
        <v>80</v>
      </c>
      <c r="AY163" s="217" t="s">
        <v>121</v>
      </c>
    </row>
    <row r="164" spans="1:65" s="2" customFormat="1" ht="16.5" customHeight="1">
      <c r="A164" s="34"/>
      <c r="B164" s="35"/>
      <c r="C164" s="229" t="s">
        <v>269</v>
      </c>
      <c r="D164" s="229" t="s">
        <v>222</v>
      </c>
      <c r="E164" s="230" t="s">
        <v>270</v>
      </c>
      <c r="F164" s="231" t="s">
        <v>271</v>
      </c>
      <c r="G164" s="232" t="s">
        <v>126</v>
      </c>
      <c r="H164" s="233">
        <v>100</v>
      </c>
      <c r="I164" s="234"/>
      <c r="J164" s="235">
        <f>ROUND(I164*H164,2)</f>
        <v>0</v>
      </c>
      <c r="K164" s="231" t="s">
        <v>127</v>
      </c>
      <c r="L164" s="236"/>
      <c r="M164" s="237" t="s">
        <v>19</v>
      </c>
      <c r="N164" s="238" t="s">
        <v>43</v>
      </c>
      <c r="O164" s="64"/>
      <c r="P164" s="192">
        <f>O164*H164</f>
        <v>0</v>
      </c>
      <c r="Q164" s="192">
        <v>0.00132</v>
      </c>
      <c r="R164" s="192">
        <f>Q164*H164</f>
        <v>0.132</v>
      </c>
      <c r="S164" s="192">
        <v>0</v>
      </c>
      <c r="T164" s="193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4" t="s">
        <v>225</v>
      </c>
      <c r="AT164" s="194" t="s">
        <v>222</v>
      </c>
      <c r="AU164" s="194" t="s">
        <v>77</v>
      </c>
      <c r="AY164" s="17" t="s">
        <v>121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17" t="s">
        <v>80</v>
      </c>
      <c r="BK164" s="195">
        <f>ROUND(I164*H164,2)</f>
        <v>0</v>
      </c>
      <c r="BL164" s="17" t="s">
        <v>191</v>
      </c>
      <c r="BM164" s="194" t="s">
        <v>272</v>
      </c>
    </row>
    <row r="165" spans="2:51" s="14" customFormat="1" ht="11.25">
      <c r="B165" s="207"/>
      <c r="C165" s="208"/>
      <c r="D165" s="198" t="s">
        <v>130</v>
      </c>
      <c r="E165" s="209" t="s">
        <v>19</v>
      </c>
      <c r="F165" s="210" t="s">
        <v>268</v>
      </c>
      <c r="G165" s="208"/>
      <c r="H165" s="211">
        <v>100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130</v>
      </c>
      <c r="AU165" s="217" t="s">
        <v>77</v>
      </c>
      <c r="AV165" s="14" t="s">
        <v>77</v>
      </c>
      <c r="AW165" s="14" t="s">
        <v>33</v>
      </c>
      <c r="AX165" s="14" t="s">
        <v>80</v>
      </c>
      <c r="AY165" s="217" t="s">
        <v>121</v>
      </c>
    </row>
    <row r="166" spans="1:65" s="2" customFormat="1" ht="44.25" customHeight="1">
      <c r="A166" s="34"/>
      <c r="B166" s="35"/>
      <c r="C166" s="183" t="s">
        <v>273</v>
      </c>
      <c r="D166" s="183" t="s">
        <v>123</v>
      </c>
      <c r="E166" s="184" t="s">
        <v>274</v>
      </c>
      <c r="F166" s="185" t="s">
        <v>275</v>
      </c>
      <c r="G166" s="186" t="s">
        <v>155</v>
      </c>
      <c r="H166" s="187">
        <v>6.695</v>
      </c>
      <c r="I166" s="188"/>
      <c r="J166" s="189">
        <f>ROUND(I166*H166,2)</f>
        <v>0</v>
      </c>
      <c r="K166" s="185" t="s">
        <v>127</v>
      </c>
      <c r="L166" s="39"/>
      <c r="M166" s="190" t="s">
        <v>19</v>
      </c>
      <c r="N166" s="191" t="s">
        <v>43</v>
      </c>
      <c r="O166" s="64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4" t="s">
        <v>191</v>
      </c>
      <c r="AT166" s="194" t="s">
        <v>123</v>
      </c>
      <c r="AU166" s="194" t="s">
        <v>77</v>
      </c>
      <c r="AY166" s="17" t="s">
        <v>121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17" t="s">
        <v>80</v>
      </c>
      <c r="BK166" s="195">
        <f>ROUND(I166*H166,2)</f>
        <v>0</v>
      </c>
      <c r="BL166" s="17" t="s">
        <v>191</v>
      </c>
      <c r="BM166" s="194" t="s">
        <v>276</v>
      </c>
    </row>
    <row r="167" spans="2:63" s="12" customFormat="1" ht="22.9" customHeight="1">
      <c r="B167" s="167"/>
      <c r="C167" s="168"/>
      <c r="D167" s="169" t="s">
        <v>71</v>
      </c>
      <c r="E167" s="181" t="s">
        <v>277</v>
      </c>
      <c r="F167" s="181" t="s">
        <v>278</v>
      </c>
      <c r="G167" s="168"/>
      <c r="H167" s="168"/>
      <c r="I167" s="171"/>
      <c r="J167" s="182">
        <f>BK167</f>
        <v>0</v>
      </c>
      <c r="K167" s="168"/>
      <c r="L167" s="173"/>
      <c r="M167" s="174"/>
      <c r="N167" s="175"/>
      <c r="O167" s="175"/>
      <c r="P167" s="176">
        <f>SUM(P168:P177)</f>
        <v>0</v>
      </c>
      <c r="Q167" s="175"/>
      <c r="R167" s="176">
        <f>SUM(R168:R177)</f>
        <v>3.5084</v>
      </c>
      <c r="S167" s="175"/>
      <c r="T167" s="177">
        <f>SUM(T168:T177)</f>
        <v>11.76</v>
      </c>
      <c r="AR167" s="178" t="s">
        <v>77</v>
      </c>
      <c r="AT167" s="179" t="s">
        <v>71</v>
      </c>
      <c r="AU167" s="179" t="s">
        <v>80</v>
      </c>
      <c r="AY167" s="178" t="s">
        <v>121</v>
      </c>
      <c r="BK167" s="180">
        <f>SUM(BK168:BK177)</f>
        <v>0</v>
      </c>
    </row>
    <row r="168" spans="1:65" s="2" customFormat="1" ht="44.25" customHeight="1">
      <c r="A168" s="34"/>
      <c r="B168" s="35"/>
      <c r="C168" s="183" t="s">
        <v>225</v>
      </c>
      <c r="D168" s="183" t="s">
        <v>123</v>
      </c>
      <c r="E168" s="184" t="s">
        <v>279</v>
      </c>
      <c r="F168" s="185" t="s">
        <v>280</v>
      </c>
      <c r="G168" s="186" t="s">
        <v>126</v>
      </c>
      <c r="H168" s="187">
        <v>490</v>
      </c>
      <c r="I168" s="188"/>
      <c r="J168" s="189">
        <f>ROUND(I168*H168,2)</f>
        <v>0</v>
      </c>
      <c r="K168" s="185" t="s">
        <v>127</v>
      </c>
      <c r="L168" s="39"/>
      <c r="M168" s="190" t="s">
        <v>19</v>
      </c>
      <c r="N168" s="191" t="s">
        <v>43</v>
      </c>
      <c r="O168" s="64"/>
      <c r="P168" s="192">
        <f>O168*H168</f>
        <v>0</v>
      </c>
      <c r="Q168" s="192">
        <v>0</v>
      </c>
      <c r="R168" s="192">
        <f>Q168*H168</f>
        <v>0</v>
      </c>
      <c r="S168" s="192">
        <v>0.024</v>
      </c>
      <c r="T168" s="193">
        <f>S168*H168</f>
        <v>11.76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4" t="s">
        <v>128</v>
      </c>
      <c r="AT168" s="194" t="s">
        <v>123</v>
      </c>
      <c r="AU168" s="194" t="s">
        <v>77</v>
      </c>
      <c r="AY168" s="17" t="s">
        <v>121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17" t="s">
        <v>80</v>
      </c>
      <c r="BK168" s="195">
        <f>ROUND(I168*H168,2)</f>
        <v>0</v>
      </c>
      <c r="BL168" s="17" t="s">
        <v>128</v>
      </c>
      <c r="BM168" s="194" t="s">
        <v>281</v>
      </c>
    </row>
    <row r="169" spans="2:51" s="13" customFormat="1" ht="11.25">
      <c r="B169" s="196"/>
      <c r="C169" s="197"/>
      <c r="D169" s="198" t="s">
        <v>130</v>
      </c>
      <c r="E169" s="199" t="s">
        <v>19</v>
      </c>
      <c r="F169" s="200" t="s">
        <v>220</v>
      </c>
      <c r="G169" s="197"/>
      <c r="H169" s="199" t="s">
        <v>19</v>
      </c>
      <c r="I169" s="201"/>
      <c r="J169" s="197"/>
      <c r="K169" s="197"/>
      <c r="L169" s="202"/>
      <c r="M169" s="203"/>
      <c r="N169" s="204"/>
      <c r="O169" s="204"/>
      <c r="P169" s="204"/>
      <c r="Q169" s="204"/>
      <c r="R169" s="204"/>
      <c r="S169" s="204"/>
      <c r="T169" s="205"/>
      <c r="AT169" s="206" t="s">
        <v>130</v>
      </c>
      <c r="AU169" s="206" t="s">
        <v>77</v>
      </c>
      <c r="AV169" s="13" t="s">
        <v>80</v>
      </c>
      <c r="AW169" s="13" t="s">
        <v>33</v>
      </c>
      <c r="AX169" s="13" t="s">
        <v>72</v>
      </c>
      <c r="AY169" s="206" t="s">
        <v>121</v>
      </c>
    </row>
    <row r="170" spans="2:51" s="14" customFormat="1" ht="11.25">
      <c r="B170" s="207"/>
      <c r="C170" s="208"/>
      <c r="D170" s="198" t="s">
        <v>130</v>
      </c>
      <c r="E170" s="209" t="s">
        <v>19</v>
      </c>
      <c r="F170" s="210" t="s">
        <v>196</v>
      </c>
      <c r="G170" s="208"/>
      <c r="H170" s="211">
        <v>490</v>
      </c>
      <c r="I170" s="212"/>
      <c r="J170" s="208"/>
      <c r="K170" s="208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130</v>
      </c>
      <c r="AU170" s="217" t="s">
        <v>77</v>
      </c>
      <c r="AV170" s="14" t="s">
        <v>77</v>
      </c>
      <c r="AW170" s="14" t="s">
        <v>33</v>
      </c>
      <c r="AX170" s="14" t="s">
        <v>80</v>
      </c>
      <c r="AY170" s="217" t="s">
        <v>121</v>
      </c>
    </row>
    <row r="171" spans="1:65" s="2" customFormat="1" ht="21.75" customHeight="1">
      <c r="A171" s="34"/>
      <c r="B171" s="35"/>
      <c r="C171" s="183" t="s">
        <v>282</v>
      </c>
      <c r="D171" s="183" t="s">
        <v>123</v>
      </c>
      <c r="E171" s="184" t="s">
        <v>283</v>
      </c>
      <c r="F171" s="185" t="s">
        <v>284</v>
      </c>
      <c r="G171" s="186" t="s">
        <v>126</v>
      </c>
      <c r="H171" s="187">
        <v>490</v>
      </c>
      <c r="I171" s="188"/>
      <c r="J171" s="189">
        <f>ROUND(I171*H171,2)</f>
        <v>0</v>
      </c>
      <c r="K171" s="185" t="s">
        <v>127</v>
      </c>
      <c r="L171" s="39"/>
      <c r="M171" s="190" t="s">
        <v>19</v>
      </c>
      <c r="N171" s="191" t="s">
        <v>43</v>
      </c>
      <c r="O171" s="64"/>
      <c r="P171" s="192">
        <f>O171*H171</f>
        <v>0</v>
      </c>
      <c r="Q171" s="192">
        <v>0.00116</v>
      </c>
      <c r="R171" s="192">
        <f>Q171*H171</f>
        <v>0.5684</v>
      </c>
      <c r="S171" s="192">
        <v>0</v>
      </c>
      <c r="T171" s="193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4" t="s">
        <v>191</v>
      </c>
      <c r="AT171" s="194" t="s">
        <v>123</v>
      </c>
      <c r="AU171" s="194" t="s">
        <v>77</v>
      </c>
      <c r="AY171" s="17" t="s">
        <v>121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7" t="s">
        <v>80</v>
      </c>
      <c r="BK171" s="195">
        <f>ROUND(I171*H171,2)</f>
        <v>0</v>
      </c>
      <c r="BL171" s="17" t="s">
        <v>191</v>
      </c>
      <c r="BM171" s="194" t="s">
        <v>285</v>
      </c>
    </row>
    <row r="172" spans="2:51" s="13" customFormat="1" ht="11.25">
      <c r="B172" s="196"/>
      <c r="C172" s="197"/>
      <c r="D172" s="198" t="s">
        <v>130</v>
      </c>
      <c r="E172" s="199" t="s">
        <v>19</v>
      </c>
      <c r="F172" s="200" t="s">
        <v>220</v>
      </c>
      <c r="G172" s="197"/>
      <c r="H172" s="199" t="s">
        <v>19</v>
      </c>
      <c r="I172" s="201"/>
      <c r="J172" s="197"/>
      <c r="K172" s="197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130</v>
      </c>
      <c r="AU172" s="206" t="s">
        <v>77</v>
      </c>
      <c r="AV172" s="13" t="s">
        <v>80</v>
      </c>
      <c r="AW172" s="13" t="s">
        <v>33</v>
      </c>
      <c r="AX172" s="13" t="s">
        <v>72</v>
      </c>
      <c r="AY172" s="206" t="s">
        <v>121</v>
      </c>
    </row>
    <row r="173" spans="2:51" s="14" customFormat="1" ht="11.25">
      <c r="B173" s="207"/>
      <c r="C173" s="208"/>
      <c r="D173" s="198" t="s">
        <v>130</v>
      </c>
      <c r="E173" s="209" t="s">
        <v>19</v>
      </c>
      <c r="F173" s="210" t="s">
        <v>196</v>
      </c>
      <c r="G173" s="208"/>
      <c r="H173" s="211">
        <v>490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130</v>
      </c>
      <c r="AU173" s="217" t="s">
        <v>77</v>
      </c>
      <c r="AV173" s="14" t="s">
        <v>77</v>
      </c>
      <c r="AW173" s="14" t="s">
        <v>33</v>
      </c>
      <c r="AX173" s="14" t="s">
        <v>80</v>
      </c>
      <c r="AY173" s="217" t="s">
        <v>121</v>
      </c>
    </row>
    <row r="174" spans="1:65" s="2" customFormat="1" ht="16.5" customHeight="1">
      <c r="A174" s="34"/>
      <c r="B174" s="35"/>
      <c r="C174" s="229" t="s">
        <v>286</v>
      </c>
      <c r="D174" s="229" t="s">
        <v>222</v>
      </c>
      <c r="E174" s="230" t="s">
        <v>287</v>
      </c>
      <c r="F174" s="231" t="s">
        <v>288</v>
      </c>
      <c r="G174" s="232" t="s">
        <v>136</v>
      </c>
      <c r="H174" s="233">
        <v>147</v>
      </c>
      <c r="I174" s="234"/>
      <c r="J174" s="235">
        <f>ROUND(I174*H174,2)</f>
        <v>0</v>
      </c>
      <c r="K174" s="231" t="s">
        <v>127</v>
      </c>
      <c r="L174" s="236"/>
      <c r="M174" s="237" t="s">
        <v>19</v>
      </c>
      <c r="N174" s="238" t="s">
        <v>43</v>
      </c>
      <c r="O174" s="64"/>
      <c r="P174" s="192">
        <f>O174*H174</f>
        <v>0</v>
      </c>
      <c r="Q174" s="192">
        <v>0.02</v>
      </c>
      <c r="R174" s="192">
        <f>Q174*H174</f>
        <v>2.94</v>
      </c>
      <c r="S174" s="192">
        <v>0</v>
      </c>
      <c r="T174" s="19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4" t="s">
        <v>225</v>
      </c>
      <c r="AT174" s="194" t="s">
        <v>222</v>
      </c>
      <c r="AU174" s="194" t="s">
        <v>77</v>
      </c>
      <c r="AY174" s="17" t="s">
        <v>121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17" t="s">
        <v>80</v>
      </c>
      <c r="BK174" s="195">
        <f>ROUND(I174*H174,2)</f>
        <v>0</v>
      </c>
      <c r="BL174" s="17" t="s">
        <v>191</v>
      </c>
      <c r="BM174" s="194" t="s">
        <v>289</v>
      </c>
    </row>
    <row r="175" spans="2:51" s="13" customFormat="1" ht="11.25">
      <c r="B175" s="196"/>
      <c r="C175" s="197"/>
      <c r="D175" s="198" t="s">
        <v>130</v>
      </c>
      <c r="E175" s="199" t="s">
        <v>19</v>
      </c>
      <c r="F175" s="200" t="s">
        <v>290</v>
      </c>
      <c r="G175" s="197"/>
      <c r="H175" s="199" t="s">
        <v>19</v>
      </c>
      <c r="I175" s="201"/>
      <c r="J175" s="197"/>
      <c r="K175" s="197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130</v>
      </c>
      <c r="AU175" s="206" t="s">
        <v>77</v>
      </c>
      <c r="AV175" s="13" t="s">
        <v>80</v>
      </c>
      <c r="AW175" s="13" t="s">
        <v>33</v>
      </c>
      <c r="AX175" s="13" t="s">
        <v>72</v>
      </c>
      <c r="AY175" s="206" t="s">
        <v>121</v>
      </c>
    </row>
    <row r="176" spans="2:51" s="14" customFormat="1" ht="11.25">
      <c r="B176" s="207"/>
      <c r="C176" s="208"/>
      <c r="D176" s="198" t="s">
        <v>130</v>
      </c>
      <c r="E176" s="209" t="s">
        <v>19</v>
      </c>
      <c r="F176" s="210" t="s">
        <v>291</v>
      </c>
      <c r="G176" s="208"/>
      <c r="H176" s="211">
        <v>147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130</v>
      </c>
      <c r="AU176" s="217" t="s">
        <v>77</v>
      </c>
      <c r="AV176" s="14" t="s">
        <v>77</v>
      </c>
      <c r="AW176" s="14" t="s">
        <v>33</v>
      </c>
      <c r="AX176" s="14" t="s">
        <v>80</v>
      </c>
      <c r="AY176" s="217" t="s">
        <v>121</v>
      </c>
    </row>
    <row r="177" spans="1:65" s="2" customFormat="1" ht="33" customHeight="1">
      <c r="A177" s="34"/>
      <c r="B177" s="35"/>
      <c r="C177" s="183" t="s">
        <v>292</v>
      </c>
      <c r="D177" s="183" t="s">
        <v>123</v>
      </c>
      <c r="E177" s="184" t="s">
        <v>293</v>
      </c>
      <c r="F177" s="185" t="s">
        <v>294</v>
      </c>
      <c r="G177" s="186" t="s">
        <v>155</v>
      </c>
      <c r="H177" s="187">
        <v>3.508</v>
      </c>
      <c r="I177" s="188"/>
      <c r="J177" s="189">
        <f>ROUND(I177*H177,2)</f>
        <v>0</v>
      </c>
      <c r="K177" s="185" t="s">
        <v>127</v>
      </c>
      <c r="L177" s="39"/>
      <c r="M177" s="190" t="s">
        <v>19</v>
      </c>
      <c r="N177" s="191" t="s">
        <v>43</v>
      </c>
      <c r="O177" s="64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4" t="s">
        <v>191</v>
      </c>
      <c r="AT177" s="194" t="s">
        <v>123</v>
      </c>
      <c r="AU177" s="194" t="s">
        <v>77</v>
      </c>
      <c r="AY177" s="17" t="s">
        <v>121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17" t="s">
        <v>80</v>
      </c>
      <c r="BK177" s="195">
        <f>ROUND(I177*H177,2)</f>
        <v>0</v>
      </c>
      <c r="BL177" s="17" t="s">
        <v>191</v>
      </c>
      <c r="BM177" s="194" t="s">
        <v>295</v>
      </c>
    </row>
    <row r="178" spans="2:63" s="12" customFormat="1" ht="22.9" customHeight="1">
      <c r="B178" s="167"/>
      <c r="C178" s="168"/>
      <c r="D178" s="169" t="s">
        <v>71</v>
      </c>
      <c r="E178" s="181" t="s">
        <v>296</v>
      </c>
      <c r="F178" s="181" t="s">
        <v>297</v>
      </c>
      <c r="G178" s="168"/>
      <c r="H178" s="168"/>
      <c r="I178" s="171"/>
      <c r="J178" s="182">
        <f>BK178</f>
        <v>0</v>
      </c>
      <c r="K178" s="168"/>
      <c r="L178" s="173"/>
      <c r="M178" s="174"/>
      <c r="N178" s="175"/>
      <c r="O178" s="175"/>
      <c r="P178" s="176">
        <f>SUM(P179:P184)</f>
        <v>0</v>
      </c>
      <c r="Q178" s="175"/>
      <c r="R178" s="176">
        <f>SUM(R179:R184)</f>
        <v>0.017159999999999998</v>
      </c>
      <c r="S178" s="175"/>
      <c r="T178" s="177">
        <f>SUM(T179:T184)</f>
        <v>0.3678</v>
      </c>
      <c r="AR178" s="178" t="s">
        <v>77</v>
      </c>
      <c r="AT178" s="179" t="s">
        <v>71</v>
      </c>
      <c r="AU178" s="179" t="s">
        <v>80</v>
      </c>
      <c r="AY178" s="178" t="s">
        <v>121</v>
      </c>
      <c r="BK178" s="180">
        <f>SUM(BK179:BK184)</f>
        <v>0</v>
      </c>
    </row>
    <row r="179" spans="1:65" s="2" customFormat="1" ht="21.75" customHeight="1">
      <c r="A179" s="34"/>
      <c r="B179" s="35"/>
      <c r="C179" s="183" t="s">
        <v>298</v>
      </c>
      <c r="D179" s="183" t="s">
        <v>123</v>
      </c>
      <c r="E179" s="184" t="s">
        <v>299</v>
      </c>
      <c r="F179" s="185" t="s">
        <v>300</v>
      </c>
      <c r="G179" s="186" t="s">
        <v>213</v>
      </c>
      <c r="H179" s="187">
        <v>12</v>
      </c>
      <c r="I179" s="188"/>
      <c r="J179" s="189">
        <f>ROUND(I179*H179,2)</f>
        <v>0</v>
      </c>
      <c r="K179" s="185" t="s">
        <v>127</v>
      </c>
      <c r="L179" s="39"/>
      <c r="M179" s="190" t="s">
        <v>19</v>
      </c>
      <c r="N179" s="191" t="s">
        <v>43</v>
      </c>
      <c r="O179" s="64"/>
      <c r="P179" s="192">
        <f>O179*H179</f>
        <v>0</v>
      </c>
      <c r="Q179" s="192">
        <v>0</v>
      </c>
      <c r="R179" s="192">
        <f>Q179*H179</f>
        <v>0</v>
      </c>
      <c r="S179" s="192">
        <v>0.03065</v>
      </c>
      <c r="T179" s="193">
        <f>S179*H179</f>
        <v>0.3678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4" t="s">
        <v>191</v>
      </c>
      <c r="AT179" s="194" t="s">
        <v>123</v>
      </c>
      <c r="AU179" s="194" t="s">
        <v>77</v>
      </c>
      <c r="AY179" s="17" t="s">
        <v>121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17" t="s">
        <v>80</v>
      </c>
      <c r="BK179" s="195">
        <f>ROUND(I179*H179,2)</f>
        <v>0</v>
      </c>
      <c r="BL179" s="17" t="s">
        <v>191</v>
      </c>
      <c r="BM179" s="194" t="s">
        <v>301</v>
      </c>
    </row>
    <row r="180" spans="2:51" s="13" customFormat="1" ht="11.25">
      <c r="B180" s="196"/>
      <c r="C180" s="197"/>
      <c r="D180" s="198" t="s">
        <v>130</v>
      </c>
      <c r="E180" s="199" t="s">
        <v>19</v>
      </c>
      <c r="F180" s="200" t="s">
        <v>302</v>
      </c>
      <c r="G180" s="197"/>
      <c r="H180" s="199" t="s">
        <v>19</v>
      </c>
      <c r="I180" s="201"/>
      <c r="J180" s="197"/>
      <c r="K180" s="197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130</v>
      </c>
      <c r="AU180" s="206" t="s">
        <v>77</v>
      </c>
      <c r="AV180" s="13" t="s">
        <v>80</v>
      </c>
      <c r="AW180" s="13" t="s">
        <v>33</v>
      </c>
      <c r="AX180" s="13" t="s">
        <v>72</v>
      </c>
      <c r="AY180" s="206" t="s">
        <v>121</v>
      </c>
    </row>
    <row r="181" spans="2:51" s="14" customFormat="1" ht="11.25">
      <c r="B181" s="207"/>
      <c r="C181" s="208"/>
      <c r="D181" s="198" t="s">
        <v>130</v>
      </c>
      <c r="E181" s="209" t="s">
        <v>19</v>
      </c>
      <c r="F181" s="210" t="s">
        <v>188</v>
      </c>
      <c r="G181" s="208"/>
      <c r="H181" s="211">
        <v>12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130</v>
      </c>
      <c r="AU181" s="217" t="s">
        <v>77</v>
      </c>
      <c r="AV181" s="14" t="s">
        <v>77</v>
      </c>
      <c r="AW181" s="14" t="s">
        <v>33</v>
      </c>
      <c r="AX181" s="14" t="s">
        <v>80</v>
      </c>
      <c r="AY181" s="217" t="s">
        <v>121</v>
      </c>
    </row>
    <row r="182" spans="1:65" s="2" customFormat="1" ht="21.75" customHeight="1">
      <c r="A182" s="34"/>
      <c r="B182" s="35"/>
      <c r="C182" s="183" t="s">
        <v>303</v>
      </c>
      <c r="D182" s="183" t="s">
        <v>123</v>
      </c>
      <c r="E182" s="184" t="s">
        <v>304</v>
      </c>
      <c r="F182" s="185" t="s">
        <v>305</v>
      </c>
      <c r="G182" s="186" t="s">
        <v>209</v>
      </c>
      <c r="H182" s="187">
        <v>4</v>
      </c>
      <c r="I182" s="188"/>
      <c r="J182" s="189">
        <f>ROUND(I182*H182,2)</f>
        <v>0</v>
      </c>
      <c r="K182" s="185" t="s">
        <v>127</v>
      </c>
      <c r="L182" s="39"/>
      <c r="M182" s="190" t="s">
        <v>19</v>
      </c>
      <c r="N182" s="191" t="s">
        <v>43</v>
      </c>
      <c r="O182" s="64"/>
      <c r="P182" s="192">
        <f>O182*H182</f>
        <v>0</v>
      </c>
      <c r="Q182" s="192">
        <v>0.00342</v>
      </c>
      <c r="R182" s="192">
        <f>Q182*H182</f>
        <v>0.01368</v>
      </c>
      <c r="S182" s="192">
        <v>0</v>
      </c>
      <c r="T182" s="193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4" t="s">
        <v>191</v>
      </c>
      <c r="AT182" s="194" t="s">
        <v>123</v>
      </c>
      <c r="AU182" s="194" t="s">
        <v>77</v>
      </c>
      <c r="AY182" s="17" t="s">
        <v>121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7" t="s">
        <v>80</v>
      </c>
      <c r="BK182" s="195">
        <f>ROUND(I182*H182,2)</f>
        <v>0</v>
      </c>
      <c r="BL182" s="17" t="s">
        <v>191</v>
      </c>
      <c r="BM182" s="194" t="s">
        <v>306</v>
      </c>
    </row>
    <row r="183" spans="1:65" s="2" customFormat="1" ht="16.5" customHeight="1">
      <c r="A183" s="34"/>
      <c r="B183" s="35"/>
      <c r="C183" s="183" t="s">
        <v>307</v>
      </c>
      <c r="D183" s="183" t="s">
        <v>123</v>
      </c>
      <c r="E183" s="184" t="s">
        <v>308</v>
      </c>
      <c r="F183" s="185" t="s">
        <v>309</v>
      </c>
      <c r="G183" s="186" t="s">
        <v>209</v>
      </c>
      <c r="H183" s="187">
        <v>12</v>
      </c>
      <c r="I183" s="188"/>
      <c r="J183" s="189">
        <f>ROUND(I183*H183,2)</f>
        <v>0</v>
      </c>
      <c r="K183" s="185" t="s">
        <v>127</v>
      </c>
      <c r="L183" s="39"/>
      <c r="M183" s="190" t="s">
        <v>19</v>
      </c>
      <c r="N183" s="191" t="s">
        <v>43</v>
      </c>
      <c r="O183" s="64"/>
      <c r="P183" s="192">
        <f>O183*H183</f>
        <v>0</v>
      </c>
      <c r="Q183" s="192">
        <v>0.00029</v>
      </c>
      <c r="R183" s="192">
        <f>Q183*H183</f>
        <v>0.00348</v>
      </c>
      <c r="S183" s="192">
        <v>0</v>
      </c>
      <c r="T183" s="193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4" t="s">
        <v>191</v>
      </c>
      <c r="AT183" s="194" t="s">
        <v>123</v>
      </c>
      <c r="AU183" s="194" t="s">
        <v>77</v>
      </c>
      <c r="AY183" s="17" t="s">
        <v>121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17" t="s">
        <v>80</v>
      </c>
      <c r="BK183" s="195">
        <f>ROUND(I183*H183,2)</f>
        <v>0</v>
      </c>
      <c r="BL183" s="17" t="s">
        <v>191</v>
      </c>
      <c r="BM183" s="194" t="s">
        <v>310</v>
      </c>
    </row>
    <row r="184" spans="1:65" s="2" customFormat="1" ht="44.25" customHeight="1">
      <c r="A184" s="34"/>
      <c r="B184" s="35"/>
      <c r="C184" s="183" t="s">
        <v>311</v>
      </c>
      <c r="D184" s="183" t="s">
        <v>123</v>
      </c>
      <c r="E184" s="184" t="s">
        <v>312</v>
      </c>
      <c r="F184" s="185" t="s">
        <v>313</v>
      </c>
      <c r="G184" s="186" t="s">
        <v>155</v>
      </c>
      <c r="H184" s="187">
        <v>0.017</v>
      </c>
      <c r="I184" s="188"/>
      <c r="J184" s="189">
        <f>ROUND(I184*H184,2)</f>
        <v>0</v>
      </c>
      <c r="K184" s="185" t="s">
        <v>127</v>
      </c>
      <c r="L184" s="39"/>
      <c r="M184" s="190" t="s">
        <v>19</v>
      </c>
      <c r="N184" s="191" t="s">
        <v>43</v>
      </c>
      <c r="O184" s="64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4" t="s">
        <v>191</v>
      </c>
      <c r="AT184" s="194" t="s">
        <v>123</v>
      </c>
      <c r="AU184" s="194" t="s">
        <v>77</v>
      </c>
      <c r="AY184" s="17" t="s">
        <v>121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17" t="s">
        <v>80</v>
      </c>
      <c r="BK184" s="195">
        <f>ROUND(I184*H184,2)</f>
        <v>0</v>
      </c>
      <c r="BL184" s="17" t="s">
        <v>191</v>
      </c>
      <c r="BM184" s="194" t="s">
        <v>314</v>
      </c>
    </row>
    <row r="185" spans="2:63" s="12" customFormat="1" ht="22.9" customHeight="1">
      <c r="B185" s="167"/>
      <c r="C185" s="168"/>
      <c r="D185" s="169" t="s">
        <v>71</v>
      </c>
      <c r="E185" s="181" t="s">
        <v>315</v>
      </c>
      <c r="F185" s="181" t="s">
        <v>316</v>
      </c>
      <c r="G185" s="168"/>
      <c r="H185" s="168"/>
      <c r="I185" s="171"/>
      <c r="J185" s="182">
        <f>BK185</f>
        <v>0</v>
      </c>
      <c r="K185" s="168"/>
      <c r="L185" s="173"/>
      <c r="M185" s="174"/>
      <c r="N185" s="175"/>
      <c r="O185" s="175"/>
      <c r="P185" s="176">
        <f>SUM(P186:P198)</f>
        <v>0</v>
      </c>
      <c r="Q185" s="175"/>
      <c r="R185" s="176">
        <f>SUM(R186:R198)</f>
        <v>0.16674100000000003</v>
      </c>
      <c r="S185" s="175"/>
      <c r="T185" s="177">
        <f>SUM(T186:T198)</f>
        <v>0.17664999999999997</v>
      </c>
      <c r="AR185" s="178" t="s">
        <v>77</v>
      </c>
      <c r="AT185" s="179" t="s">
        <v>71</v>
      </c>
      <c r="AU185" s="179" t="s">
        <v>80</v>
      </c>
      <c r="AY185" s="178" t="s">
        <v>121</v>
      </c>
      <c r="BK185" s="180">
        <f>SUM(BK186:BK198)</f>
        <v>0</v>
      </c>
    </row>
    <row r="186" spans="1:65" s="2" customFormat="1" ht="21.75" customHeight="1">
      <c r="A186" s="34"/>
      <c r="B186" s="35"/>
      <c r="C186" s="183" t="s">
        <v>317</v>
      </c>
      <c r="D186" s="183" t="s">
        <v>123</v>
      </c>
      <c r="E186" s="184" t="s">
        <v>318</v>
      </c>
      <c r="F186" s="185" t="s">
        <v>319</v>
      </c>
      <c r="G186" s="186" t="s">
        <v>213</v>
      </c>
      <c r="H186" s="187">
        <v>225</v>
      </c>
      <c r="I186" s="188"/>
      <c r="J186" s="189">
        <f>ROUND(I186*H186,2)</f>
        <v>0</v>
      </c>
      <c r="K186" s="185" t="s">
        <v>127</v>
      </c>
      <c r="L186" s="39"/>
      <c r="M186" s="190" t="s">
        <v>19</v>
      </c>
      <c r="N186" s="191" t="s">
        <v>43</v>
      </c>
      <c r="O186" s="64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4" t="s">
        <v>191</v>
      </c>
      <c r="AT186" s="194" t="s">
        <v>123</v>
      </c>
      <c r="AU186" s="194" t="s">
        <v>77</v>
      </c>
      <c r="AY186" s="17" t="s">
        <v>121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17" t="s">
        <v>80</v>
      </c>
      <c r="BK186" s="195">
        <f>ROUND(I186*H186,2)</f>
        <v>0</v>
      </c>
      <c r="BL186" s="17" t="s">
        <v>191</v>
      </c>
      <c r="BM186" s="194" t="s">
        <v>320</v>
      </c>
    </row>
    <row r="187" spans="2:51" s="14" customFormat="1" ht="11.25">
      <c r="B187" s="207"/>
      <c r="C187" s="208"/>
      <c r="D187" s="198" t="s">
        <v>130</v>
      </c>
      <c r="E187" s="209" t="s">
        <v>19</v>
      </c>
      <c r="F187" s="210" t="s">
        <v>321</v>
      </c>
      <c r="G187" s="208"/>
      <c r="H187" s="211">
        <v>225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130</v>
      </c>
      <c r="AU187" s="217" t="s">
        <v>77</v>
      </c>
      <c r="AV187" s="14" t="s">
        <v>77</v>
      </c>
      <c r="AW187" s="14" t="s">
        <v>33</v>
      </c>
      <c r="AX187" s="14" t="s">
        <v>80</v>
      </c>
      <c r="AY187" s="217" t="s">
        <v>121</v>
      </c>
    </row>
    <row r="188" spans="1:65" s="2" customFormat="1" ht="16.5" customHeight="1">
      <c r="A188" s="34"/>
      <c r="B188" s="35"/>
      <c r="C188" s="229" t="s">
        <v>322</v>
      </c>
      <c r="D188" s="229" t="s">
        <v>222</v>
      </c>
      <c r="E188" s="230" t="s">
        <v>323</v>
      </c>
      <c r="F188" s="231" t="s">
        <v>324</v>
      </c>
      <c r="G188" s="232" t="s">
        <v>325</v>
      </c>
      <c r="H188" s="233">
        <v>105.341</v>
      </c>
      <c r="I188" s="234"/>
      <c r="J188" s="235">
        <f>ROUND(I188*H188,2)</f>
        <v>0</v>
      </c>
      <c r="K188" s="231" t="s">
        <v>127</v>
      </c>
      <c r="L188" s="236"/>
      <c r="M188" s="237" t="s">
        <v>19</v>
      </c>
      <c r="N188" s="238" t="s">
        <v>43</v>
      </c>
      <c r="O188" s="64"/>
      <c r="P188" s="192">
        <f>O188*H188</f>
        <v>0</v>
      </c>
      <c r="Q188" s="192">
        <v>0.001</v>
      </c>
      <c r="R188" s="192">
        <f>Q188*H188</f>
        <v>0.10534099999999999</v>
      </c>
      <c r="S188" s="192">
        <v>0</v>
      </c>
      <c r="T188" s="193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4" t="s">
        <v>225</v>
      </c>
      <c r="AT188" s="194" t="s">
        <v>222</v>
      </c>
      <c r="AU188" s="194" t="s">
        <v>77</v>
      </c>
      <c r="AY188" s="17" t="s">
        <v>121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17" t="s">
        <v>80</v>
      </c>
      <c r="BK188" s="195">
        <f>ROUND(I188*H188,2)</f>
        <v>0</v>
      </c>
      <c r="BL188" s="17" t="s">
        <v>191</v>
      </c>
      <c r="BM188" s="194" t="s">
        <v>326</v>
      </c>
    </row>
    <row r="189" spans="1:65" s="2" customFormat="1" ht="16.5" customHeight="1">
      <c r="A189" s="34"/>
      <c r="B189" s="35"/>
      <c r="C189" s="183" t="s">
        <v>327</v>
      </c>
      <c r="D189" s="183" t="s">
        <v>123</v>
      </c>
      <c r="E189" s="184" t="s">
        <v>328</v>
      </c>
      <c r="F189" s="185" t="s">
        <v>329</v>
      </c>
      <c r="G189" s="186" t="s">
        <v>209</v>
      </c>
      <c r="H189" s="187">
        <v>105</v>
      </c>
      <c r="I189" s="188"/>
      <c r="J189" s="189">
        <f>ROUND(I189*H189,2)</f>
        <v>0</v>
      </c>
      <c r="K189" s="185" t="s">
        <v>127</v>
      </c>
      <c r="L189" s="39"/>
      <c r="M189" s="190" t="s">
        <v>19</v>
      </c>
      <c r="N189" s="191" t="s">
        <v>43</v>
      </c>
      <c r="O189" s="64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4" t="s">
        <v>191</v>
      </c>
      <c r="AT189" s="194" t="s">
        <v>123</v>
      </c>
      <c r="AU189" s="194" t="s">
        <v>77</v>
      </c>
      <c r="AY189" s="17" t="s">
        <v>121</v>
      </c>
      <c r="BE189" s="195">
        <f>IF(N189="základní",J189,0)</f>
        <v>0</v>
      </c>
      <c r="BF189" s="195">
        <f>IF(N189="snížená",J189,0)</f>
        <v>0</v>
      </c>
      <c r="BG189" s="195">
        <f>IF(N189="zákl. přenesená",J189,0)</f>
        <v>0</v>
      </c>
      <c r="BH189" s="195">
        <f>IF(N189="sníž. přenesená",J189,0)</f>
        <v>0</v>
      </c>
      <c r="BI189" s="195">
        <f>IF(N189="nulová",J189,0)</f>
        <v>0</v>
      </c>
      <c r="BJ189" s="17" t="s">
        <v>80</v>
      </c>
      <c r="BK189" s="195">
        <f>ROUND(I189*H189,2)</f>
        <v>0</v>
      </c>
      <c r="BL189" s="17" t="s">
        <v>191</v>
      </c>
      <c r="BM189" s="194" t="s">
        <v>330</v>
      </c>
    </row>
    <row r="190" spans="1:65" s="2" customFormat="1" ht="16.5" customHeight="1">
      <c r="A190" s="34"/>
      <c r="B190" s="35"/>
      <c r="C190" s="229" t="s">
        <v>331</v>
      </c>
      <c r="D190" s="229" t="s">
        <v>222</v>
      </c>
      <c r="E190" s="230" t="s">
        <v>332</v>
      </c>
      <c r="F190" s="231" t="s">
        <v>333</v>
      </c>
      <c r="G190" s="232" t="s">
        <v>209</v>
      </c>
      <c r="H190" s="233">
        <v>25</v>
      </c>
      <c r="I190" s="234"/>
      <c r="J190" s="235">
        <f>ROUND(I190*H190,2)</f>
        <v>0</v>
      </c>
      <c r="K190" s="231" t="s">
        <v>127</v>
      </c>
      <c r="L190" s="236"/>
      <c r="M190" s="237" t="s">
        <v>19</v>
      </c>
      <c r="N190" s="238" t="s">
        <v>43</v>
      </c>
      <c r="O190" s="64"/>
      <c r="P190" s="192">
        <f>O190*H190</f>
        <v>0</v>
      </c>
      <c r="Q190" s="192">
        <v>0.00026</v>
      </c>
      <c r="R190" s="192">
        <f>Q190*H190</f>
        <v>0.0065</v>
      </c>
      <c r="S190" s="192">
        <v>0</v>
      </c>
      <c r="T190" s="19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4" t="s">
        <v>225</v>
      </c>
      <c r="AT190" s="194" t="s">
        <v>222</v>
      </c>
      <c r="AU190" s="194" t="s">
        <v>77</v>
      </c>
      <c r="AY190" s="17" t="s">
        <v>121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7" t="s">
        <v>80</v>
      </c>
      <c r="BK190" s="195">
        <f>ROUND(I190*H190,2)</f>
        <v>0</v>
      </c>
      <c r="BL190" s="17" t="s">
        <v>191</v>
      </c>
      <c r="BM190" s="194" t="s">
        <v>334</v>
      </c>
    </row>
    <row r="191" spans="2:51" s="14" customFormat="1" ht="11.25">
      <c r="B191" s="207"/>
      <c r="C191" s="208"/>
      <c r="D191" s="198" t="s">
        <v>130</v>
      </c>
      <c r="E191" s="209" t="s">
        <v>19</v>
      </c>
      <c r="F191" s="210" t="s">
        <v>335</v>
      </c>
      <c r="G191" s="208"/>
      <c r="H191" s="211">
        <v>25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130</v>
      </c>
      <c r="AU191" s="217" t="s">
        <v>77</v>
      </c>
      <c r="AV191" s="14" t="s">
        <v>77</v>
      </c>
      <c r="AW191" s="14" t="s">
        <v>33</v>
      </c>
      <c r="AX191" s="14" t="s">
        <v>80</v>
      </c>
      <c r="AY191" s="217" t="s">
        <v>121</v>
      </c>
    </row>
    <row r="192" spans="1:65" s="2" customFormat="1" ht="16.5" customHeight="1">
      <c r="A192" s="34"/>
      <c r="B192" s="35"/>
      <c r="C192" s="229" t="s">
        <v>336</v>
      </c>
      <c r="D192" s="229" t="s">
        <v>222</v>
      </c>
      <c r="E192" s="230" t="s">
        <v>337</v>
      </c>
      <c r="F192" s="231" t="s">
        <v>338</v>
      </c>
      <c r="G192" s="232" t="s">
        <v>209</v>
      </c>
      <c r="H192" s="233">
        <v>105</v>
      </c>
      <c r="I192" s="234"/>
      <c r="J192" s="235">
        <f aca="true" t="shared" si="0" ref="J192:J198">ROUND(I192*H192,2)</f>
        <v>0</v>
      </c>
      <c r="K192" s="231" t="s">
        <v>127</v>
      </c>
      <c r="L192" s="236"/>
      <c r="M192" s="237" t="s">
        <v>19</v>
      </c>
      <c r="N192" s="238" t="s">
        <v>43</v>
      </c>
      <c r="O192" s="64"/>
      <c r="P192" s="192">
        <f aca="true" t="shared" si="1" ref="P192:P198">O192*H192</f>
        <v>0</v>
      </c>
      <c r="Q192" s="192">
        <v>0.00038</v>
      </c>
      <c r="R192" s="192">
        <f aca="true" t="shared" si="2" ref="R192:R198">Q192*H192</f>
        <v>0.039900000000000005</v>
      </c>
      <c r="S192" s="192">
        <v>0</v>
      </c>
      <c r="T192" s="193">
        <f aca="true" t="shared" si="3" ref="T192:T198"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4" t="s">
        <v>225</v>
      </c>
      <c r="AT192" s="194" t="s">
        <v>222</v>
      </c>
      <c r="AU192" s="194" t="s">
        <v>77</v>
      </c>
      <c r="AY192" s="17" t="s">
        <v>121</v>
      </c>
      <c r="BE192" s="195">
        <f aca="true" t="shared" si="4" ref="BE192:BE198">IF(N192="základní",J192,0)</f>
        <v>0</v>
      </c>
      <c r="BF192" s="195">
        <f aca="true" t="shared" si="5" ref="BF192:BF198">IF(N192="snížená",J192,0)</f>
        <v>0</v>
      </c>
      <c r="BG192" s="195">
        <f aca="true" t="shared" si="6" ref="BG192:BG198">IF(N192="zákl. přenesená",J192,0)</f>
        <v>0</v>
      </c>
      <c r="BH192" s="195">
        <f aca="true" t="shared" si="7" ref="BH192:BH198">IF(N192="sníž. přenesená",J192,0)</f>
        <v>0</v>
      </c>
      <c r="BI192" s="195">
        <f aca="true" t="shared" si="8" ref="BI192:BI198">IF(N192="nulová",J192,0)</f>
        <v>0</v>
      </c>
      <c r="BJ192" s="17" t="s">
        <v>80</v>
      </c>
      <c r="BK192" s="195">
        <f aca="true" t="shared" si="9" ref="BK192:BK198">ROUND(I192*H192,2)</f>
        <v>0</v>
      </c>
      <c r="BL192" s="17" t="s">
        <v>191</v>
      </c>
      <c r="BM192" s="194" t="s">
        <v>339</v>
      </c>
    </row>
    <row r="193" spans="1:65" s="2" customFormat="1" ht="33" customHeight="1">
      <c r="A193" s="34"/>
      <c r="B193" s="35"/>
      <c r="C193" s="183" t="s">
        <v>340</v>
      </c>
      <c r="D193" s="183" t="s">
        <v>123</v>
      </c>
      <c r="E193" s="184" t="s">
        <v>341</v>
      </c>
      <c r="F193" s="185" t="s">
        <v>342</v>
      </c>
      <c r="G193" s="186" t="s">
        <v>209</v>
      </c>
      <c r="H193" s="187">
        <v>50</v>
      </c>
      <c r="I193" s="188"/>
      <c r="J193" s="189">
        <f t="shared" si="0"/>
        <v>0</v>
      </c>
      <c r="K193" s="185" t="s">
        <v>127</v>
      </c>
      <c r="L193" s="39"/>
      <c r="M193" s="190" t="s">
        <v>19</v>
      </c>
      <c r="N193" s="191" t="s">
        <v>43</v>
      </c>
      <c r="O193" s="64"/>
      <c r="P193" s="192">
        <f t="shared" si="1"/>
        <v>0</v>
      </c>
      <c r="Q193" s="192">
        <v>0</v>
      </c>
      <c r="R193" s="192">
        <f t="shared" si="2"/>
        <v>0</v>
      </c>
      <c r="S193" s="192">
        <v>0</v>
      </c>
      <c r="T193" s="193">
        <f t="shared" si="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4" t="s">
        <v>191</v>
      </c>
      <c r="AT193" s="194" t="s">
        <v>123</v>
      </c>
      <c r="AU193" s="194" t="s">
        <v>77</v>
      </c>
      <c r="AY193" s="17" t="s">
        <v>121</v>
      </c>
      <c r="BE193" s="195">
        <f t="shared" si="4"/>
        <v>0</v>
      </c>
      <c r="BF193" s="195">
        <f t="shared" si="5"/>
        <v>0</v>
      </c>
      <c r="BG193" s="195">
        <f t="shared" si="6"/>
        <v>0</v>
      </c>
      <c r="BH193" s="195">
        <f t="shared" si="7"/>
        <v>0</v>
      </c>
      <c r="BI193" s="195">
        <f t="shared" si="8"/>
        <v>0</v>
      </c>
      <c r="BJ193" s="17" t="s">
        <v>80</v>
      </c>
      <c r="BK193" s="195">
        <f t="shared" si="9"/>
        <v>0</v>
      </c>
      <c r="BL193" s="17" t="s">
        <v>191</v>
      </c>
      <c r="BM193" s="194" t="s">
        <v>343</v>
      </c>
    </row>
    <row r="194" spans="1:65" s="2" customFormat="1" ht="21.75" customHeight="1">
      <c r="A194" s="34"/>
      <c r="B194" s="35"/>
      <c r="C194" s="229" t="s">
        <v>344</v>
      </c>
      <c r="D194" s="229" t="s">
        <v>222</v>
      </c>
      <c r="E194" s="230" t="s">
        <v>345</v>
      </c>
      <c r="F194" s="231" t="s">
        <v>346</v>
      </c>
      <c r="G194" s="232" t="s">
        <v>209</v>
      </c>
      <c r="H194" s="233">
        <v>50</v>
      </c>
      <c r="I194" s="234"/>
      <c r="J194" s="235">
        <f t="shared" si="0"/>
        <v>0</v>
      </c>
      <c r="K194" s="231" t="s">
        <v>127</v>
      </c>
      <c r="L194" s="236"/>
      <c r="M194" s="237" t="s">
        <v>19</v>
      </c>
      <c r="N194" s="238" t="s">
        <v>43</v>
      </c>
      <c r="O194" s="64"/>
      <c r="P194" s="192">
        <f t="shared" si="1"/>
        <v>0</v>
      </c>
      <c r="Q194" s="192">
        <v>0.0003</v>
      </c>
      <c r="R194" s="192">
        <f t="shared" si="2"/>
        <v>0.015</v>
      </c>
      <c r="S194" s="192">
        <v>0</v>
      </c>
      <c r="T194" s="193">
        <f t="shared" si="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4" t="s">
        <v>225</v>
      </c>
      <c r="AT194" s="194" t="s">
        <v>222</v>
      </c>
      <c r="AU194" s="194" t="s">
        <v>77</v>
      </c>
      <c r="AY194" s="17" t="s">
        <v>121</v>
      </c>
      <c r="BE194" s="195">
        <f t="shared" si="4"/>
        <v>0</v>
      </c>
      <c r="BF194" s="195">
        <f t="shared" si="5"/>
        <v>0</v>
      </c>
      <c r="BG194" s="195">
        <f t="shared" si="6"/>
        <v>0</v>
      </c>
      <c r="BH194" s="195">
        <f t="shared" si="7"/>
        <v>0</v>
      </c>
      <c r="BI194" s="195">
        <f t="shared" si="8"/>
        <v>0</v>
      </c>
      <c r="BJ194" s="17" t="s">
        <v>80</v>
      </c>
      <c r="BK194" s="195">
        <f t="shared" si="9"/>
        <v>0</v>
      </c>
      <c r="BL194" s="17" t="s">
        <v>191</v>
      </c>
      <c r="BM194" s="194" t="s">
        <v>347</v>
      </c>
    </row>
    <row r="195" spans="1:65" s="2" customFormat="1" ht="33" customHeight="1">
      <c r="A195" s="34"/>
      <c r="B195" s="35"/>
      <c r="C195" s="183" t="s">
        <v>348</v>
      </c>
      <c r="D195" s="183" t="s">
        <v>123</v>
      </c>
      <c r="E195" s="184" t="s">
        <v>349</v>
      </c>
      <c r="F195" s="185" t="s">
        <v>350</v>
      </c>
      <c r="G195" s="186" t="s">
        <v>213</v>
      </c>
      <c r="H195" s="187">
        <v>220</v>
      </c>
      <c r="I195" s="188"/>
      <c r="J195" s="189">
        <f t="shared" si="0"/>
        <v>0</v>
      </c>
      <c r="K195" s="185" t="s">
        <v>127</v>
      </c>
      <c r="L195" s="39"/>
      <c r="M195" s="190" t="s">
        <v>19</v>
      </c>
      <c r="N195" s="191" t="s">
        <v>43</v>
      </c>
      <c r="O195" s="64"/>
      <c r="P195" s="192">
        <f t="shared" si="1"/>
        <v>0</v>
      </c>
      <c r="Q195" s="192">
        <v>0</v>
      </c>
      <c r="R195" s="192">
        <f t="shared" si="2"/>
        <v>0</v>
      </c>
      <c r="S195" s="192">
        <v>0.00062</v>
      </c>
      <c r="T195" s="193">
        <f t="shared" si="3"/>
        <v>0.1364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4" t="s">
        <v>191</v>
      </c>
      <c r="AT195" s="194" t="s">
        <v>123</v>
      </c>
      <c r="AU195" s="194" t="s">
        <v>77</v>
      </c>
      <c r="AY195" s="17" t="s">
        <v>121</v>
      </c>
      <c r="BE195" s="195">
        <f t="shared" si="4"/>
        <v>0</v>
      </c>
      <c r="BF195" s="195">
        <f t="shared" si="5"/>
        <v>0</v>
      </c>
      <c r="BG195" s="195">
        <f t="shared" si="6"/>
        <v>0</v>
      </c>
      <c r="BH195" s="195">
        <f t="shared" si="7"/>
        <v>0</v>
      </c>
      <c r="BI195" s="195">
        <f t="shared" si="8"/>
        <v>0</v>
      </c>
      <c r="BJ195" s="17" t="s">
        <v>80</v>
      </c>
      <c r="BK195" s="195">
        <f t="shared" si="9"/>
        <v>0</v>
      </c>
      <c r="BL195" s="17" t="s">
        <v>191</v>
      </c>
      <c r="BM195" s="194" t="s">
        <v>351</v>
      </c>
    </row>
    <row r="196" spans="1:65" s="2" customFormat="1" ht="21.75" customHeight="1">
      <c r="A196" s="34"/>
      <c r="B196" s="35"/>
      <c r="C196" s="183" t="s">
        <v>352</v>
      </c>
      <c r="D196" s="183" t="s">
        <v>123</v>
      </c>
      <c r="E196" s="184" t="s">
        <v>353</v>
      </c>
      <c r="F196" s="185" t="s">
        <v>354</v>
      </c>
      <c r="G196" s="186" t="s">
        <v>209</v>
      </c>
      <c r="H196" s="187">
        <v>105</v>
      </c>
      <c r="I196" s="188"/>
      <c r="J196" s="189">
        <f t="shared" si="0"/>
        <v>0</v>
      </c>
      <c r="K196" s="185" t="s">
        <v>127</v>
      </c>
      <c r="L196" s="39"/>
      <c r="M196" s="190" t="s">
        <v>19</v>
      </c>
      <c r="N196" s="191" t="s">
        <v>43</v>
      </c>
      <c r="O196" s="64"/>
      <c r="P196" s="192">
        <f t="shared" si="1"/>
        <v>0</v>
      </c>
      <c r="Q196" s="192">
        <v>0</v>
      </c>
      <c r="R196" s="192">
        <f t="shared" si="2"/>
        <v>0</v>
      </c>
      <c r="S196" s="192">
        <v>0.00025</v>
      </c>
      <c r="T196" s="193">
        <f t="shared" si="3"/>
        <v>0.02625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4" t="s">
        <v>191</v>
      </c>
      <c r="AT196" s="194" t="s">
        <v>123</v>
      </c>
      <c r="AU196" s="194" t="s">
        <v>77</v>
      </c>
      <c r="AY196" s="17" t="s">
        <v>121</v>
      </c>
      <c r="BE196" s="195">
        <f t="shared" si="4"/>
        <v>0</v>
      </c>
      <c r="BF196" s="195">
        <f t="shared" si="5"/>
        <v>0</v>
      </c>
      <c r="BG196" s="195">
        <f t="shared" si="6"/>
        <v>0</v>
      </c>
      <c r="BH196" s="195">
        <f t="shared" si="7"/>
        <v>0</v>
      </c>
      <c r="BI196" s="195">
        <f t="shared" si="8"/>
        <v>0</v>
      </c>
      <c r="BJ196" s="17" t="s">
        <v>80</v>
      </c>
      <c r="BK196" s="195">
        <f t="shared" si="9"/>
        <v>0</v>
      </c>
      <c r="BL196" s="17" t="s">
        <v>191</v>
      </c>
      <c r="BM196" s="194" t="s">
        <v>355</v>
      </c>
    </row>
    <row r="197" spans="1:65" s="2" customFormat="1" ht="21.75" customHeight="1">
      <c r="A197" s="34"/>
      <c r="B197" s="35"/>
      <c r="C197" s="183" t="s">
        <v>356</v>
      </c>
      <c r="D197" s="183" t="s">
        <v>123</v>
      </c>
      <c r="E197" s="184" t="s">
        <v>357</v>
      </c>
      <c r="F197" s="185" t="s">
        <v>358</v>
      </c>
      <c r="G197" s="186" t="s">
        <v>209</v>
      </c>
      <c r="H197" s="187">
        <v>50</v>
      </c>
      <c r="I197" s="188"/>
      <c r="J197" s="189">
        <f t="shared" si="0"/>
        <v>0</v>
      </c>
      <c r="K197" s="185" t="s">
        <v>127</v>
      </c>
      <c r="L197" s="39"/>
      <c r="M197" s="190" t="s">
        <v>19</v>
      </c>
      <c r="N197" s="191" t="s">
        <v>43</v>
      </c>
      <c r="O197" s="64"/>
      <c r="P197" s="192">
        <f t="shared" si="1"/>
        <v>0</v>
      </c>
      <c r="Q197" s="192">
        <v>0</v>
      </c>
      <c r="R197" s="192">
        <f t="shared" si="2"/>
        <v>0</v>
      </c>
      <c r="S197" s="192">
        <v>0.00028</v>
      </c>
      <c r="T197" s="193">
        <f t="shared" si="3"/>
        <v>0.013999999999999999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4" t="s">
        <v>191</v>
      </c>
      <c r="AT197" s="194" t="s">
        <v>123</v>
      </c>
      <c r="AU197" s="194" t="s">
        <v>77</v>
      </c>
      <c r="AY197" s="17" t="s">
        <v>121</v>
      </c>
      <c r="BE197" s="195">
        <f t="shared" si="4"/>
        <v>0</v>
      </c>
      <c r="BF197" s="195">
        <f t="shared" si="5"/>
        <v>0</v>
      </c>
      <c r="BG197" s="195">
        <f t="shared" si="6"/>
        <v>0</v>
      </c>
      <c r="BH197" s="195">
        <f t="shared" si="7"/>
        <v>0</v>
      </c>
      <c r="BI197" s="195">
        <f t="shared" si="8"/>
        <v>0</v>
      </c>
      <c r="BJ197" s="17" t="s">
        <v>80</v>
      </c>
      <c r="BK197" s="195">
        <f t="shared" si="9"/>
        <v>0</v>
      </c>
      <c r="BL197" s="17" t="s">
        <v>191</v>
      </c>
      <c r="BM197" s="194" t="s">
        <v>359</v>
      </c>
    </row>
    <row r="198" spans="1:65" s="2" customFormat="1" ht="33" customHeight="1">
      <c r="A198" s="34"/>
      <c r="B198" s="35"/>
      <c r="C198" s="183" t="s">
        <v>360</v>
      </c>
      <c r="D198" s="183" t="s">
        <v>123</v>
      </c>
      <c r="E198" s="184" t="s">
        <v>361</v>
      </c>
      <c r="F198" s="185" t="s">
        <v>362</v>
      </c>
      <c r="G198" s="186" t="s">
        <v>155</v>
      </c>
      <c r="H198" s="187">
        <v>0.167</v>
      </c>
      <c r="I198" s="188"/>
      <c r="J198" s="189">
        <f t="shared" si="0"/>
        <v>0</v>
      </c>
      <c r="K198" s="185" t="s">
        <v>127</v>
      </c>
      <c r="L198" s="39"/>
      <c r="M198" s="190" t="s">
        <v>19</v>
      </c>
      <c r="N198" s="191" t="s">
        <v>43</v>
      </c>
      <c r="O198" s="64"/>
      <c r="P198" s="192">
        <f t="shared" si="1"/>
        <v>0</v>
      </c>
      <c r="Q198" s="192">
        <v>0</v>
      </c>
      <c r="R198" s="192">
        <f t="shared" si="2"/>
        <v>0</v>
      </c>
      <c r="S198" s="192">
        <v>0</v>
      </c>
      <c r="T198" s="193">
        <f t="shared" si="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4" t="s">
        <v>191</v>
      </c>
      <c r="AT198" s="194" t="s">
        <v>123</v>
      </c>
      <c r="AU198" s="194" t="s">
        <v>77</v>
      </c>
      <c r="AY198" s="17" t="s">
        <v>121</v>
      </c>
      <c r="BE198" s="195">
        <f t="shared" si="4"/>
        <v>0</v>
      </c>
      <c r="BF198" s="195">
        <f t="shared" si="5"/>
        <v>0</v>
      </c>
      <c r="BG198" s="195">
        <f t="shared" si="6"/>
        <v>0</v>
      </c>
      <c r="BH198" s="195">
        <f t="shared" si="7"/>
        <v>0</v>
      </c>
      <c r="BI198" s="195">
        <f t="shared" si="8"/>
        <v>0</v>
      </c>
      <c r="BJ198" s="17" t="s">
        <v>80</v>
      </c>
      <c r="BK198" s="195">
        <f t="shared" si="9"/>
        <v>0</v>
      </c>
      <c r="BL198" s="17" t="s">
        <v>191</v>
      </c>
      <c r="BM198" s="194" t="s">
        <v>363</v>
      </c>
    </row>
    <row r="199" spans="2:63" s="12" customFormat="1" ht="22.9" customHeight="1">
      <c r="B199" s="167"/>
      <c r="C199" s="168"/>
      <c r="D199" s="169" t="s">
        <v>71</v>
      </c>
      <c r="E199" s="181" t="s">
        <v>364</v>
      </c>
      <c r="F199" s="181" t="s">
        <v>365</v>
      </c>
      <c r="G199" s="168"/>
      <c r="H199" s="168"/>
      <c r="I199" s="171"/>
      <c r="J199" s="182">
        <f>BK199</f>
        <v>0</v>
      </c>
      <c r="K199" s="168"/>
      <c r="L199" s="173"/>
      <c r="M199" s="174"/>
      <c r="N199" s="175"/>
      <c r="O199" s="175"/>
      <c r="P199" s="176">
        <f>SUM(P200:P203)</f>
        <v>0</v>
      </c>
      <c r="Q199" s="175"/>
      <c r="R199" s="176">
        <f>SUM(R200:R203)</f>
        <v>0.721732</v>
      </c>
      <c r="S199" s="175"/>
      <c r="T199" s="177">
        <f>SUM(T200:T203)</f>
        <v>0</v>
      </c>
      <c r="AR199" s="178" t="s">
        <v>77</v>
      </c>
      <c r="AT199" s="179" t="s">
        <v>71</v>
      </c>
      <c r="AU199" s="179" t="s">
        <v>80</v>
      </c>
      <c r="AY199" s="178" t="s">
        <v>121</v>
      </c>
      <c r="BK199" s="180">
        <f>SUM(BK200:BK203)</f>
        <v>0</v>
      </c>
    </row>
    <row r="200" spans="1:65" s="2" customFormat="1" ht="44.25" customHeight="1">
      <c r="A200" s="34"/>
      <c r="B200" s="35"/>
      <c r="C200" s="183" t="s">
        <v>366</v>
      </c>
      <c r="D200" s="183" t="s">
        <v>123</v>
      </c>
      <c r="E200" s="184" t="s">
        <v>367</v>
      </c>
      <c r="F200" s="185" t="s">
        <v>368</v>
      </c>
      <c r="G200" s="186" t="s">
        <v>126</v>
      </c>
      <c r="H200" s="187">
        <v>51.7</v>
      </c>
      <c r="I200" s="188"/>
      <c r="J200" s="189">
        <f>ROUND(I200*H200,2)</f>
        <v>0</v>
      </c>
      <c r="K200" s="185" t="s">
        <v>127</v>
      </c>
      <c r="L200" s="39"/>
      <c r="M200" s="190" t="s">
        <v>19</v>
      </c>
      <c r="N200" s="191" t="s">
        <v>43</v>
      </c>
      <c r="O200" s="64"/>
      <c r="P200" s="192">
        <f>O200*H200</f>
        <v>0</v>
      </c>
      <c r="Q200" s="192">
        <v>0.01396</v>
      </c>
      <c r="R200" s="192">
        <f>Q200*H200</f>
        <v>0.721732</v>
      </c>
      <c r="S200" s="192">
        <v>0</v>
      </c>
      <c r="T200" s="193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4" t="s">
        <v>191</v>
      </c>
      <c r="AT200" s="194" t="s">
        <v>123</v>
      </c>
      <c r="AU200" s="194" t="s">
        <v>77</v>
      </c>
      <c r="AY200" s="17" t="s">
        <v>121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7" t="s">
        <v>80</v>
      </c>
      <c r="BK200" s="195">
        <f>ROUND(I200*H200,2)</f>
        <v>0</v>
      </c>
      <c r="BL200" s="17" t="s">
        <v>191</v>
      </c>
      <c r="BM200" s="194" t="s">
        <v>369</v>
      </c>
    </row>
    <row r="201" spans="2:51" s="13" customFormat="1" ht="11.25">
      <c r="B201" s="196"/>
      <c r="C201" s="197"/>
      <c r="D201" s="198" t="s">
        <v>130</v>
      </c>
      <c r="E201" s="199" t="s">
        <v>19</v>
      </c>
      <c r="F201" s="200" t="s">
        <v>370</v>
      </c>
      <c r="G201" s="197"/>
      <c r="H201" s="199" t="s">
        <v>19</v>
      </c>
      <c r="I201" s="201"/>
      <c r="J201" s="197"/>
      <c r="K201" s="197"/>
      <c r="L201" s="202"/>
      <c r="M201" s="203"/>
      <c r="N201" s="204"/>
      <c r="O201" s="204"/>
      <c r="P201" s="204"/>
      <c r="Q201" s="204"/>
      <c r="R201" s="204"/>
      <c r="S201" s="204"/>
      <c r="T201" s="205"/>
      <c r="AT201" s="206" t="s">
        <v>130</v>
      </c>
      <c r="AU201" s="206" t="s">
        <v>77</v>
      </c>
      <c r="AV201" s="13" t="s">
        <v>80</v>
      </c>
      <c r="AW201" s="13" t="s">
        <v>33</v>
      </c>
      <c r="AX201" s="13" t="s">
        <v>72</v>
      </c>
      <c r="AY201" s="206" t="s">
        <v>121</v>
      </c>
    </row>
    <row r="202" spans="2:51" s="14" customFormat="1" ht="11.25">
      <c r="B202" s="207"/>
      <c r="C202" s="208"/>
      <c r="D202" s="198" t="s">
        <v>130</v>
      </c>
      <c r="E202" s="209" t="s">
        <v>19</v>
      </c>
      <c r="F202" s="210" t="s">
        <v>371</v>
      </c>
      <c r="G202" s="208"/>
      <c r="H202" s="211">
        <v>51.7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130</v>
      </c>
      <c r="AU202" s="217" t="s">
        <v>77</v>
      </c>
      <c r="AV202" s="14" t="s">
        <v>77</v>
      </c>
      <c r="AW202" s="14" t="s">
        <v>33</v>
      </c>
      <c r="AX202" s="14" t="s">
        <v>80</v>
      </c>
      <c r="AY202" s="217" t="s">
        <v>121</v>
      </c>
    </row>
    <row r="203" spans="1:65" s="2" customFormat="1" ht="44.25" customHeight="1">
      <c r="A203" s="34"/>
      <c r="B203" s="35"/>
      <c r="C203" s="183" t="s">
        <v>372</v>
      </c>
      <c r="D203" s="183" t="s">
        <v>123</v>
      </c>
      <c r="E203" s="184" t="s">
        <v>373</v>
      </c>
      <c r="F203" s="185" t="s">
        <v>374</v>
      </c>
      <c r="G203" s="186" t="s">
        <v>155</v>
      </c>
      <c r="H203" s="187">
        <v>0.722</v>
      </c>
      <c r="I203" s="188"/>
      <c r="J203" s="189">
        <f>ROUND(I203*H203,2)</f>
        <v>0</v>
      </c>
      <c r="K203" s="185" t="s">
        <v>127</v>
      </c>
      <c r="L203" s="39"/>
      <c r="M203" s="190" t="s">
        <v>19</v>
      </c>
      <c r="N203" s="191" t="s">
        <v>43</v>
      </c>
      <c r="O203" s="64"/>
      <c r="P203" s="192">
        <f>O203*H203</f>
        <v>0</v>
      </c>
      <c r="Q203" s="192">
        <v>0</v>
      </c>
      <c r="R203" s="192">
        <f>Q203*H203</f>
        <v>0</v>
      </c>
      <c r="S203" s="192">
        <v>0</v>
      </c>
      <c r="T203" s="193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4" t="s">
        <v>191</v>
      </c>
      <c r="AT203" s="194" t="s">
        <v>123</v>
      </c>
      <c r="AU203" s="194" t="s">
        <v>77</v>
      </c>
      <c r="AY203" s="17" t="s">
        <v>121</v>
      </c>
      <c r="BE203" s="195">
        <f>IF(N203="základní",J203,0)</f>
        <v>0</v>
      </c>
      <c r="BF203" s="195">
        <f>IF(N203="snížená",J203,0)</f>
        <v>0</v>
      </c>
      <c r="BG203" s="195">
        <f>IF(N203="zákl. přenesená",J203,0)</f>
        <v>0</v>
      </c>
      <c r="BH203" s="195">
        <f>IF(N203="sníž. přenesená",J203,0)</f>
        <v>0</v>
      </c>
      <c r="BI203" s="195">
        <f>IF(N203="nulová",J203,0)</f>
        <v>0</v>
      </c>
      <c r="BJ203" s="17" t="s">
        <v>80</v>
      </c>
      <c r="BK203" s="195">
        <f>ROUND(I203*H203,2)</f>
        <v>0</v>
      </c>
      <c r="BL203" s="17" t="s">
        <v>191</v>
      </c>
      <c r="BM203" s="194" t="s">
        <v>375</v>
      </c>
    </row>
    <row r="204" spans="2:63" s="12" customFormat="1" ht="22.9" customHeight="1">
      <c r="B204" s="167"/>
      <c r="C204" s="168"/>
      <c r="D204" s="169" t="s">
        <v>71</v>
      </c>
      <c r="E204" s="181" t="s">
        <v>376</v>
      </c>
      <c r="F204" s="181" t="s">
        <v>377</v>
      </c>
      <c r="G204" s="168"/>
      <c r="H204" s="168"/>
      <c r="I204" s="171"/>
      <c r="J204" s="182">
        <f>BK204</f>
        <v>0</v>
      </c>
      <c r="K204" s="168"/>
      <c r="L204" s="173"/>
      <c r="M204" s="174"/>
      <c r="N204" s="175"/>
      <c r="O204" s="175"/>
      <c r="P204" s="176">
        <f>SUM(P205:P225)</f>
        <v>0</v>
      </c>
      <c r="Q204" s="175"/>
      <c r="R204" s="176">
        <f>SUM(R205:R225)</f>
        <v>1.3635076</v>
      </c>
      <c r="S204" s="175"/>
      <c r="T204" s="177">
        <f>SUM(T205:T225)</f>
        <v>0.216216</v>
      </c>
      <c r="AR204" s="178" t="s">
        <v>77</v>
      </c>
      <c r="AT204" s="179" t="s">
        <v>71</v>
      </c>
      <c r="AU204" s="179" t="s">
        <v>80</v>
      </c>
      <c r="AY204" s="178" t="s">
        <v>121</v>
      </c>
      <c r="BK204" s="180">
        <f>SUM(BK205:BK225)</f>
        <v>0</v>
      </c>
    </row>
    <row r="205" spans="1:65" s="2" customFormat="1" ht="21.75" customHeight="1">
      <c r="A205" s="34"/>
      <c r="B205" s="35"/>
      <c r="C205" s="183" t="s">
        <v>378</v>
      </c>
      <c r="D205" s="183" t="s">
        <v>123</v>
      </c>
      <c r="E205" s="184" t="s">
        <v>379</v>
      </c>
      <c r="F205" s="185" t="s">
        <v>380</v>
      </c>
      <c r="G205" s="186" t="s">
        <v>126</v>
      </c>
      <c r="H205" s="187">
        <v>36.4</v>
      </c>
      <c r="I205" s="188"/>
      <c r="J205" s="189">
        <f>ROUND(I205*H205,2)</f>
        <v>0</v>
      </c>
      <c r="K205" s="185" t="s">
        <v>127</v>
      </c>
      <c r="L205" s="39"/>
      <c r="M205" s="190" t="s">
        <v>19</v>
      </c>
      <c r="N205" s="191" t="s">
        <v>43</v>
      </c>
      <c r="O205" s="64"/>
      <c r="P205" s="192">
        <f>O205*H205</f>
        <v>0</v>
      </c>
      <c r="Q205" s="192">
        <v>0</v>
      </c>
      <c r="R205" s="192">
        <f>Q205*H205</f>
        <v>0</v>
      </c>
      <c r="S205" s="192">
        <v>0.00594</v>
      </c>
      <c r="T205" s="193">
        <f>S205*H205</f>
        <v>0.216216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4" t="s">
        <v>191</v>
      </c>
      <c r="AT205" s="194" t="s">
        <v>123</v>
      </c>
      <c r="AU205" s="194" t="s">
        <v>77</v>
      </c>
      <c r="AY205" s="17" t="s">
        <v>121</v>
      </c>
      <c r="BE205" s="195">
        <f>IF(N205="základní",J205,0)</f>
        <v>0</v>
      </c>
      <c r="BF205" s="195">
        <f>IF(N205="snížená",J205,0)</f>
        <v>0</v>
      </c>
      <c r="BG205" s="195">
        <f>IF(N205="zákl. přenesená",J205,0)</f>
        <v>0</v>
      </c>
      <c r="BH205" s="195">
        <f>IF(N205="sníž. přenesená",J205,0)</f>
        <v>0</v>
      </c>
      <c r="BI205" s="195">
        <f>IF(N205="nulová",J205,0)</f>
        <v>0</v>
      </c>
      <c r="BJ205" s="17" t="s">
        <v>80</v>
      </c>
      <c r="BK205" s="195">
        <f>ROUND(I205*H205,2)</f>
        <v>0</v>
      </c>
      <c r="BL205" s="17" t="s">
        <v>191</v>
      </c>
      <c r="BM205" s="194" t="s">
        <v>381</v>
      </c>
    </row>
    <row r="206" spans="2:51" s="13" customFormat="1" ht="11.25">
      <c r="B206" s="196"/>
      <c r="C206" s="197"/>
      <c r="D206" s="198" t="s">
        <v>130</v>
      </c>
      <c r="E206" s="199" t="s">
        <v>19</v>
      </c>
      <c r="F206" s="200" t="s">
        <v>193</v>
      </c>
      <c r="G206" s="197"/>
      <c r="H206" s="199" t="s">
        <v>19</v>
      </c>
      <c r="I206" s="201"/>
      <c r="J206" s="197"/>
      <c r="K206" s="197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130</v>
      </c>
      <c r="AU206" s="206" t="s">
        <v>77</v>
      </c>
      <c r="AV206" s="13" t="s">
        <v>80</v>
      </c>
      <c r="AW206" s="13" t="s">
        <v>33</v>
      </c>
      <c r="AX206" s="13" t="s">
        <v>72</v>
      </c>
      <c r="AY206" s="206" t="s">
        <v>121</v>
      </c>
    </row>
    <row r="207" spans="2:51" s="14" customFormat="1" ht="11.25">
      <c r="B207" s="207"/>
      <c r="C207" s="208"/>
      <c r="D207" s="198" t="s">
        <v>130</v>
      </c>
      <c r="E207" s="209" t="s">
        <v>19</v>
      </c>
      <c r="F207" s="210" t="s">
        <v>194</v>
      </c>
      <c r="G207" s="208"/>
      <c r="H207" s="211">
        <v>36.4</v>
      </c>
      <c r="I207" s="212"/>
      <c r="J207" s="208"/>
      <c r="K207" s="208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130</v>
      </c>
      <c r="AU207" s="217" t="s">
        <v>77</v>
      </c>
      <c r="AV207" s="14" t="s">
        <v>77</v>
      </c>
      <c r="AW207" s="14" t="s">
        <v>33</v>
      </c>
      <c r="AX207" s="14" t="s">
        <v>80</v>
      </c>
      <c r="AY207" s="217" t="s">
        <v>121</v>
      </c>
    </row>
    <row r="208" spans="1:65" s="2" customFormat="1" ht="21.75" customHeight="1">
      <c r="A208" s="34"/>
      <c r="B208" s="35"/>
      <c r="C208" s="183" t="s">
        <v>382</v>
      </c>
      <c r="D208" s="183" t="s">
        <v>123</v>
      </c>
      <c r="E208" s="184" t="s">
        <v>383</v>
      </c>
      <c r="F208" s="185" t="s">
        <v>384</v>
      </c>
      <c r="G208" s="186" t="s">
        <v>213</v>
      </c>
      <c r="H208" s="187">
        <v>26.5</v>
      </c>
      <c r="I208" s="188"/>
      <c r="J208" s="189">
        <f>ROUND(I208*H208,2)</f>
        <v>0</v>
      </c>
      <c r="K208" s="185" t="s">
        <v>127</v>
      </c>
      <c r="L208" s="39"/>
      <c r="M208" s="190" t="s">
        <v>19</v>
      </c>
      <c r="N208" s="191" t="s">
        <v>43</v>
      </c>
      <c r="O208" s="64"/>
      <c r="P208" s="192">
        <f>O208*H208</f>
        <v>0</v>
      </c>
      <c r="Q208" s="192">
        <v>0</v>
      </c>
      <c r="R208" s="192">
        <f>Q208*H208</f>
        <v>0</v>
      </c>
      <c r="S208" s="192">
        <v>0</v>
      </c>
      <c r="T208" s="19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4" t="s">
        <v>191</v>
      </c>
      <c r="AT208" s="194" t="s">
        <v>123</v>
      </c>
      <c r="AU208" s="194" t="s">
        <v>77</v>
      </c>
      <c r="AY208" s="17" t="s">
        <v>121</v>
      </c>
      <c r="BE208" s="195">
        <f>IF(N208="základní",J208,0)</f>
        <v>0</v>
      </c>
      <c r="BF208" s="195">
        <f>IF(N208="snížená",J208,0)</f>
        <v>0</v>
      </c>
      <c r="BG208" s="195">
        <f>IF(N208="zákl. přenesená",J208,0)</f>
        <v>0</v>
      </c>
      <c r="BH208" s="195">
        <f>IF(N208="sníž. přenesená",J208,0)</f>
        <v>0</v>
      </c>
      <c r="BI208" s="195">
        <f>IF(N208="nulová",J208,0)</f>
        <v>0</v>
      </c>
      <c r="BJ208" s="17" t="s">
        <v>80</v>
      </c>
      <c r="BK208" s="195">
        <f>ROUND(I208*H208,2)</f>
        <v>0</v>
      </c>
      <c r="BL208" s="17" t="s">
        <v>191</v>
      </c>
      <c r="BM208" s="194" t="s">
        <v>385</v>
      </c>
    </row>
    <row r="209" spans="2:51" s="13" customFormat="1" ht="11.25">
      <c r="B209" s="196"/>
      <c r="C209" s="197"/>
      <c r="D209" s="198" t="s">
        <v>130</v>
      </c>
      <c r="E209" s="199" t="s">
        <v>19</v>
      </c>
      <c r="F209" s="200" t="s">
        <v>386</v>
      </c>
      <c r="G209" s="197"/>
      <c r="H209" s="199" t="s">
        <v>19</v>
      </c>
      <c r="I209" s="201"/>
      <c r="J209" s="197"/>
      <c r="K209" s="197"/>
      <c r="L209" s="202"/>
      <c r="M209" s="203"/>
      <c r="N209" s="204"/>
      <c r="O209" s="204"/>
      <c r="P209" s="204"/>
      <c r="Q209" s="204"/>
      <c r="R209" s="204"/>
      <c r="S209" s="204"/>
      <c r="T209" s="205"/>
      <c r="AT209" s="206" t="s">
        <v>130</v>
      </c>
      <c r="AU209" s="206" t="s">
        <v>77</v>
      </c>
      <c r="AV209" s="13" t="s">
        <v>80</v>
      </c>
      <c r="AW209" s="13" t="s">
        <v>33</v>
      </c>
      <c r="AX209" s="13" t="s">
        <v>72</v>
      </c>
      <c r="AY209" s="206" t="s">
        <v>121</v>
      </c>
    </row>
    <row r="210" spans="2:51" s="14" customFormat="1" ht="11.25">
      <c r="B210" s="207"/>
      <c r="C210" s="208"/>
      <c r="D210" s="198" t="s">
        <v>130</v>
      </c>
      <c r="E210" s="209" t="s">
        <v>19</v>
      </c>
      <c r="F210" s="210" t="s">
        <v>387</v>
      </c>
      <c r="G210" s="208"/>
      <c r="H210" s="211">
        <v>26.5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130</v>
      </c>
      <c r="AU210" s="217" t="s">
        <v>77</v>
      </c>
      <c r="AV210" s="14" t="s">
        <v>77</v>
      </c>
      <c r="AW210" s="14" t="s">
        <v>33</v>
      </c>
      <c r="AX210" s="14" t="s">
        <v>80</v>
      </c>
      <c r="AY210" s="217" t="s">
        <v>121</v>
      </c>
    </row>
    <row r="211" spans="1:65" s="2" customFormat="1" ht="16.5" customHeight="1">
      <c r="A211" s="34"/>
      <c r="B211" s="35"/>
      <c r="C211" s="229" t="s">
        <v>388</v>
      </c>
      <c r="D211" s="229" t="s">
        <v>222</v>
      </c>
      <c r="E211" s="230" t="s">
        <v>389</v>
      </c>
      <c r="F211" s="231" t="s">
        <v>390</v>
      </c>
      <c r="G211" s="232" t="s">
        <v>155</v>
      </c>
      <c r="H211" s="233">
        <v>0.221</v>
      </c>
      <c r="I211" s="234"/>
      <c r="J211" s="235">
        <f>ROUND(I211*H211,2)</f>
        <v>0</v>
      </c>
      <c r="K211" s="231" t="s">
        <v>127</v>
      </c>
      <c r="L211" s="236"/>
      <c r="M211" s="237" t="s">
        <v>19</v>
      </c>
      <c r="N211" s="238" t="s">
        <v>43</v>
      </c>
      <c r="O211" s="64"/>
      <c r="P211" s="192">
        <f>O211*H211</f>
        <v>0</v>
      </c>
      <c r="Q211" s="192">
        <v>1</v>
      </c>
      <c r="R211" s="192">
        <f>Q211*H211</f>
        <v>0.221</v>
      </c>
      <c r="S211" s="192">
        <v>0</v>
      </c>
      <c r="T211" s="19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4" t="s">
        <v>225</v>
      </c>
      <c r="AT211" s="194" t="s">
        <v>222</v>
      </c>
      <c r="AU211" s="194" t="s">
        <v>77</v>
      </c>
      <c r="AY211" s="17" t="s">
        <v>121</v>
      </c>
      <c r="BE211" s="195">
        <f>IF(N211="základní",J211,0)</f>
        <v>0</v>
      </c>
      <c r="BF211" s="195">
        <f>IF(N211="snížená",J211,0)</f>
        <v>0</v>
      </c>
      <c r="BG211" s="195">
        <f>IF(N211="zákl. přenesená",J211,0)</f>
        <v>0</v>
      </c>
      <c r="BH211" s="195">
        <f>IF(N211="sníž. přenesená",J211,0)</f>
        <v>0</v>
      </c>
      <c r="BI211" s="195">
        <f>IF(N211="nulová",J211,0)</f>
        <v>0</v>
      </c>
      <c r="BJ211" s="17" t="s">
        <v>80</v>
      </c>
      <c r="BK211" s="195">
        <f>ROUND(I211*H211,2)</f>
        <v>0</v>
      </c>
      <c r="BL211" s="17" t="s">
        <v>191</v>
      </c>
      <c r="BM211" s="194" t="s">
        <v>391</v>
      </c>
    </row>
    <row r="212" spans="2:51" s="13" customFormat="1" ht="11.25">
      <c r="B212" s="196"/>
      <c r="C212" s="197"/>
      <c r="D212" s="198" t="s">
        <v>130</v>
      </c>
      <c r="E212" s="199" t="s">
        <v>19</v>
      </c>
      <c r="F212" s="200" t="s">
        <v>386</v>
      </c>
      <c r="G212" s="197"/>
      <c r="H212" s="199" t="s">
        <v>19</v>
      </c>
      <c r="I212" s="201"/>
      <c r="J212" s="197"/>
      <c r="K212" s="197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130</v>
      </c>
      <c r="AU212" s="206" t="s">
        <v>77</v>
      </c>
      <c r="AV212" s="13" t="s">
        <v>80</v>
      </c>
      <c r="AW212" s="13" t="s">
        <v>33</v>
      </c>
      <c r="AX212" s="13" t="s">
        <v>72</v>
      </c>
      <c r="AY212" s="206" t="s">
        <v>121</v>
      </c>
    </row>
    <row r="213" spans="2:51" s="14" customFormat="1" ht="11.25">
      <c r="B213" s="207"/>
      <c r="C213" s="208"/>
      <c r="D213" s="198" t="s">
        <v>130</v>
      </c>
      <c r="E213" s="209" t="s">
        <v>19</v>
      </c>
      <c r="F213" s="210" t="s">
        <v>392</v>
      </c>
      <c r="G213" s="208"/>
      <c r="H213" s="211">
        <v>0.221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130</v>
      </c>
      <c r="AU213" s="217" t="s">
        <v>77</v>
      </c>
      <c r="AV213" s="14" t="s">
        <v>77</v>
      </c>
      <c r="AW213" s="14" t="s">
        <v>33</v>
      </c>
      <c r="AX213" s="14" t="s">
        <v>80</v>
      </c>
      <c r="AY213" s="217" t="s">
        <v>121</v>
      </c>
    </row>
    <row r="214" spans="1:65" s="2" customFormat="1" ht="33" customHeight="1">
      <c r="A214" s="34"/>
      <c r="B214" s="35"/>
      <c r="C214" s="183" t="s">
        <v>393</v>
      </c>
      <c r="D214" s="183" t="s">
        <v>123</v>
      </c>
      <c r="E214" s="184" t="s">
        <v>394</v>
      </c>
      <c r="F214" s="185" t="s">
        <v>395</v>
      </c>
      <c r="G214" s="186" t="s">
        <v>126</v>
      </c>
      <c r="H214" s="187">
        <v>36.4</v>
      </c>
      <c r="I214" s="188"/>
      <c r="J214" s="189">
        <f>ROUND(I214*H214,2)</f>
        <v>0</v>
      </c>
      <c r="K214" s="185" t="s">
        <v>127</v>
      </c>
      <c r="L214" s="39"/>
      <c r="M214" s="190" t="s">
        <v>19</v>
      </c>
      <c r="N214" s="191" t="s">
        <v>43</v>
      </c>
      <c r="O214" s="64"/>
      <c r="P214" s="192">
        <f>O214*H214</f>
        <v>0</v>
      </c>
      <c r="Q214" s="192">
        <v>0</v>
      </c>
      <c r="R214" s="192">
        <f>Q214*H214</f>
        <v>0</v>
      </c>
      <c r="S214" s="192">
        <v>0</v>
      </c>
      <c r="T214" s="193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4" t="s">
        <v>191</v>
      </c>
      <c r="AT214" s="194" t="s">
        <v>123</v>
      </c>
      <c r="AU214" s="194" t="s">
        <v>77</v>
      </c>
      <c r="AY214" s="17" t="s">
        <v>121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17" t="s">
        <v>80</v>
      </c>
      <c r="BK214" s="195">
        <f>ROUND(I214*H214,2)</f>
        <v>0</v>
      </c>
      <c r="BL214" s="17" t="s">
        <v>191</v>
      </c>
      <c r="BM214" s="194" t="s">
        <v>396</v>
      </c>
    </row>
    <row r="215" spans="2:51" s="13" customFormat="1" ht="11.25">
      <c r="B215" s="196"/>
      <c r="C215" s="197"/>
      <c r="D215" s="198" t="s">
        <v>130</v>
      </c>
      <c r="E215" s="199" t="s">
        <v>19</v>
      </c>
      <c r="F215" s="200" t="s">
        <v>193</v>
      </c>
      <c r="G215" s="197"/>
      <c r="H215" s="199" t="s">
        <v>19</v>
      </c>
      <c r="I215" s="201"/>
      <c r="J215" s="197"/>
      <c r="K215" s="197"/>
      <c r="L215" s="202"/>
      <c r="M215" s="203"/>
      <c r="N215" s="204"/>
      <c r="O215" s="204"/>
      <c r="P215" s="204"/>
      <c r="Q215" s="204"/>
      <c r="R215" s="204"/>
      <c r="S215" s="204"/>
      <c r="T215" s="205"/>
      <c r="AT215" s="206" t="s">
        <v>130</v>
      </c>
      <c r="AU215" s="206" t="s">
        <v>77</v>
      </c>
      <c r="AV215" s="13" t="s">
        <v>80</v>
      </c>
      <c r="AW215" s="13" t="s">
        <v>33</v>
      </c>
      <c r="AX215" s="13" t="s">
        <v>72</v>
      </c>
      <c r="AY215" s="206" t="s">
        <v>121</v>
      </c>
    </row>
    <row r="216" spans="2:51" s="14" customFormat="1" ht="11.25">
      <c r="B216" s="207"/>
      <c r="C216" s="208"/>
      <c r="D216" s="198" t="s">
        <v>130</v>
      </c>
      <c r="E216" s="209" t="s">
        <v>19</v>
      </c>
      <c r="F216" s="210" t="s">
        <v>194</v>
      </c>
      <c r="G216" s="208"/>
      <c r="H216" s="211">
        <v>36.4</v>
      </c>
      <c r="I216" s="212"/>
      <c r="J216" s="208"/>
      <c r="K216" s="208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130</v>
      </c>
      <c r="AU216" s="217" t="s">
        <v>77</v>
      </c>
      <c r="AV216" s="14" t="s">
        <v>77</v>
      </c>
      <c r="AW216" s="14" t="s">
        <v>33</v>
      </c>
      <c r="AX216" s="14" t="s">
        <v>80</v>
      </c>
      <c r="AY216" s="217" t="s">
        <v>121</v>
      </c>
    </row>
    <row r="217" spans="1:65" s="2" customFormat="1" ht="33" customHeight="1">
      <c r="A217" s="34"/>
      <c r="B217" s="35"/>
      <c r="C217" s="229" t="s">
        <v>397</v>
      </c>
      <c r="D217" s="229" t="s">
        <v>222</v>
      </c>
      <c r="E217" s="230" t="s">
        <v>398</v>
      </c>
      <c r="F217" s="231" t="s">
        <v>399</v>
      </c>
      <c r="G217" s="232" t="s">
        <v>126</v>
      </c>
      <c r="H217" s="233">
        <v>41.86</v>
      </c>
      <c r="I217" s="234"/>
      <c r="J217" s="235">
        <f>ROUND(I217*H217,2)</f>
        <v>0</v>
      </c>
      <c r="K217" s="231" t="s">
        <v>127</v>
      </c>
      <c r="L217" s="236"/>
      <c r="M217" s="237" t="s">
        <v>19</v>
      </c>
      <c r="N217" s="238" t="s">
        <v>43</v>
      </c>
      <c r="O217" s="64"/>
      <c r="P217" s="192">
        <f>O217*H217</f>
        <v>0</v>
      </c>
      <c r="Q217" s="192">
        <v>0.005</v>
      </c>
      <c r="R217" s="192">
        <f>Q217*H217</f>
        <v>0.2093</v>
      </c>
      <c r="S217" s="192">
        <v>0</v>
      </c>
      <c r="T217" s="193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4" t="s">
        <v>225</v>
      </c>
      <c r="AT217" s="194" t="s">
        <v>222</v>
      </c>
      <c r="AU217" s="194" t="s">
        <v>77</v>
      </c>
      <c r="AY217" s="17" t="s">
        <v>121</v>
      </c>
      <c r="BE217" s="195">
        <f>IF(N217="základní",J217,0)</f>
        <v>0</v>
      </c>
      <c r="BF217" s="195">
        <f>IF(N217="snížená",J217,0)</f>
        <v>0</v>
      </c>
      <c r="BG217" s="195">
        <f>IF(N217="zákl. přenesená",J217,0)</f>
        <v>0</v>
      </c>
      <c r="BH217" s="195">
        <f>IF(N217="sníž. přenesená",J217,0)</f>
        <v>0</v>
      </c>
      <c r="BI217" s="195">
        <f>IF(N217="nulová",J217,0)</f>
        <v>0</v>
      </c>
      <c r="BJ217" s="17" t="s">
        <v>80</v>
      </c>
      <c r="BK217" s="195">
        <f>ROUND(I217*H217,2)</f>
        <v>0</v>
      </c>
      <c r="BL217" s="17" t="s">
        <v>191</v>
      </c>
      <c r="BM217" s="194" t="s">
        <v>400</v>
      </c>
    </row>
    <row r="218" spans="1:65" s="2" customFormat="1" ht="33" customHeight="1">
      <c r="A218" s="34"/>
      <c r="B218" s="35"/>
      <c r="C218" s="183" t="s">
        <v>401</v>
      </c>
      <c r="D218" s="183" t="s">
        <v>123</v>
      </c>
      <c r="E218" s="184" t="s">
        <v>402</v>
      </c>
      <c r="F218" s="185" t="s">
        <v>403</v>
      </c>
      <c r="G218" s="186" t="s">
        <v>213</v>
      </c>
      <c r="H218" s="187">
        <v>145.015</v>
      </c>
      <c r="I218" s="188"/>
      <c r="J218" s="189">
        <f>ROUND(I218*H218,2)</f>
        <v>0</v>
      </c>
      <c r="K218" s="185" t="s">
        <v>127</v>
      </c>
      <c r="L218" s="39"/>
      <c r="M218" s="190" t="s">
        <v>19</v>
      </c>
      <c r="N218" s="191" t="s">
        <v>43</v>
      </c>
      <c r="O218" s="64"/>
      <c r="P218" s="192">
        <f>O218*H218</f>
        <v>0</v>
      </c>
      <c r="Q218" s="192">
        <v>0.00584</v>
      </c>
      <c r="R218" s="192">
        <f>Q218*H218</f>
        <v>0.8468875999999999</v>
      </c>
      <c r="S218" s="192">
        <v>0</v>
      </c>
      <c r="T218" s="19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4" t="s">
        <v>191</v>
      </c>
      <c r="AT218" s="194" t="s">
        <v>123</v>
      </c>
      <c r="AU218" s="194" t="s">
        <v>77</v>
      </c>
      <c r="AY218" s="17" t="s">
        <v>121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7" t="s">
        <v>80</v>
      </c>
      <c r="BK218" s="195">
        <f>ROUND(I218*H218,2)</f>
        <v>0</v>
      </c>
      <c r="BL218" s="17" t="s">
        <v>191</v>
      </c>
      <c r="BM218" s="194" t="s">
        <v>404</v>
      </c>
    </row>
    <row r="219" spans="2:51" s="13" customFormat="1" ht="11.25">
      <c r="B219" s="196"/>
      <c r="C219" s="197"/>
      <c r="D219" s="198" t="s">
        <v>130</v>
      </c>
      <c r="E219" s="199" t="s">
        <v>19</v>
      </c>
      <c r="F219" s="200" t="s">
        <v>405</v>
      </c>
      <c r="G219" s="197"/>
      <c r="H219" s="199" t="s">
        <v>19</v>
      </c>
      <c r="I219" s="201"/>
      <c r="J219" s="197"/>
      <c r="K219" s="197"/>
      <c r="L219" s="202"/>
      <c r="M219" s="203"/>
      <c r="N219" s="204"/>
      <c r="O219" s="204"/>
      <c r="P219" s="204"/>
      <c r="Q219" s="204"/>
      <c r="R219" s="204"/>
      <c r="S219" s="204"/>
      <c r="T219" s="205"/>
      <c r="AT219" s="206" t="s">
        <v>130</v>
      </c>
      <c r="AU219" s="206" t="s">
        <v>77</v>
      </c>
      <c r="AV219" s="13" t="s">
        <v>80</v>
      </c>
      <c r="AW219" s="13" t="s">
        <v>33</v>
      </c>
      <c r="AX219" s="13" t="s">
        <v>72</v>
      </c>
      <c r="AY219" s="206" t="s">
        <v>121</v>
      </c>
    </row>
    <row r="220" spans="2:51" s="14" customFormat="1" ht="11.25">
      <c r="B220" s="207"/>
      <c r="C220" s="208"/>
      <c r="D220" s="198" t="s">
        <v>130</v>
      </c>
      <c r="E220" s="209" t="s">
        <v>19</v>
      </c>
      <c r="F220" s="210" t="s">
        <v>215</v>
      </c>
      <c r="G220" s="208"/>
      <c r="H220" s="211">
        <v>103.4</v>
      </c>
      <c r="I220" s="212"/>
      <c r="J220" s="208"/>
      <c r="K220" s="208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130</v>
      </c>
      <c r="AU220" s="217" t="s">
        <v>77</v>
      </c>
      <c r="AV220" s="14" t="s">
        <v>77</v>
      </c>
      <c r="AW220" s="14" t="s">
        <v>33</v>
      </c>
      <c r="AX220" s="14" t="s">
        <v>72</v>
      </c>
      <c r="AY220" s="217" t="s">
        <v>121</v>
      </c>
    </row>
    <row r="221" spans="2:51" s="13" customFormat="1" ht="11.25">
      <c r="B221" s="196"/>
      <c r="C221" s="197"/>
      <c r="D221" s="198" t="s">
        <v>130</v>
      </c>
      <c r="E221" s="199" t="s">
        <v>19</v>
      </c>
      <c r="F221" s="200" t="s">
        <v>406</v>
      </c>
      <c r="G221" s="197"/>
      <c r="H221" s="199" t="s">
        <v>19</v>
      </c>
      <c r="I221" s="201"/>
      <c r="J221" s="197"/>
      <c r="K221" s="197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130</v>
      </c>
      <c r="AU221" s="206" t="s">
        <v>77</v>
      </c>
      <c r="AV221" s="13" t="s">
        <v>80</v>
      </c>
      <c r="AW221" s="13" t="s">
        <v>33</v>
      </c>
      <c r="AX221" s="13" t="s">
        <v>72</v>
      </c>
      <c r="AY221" s="206" t="s">
        <v>121</v>
      </c>
    </row>
    <row r="222" spans="2:51" s="14" customFormat="1" ht="11.25">
      <c r="B222" s="207"/>
      <c r="C222" s="208"/>
      <c r="D222" s="198" t="s">
        <v>130</v>
      </c>
      <c r="E222" s="209" t="s">
        <v>19</v>
      </c>
      <c r="F222" s="210" t="s">
        <v>407</v>
      </c>
      <c r="G222" s="208"/>
      <c r="H222" s="211">
        <v>41.615</v>
      </c>
      <c r="I222" s="212"/>
      <c r="J222" s="208"/>
      <c r="K222" s="208"/>
      <c r="L222" s="213"/>
      <c r="M222" s="214"/>
      <c r="N222" s="215"/>
      <c r="O222" s="215"/>
      <c r="P222" s="215"/>
      <c r="Q222" s="215"/>
      <c r="R222" s="215"/>
      <c r="S222" s="215"/>
      <c r="T222" s="216"/>
      <c r="AT222" s="217" t="s">
        <v>130</v>
      </c>
      <c r="AU222" s="217" t="s">
        <v>77</v>
      </c>
      <c r="AV222" s="14" t="s">
        <v>77</v>
      </c>
      <c r="AW222" s="14" t="s">
        <v>33</v>
      </c>
      <c r="AX222" s="14" t="s">
        <v>72</v>
      </c>
      <c r="AY222" s="217" t="s">
        <v>121</v>
      </c>
    </row>
    <row r="223" spans="2:51" s="15" customFormat="1" ht="11.25">
      <c r="B223" s="218"/>
      <c r="C223" s="219"/>
      <c r="D223" s="198" t="s">
        <v>130</v>
      </c>
      <c r="E223" s="220" t="s">
        <v>19</v>
      </c>
      <c r="F223" s="221" t="s">
        <v>133</v>
      </c>
      <c r="G223" s="219"/>
      <c r="H223" s="222">
        <v>145.015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130</v>
      </c>
      <c r="AU223" s="228" t="s">
        <v>77</v>
      </c>
      <c r="AV223" s="15" t="s">
        <v>128</v>
      </c>
      <c r="AW223" s="15" t="s">
        <v>33</v>
      </c>
      <c r="AX223" s="15" t="s">
        <v>80</v>
      </c>
      <c r="AY223" s="228" t="s">
        <v>121</v>
      </c>
    </row>
    <row r="224" spans="1:65" s="2" customFormat="1" ht="33" customHeight="1">
      <c r="A224" s="34"/>
      <c r="B224" s="35"/>
      <c r="C224" s="183" t="s">
        <v>408</v>
      </c>
      <c r="D224" s="183" t="s">
        <v>123</v>
      </c>
      <c r="E224" s="184" t="s">
        <v>409</v>
      </c>
      <c r="F224" s="185" t="s">
        <v>410</v>
      </c>
      <c r="G224" s="186" t="s">
        <v>126</v>
      </c>
      <c r="H224" s="187">
        <v>8</v>
      </c>
      <c r="I224" s="188"/>
      <c r="J224" s="189">
        <f>ROUND(I224*H224,2)</f>
        <v>0</v>
      </c>
      <c r="K224" s="185" t="s">
        <v>127</v>
      </c>
      <c r="L224" s="39"/>
      <c r="M224" s="190" t="s">
        <v>19</v>
      </c>
      <c r="N224" s="191" t="s">
        <v>43</v>
      </c>
      <c r="O224" s="64"/>
      <c r="P224" s="192">
        <f>O224*H224</f>
        <v>0</v>
      </c>
      <c r="Q224" s="192">
        <v>0.01079</v>
      </c>
      <c r="R224" s="192">
        <f>Q224*H224</f>
        <v>0.08632</v>
      </c>
      <c r="S224" s="192">
        <v>0</v>
      </c>
      <c r="T224" s="193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4" t="s">
        <v>191</v>
      </c>
      <c r="AT224" s="194" t="s">
        <v>123</v>
      </c>
      <c r="AU224" s="194" t="s">
        <v>77</v>
      </c>
      <c r="AY224" s="17" t="s">
        <v>121</v>
      </c>
      <c r="BE224" s="195">
        <f>IF(N224="základní",J224,0)</f>
        <v>0</v>
      </c>
      <c r="BF224" s="195">
        <f>IF(N224="snížená",J224,0)</f>
        <v>0</v>
      </c>
      <c r="BG224" s="195">
        <f>IF(N224="zákl. přenesená",J224,0)</f>
        <v>0</v>
      </c>
      <c r="BH224" s="195">
        <f>IF(N224="sníž. přenesená",J224,0)</f>
        <v>0</v>
      </c>
      <c r="BI224" s="195">
        <f>IF(N224="nulová",J224,0)</f>
        <v>0</v>
      </c>
      <c r="BJ224" s="17" t="s">
        <v>80</v>
      </c>
      <c r="BK224" s="195">
        <f>ROUND(I224*H224,2)</f>
        <v>0</v>
      </c>
      <c r="BL224" s="17" t="s">
        <v>191</v>
      </c>
      <c r="BM224" s="194" t="s">
        <v>411</v>
      </c>
    </row>
    <row r="225" spans="1:65" s="2" customFormat="1" ht="44.25" customHeight="1">
      <c r="A225" s="34"/>
      <c r="B225" s="35"/>
      <c r="C225" s="183" t="s">
        <v>412</v>
      </c>
      <c r="D225" s="183" t="s">
        <v>123</v>
      </c>
      <c r="E225" s="184" t="s">
        <v>413</v>
      </c>
      <c r="F225" s="185" t="s">
        <v>414</v>
      </c>
      <c r="G225" s="186" t="s">
        <v>155</v>
      </c>
      <c r="H225" s="187">
        <v>1.364</v>
      </c>
      <c r="I225" s="188"/>
      <c r="J225" s="189">
        <f>ROUND(I225*H225,2)</f>
        <v>0</v>
      </c>
      <c r="K225" s="185" t="s">
        <v>127</v>
      </c>
      <c r="L225" s="39"/>
      <c r="M225" s="190" t="s">
        <v>19</v>
      </c>
      <c r="N225" s="191" t="s">
        <v>43</v>
      </c>
      <c r="O225" s="64"/>
      <c r="P225" s="192">
        <f>O225*H225</f>
        <v>0</v>
      </c>
      <c r="Q225" s="192">
        <v>0</v>
      </c>
      <c r="R225" s="192">
        <f>Q225*H225</f>
        <v>0</v>
      </c>
      <c r="S225" s="192">
        <v>0</v>
      </c>
      <c r="T225" s="19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4" t="s">
        <v>191</v>
      </c>
      <c r="AT225" s="194" t="s">
        <v>123</v>
      </c>
      <c r="AU225" s="194" t="s">
        <v>77</v>
      </c>
      <c r="AY225" s="17" t="s">
        <v>121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17" t="s">
        <v>80</v>
      </c>
      <c r="BK225" s="195">
        <f>ROUND(I225*H225,2)</f>
        <v>0</v>
      </c>
      <c r="BL225" s="17" t="s">
        <v>191</v>
      </c>
      <c r="BM225" s="194" t="s">
        <v>415</v>
      </c>
    </row>
    <row r="226" spans="2:63" s="12" customFormat="1" ht="22.9" customHeight="1">
      <c r="B226" s="167"/>
      <c r="C226" s="168"/>
      <c r="D226" s="169" t="s">
        <v>71</v>
      </c>
      <c r="E226" s="181" t="s">
        <v>416</v>
      </c>
      <c r="F226" s="181" t="s">
        <v>417</v>
      </c>
      <c r="G226" s="168"/>
      <c r="H226" s="168"/>
      <c r="I226" s="171"/>
      <c r="J226" s="182">
        <f>BK226</f>
        <v>0</v>
      </c>
      <c r="K226" s="168"/>
      <c r="L226" s="173"/>
      <c r="M226" s="174"/>
      <c r="N226" s="175"/>
      <c r="O226" s="175"/>
      <c r="P226" s="176">
        <f>SUM(P227:P234)</f>
        <v>0</v>
      </c>
      <c r="Q226" s="175"/>
      <c r="R226" s="176">
        <f>SUM(R227:R234)</f>
        <v>0.5390642</v>
      </c>
      <c r="S226" s="175"/>
      <c r="T226" s="177">
        <f>SUM(T227:T234)</f>
        <v>0</v>
      </c>
      <c r="AR226" s="178" t="s">
        <v>77</v>
      </c>
      <c r="AT226" s="179" t="s">
        <v>71</v>
      </c>
      <c r="AU226" s="179" t="s">
        <v>80</v>
      </c>
      <c r="AY226" s="178" t="s">
        <v>121</v>
      </c>
      <c r="BK226" s="180">
        <f>SUM(BK227:BK234)</f>
        <v>0</v>
      </c>
    </row>
    <row r="227" spans="1:65" s="2" customFormat="1" ht="21.75" customHeight="1">
      <c r="A227" s="34"/>
      <c r="B227" s="35"/>
      <c r="C227" s="183" t="s">
        <v>418</v>
      </c>
      <c r="D227" s="183" t="s">
        <v>123</v>
      </c>
      <c r="E227" s="184" t="s">
        <v>419</v>
      </c>
      <c r="F227" s="185" t="s">
        <v>420</v>
      </c>
      <c r="G227" s="186" t="s">
        <v>126</v>
      </c>
      <c r="H227" s="187">
        <v>48.26</v>
      </c>
      <c r="I227" s="188"/>
      <c r="J227" s="189">
        <f>ROUND(I227*H227,2)</f>
        <v>0</v>
      </c>
      <c r="K227" s="185" t="s">
        <v>127</v>
      </c>
      <c r="L227" s="39"/>
      <c r="M227" s="190" t="s">
        <v>19</v>
      </c>
      <c r="N227" s="191" t="s">
        <v>43</v>
      </c>
      <c r="O227" s="64"/>
      <c r="P227" s="192">
        <f>O227*H227</f>
        <v>0</v>
      </c>
      <c r="Q227" s="192">
        <v>0.00028</v>
      </c>
      <c r="R227" s="192">
        <f>Q227*H227</f>
        <v>0.013512799999999998</v>
      </c>
      <c r="S227" s="192">
        <v>0</v>
      </c>
      <c r="T227" s="193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4" t="s">
        <v>191</v>
      </c>
      <c r="AT227" s="194" t="s">
        <v>123</v>
      </c>
      <c r="AU227" s="194" t="s">
        <v>77</v>
      </c>
      <c r="AY227" s="17" t="s">
        <v>121</v>
      </c>
      <c r="BE227" s="195">
        <f>IF(N227="základní",J227,0)</f>
        <v>0</v>
      </c>
      <c r="BF227" s="195">
        <f>IF(N227="snížená",J227,0)</f>
        <v>0</v>
      </c>
      <c r="BG227" s="195">
        <f>IF(N227="zákl. přenesená",J227,0)</f>
        <v>0</v>
      </c>
      <c r="BH227" s="195">
        <f>IF(N227="sníž. přenesená",J227,0)</f>
        <v>0</v>
      </c>
      <c r="BI227" s="195">
        <f>IF(N227="nulová",J227,0)</f>
        <v>0</v>
      </c>
      <c r="BJ227" s="17" t="s">
        <v>80</v>
      </c>
      <c r="BK227" s="195">
        <f>ROUND(I227*H227,2)</f>
        <v>0</v>
      </c>
      <c r="BL227" s="17" t="s">
        <v>191</v>
      </c>
      <c r="BM227" s="194" t="s">
        <v>421</v>
      </c>
    </row>
    <row r="228" spans="2:51" s="13" customFormat="1" ht="11.25">
      <c r="B228" s="196"/>
      <c r="C228" s="197"/>
      <c r="D228" s="198" t="s">
        <v>130</v>
      </c>
      <c r="E228" s="199" t="s">
        <v>19</v>
      </c>
      <c r="F228" s="200" t="s">
        <v>422</v>
      </c>
      <c r="G228" s="197"/>
      <c r="H228" s="199" t="s">
        <v>19</v>
      </c>
      <c r="I228" s="201"/>
      <c r="J228" s="197"/>
      <c r="K228" s="197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130</v>
      </c>
      <c r="AU228" s="206" t="s">
        <v>77</v>
      </c>
      <c r="AV228" s="13" t="s">
        <v>80</v>
      </c>
      <c r="AW228" s="13" t="s">
        <v>33</v>
      </c>
      <c r="AX228" s="13" t="s">
        <v>72</v>
      </c>
      <c r="AY228" s="206" t="s">
        <v>121</v>
      </c>
    </row>
    <row r="229" spans="2:51" s="14" customFormat="1" ht="11.25">
      <c r="B229" s="207"/>
      <c r="C229" s="208"/>
      <c r="D229" s="198" t="s">
        <v>130</v>
      </c>
      <c r="E229" s="209" t="s">
        <v>19</v>
      </c>
      <c r="F229" s="210" t="s">
        <v>423</v>
      </c>
      <c r="G229" s="208"/>
      <c r="H229" s="211">
        <v>32.3</v>
      </c>
      <c r="I229" s="212"/>
      <c r="J229" s="208"/>
      <c r="K229" s="208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130</v>
      </c>
      <c r="AU229" s="217" t="s">
        <v>77</v>
      </c>
      <c r="AV229" s="14" t="s">
        <v>77</v>
      </c>
      <c r="AW229" s="14" t="s">
        <v>33</v>
      </c>
      <c r="AX229" s="14" t="s">
        <v>72</v>
      </c>
      <c r="AY229" s="217" t="s">
        <v>121</v>
      </c>
    </row>
    <row r="230" spans="2:51" s="13" customFormat="1" ht="11.25">
      <c r="B230" s="196"/>
      <c r="C230" s="197"/>
      <c r="D230" s="198" t="s">
        <v>130</v>
      </c>
      <c r="E230" s="199" t="s">
        <v>19</v>
      </c>
      <c r="F230" s="200" t="s">
        <v>424</v>
      </c>
      <c r="G230" s="197"/>
      <c r="H230" s="199" t="s">
        <v>19</v>
      </c>
      <c r="I230" s="201"/>
      <c r="J230" s="197"/>
      <c r="K230" s="197"/>
      <c r="L230" s="202"/>
      <c r="M230" s="203"/>
      <c r="N230" s="204"/>
      <c r="O230" s="204"/>
      <c r="P230" s="204"/>
      <c r="Q230" s="204"/>
      <c r="R230" s="204"/>
      <c r="S230" s="204"/>
      <c r="T230" s="205"/>
      <c r="AT230" s="206" t="s">
        <v>130</v>
      </c>
      <c r="AU230" s="206" t="s">
        <v>77</v>
      </c>
      <c r="AV230" s="13" t="s">
        <v>80</v>
      </c>
      <c r="AW230" s="13" t="s">
        <v>33</v>
      </c>
      <c r="AX230" s="13" t="s">
        <v>72</v>
      </c>
      <c r="AY230" s="206" t="s">
        <v>121</v>
      </c>
    </row>
    <row r="231" spans="2:51" s="14" customFormat="1" ht="11.25">
      <c r="B231" s="207"/>
      <c r="C231" s="208"/>
      <c r="D231" s="198" t="s">
        <v>130</v>
      </c>
      <c r="E231" s="209" t="s">
        <v>19</v>
      </c>
      <c r="F231" s="210" t="s">
        <v>425</v>
      </c>
      <c r="G231" s="208"/>
      <c r="H231" s="211">
        <v>15.96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130</v>
      </c>
      <c r="AU231" s="217" t="s">
        <v>77</v>
      </c>
      <c r="AV231" s="14" t="s">
        <v>77</v>
      </c>
      <c r="AW231" s="14" t="s">
        <v>33</v>
      </c>
      <c r="AX231" s="14" t="s">
        <v>72</v>
      </c>
      <c r="AY231" s="217" t="s">
        <v>121</v>
      </c>
    </row>
    <row r="232" spans="2:51" s="15" customFormat="1" ht="11.25">
      <c r="B232" s="218"/>
      <c r="C232" s="219"/>
      <c r="D232" s="198" t="s">
        <v>130</v>
      </c>
      <c r="E232" s="220" t="s">
        <v>19</v>
      </c>
      <c r="F232" s="221" t="s">
        <v>133</v>
      </c>
      <c r="G232" s="219"/>
      <c r="H232" s="222">
        <v>48.26</v>
      </c>
      <c r="I232" s="223"/>
      <c r="J232" s="219"/>
      <c r="K232" s="219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130</v>
      </c>
      <c r="AU232" s="228" t="s">
        <v>77</v>
      </c>
      <c r="AV232" s="15" t="s">
        <v>128</v>
      </c>
      <c r="AW232" s="15" t="s">
        <v>33</v>
      </c>
      <c r="AX232" s="15" t="s">
        <v>80</v>
      </c>
      <c r="AY232" s="228" t="s">
        <v>121</v>
      </c>
    </row>
    <row r="233" spans="1:65" s="2" customFormat="1" ht="16.5" customHeight="1">
      <c r="A233" s="34"/>
      <c r="B233" s="35"/>
      <c r="C233" s="229" t="s">
        <v>426</v>
      </c>
      <c r="D233" s="229" t="s">
        <v>222</v>
      </c>
      <c r="E233" s="230" t="s">
        <v>427</v>
      </c>
      <c r="F233" s="231" t="s">
        <v>428</v>
      </c>
      <c r="G233" s="232" t="s">
        <v>126</v>
      </c>
      <c r="H233" s="233">
        <v>53.086</v>
      </c>
      <c r="I233" s="234"/>
      <c r="J233" s="235">
        <f>ROUND(I233*H233,2)</f>
        <v>0</v>
      </c>
      <c r="K233" s="231" t="s">
        <v>127</v>
      </c>
      <c r="L233" s="236"/>
      <c r="M233" s="237" t="s">
        <v>19</v>
      </c>
      <c r="N233" s="238" t="s">
        <v>43</v>
      </c>
      <c r="O233" s="64"/>
      <c r="P233" s="192">
        <f>O233*H233</f>
        <v>0</v>
      </c>
      <c r="Q233" s="192">
        <v>0.0099</v>
      </c>
      <c r="R233" s="192">
        <f>Q233*H233</f>
        <v>0.5255514</v>
      </c>
      <c r="S233" s="192">
        <v>0</v>
      </c>
      <c r="T233" s="193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4" t="s">
        <v>225</v>
      </c>
      <c r="AT233" s="194" t="s">
        <v>222</v>
      </c>
      <c r="AU233" s="194" t="s">
        <v>77</v>
      </c>
      <c r="AY233" s="17" t="s">
        <v>121</v>
      </c>
      <c r="BE233" s="195">
        <f>IF(N233="základní",J233,0)</f>
        <v>0</v>
      </c>
      <c r="BF233" s="195">
        <f>IF(N233="snížená",J233,0)</f>
        <v>0</v>
      </c>
      <c r="BG233" s="195">
        <f>IF(N233="zákl. přenesená",J233,0)</f>
        <v>0</v>
      </c>
      <c r="BH233" s="195">
        <f>IF(N233="sníž. přenesená",J233,0)</f>
        <v>0</v>
      </c>
      <c r="BI233" s="195">
        <f>IF(N233="nulová",J233,0)</f>
        <v>0</v>
      </c>
      <c r="BJ233" s="17" t="s">
        <v>80</v>
      </c>
      <c r="BK233" s="195">
        <f>ROUND(I233*H233,2)</f>
        <v>0</v>
      </c>
      <c r="BL233" s="17" t="s">
        <v>191</v>
      </c>
      <c r="BM233" s="194" t="s">
        <v>429</v>
      </c>
    </row>
    <row r="234" spans="1:65" s="2" customFormat="1" ht="44.25" customHeight="1">
      <c r="A234" s="34"/>
      <c r="B234" s="35"/>
      <c r="C234" s="183" t="s">
        <v>430</v>
      </c>
      <c r="D234" s="183" t="s">
        <v>123</v>
      </c>
      <c r="E234" s="184" t="s">
        <v>431</v>
      </c>
      <c r="F234" s="185" t="s">
        <v>432</v>
      </c>
      <c r="G234" s="186" t="s">
        <v>155</v>
      </c>
      <c r="H234" s="187">
        <v>0.539</v>
      </c>
      <c r="I234" s="188"/>
      <c r="J234" s="189">
        <f>ROUND(I234*H234,2)</f>
        <v>0</v>
      </c>
      <c r="K234" s="185" t="s">
        <v>127</v>
      </c>
      <c r="L234" s="39"/>
      <c r="M234" s="190" t="s">
        <v>19</v>
      </c>
      <c r="N234" s="191" t="s">
        <v>43</v>
      </c>
      <c r="O234" s="64"/>
      <c r="P234" s="192">
        <f>O234*H234</f>
        <v>0</v>
      </c>
      <c r="Q234" s="192">
        <v>0</v>
      </c>
      <c r="R234" s="192">
        <f>Q234*H234</f>
        <v>0</v>
      </c>
      <c r="S234" s="192">
        <v>0</v>
      </c>
      <c r="T234" s="193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4" t="s">
        <v>191</v>
      </c>
      <c r="AT234" s="194" t="s">
        <v>123</v>
      </c>
      <c r="AU234" s="194" t="s">
        <v>77</v>
      </c>
      <c r="AY234" s="17" t="s">
        <v>121</v>
      </c>
      <c r="BE234" s="195">
        <f>IF(N234="základní",J234,0)</f>
        <v>0</v>
      </c>
      <c r="BF234" s="195">
        <f>IF(N234="snížená",J234,0)</f>
        <v>0</v>
      </c>
      <c r="BG234" s="195">
        <f>IF(N234="zákl. přenesená",J234,0)</f>
        <v>0</v>
      </c>
      <c r="BH234" s="195">
        <f>IF(N234="sníž. přenesená",J234,0)</f>
        <v>0</v>
      </c>
      <c r="BI234" s="195">
        <f>IF(N234="nulová",J234,0)</f>
        <v>0</v>
      </c>
      <c r="BJ234" s="17" t="s">
        <v>80</v>
      </c>
      <c r="BK234" s="195">
        <f>ROUND(I234*H234,2)</f>
        <v>0</v>
      </c>
      <c r="BL234" s="17" t="s">
        <v>191</v>
      </c>
      <c r="BM234" s="194" t="s">
        <v>433</v>
      </c>
    </row>
    <row r="235" spans="2:63" s="12" customFormat="1" ht="25.9" customHeight="1">
      <c r="B235" s="167"/>
      <c r="C235" s="168"/>
      <c r="D235" s="169" t="s">
        <v>71</v>
      </c>
      <c r="E235" s="170" t="s">
        <v>434</v>
      </c>
      <c r="F235" s="170" t="s">
        <v>435</v>
      </c>
      <c r="G235" s="168"/>
      <c r="H235" s="168"/>
      <c r="I235" s="171"/>
      <c r="J235" s="172">
        <f>BK235</f>
        <v>0</v>
      </c>
      <c r="K235" s="168"/>
      <c r="L235" s="173"/>
      <c r="M235" s="174"/>
      <c r="N235" s="175"/>
      <c r="O235" s="175"/>
      <c r="P235" s="176">
        <f>P236+P240+P243</f>
        <v>0</v>
      </c>
      <c r="Q235" s="175"/>
      <c r="R235" s="176">
        <f>R236+R240+R243</f>
        <v>0</v>
      </c>
      <c r="S235" s="175"/>
      <c r="T235" s="177">
        <f>T236+T240+T243</f>
        <v>0</v>
      </c>
      <c r="AR235" s="178" t="s">
        <v>146</v>
      </c>
      <c r="AT235" s="179" t="s">
        <v>71</v>
      </c>
      <c r="AU235" s="179" t="s">
        <v>72</v>
      </c>
      <c r="AY235" s="178" t="s">
        <v>121</v>
      </c>
      <c r="BK235" s="180">
        <f>BK236+BK240+BK243</f>
        <v>0</v>
      </c>
    </row>
    <row r="236" spans="2:63" s="12" customFormat="1" ht="22.9" customHeight="1">
      <c r="B236" s="167"/>
      <c r="C236" s="168"/>
      <c r="D236" s="169" t="s">
        <v>71</v>
      </c>
      <c r="E236" s="181" t="s">
        <v>436</v>
      </c>
      <c r="F236" s="181" t="s">
        <v>437</v>
      </c>
      <c r="G236" s="168"/>
      <c r="H236" s="168"/>
      <c r="I236" s="171"/>
      <c r="J236" s="182">
        <f>BK236</f>
        <v>0</v>
      </c>
      <c r="K236" s="168"/>
      <c r="L236" s="173"/>
      <c r="M236" s="174"/>
      <c r="N236" s="175"/>
      <c r="O236" s="175"/>
      <c r="P236" s="176">
        <f>SUM(P237:P239)</f>
        <v>0</v>
      </c>
      <c r="Q236" s="175"/>
      <c r="R236" s="176">
        <f>SUM(R237:R239)</f>
        <v>0</v>
      </c>
      <c r="S236" s="175"/>
      <c r="T236" s="177">
        <f>SUM(T237:T239)</f>
        <v>0</v>
      </c>
      <c r="AR236" s="178" t="s">
        <v>146</v>
      </c>
      <c r="AT236" s="179" t="s">
        <v>71</v>
      </c>
      <c r="AU236" s="179" t="s">
        <v>80</v>
      </c>
      <c r="AY236" s="178" t="s">
        <v>121</v>
      </c>
      <c r="BK236" s="180">
        <f>SUM(BK237:BK239)</f>
        <v>0</v>
      </c>
    </row>
    <row r="237" spans="1:65" s="2" customFormat="1" ht="16.5" customHeight="1">
      <c r="A237" s="34"/>
      <c r="B237" s="35"/>
      <c r="C237" s="183" t="s">
        <v>438</v>
      </c>
      <c r="D237" s="183" t="s">
        <v>123</v>
      </c>
      <c r="E237" s="184" t="s">
        <v>439</v>
      </c>
      <c r="F237" s="185" t="s">
        <v>440</v>
      </c>
      <c r="G237" s="186" t="s">
        <v>441</v>
      </c>
      <c r="H237" s="187">
        <v>1</v>
      </c>
      <c r="I237" s="188"/>
      <c r="J237" s="189">
        <f>ROUND(I237*H237,2)</f>
        <v>0</v>
      </c>
      <c r="K237" s="185" t="s">
        <v>127</v>
      </c>
      <c r="L237" s="39"/>
      <c r="M237" s="190" t="s">
        <v>19</v>
      </c>
      <c r="N237" s="191" t="s">
        <v>43</v>
      </c>
      <c r="O237" s="64"/>
      <c r="P237" s="192">
        <f>O237*H237</f>
        <v>0</v>
      </c>
      <c r="Q237" s="192">
        <v>0</v>
      </c>
      <c r="R237" s="192">
        <f>Q237*H237</f>
        <v>0</v>
      </c>
      <c r="S237" s="192">
        <v>0</v>
      </c>
      <c r="T237" s="193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4" t="s">
        <v>442</v>
      </c>
      <c r="AT237" s="194" t="s">
        <v>123</v>
      </c>
      <c r="AU237" s="194" t="s">
        <v>77</v>
      </c>
      <c r="AY237" s="17" t="s">
        <v>121</v>
      </c>
      <c r="BE237" s="195">
        <f>IF(N237="základní",J237,0)</f>
        <v>0</v>
      </c>
      <c r="BF237" s="195">
        <f>IF(N237="snížená",J237,0)</f>
        <v>0</v>
      </c>
      <c r="BG237" s="195">
        <f>IF(N237="zákl. přenesená",J237,0)</f>
        <v>0</v>
      </c>
      <c r="BH237" s="195">
        <f>IF(N237="sníž. přenesená",J237,0)</f>
        <v>0</v>
      </c>
      <c r="BI237" s="195">
        <f>IF(N237="nulová",J237,0)</f>
        <v>0</v>
      </c>
      <c r="BJ237" s="17" t="s">
        <v>80</v>
      </c>
      <c r="BK237" s="195">
        <f>ROUND(I237*H237,2)</f>
        <v>0</v>
      </c>
      <c r="BL237" s="17" t="s">
        <v>442</v>
      </c>
      <c r="BM237" s="194" t="s">
        <v>443</v>
      </c>
    </row>
    <row r="238" spans="1:65" s="2" customFormat="1" ht="16.5" customHeight="1">
      <c r="A238" s="34"/>
      <c r="B238" s="35"/>
      <c r="C238" s="183" t="s">
        <v>444</v>
      </c>
      <c r="D238" s="183" t="s">
        <v>123</v>
      </c>
      <c r="E238" s="184" t="s">
        <v>445</v>
      </c>
      <c r="F238" s="185" t="s">
        <v>446</v>
      </c>
      <c r="G238" s="186" t="s">
        <v>441</v>
      </c>
      <c r="H238" s="187">
        <v>1</v>
      </c>
      <c r="I238" s="188"/>
      <c r="J238" s="189">
        <f>ROUND(I238*H238,2)</f>
        <v>0</v>
      </c>
      <c r="K238" s="185" t="s">
        <v>127</v>
      </c>
      <c r="L238" s="39"/>
      <c r="M238" s="190" t="s">
        <v>19</v>
      </c>
      <c r="N238" s="191" t="s">
        <v>43</v>
      </c>
      <c r="O238" s="64"/>
      <c r="P238" s="192">
        <f>O238*H238</f>
        <v>0</v>
      </c>
      <c r="Q238" s="192">
        <v>0</v>
      </c>
      <c r="R238" s="192">
        <f>Q238*H238</f>
        <v>0</v>
      </c>
      <c r="S238" s="192">
        <v>0</v>
      </c>
      <c r="T238" s="19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4" t="s">
        <v>442</v>
      </c>
      <c r="AT238" s="194" t="s">
        <v>123</v>
      </c>
      <c r="AU238" s="194" t="s">
        <v>77</v>
      </c>
      <c r="AY238" s="17" t="s">
        <v>121</v>
      </c>
      <c r="BE238" s="195">
        <f>IF(N238="základní",J238,0)</f>
        <v>0</v>
      </c>
      <c r="BF238" s="195">
        <f>IF(N238="snížená",J238,0)</f>
        <v>0</v>
      </c>
      <c r="BG238" s="195">
        <f>IF(N238="zákl. přenesená",J238,0)</f>
        <v>0</v>
      </c>
      <c r="BH238" s="195">
        <f>IF(N238="sníž. přenesená",J238,0)</f>
        <v>0</v>
      </c>
      <c r="BI238" s="195">
        <f>IF(N238="nulová",J238,0)</f>
        <v>0</v>
      </c>
      <c r="BJ238" s="17" t="s">
        <v>80</v>
      </c>
      <c r="BK238" s="195">
        <f>ROUND(I238*H238,2)</f>
        <v>0</v>
      </c>
      <c r="BL238" s="17" t="s">
        <v>442</v>
      </c>
      <c r="BM238" s="194" t="s">
        <v>447</v>
      </c>
    </row>
    <row r="239" spans="1:65" s="2" customFormat="1" ht="16.5" customHeight="1">
      <c r="A239" s="34"/>
      <c r="B239" s="35"/>
      <c r="C239" s="183" t="s">
        <v>448</v>
      </c>
      <c r="D239" s="183" t="s">
        <v>123</v>
      </c>
      <c r="E239" s="184" t="s">
        <v>449</v>
      </c>
      <c r="F239" s="185" t="s">
        <v>450</v>
      </c>
      <c r="G239" s="186" t="s">
        <v>441</v>
      </c>
      <c r="H239" s="187">
        <v>1</v>
      </c>
      <c r="I239" s="188"/>
      <c r="J239" s="189">
        <f>ROUND(I239*H239,2)</f>
        <v>0</v>
      </c>
      <c r="K239" s="185" t="s">
        <v>127</v>
      </c>
      <c r="L239" s="39"/>
      <c r="M239" s="190" t="s">
        <v>19</v>
      </c>
      <c r="N239" s="191" t="s">
        <v>43</v>
      </c>
      <c r="O239" s="64"/>
      <c r="P239" s="192">
        <f>O239*H239</f>
        <v>0</v>
      </c>
      <c r="Q239" s="192">
        <v>0</v>
      </c>
      <c r="R239" s="192">
        <f>Q239*H239</f>
        <v>0</v>
      </c>
      <c r="S239" s="192">
        <v>0</v>
      </c>
      <c r="T239" s="193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4" t="s">
        <v>442</v>
      </c>
      <c r="AT239" s="194" t="s">
        <v>123</v>
      </c>
      <c r="AU239" s="194" t="s">
        <v>77</v>
      </c>
      <c r="AY239" s="17" t="s">
        <v>121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7" t="s">
        <v>80</v>
      </c>
      <c r="BK239" s="195">
        <f>ROUND(I239*H239,2)</f>
        <v>0</v>
      </c>
      <c r="BL239" s="17" t="s">
        <v>442</v>
      </c>
      <c r="BM239" s="194" t="s">
        <v>451</v>
      </c>
    </row>
    <row r="240" spans="2:63" s="12" customFormat="1" ht="22.9" customHeight="1">
      <c r="B240" s="167"/>
      <c r="C240" s="168"/>
      <c r="D240" s="169" t="s">
        <v>71</v>
      </c>
      <c r="E240" s="181" t="s">
        <v>452</v>
      </c>
      <c r="F240" s="181" t="s">
        <v>453</v>
      </c>
      <c r="G240" s="168"/>
      <c r="H240" s="168"/>
      <c r="I240" s="171"/>
      <c r="J240" s="182">
        <f>BK240</f>
        <v>0</v>
      </c>
      <c r="K240" s="168"/>
      <c r="L240" s="173"/>
      <c r="M240" s="174"/>
      <c r="N240" s="175"/>
      <c r="O240" s="175"/>
      <c r="P240" s="176">
        <f>SUM(P241:P242)</f>
        <v>0</v>
      </c>
      <c r="Q240" s="175"/>
      <c r="R240" s="176">
        <f>SUM(R241:R242)</f>
        <v>0</v>
      </c>
      <c r="S240" s="175"/>
      <c r="T240" s="177">
        <f>SUM(T241:T242)</f>
        <v>0</v>
      </c>
      <c r="AR240" s="178" t="s">
        <v>146</v>
      </c>
      <c r="AT240" s="179" t="s">
        <v>71</v>
      </c>
      <c r="AU240" s="179" t="s">
        <v>80</v>
      </c>
      <c r="AY240" s="178" t="s">
        <v>121</v>
      </c>
      <c r="BK240" s="180">
        <f>SUM(BK241:BK242)</f>
        <v>0</v>
      </c>
    </row>
    <row r="241" spans="1:65" s="2" customFormat="1" ht="16.5" customHeight="1">
      <c r="A241" s="34"/>
      <c r="B241" s="35"/>
      <c r="C241" s="183" t="s">
        <v>454</v>
      </c>
      <c r="D241" s="183" t="s">
        <v>123</v>
      </c>
      <c r="E241" s="184" t="s">
        <v>455</v>
      </c>
      <c r="F241" s="185" t="s">
        <v>456</v>
      </c>
      <c r="G241" s="186" t="s">
        <v>441</v>
      </c>
      <c r="H241" s="187">
        <v>1</v>
      </c>
      <c r="I241" s="188"/>
      <c r="J241" s="189">
        <f>ROUND(I241*H241,2)</f>
        <v>0</v>
      </c>
      <c r="K241" s="185" t="s">
        <v>127</v>
      </c>
      <c r="L241" s="39"/>
      <c r="M241" s="190" t="s">
        <v>19</v>
      </c>
      <c r="N241" s="191" t="s">
        <v>43</v>
      </c>
      <c r="O241" s="64"/>
      <c r="P241" s="192">
        <f>O241*H241</f>
        <v>0</v>
      </c>
      <c r="Q241" s="192">
        <v>0</v>
      </c>
      <c r="R241" s="192">
        <f>Q241*H241</f>
        <v>0</v>
      </c>
      <c r="S241" s="192">
        <v>0</v>
      </c>
      <c r="T241" s="193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4" t="s">
        <v>442</v>
      </c>
      <c r="AT241" s="194" t="s">
        <v>123</v>
      </c>
      <c r="AU241" s="194" t="s">
        <v>77</v>
      </c>
      <c r="AY241" s="17" t="s">
        <v>121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17" t="s">
        <v>80</v>
      </c>
      <c r="BK241" s="195">
        <f>ROUND(I241*H241,2)</f>
        <v>0</v>
      </c>
      <c r="BL241" s="17" t="s">
        <v>442</v>
      </c>
      <c r="BM241" s="194" t="s">
        <v>457</v>
      </c>
    </row>
    <row r="242" spans="1:65" s="2" customFormat="1" ht="16.5" customHeight="1">
      <c r="A242" s="34"/>
      <c r="B242" s="35"/>
      <c r="C242" s="183" t="s">
        <v>458</v>
      </c>
      <c r="D242" s="183" t="s">
        <v>123</v>
      </c>
      <c r="E242" s="184" t="s">
        <v>459</v>
      </c>
      <c r="F242" s="185" t="s">
        <v>460</v>
      </c>
      <c r="G242" s="186" t="s">
        <v>441</v>
      </c>
      <c r="H242" s="187">
        <v>1</v>
      </c>
      <c r="I242" s="188"/>
      <c r="J242" s="189">
        <f>ROUND(I242*H242,2)</f>
        <v>0</v>
      </c>
      <c r="K242" s="185" t="s">
        <v>127</v>
      </c>
      <c r="L242" s="39"/>
      <c r="M242" s="190" t="s">
        <v>19</v>
      </c>
      <c r="N242" s="191" t="s">
        <v>43</v>
      </c>
      <c r="O242" s="64"/>
      <c r="P242" s="192">
        <f>O242*H242</f>
        <v>0</v>
      </c>
      <c r="Q242" s="192">
        <v>0</v>
      </c>
      <c r="R242" s="192">
        <f>Q242*H242</f>
        <v>0</v>
      </c>
      <c r="S242" s="192">
        <v>0</v>
      </c>
      <c r="T242" s="193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4" t="s">
        <v>442</v>
      </c>
      <c r="AT242" s="194" t="s">
        <v>123</v>
      </c>
      <c r="AU242" s="194" t="s">
        <v>77</v>
      </c>
      <c r="AY242" s="17" t="s">
        <v>121</v>
      </c>
      <c r="BE242" s="195">
        <f>IF(N242="základní",J242,0)</f>
        <v>0</v>
      </c>
      <c r="BF242" s="195">
        <f>IF(N242="snížená",J242,0)</f>
        <v>0</v>
      </c>
      <c r="BG242" s="195">
        <f>IF(N242="zákl. přenesená",J242,0)</f>
        <v>0</v>
      </c>
      <c r="BH242" s="195">
        <f>IF(N242="sníž. přenesená",J242,0)</f>
        <v>0</v>
      </c>
      <c r="BI242" s="195">
        <f>IF(N242="nulová",J242,0)</f>
        <v>0</v>
      </c>
      <c r="BJ242" s="17" t="s">
        <v>80</v>
      </c>
      <c r="BK242" s="195">
        <f>ROUND(I242*H242,2)</f>
        <v>0</v>
      </c>
      <c r="BL242" s="17" t="s">
        <v>442</v>
      </c>
      <c r="BM242" s="194" t="s">
        <v>461</v>
      </c>
    </row>
    <row r="243" spans="2:63" s="12" customFormat="1" ht="22.9" customHeight="1">
      <c r="B243" s="167"/>
      <c r="C243" s="168"/>
      <c r="D243" s="169" t="s">
        <v>71</v>
      </c>
      <c r="E243" s="181" t="s">
        <v>462</v>
      </c>
      <c r="F243" s="181" t="s">
        <v>463</v>
      </c>
      <c r="G243" s="168"/>
      <c r="H243" s="168"/>
      <c r="I243" s="171"/>
      <c r="J243" s="182">
        <f>BK243</f>
        <v>0</v>
      </c>
      <c r="K243" s="168"/>
      <c r="L243" s="173"/>
      <c r="M243" s="174"/>
      <c r="N243" s="175"/>
      <c r="O243" s="175"/>
      <c r="P243" s="176">
        <f>P244</f>
        <v>0</v>
      </c>
      <c r="Q243" s="175"/>
      <c r="R243" s="176">
        <f>R244</f>
        <v>0</v>
      </c>
      <c r="S243" s="175"/>
      <c r="T243" s="177">
        <f>T244</f>
        <v>0</v>
      </c>
      <c r="AR243" s="178" t="s">
        <v>146</v>
      </c>
      <c r="AT243" s="179" t="s">
        <v>71</v>
      </c>
      <c r="AU243" s="179" t="s">
        <v>80</v>
      </c>
      <c r="AY243" s="178" t="s">
        <v>121</v>
      </c>
      <c r="BK243" s="180">
        <f>BK244</f>
        <v>0</v>
      </c>
    </row>
    <row r="244" spans="1:65" s="2" customFormat="1" ht="16.5" customHeight="1">
      <c r="A244" s="34"/>
      <c r="B244" s="35"/>
      <c r="C244" s="183" t="s">
        <v>464</v>
      </c>
      <c r="D244" s="183" t="s">
        <v>123</v>
      </c>
      <c r="E244" s="184" t="s">
        <v>465</v>
      </c>
      <c r="F244" s="185" t="s">
        <v>466</v>
      </c>
      <c r="G244" s="186" t="s">
        <v>441</v>
      </c>
      <c r="H244" s="187">
        <v>1</v>
      </c>
      <c r="I244" s="188"/>
      <c r="J244" s="189">
        <f>ROUND(I244*H244,2)</f>
        <v>0</v>
      </c>
      <c r="K244" s="185" t="s">
        <v>127</v>
      </c>
      <c r="L244" s="39"/>
      <c r="M244" s="239" t="s">
        <v>19</v>
      </c>
      <c r="N244" s="240" t="s">
        <v>43</v>
      </c>
      <c r="O244" s="241"/>
      <c r="P244" s="242">
        <f>O244*H244</f>
        <v>0</v>
      </c>
      <c r="Q244" s="242">
        <v>0</v>
      </c>
      <c r="R244" s="242">
        <f>Q244*H244</f>
        <v>0</v>
      </c>
      <c r="S244" s="242">
        <v>0</v>
      </c>
      <c r="T244" s="243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4" t="s">
        <v>442</v>
      </c>
      <c r="AT244" s="194" t="s">
        <v>123</v>
      </c>
      <c r="AU244" s="194" t="s">
        <v>77</v>
      </c>
      <c r="AY244" s="17" t="s">
        <v>121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7" t="s">
        <v>80</v>
      </c>
      <c r="BK244" s="195">
        <f>ROUND(I244*H244,2)</f>
        <v>0</v>
      </c>
      <c r="BL244" s="17" t="s">
        <v>442</v>
      </c>
      <c r="BM244" s="194" t="s">
        <v>467</v>
      </c>
    </row>
    <row r="245" spans="1:31" s="2" customFormat="1" ht="6.95" customHeight="1">
      <c r="A245" s="34"/>
      <c r="B245" s="47"/>
      <c r="C245" s="48"/>
      <c r="D245" s="48"/>
      <c r="E245" s="48"/>
      <c r="F245" s="48"/>
      <c r="G245" s="48"/>
      <c r="H245" s="48"/>
      <c r="I245" s="132"/>
      <c r="J245" s="48"/>
      <c r="K245" s="48"/>
      <c r="L245" s="39"/>
      <c r="M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</row>
  </sheetData>
  <sheetProtection algorithmName="SHA-512" hashValue="K2fUCeEYdjOV7O5+JiOBAKZvGLhUkPqOMnvoaL0WI+FMsQgpRajwfxYFC1BzlTYyyp7PMkOfADfxJXzbGwgF2Q==" saltValue="cUXXd7eLBTRaS/VbmUs5rUbUKwxZZrgQWy/2JaxoPiAlTw7VGZQppuVLs1AHZ6vLPDdriOFPllc+UGXJ1JKO2g==" spinCount="100000" sheet="1" objects="1" scenarios="1" formatColumns="0" formatRows="0" autoFilter="0"/>
  <autoFilter ref="C95:K244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DESKTOP-CL8LJMA\User</dc:creator>
  <cp:keywords/>
  <dc:description/>
  <cp:lastModifiedBy>Soňa Pokrupová</cp:lastModifiedBy>
  <dcterms:created xsi:type="dcterms:W3CDTF">2020-01-29T19:54:37Z</dcterms:created>
  <dcterms:modified xsi:type="dcterms:W3CDTF">2020-02-07T15:34:52Z</dcterms:modified>
  <cp:category/>
  <cp:version/>
  <cp:contentType/>
  <cp:contentStatus/>
</cp:coreProperties>
</file>